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北京" sheetId="1" r:id="rId1"/>
    <sheet name="天津" sheetId="2" r:id="rId2"/>
    <sheet name="河北" sheetId="3" r:id="rId3"/>
    <sheet name="山西" sheetId="4" r:id="rId4"/>
    <sheet name="内蒙" sheetId="5" r:id="rId5"/>
    <sheet name="辽宁" sheetId="6" r:id="rId6"/>
    <sheet name="吉林" sheetId="7" r:id="rId7"/>
    <sheet name="黑龙江" sheetId="8" r:id="rId8"/>
    <sheet name="上海" sheetId="9" r:id="rId9"/>
    <sheet name="江苏" sheetId="10" r:id="rId10"/>
    <sheet name="浙江" sheetId="11" r:id="rId11"/>
    <sheet name="安徽" sheetId="12" r:id="rId12"/>
    <sheet name="福建" sheetId="13" r:id="rId13"/>
    <sheet name="江西" sheetId="14" r:id="rId14"/>
    <sheet name="山东" sheetId="15" r:id="rId15"/>
    <sheet name="河南" sheetId="16" r:id="rId16"/>
    <sheet name="湖北" sheetId="17" r:id="rId17"/>
    <sheet name="湖南" sheetId="18" r:id="rId18"/>
    <sheet name="广东" sheetId="19" r:id="rId19"/>
    <sheet name="广西" sheetId="31" r:id="rId20"/>
    <sheet name="海南" sheetId="20" r:id="rId21"/>
    <sheet name="重庆" sheetId="21" r:id="rId22"/>
    <sheet name="四川" sheetId="22" r:id="rId23"/>
    <sheet name="贵州" sheetId="23" r:id="rId24"/>
    <sheet name="云南" sheetId="24" r:id="rId25"/>
    <sheet name="西藏" sheetId="25" r:id="rId26"/>
    <sheet name="陕西" sheetId="26" r:id="rId27"/>
    <sheet name="甘肃" sheetId="27" r:id="rId28"/>
    <sheet name="青海" sheetId="28" r:id="rId29"/>
    <sheet name="宁夏" sheetId="29" r:id="rId30"/>
    <sheet name="新疆" sheetId="30" r:id="rId31"/>
  </sheets>
  <calcPr calcId="144525"/>
</workbook>
</file>

<file path=xl/sharedStrings.xml><?xml version="1.0" encoding="utf-8"?>
<sst xmlns="http://schemas.openxmlformats.org/spreadsheetml/2006/main" count="13230" uniqueCount="85">
  <si>
    <t>出栏量</t>
  </si>
  <si>
    <t>存栏量</t>
  </si>
  <si>
    <t>总头数</t>
  </si>
  <si>
    <t>VS(kg/头/年)</t>
  </si>
  <si>
    <t>羊</t>
  </si>
  <si>
    <t>猪</t>
  </si>
  <si>
    <t>马</t>
  </si>
  <si>
    <t>驴</t>
  </si>
  <si>
    <t>骡</t>
  </si>
  <si>
    <t>骆驼</t>
  </si>
  <si>
    <t>肉牛</t>
  </si>
  <si>
    <t>MCF</t>
  </si>
  <si>
    <t>AWMS</t>
  </si>
  <si>
    <t>奶牛</t>
  </si>
  <si>
    <t>役用牛</t>
  </si>
  <si>
    <t>山羊</t>
  </si>
  <si>
    <t>绵羊</t>
  </si>
  <si>
    <t>T1</t>
  </si>
  <si>
    <t>K</t>
  </si>
  <si>
    <t>Total CH4</t>
  </si>
  <si>
    <t>这次按温度计算的</t>
  </si>
  <si>
    <t>kg</t>
  </si>
  <si>
    <t>万吨</t>
  </si>
  <si>
    <t>T2</t>
  </si>
  <si>
    <t>上一次计算的</t>
  </si>
  <si>
    <t>Ea</t>
  </si>
  <si>
    <t>cal/mol</t>
  </si>
  <si>
    <t>R</t>
  </si>
  <si>
    <t>cal/K mol</t>
  </si>
  <si>
    <t>一年总甲烷量</t>
  </si>
  <si>
    <t>一个月的奶牛的甲烷量</t>
  </si>
  <si>
    <t>Minimum T2</t>
  </si>
  <si>
    <t>℃</t>
  </si>
  <si>
    <t>清单中数据</t>
  </si>
  <si>
    <t>Damping T2</t>
  </si>
  <si>
    <t>差距</t>
  </si>
  <si>
    <t>%</t>
  </si>
  <si>
    <t>B0</t>
  </si>
  <si>
    <t>m3/kg VS</t>
  </si>
  <si>
    <t>MDP</t>
  </si>
  <si>
    <t>unitless</t>
  </si>
  <si>
    <t>Emptying efficiency</t>
  </si>
  <si>
    <t>CH4 Density</t>
  </si>
  <si>
    <t>kg/m3</t>
  </si>
  <si>
    <t>liquid</t>
  </si>
  <si>
    <t>logoon</t>
  </si>
  <si>
    <t>solid</t>
  </si>
  <si>
    <t>dry</t>
  </si>
  <si>
    <t>daily</t>
  </si>
  <si>
    <t>digestion</t>
  </si>
  <si>
    <t>fuel</t>
  </si>
  <si>
    <t>PRP</t>
  </si>
  <si>
    <t>牛</t>
  </si>
  <si>
    <t>月份</t>
  </si>
  <si>
    <t>空气温度 ℃</t>
  </si>
  <si>
    <t>粪便温度 ℃</t>
  </si>
  <si>
    <t>一年清理</t>
  </si>
  <si>
    <t>粪便温度 K</t>
  </si>
  <si>
    <t>f</t>
  </si>
  <si>
    <t>VS排出</t>
  </si>
  <si>
    <t>VS loaded</t>
  </si>
  <si>
    <t>粪便清理</t>
  </si>
  <si>
    <t>VS清空</t>
  </si>
  <si>
    <t>VS可用</t>
  </si>
  <si>
    <t>VS消耗</t>
  </si>
  <si>
    <t>甲烷生产</t>
  </si>
  <si>
    <t>potential CH4</t>
  </si>
  <si>
    <t>mcf*awms总和</t>
  </si>
  <si>
    <t>VS</t>
  </si>
  <si>
    <t>N (万)</t>
  </si>
  <si>
    <t>CH4 (kg)</t>
  </si>
  <si>
    <t>VS excretion</t>
  </si>
  <si>
    <t>上一年12</t>
  </si>
  <si>
    <t>N</t>
  </si>
  <si>
    <t>VS% liquid storage</t>
  </si>
  <si>
    <t>Y</t>
  </si>
  <si>
    <t>MEF</t>
  </si>
  <si>
    <t>MEF总和</t>
  </si>
  <si>
    <t>pit&lt;1</t>
  </si>
  <si>
    <t>pit&gt;1</t>
  </si>
  <si>
    <t>驴/骡</t>
  </si>
  <si>
    <t>N (万) 驴</t>
  </si>
  <si>
    <t>CH4 (kg) 驴</t>
  </si>
  <si>
    <t>N 骡</t>
  </si>
  <si>
    <t>CH4 (kg) 骡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</si>
</sst>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000_ "/>
    <numFmt numFmtId="179" formatCode="0.000000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12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17" borderId="15" applyNumberFormat="0" applyAlignment="0" applyProtection="0">
      <alignment vertical="center"/>
    </xf>
    <xf numFmtId="0" fontId="18" fillId="17" borderId="11" applyNumberFormat="0" applyAlignment="0" applyProtection="0">
      <alignment vertical="center"/>
    </xf>
    <xf numFmtId="0" fontId="19" fillId="18" borderId="16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0" fontId="0" fillId="4" borderId="1" xfId="0" applyFont="1" applyFill="1" applyBorder="1" applyAlignment="1"/>
    <xf numFmtId="177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ont="1" applyFill="1" applyAlignment="1"/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02"/>
  <sheetViews>
    <sheetView tabSelected="1" workbookViewId="0">
      <pane xSplit="4" topLeftCell="E1" activePane="topRight" state="frozen"/>
      <selection/>
      <selection pane="topRight" activeCell="H17" sqref="H17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7" width="14.1111111111111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2" width="8.44444444444444" style="1" customWidth="1"/>
    <col min="23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pans="3:41">
      <c r="C1" s="3" t="s">
        <v>0</v>
      </c>
      <c r="D1" s="3" t="s">
        <v>1</v>
      </c>
      <c r="E1" s="3" t="s">
        <v>2</v>
      </c>
      <c r="F1" s="3" t="s">
        <v>3</v>
      </c>
      <c r="G1"/>
      <c r="H1"/>
      <c r="I1"/>
      <c r="J1"/>
      <c r="K1"/>
      <c r="L1"/>
      <c r="M1"/>
      <c r="N1"/>
      <c r="O1"/>
      <c r="P1"/>
      <c r="Q1"/>
      <c r="R1" s="5" t="s">
        <v>4</v>
      </c>
      <c r="S1" s="44"/>
      <c r="T1" s="44"/>
      <c r="U1" s="44"/>
      <c r="V1" s="44"/>
      <c r="W1" s="45"/>
      <c r="X1" s="46" t="s">
        <v>5</v>
      </c>
      <c r="Y1" s="49"/>
      <c r="Z1" s="50"/>
      <c r="AA1" s="46" t="s">
        <v>6</v>
      </c>
      <c r="AB1" s="49"/>
      <c r="AC1" s="50"/>
      <c r="AD1" s="46" t="s">
        <v>7</v>
      </c>
      <c r="AE1" s="49"/>
      <c r="AF1" s="50"/>
      <c r="AG1" s="46" t="s">
        <v>8</v>
      </c>
      <c r="AH1" s="49"/>
      <c r="AI1" s="50"/>
      <c r="AJ1" s="4" t="s">
        <v>9</v>
      </c>
      <c r="AK1" s="4"/>
      <c r="AL1" s="4"/>
      <c r="AM1" s="4"/>
      <c r="AN1" s="4"/>
      <c r="AO1" s="4"/>
    </row>
    <row r="2" spans="1:41">
      <c r="A2" s="4"/>
      <c r="B2" s="5" t="s">
        <v>10</v>
      </c>
      <c r="C2" s="3"/>
      <c r="D2" s="3"/>
      <c r="E2" s="6">
        <v>33.24</v>
      </c>
      <c r="F2" s="3">
        <v>1166.832</v>
      </c>
      <c r="G2" s="42">
        <f>(F2+F3+F4)/3</f>
        <v>1338.18733333333</v>
      </c>
      <c r="H2"/>
      <c r="I2"/>
      <c r="J2"/>
      <c r="K2"/>
      <c r="L2"/>
      <c r="M2"/>
      <c r="N2"/>
      <c r="O2"/>
      <c r="P2"/>
      <c r="Q2"/>
      <c r="R2" s="47" t="s">
        <v>11</v>
      </c>
      <c r="S2" s="47" t="s">
        <v>12</v>
      </c>
      <c r="T2" s="47"/>
      <c r="U2" s="47" t="s">
        <v>11</v>
      </c>
      <c r="V2" s="47" t="s">
        <v>12</v>
      </c>
      <c r="W2" s="47"/>
      <c r="X2" s="47" t="s">
        <v>11</v>
      </c>
      <c r="Y2" s="47" t="s">
        <v>12</v>
      </c>
      <c r="Z2" s="47"/>
      <c r="AA2" s="47" t="s">
        <v>11</v>
      </c>
      <c r="AB2" s="47" t="s">
        <v>12</v>
      </c>
      <c r="AC2" s="47"/>
      <c r="AD2" s="47" t="s">
        <v>11</v>
      </c>
      <c r="AE2" s="47" t="s">
        <v>12</v>
      </c>
      <c r="AF2" s="47"/>
      <c r="AG2" s="47" t="s">
        <v>11</v>
      </c>
      <c r="AH2" s="47" t="s">
        <v>12</v>
      </c>
      <c r="AI2" s="47"/>
      <c r="AJ2" s="47" t="s">
        <v>11</v>
      </c>
      <c r="AK2" s="47"/>
      <c r="AL2" s="47"/>
      <c r="AM2" s="47"/>
      <c r="AN2" s="47" t="s">
        <v>12</v>
      </c>
      <c r="AO2" s="47"/>
    </row>
    <row r="3" spans="1:41">
      <c r="A3" s="4"/>
      <c r="B3" s="5" t="s">
        <v>13</v>
      </c>
      <c r="C3" s="3"/>
      <c r="D3" s="3"/>
      <c r="E3" s="8"/>
      <c r="F3" s="3">
        <v>1192.09</v>
      </c>
      <c r="G3" s="42"/>
      <c r="H3"/>
      <c r="I3"/>
      <c r="J3"/>
      <c r="K3"/>
      <c r="L3"/>
      <c r="M3"/>
      <c r="N3"/>
      <c r="O3"/>
      <c r="P3"/>
      <c r="Q3"/>
      <c r="R3" s="4"/>
      <c r="S3" s="4">
        <v>0</v>
      </c>
      <c r="T3" s="4"/>
      <c r="U3" s="4"/>
      <c r="V3" s="4">
        <v>0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>
      <c r="A4" s="4"/>
      <c r="B4" s="5" t="s">
        <v>14</v>
      </c>
      <c r="C4" s="3"/>
      <c r="D4" s="3"/>
      <c r="E4" s="10"/>
      <c r="F4" s="3">
        <v>1655.64</v>
      </c>
      <c r="G4" s="42"/>
      <c r="H4"/>
      <c r="I4"/>
      <c r="J4"/>
      <c r="K4"/>
      <c r="L4"/>
      <c r="M4"/>
      <c r="N4"/>
      <c r="O4"/>
      <c r="P4"/>
      <c r="Q4"/>
      <c r="R4" s="48"/>
      <c r="S4" s="48">
        <v>0</v>
      </c>
      <c r="T4" s="48"/>
      <c r="U4" s="48"/>
      <c r="V4" s="48">
        <v>0</v>
      </c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</row>
    <row r="5" spans="1:41">
      <c r="A5" s="4"/>
      <c r="B5" s="5" t="s">
        <v>15</v>
      </c>
      <c r="C5" s="3"/>
      <c r="D5" s="3"/>
      <c r="E5" s="6">
        <v>189.887671232877</v>
      </c>
      <c r="F5" s="3">
        <v>93.9145</v>
      </c>
      <c r="G5" s="42">
        <f>(F5+F6)/2</f>
        <v>92.50925</v>
      </c>
      <c r="H5"/>
      <c r="I5"/>
      <c r="J5"/>
      <c r="K5"/>
      <c r="L5"/>
      <c r="M5"/>
      <c r="N5"/>
      <c r="O5"/>
      <c r="P5"/>
      <c r="Q5"/>
      <c r="R5" s="4"/>
      <c r="S5" s="4">
        <v>3</v>
      </c>
      <c r="T5" s="4"/>
      <c r="U5" s="4"/>
      <c r="V5" s="4">
        <v>0</v>
      </c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1">
      <c r="A6" s="4"/>
      <c r="B6" s="5" t="s">
        <v>16</v>
      </c>
      <c r="C6" s="3"/>
      <c r="D6" s="3"/>
      <c r="E6" s="10"/>
      <c r="F6" s="3">
        <v>91.104</v>
      </c>
      <c r="G6" s="42"/>
      <c r="H6"/>
      <c r="I6"/>
      <c r="J6"/>
      <c r="K6"/>
      <c r="L6"/>
      <c r="M6"/>
      <c r="N6"/>
      <c r="O6"/>
      <c r="P6"/>
      <c r="Q6"/>
      <c r="R6" s="4"/>
      <c r="S6" s="4">
        <v>80</v>
      </c>
      <c r="T6" s="4"/>
      <c r="U6" s="4"/>
      <c r="V6" s="4">
        <v>50</v>
      </c>
      <c r="W6" s="4"/>
      <c r="X6" s="4"/>
      <c r="Y6" s="4"/>
      <c r="Z6" s="4"/>
      <c r="AA6" s="4"/>
      <c r="AB6" s="4">
        <v>50</v>
      </c>
      <c r="AC6" s="4"/>
      <c r="AD6" s="4"/>
      <c r="AE6" s="4">
        <v>50</v>
      </c>
      <c r="AF6" s="4"/>
      <c r="AG6" s="4"/>
      <c r="AH6" s="4">
        <v>50</v>
      </c>
      <c r="AI6" s="4"/>
      <c r="AJ6" s="4"/>
      <c r="AK6" s="4"/>
      <c r="AL6" s="4"/>
      <c r="AM6" s="4"/>
      <c r="AN6" s="4">
        <v>50</v>
      </c>
      <c r="AO6" s="4"/>
    </row>
    <row r="7" spans="1:41">
      <c r="A7" s="4" t="s">
        <v>5</v>
      </c>
      <c r="B7" s="5"/>
      <c r="C7" s="3"/>
      <c r="D7" s="3"/>
      <c r="E7" s="12">
        <v>554.326849315069</v>
      </c>
      <c r="F7" s="3">
        <v>134.758</v>
      </c>
      <c r="G7"/>
      <c r="H7"/>
      <c r="I7"/>
      <c r="J7"/>
      <c r="K7"/>
      <c r="L7"/>
      <c r="M7"/>
      <c r="N7"/>
      <c r="O7"/>
      <c r="P7"/>
      <c r="Q7"/>
      <c r="R7" s="4"/>
      <c r="S7" s="4">
        <v>0</v>
      </c>
      <c r="T7" s="4"/>
      <c r="U7" s="4"/>
      <c r="V7" s="4">
        <v>0</v>
      </c>
      <c r="W7" s="4"/>
      <c r="X7" s="4"/>
      <c r="Y7" s="4"/>
      <c r="Z7" s="4"/>
      <c r="AA7" s="4"/>
      <c r="AB7" s="4">
        <v>50</v>
      </c>
      <c r="AC7" s="4"/>
      <c r="AD7" s="4"/>
      <c r="AE7" s="4">
        <v>50</v>
      </c>
      <c r="AF7" s="4"/>
      <c r="AG7" s="4"/>
      <c r="AH7" s="4">
        <v>50</v>
      </c>
      <c r="AI7" s="4"/>
      <c r="AJ7" s="4"/>
      <c r="AK7" s="4"/>
      <c r="AL7" s="4"/>
      <c r="AM7" s="4"/>
      <c r="AN7" s="4">
        <v>50</v>
      </c>
      <c r="AO7" s="4"/>
    </row>
    <row r="8" spans="1:41">
      <c r="A8" s="4" t="s">
        <v>6</v>
      </c>
      <c r="B8" s="5"/>
      <c r="C8" s="3"/>
      <c r="D8" s="3"/>
      <c r="E8" s="12">
        <v>0.17</v>
      </c>
      <c r="F8" s="3">
        <v>625.464</v>
      </c>
      <c r="G8"/>
      <c r="H8"/>
      <c r="I8"/>
      <c r="J8"/>
      <c r="K8"/>
      <c r="L8"/>
      <c r="M8"/>
      <c r="N8"/>
      <c r="O8"/>
      <c r="P8"/>
      <c r="Q8"/>
      <c r="R8" s="4"/>
      <c r="S8" s="4">
        <v>0</v>
      </c>
      <c r="T8" s="4"/>
      <c r="U8" s="4"/>
      <c r="V8" s="4">
        <v>0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>
      <c r="A9" s="4" t="s">
        <v>7</v>
      </c>
      <c r="B9" s="5"/>
      <c r="C9" s="3"/>
      <c r="D9" s="3"/>
      <c r="E9" s="12">
        <v>0.61</v>
      </c>
      <c r="F9" s="3">
        <v>341.64</v>
      </c>
      <c r="G9"/>
      <c r="H9"/>
      <c r="I9"/>
      <c r="J9"/>
      <c r="K9"/>
      <c r="L9"/>
      <c r="M9"/>
      <c r="N9"/>
      <c r="O9"/>
      <c r="P9"/>
      <c r="Q9"/>
      <c r="R9" s="4"/>
      <c r="S9" s="4">
        <v>0</v>
      </c>
      <c r="T9" s="4"/>
      <c r="U9" s="4"/>
      <c r="V9" s="4">
        <v>0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>
      <c r="A10" s="4" t="s">
        <v>8</v>
      </c>
      <c r="B10" s="5"/>
      <c r="C10" s="3"/>
      <c r="D10" s="3"/>
      <c r="E10" s="12">
        <v>0.14</v>
      </c>
      <c r="F10" s="3">
        <v>341.64</v>
      </c>
      <c r="G10"/>
      <c r="H10"/>
      <c r="I10"/>
      <c r="J10"/>
      <c r="K10"/>
      <c r="L10"/>
      <c r="M10"/>
      <c r="N10"/>
      <c r="O10"/>
      <c r="P10"/>
      <c r="Q10"/>
      <c r="R10" s="5"/>
      <c r="S10" s="45"/>
      <c r="T10" s="4"/>
      <c r="U10" s="5"/>
      <c r="V10" s="45"/>
      <c r="W10" s="4"/>
      <c r="X10" s="5"/>
      <c r="Y10" s="45"/>
      <c r="Z10" s="4"/>
      <c r="AA10" s="5"/>
      <c r="AB10" s="45"/>
      <c r="AC10" s="4"/>
      <c r="AD10" s="5"/>
      <c r="AE10" s="45"/>
      <c r="AF10" s="4"/>
      <c r="AG10" s="5"/>
      <c r="AH10" s="45"/>
      <c r="AI10" s="4"/>
      <c r="AJ10" s="5"/>
      <c r="AK10" s="44"/>
      <c r="AL10" s="44"/>
      <c r="AM10" s="44"/>
      <c r="AN10" s="45"/>
      <c r="AO10" s="4"/>
    </row>
    <row r="11" spans="1:17">
      <c r="A11" s="4" t="s">
        <v>9</v>
      </c>
      <c r="B11" s="5"/>
      <c r="C11" s="3"/>
      <c r="D11" s="3"/>
      <c r="E11" s="12">
        <v>0</v>
      </c>
      <c r="F11" s="3">
        <v>910.8575</v>
      </c>
      <c r="G11"/>
      <c r="H11"/>
      <c r="I11"/>
      <c r="J11"/>
      <c r="K11"/>
      <c r="L11"/>
      <c r="M11"/>
      <c r="N11"/>
      <c r="O11"/>
      <c r="P11"/>
      <c r="Q11"/>
    </row>
    <row r="14" spans="1:19">
      <c r="A14" s="13" t="s">
        <v>17</v>
      </c>
      <c r="B14" s="13" t="s">
        <v>18</v>
      </c>
      <c r="C14" s="13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AV38+AV53+AG69+AY85+AY101+BB101</f>
        <v>16504021.2310777</v>
      </c>
      <c r="J14" s="14" t="s">
        <v>21</v>
      </c>
      <c r="K14" s="14">
        <f>I14/(10000*1000)</f>
        <v>1.65040212310777</v>
      </c>
      <c r="L14" s="14" t="s">
        <v>22</v>
      </c>
      <c r="M14" s="13"/>
      <c r="N14" s="13"/>
      <c r="O14" s="13"/>
      <c r="P14" s="13"/>
      <c r="Q14" s="13"/>
      <c r="R14" s="13"/>
      <c r="S14" s="13"/>
    </row>
    <row r="15" spans="1:19">
      <c r="A15" s="13" t="s">
        <v>23</v>
      </c>
      <c r="B15" s="13" t="s">
        <v>18</v>
      </c>
      <c r="C15" s="13"/>
      <c r="D15" s="13"/>
      <c r="E15" s="13"/>
      <c r="F15" s="13"/>
      <c r="G15" s="14"/>
      <c r="H15" s="14" t="s">
        <v>24</v>
      </c>
      <c r="I15" s="14">
        <v>7821451.96050232</v>
      </c>
      <c r="J15" s="14" t="s">
        <v>21</v>
      </c>
      <c r="K15" s="14">
        <f>I15/(10000*1000)</f>
        <v>0.782145196050232</v>
      </c>
      <c r="L15" s="14" t="s">
        <v>22</v>
      </c>
      <c r="M15" s="13"/>
      <c r="N15" s="13"/>
      <c r="O15" s="13"/>
      <c r="P15" s="13"/>
      <c r="Q15" s="13"/>
      <c r="R15" s="13"/>
      <c r="S15" s="13"/>
    </row>
    <row r="16" spans="1:19">
      <c r="A16" s="13" t="s">
        <v>25</v>
      </c>
      <c r="B16" s="13" t="s">
        <v>26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ht="16.2" spans="1:32">
      <c r="A17" s="13" t="s">
        <v>27</v>
      </c>
      <c r="B17" s="13" t="s">
        <v>28</v>
      </c>
      <c r="C17" s="13">
        <v>1.987</v>
      </c>
      <c r="D17" s="13"/>
      <c r="E17" s="13"/>
      <c r="F17" s="13"/>
      <c r="G17" s="43" t="s">
        <v>29</v>
      </c>
      <c r="H17" s="43">
        <f>K14+天津!K14+河北!K14+山西!K14+内蒙!K14+辽宁!K14+吉林!K14+黑龙江!K14+上海!K14+江苏!K14+浙江!K14+安徽!K14+福建!K14+江西!K14+山东!K14+河南!K14+湖北!K14+湖南!K14+广东!K14+广西!K14+海南!K14+重庆!K14+四川!K14+贵州!K14+云南!K14+西藏!K14+陕西!K14+甘肃!K14+青海!K14+宁夏!K14+新疆!K14</f>
        <v>282.370873595267</v>
      </c>
      <c r="I17" s="43" t="s">
        <v>22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</row>
    <row r="18" ht="16.2" spans="1:19">
      <c r="A18" s="13" t="s">
        <v>31</v>
      </c>
      <c r="B18" s="13" t="s">
        <v>32</v>
      </c>
      <c r="C18" s="13">
        <v>1</v>
      </c>
      <c r="D18" s="13"/>
      <c r="E18" s="13"/>
      <c r="F18" s="13"/>
      <c r="G18" s="43" t="s">
        <v>33</v>
      </c>
      <c r="H18" s="43">
        <f>3331/10</f>
        <v>333.1</v>
      </c>
      <c r="I18" s="43" t="s">
        <v>22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19">
      <c r="A19" s="13" t="s">
        <v>34</v>
      </c>
      <c r="B19" s="13" t="s">
        <v>32</v>
      </c>
      <c r="C19" s="13">
        <v>3</v>
      </c>
      <c r="D19" s="13"/>
      <c r="E19" s="13"/>
      <c r="F19" s="13"/>
      <c r="G19" s="4" t="s">
        <v>35</v>
      </c>
      <c r="H19" s="4">
        <f>(H18-H17)/H18*100</f>
        <v>15.2293985003702</v>
      </c>
      <c r="I19" s="4" t="s">
        <v>36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1:19">
      <c r="A20" s="13" t="s">
        <v>37</v>
      </c>
      <c r="B20" s="13" t="s">
        <v>38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1:19">
      <c r="A21" s="13" t="s">
        <v>39</v>
      </c>
      <c r="B21" s="13" t="s">
        <v>40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spans="1:19">
      <c r="A22" s="13" t="s">
        <v>41</v>
      </c>
      <c r="B22" s="13" t="s">
        <v>36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1:19">
      <c r="A23" s="13" t="s">
        <v>42</v>
      </c>
      <c r="B23" s="13" t="s">
        <v>43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1:19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1:4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44</v>
      </c>
      <c r="T25" s="23"/>
      <c r="U25" s="23"/>
      <c r="V25" s="23" t="s">
        <v>45</v>
      </c>
      <c r="W25" s="23"/>
      <c r="X25" s="23"/>
      <c r="Y25" s="23" t="s">
        <v>46</v>
      </c>
      <c r="Z25" s="23"/>
      <c r="AA25" s="23"/>
      <c r="AB25" s="23" t="s">
        <v>47</v>
      </c>
      <c r="AC25" s="23"/>
      <c r="AD25" s="23"/>
      <c r="AE25" s="23" t="s">
        <v>48</v>
      </c>
      <c r="AF25" s="23"/>
      <c r="AG25" s="23"/>
      <c r="AH25" s="23" t="s">
        <v>49</v>
      </c>
      <c r="AI25" s="23"/>
      <c r="AJ25" s="23"/>
      <c r="AK25" s="31" t="s">
        <v>50</v>
      </c>
      <c r="AL25" s="32"/>
      <c r="AM25" s="33"/>
      <c r="AN25" s="23" t="s">
        <v>51</v>
      </c>
      <c r="AO25" s="23"/>
      <c r="AP25" s="23"/>
    </row>
    <row r="26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4" t="s">
        <v>11</v>
      </c>
      <c r="AO26" s="34" t="s">
        <v>12</v>
      </c>
      <c r="AP26" s="34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pans="1:47">
      <c r="A27" s="13" t="s">
        <v>71</v>
      </c>
      <c r="B27" s="13">
        <f>G2</f>
        <v>1338.18733333333</v>
      </c>
      <c r="C27" s="16" t="s">
        <v>72</v>
      </c>
      <c r="D27" s="16">
        <v>-5</v>
      </c>
      <c r="E27" s="16"/>
      <c r="F27" s="16"/>
      <c r="G27" s="13">
        <v>1</v>
      </c>
      <c r="H27" s="18">
        <f t="shared" ref="H27:H38" si="0">E28</f>
        <v>-5</v>
      </c>
      <c r="I27" s="18">
        <f t="shared" ref="I27:I38" si="1">H27+273.15</f>
        <v>268.15</v>
      </c>
      <c r="J27" s="18">
        <f>EXP(($C$16*(I27-$C$14))/($C$17*I27*$C$14))</f>
        <v>0.00896487173486583</v>
      </c>
      <c r="K27" s="18">
        <f>$B$27/12</f>
        <v>111.515611111111</v>
      </c>
      <c r="L27" s="18">
        <f>K27*$B$28/100</f>
        <v>1.11515611111111</v>
      </c>
      <c r="M27" s="13" t="s">
        <v>73</v>
      </c>
      <c r="N27" s="13"/>
      <c r="O27" s="18">
        <f>L27</f>
        <v>1.11515611111111</v>
      </c>
      <c r="P27" s="18">
        <f t="shared" ref="P27:P38" si="2">O27*J27</f>
        <v>0.0099972315004629</v>
      </c>
      <c r="Q27" s="24">
        <f>P27*$B$29</f>
        <v>0.00129964009506018</v>
      </c>
      <c r="R27" s="18">
        <f>L27*$B$29</f>
        <v>0.144970294444444</v>
      </c>
      <c r="S27" s="25">
        <f t="shared" ref="S27:S38" si="3">Q27/R27</f>
        <v>0.00896487173486583</v>
      </c>
      <c r="T27" s="3">
        <v>0.01</v>
      </c>
      <c r="U27" s="26">
        <f>S27*T27</f>
        <v>8.96487173486583e-5</v>
      </c>
      <c r="V27" s="25"/>
      <c r="W27" s="3"/>
      <c r="X27" s="26"/>
      <c r="Y27" s="28">
        <v>0.02</v>
      </c>
      <c r="Z27" s="3">
        <v>0.21</v>
      </c>
      <c r="AA27" s="27">
        <f>Y27*Z27</f>
        <v>0.0042</v>
      </c>
      <c r="AB27" s="3">
        <v>0.01</v>
      </c>
      <c r="AC27" s="3">
        <v>0.29</v>
      </c>
      <c r="AD27" s="27">
        <f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>AK27*AL27</f>
        <v>0.011</v>
      </c>
      <c r="AN27" s="3">
        <v>0.01</v>
      </c>
      <c r="AO27" s="3">
        <v>0.38</v>
      </c>
      <c r="AP27" s="3">
        <f>AO27*AN27</f>
        <v>0.0038</v>
      </c>
      <c r="AQ27" s="1">
        <f>(AP27+AM27+AD27+AA27+U27+X27+AG27+AJ27)</f>
        <v>0.0219896487173487</v>
      </c>
      <c r="AR27" s="29">
        <f>$B$27/12</f>
        <v>111.515611111111</v>
      </c>
      <c r="AS27" s="1">
        <f>$B$29</f>
        <v>0.13</v>
      </c>
      <c r="AT27" s="2">
        <f>$E$2/12</f>
        <v>2.77</v>
      </c>
      <c r="AU27" s="1">
        <f>AT27*10000*AS27*0.67*AR27*AQ27</f>
        <v>5916.32311168606</v>
      </c>
    </row>
    <row r="28" spans="1:47">
      <c r="A28" s="13" t="s">
        <v>74</v>
      </c>
      <c r="B28" s="13">
        <v>1</v>
      </c>
      <c r="C28" s="16">
        <v>1</v>
      </c>
      <c r="D28" s="19">
        <v>-8.33144629203226</v>
      </c>
      <c r="E28" s="20">
        <f t="shared" ref="E28:E39" si="4">D27</f>
        <v>-5</v>
      </c>
      <c r="F28" s="16" t="s">
        <v>73</v>
      </c>
      <c r="G28" s="13">
        <v>2</v>
      </c>
      <c r="H28" s="18">
        <f t="shared" si="0"/>
        <v>-8.33144629203226</v>
      </c>
      <c r="I28" s="18">
        <f t="shared" si="1"/>
        <v>264.818553707968</v>
      </c>
      <c r="J28" s="18">
        <f t="shared" ref="J28:J38" si="5">EXP(($C$16*(I28-$C$14))/($C$17*I28*$C$14))</f>
        <v>0.00567753816901723</v>
      </c>
      <c r="K28" s="18">
        <f t="shared" ref="K28:K38" si="6">$B$27/12</f>
        <v>111.515611111111</v>
      </c>
      <c r="L28" s="18">
        <f t="shared" ref="L28:L38" si="7">K28*$B$28/100</f>
        <v>1.11515611111111</v>
      </c>
      <c r="M28" s="13" t="s">
        <v>73</v>
      </c>
      <c r="N28" s="13"/>
      <c r="O28" s="18">
        <f t="shared" ref="O28:O38" si="8">L28+O27-P27-N28</f>
        <v>2.22031499072176</v>
      </c>
      <c r="P28" s="18">
        <f t="shared" si="2"/>
        <v>0.0126059231070639</v>
      </c>
      <c r="Q28" s="24">
        <f t="shared" ref="Q28:Q38" si="9">P28*$B$29</f>
        <v>0.00163877000391831</v>
      </c>
      <c r="R28" s="18">
        <f t="shared" ref="R28:R38" si="10">L28*$B$29</f>
        <v>0.144970294444444</v>
      </c>
      <c r="S28" s="25">
        <f t="shared" si="3"/>
        <v>0.0113041779365794</v>
      </c>
      <c r="T28" s="3">
        <v>0.01</v>
      </c>
      <c r="U28" s="26">
        <f t="shared" ref="U28:U38" si="11">S28*T28</f>
        <v>0.000113041779365794</v>
      </c>
      <c r="V28" s="25"/>
      <c r="W28" s="3"/>
      <c r="X28" s="26"/>
      <c r="Y28" s="28">
        <v>0.02</v>
      </c>
      <c r="Z28" s="3">
        <v>0.21</v>
      </c>
      <c r="AA28" s="27">
        <f t="shared" ref="AA28:AA38" si="12">Y28*Z28</f>
        <v>0.0042</v>
      </c>
      <c r="AB28" s="3">
        <v>0.01</v>
      </c>
      <c r="AC28" s="3">
        <v>0.29</v>
      </c>
      <c r="AD28" s="27">
        <f t="shared" ref="AD28:AD38" si="13">AB28*AC28</f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ref="AM28:AM38" si="14">AK28*AL28</f>
        <v>0.011</v>
      </c>
      <c r="AN28" s="3">
        <v>0.01</v>
      </c>
      <c r="AO28" s="3">
        <v>0.38</v>
      </c>
      <c r="AP28" s="3">
        <f t="shared" ref="AP28:AP38" si="15">AO28*AN28</f>
        <v>0.0038</v>
      </c>
      <c r="AQ28" s="1">
        <f t="shared" ref="AQ28:AQ38" si="16">(AP28+AM28+AD28+AA28+U28+X28+AG28+AJ28)</f>
        <v>0.0220130417793658</v>
      </c>
      <c r="AR28" s="29">
        <f t="shared" ref="AR28:AR38" si="17">$B$27/12</f>
        <v>111.515611111111</v>
      </c>
      <c r="AS28" s="1">
        <f t="shared" ref="AS28:AS38" si="18">$B$29</f>
        <v>0.13</v>
      </c>
      <c r="AT28" s="2">
        <f t="shared" ref="AT28:AT38" si="19">$E$2/12</f>
        <v>2.77</v>
      </c>
      <c r="AU28" s="1">
        <f t="shared" ref="AU28:AU38" si="20">AT28*10000*AS28*0.67*AR28*AQ28</f>
        <v>5922.61702366455</v>
      </c>
    </row>
    <row r="29" spans="1:47">
      <c r="A29" s="13" t="s">
        <v>37</v>
      </c>
      <c r="B29" s="13">
        <v>0.13</v>
      </c>
      <c r="C29" s="16">
        <v>2</v>
      </c>
      <c r="D29" s="19">
        <v>-5.28528661265517</v>
      </c>
      <c r="E29" s="20">
        <f t="shared" si="4"/>
        <v>-8.33144629203226</v>
      </c>
      <c r="F29" s="16" t="s">
        <v>73</v>
      </c>
      <c r="G29" s="13">
        <v>3</v>
      </c>
      <c r="H29" s="18">
        <f t="shared" si="0"/>
        <v>-5.28528661265517</v>
      </c>
      <c r="I29" s="18">
        <f t="shared" si="1"/>
        <v>267.864713387345</v>
      </c>
      <c r="J29" s="18">
        <f t="shared" si="5"/>
        <v>0.00862479467693175</v>
      </c>
      <c r="K29" s="18">
        <f t="shared" si="6"/>
        <v>111.515611111111</v>
      </c>
      <c r="L29" s="18">
        <f t="shared" si="7"/>
        <v>1.11515611111111</v>
      </c>
      <c r="M29" s="13" t="s">
        <v>73</v>
      </c>
      <c r="N29" s="13"/>
      <c r="O29" s="18">
        <f t="shared" si="8"/>
        <v>3.32286517872581</v>
      </c>
      <c r="P29" s="18">
        <f t="shared" si="2"/>
        <v>0.0286590299056362</v>
      </c>
      <c r="Q29" s="24">
        <f t="shared" si="9"/>
        <v>0.00372567388773271</v>
      </c>
      <c r="R29" s="18">
        <f t="shared" si="10"/>
        <v>0.144970294444444</v>
      </c>
      <c r="S29" s="25">
        <f t="shared" si="3"/>
        <v>0.0256995676390825</v>
      </c>
      <c r="T29" s="3">
        <v>0.01</v>
      </c>
      <c r="U29" s="26">
        <f t="shared" si="11"/>
        <v>0.000256995676390825</v>
      </c>
      <c r="V29" s="25"/>
      <c r="W29" s="3"/>
      <c r="X29" s="26"/>
      <c r="Y29" s="28">
        <v>0.02</v>
      </c>
      <c r="Z29" s="3">
        <v>0.21</v>
      </c>
      <c r="AA29" s="27">
        <f t="shared" si="12"/>
        <v>0.0042</v>
      </c>
      <c r="AB29" s="3">
        <v>0.01</v>
      </c>
      <c r="AC29" s="3">
        <v>0.29</v>
      </c>
      <c r="AD29" s="27">
        <f t="shared" si="13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4"/>
        <v>0.011</v>
      </c>
      <c r="AN29" s="3">
        <v>0.01</v>
      </c>
      <c r="AO29" s="3">
        <v>0.38</v>
      </c>
      <c r="AP29" s="3">
        <f t="shared" si="15"/>
        <v>0.0038</v>
      </c>
      <c r="AQ29" s="1">
        <f t="shared" si="16"/>
        <v>0.0221569956763908</v>
      </c>
      <c r="AR29" s="29">
        <f t="shared" si="17"/>
        <v>111.515611111111</v>
      </c>
      <c r="AS29" s="1">
        <f t="shared" si="18"/>
        <v>0.13</v>
      </c>
      <c r="AT29" s="2">
        <f t="shared" si="19"/>
        <v>2.77</v>
      </c>
      <c r="AU29" s="1">
        <f t="shared" si="20"/>
        <v>5961.34787284427</v>
      </c>
    </row>
    <row r="30" spans="1:47">
      <c r="A30" s="13"/>
      <c r="B30" s="13"/>
      <c r="C30" s="16">
        <v>3</v>
      </c>
      <c r="D30" s="19">
        <v>2.24283379067742</v>
      </c>
      <c r="E30" s="20">
        <f t="shared" si="4"/>
        <v>-5.28528661265517</v>
      </c>
      <c r="F30" s="16" t="s">
        <v>73</v>
      </c>
      <c r="G30" s="13">
        <v>4</v>
      </c>
      <c r="H30" s="18">
        <f t="shared" si="0"/>
        <v>2.24283379067742</v>
      </c>
      <c r="I30" s="18">
        <f t="shared" si="1"/>
        <v>275.392833790677</v>
      </c>
      <c r="J30" s="18">
        <f t="shared" si="5"/>
        <v>0.0232962605532896</v>
      </c>
      <c r="K30" s="18">
        <f t="shared" si="6"/>
        <v>111.515611111111</v>
      </c>
      <c r="L30" s="18">
        <f t="shared" si="7"/>
        <v>1.11515611111111</v>
      </c>
      <c r="M30" s="13" t="s">
        <v>73</v>
      </c>
      <c r="N30" s="13"/>
      <c r="O30" s="18">
        <f t="shared" si="8"/>
        <v>4.40936225993128</v>
      </c>
      <c r="P30" s="18">
        <f t="shared" si="2"/>
        <v>0.102721652081201</v>
      </c>
      <c r="Q30" s="24">
        <f t="shared" si="9"/>
        <v>0.0133538147705561</v>
      </c>
      <c r="R30" s="18">
        <f t="shared" si="10"/>
        <v>0.144970294444444</v>
      </c>
      <c r="S30" s="25">
        <f t="shared" si="3"/>
        <v>0.0921141453270179</v>
      </c>
      <c r="T30" s="3">
        <v>0.01</v>
      </c>
      <c r="U30" s="26">
        <f t="shared" si="11"/>
        <v>0.000921141453270179</v>
      </c>
      <c r="V30" s="25"/>
      <c r="W30" s="3"/>
      <c r="X30" s="26"/>
      <c r="Y30" s="28">
        <v>0.02</v>
      </c>
      <c r="Z30" s="3">
        <v>0.21</v>
      </c>
      <c r="AA30" s="27">
        <f t="shared" si="12"/>
        <v>0.0042</v>
      </c>
      <c r="AB30" s="3">
        <v>0.01</v>
      </c>
      <c r="AC30" s="3">
        <v>0.29</v>
      </c>
      <c r="AD30" s="27">
        <f t="shared" si="13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4"/>
        <v>0.011</v>
      </c>
      <c r="AN30" s="3">
        <v>0.01</v>
      </c>
      <c r="AO30" s="3">
        <v>0.38</v>
      </c>
      <c r="AP30" s="3">
        <f t="shared" si="15"/>
        <v>0.0038</v>
      </c>
      <c r="AQ30" s="1">
        <f t="shared" si="16"/>
        <v>0.0228211414532702</v>
      </c>
      <c r="AR30" s="29">
        <f t="shared" si="17"/>
        <v>111.515611111111</v>
      </c>
      <c r="AS30" s="1">
        <f t="shared" si="18"/>
        <v>0.13</v>
      </c>
      <c r="AT30" s="2">
        <f t="shared" si="19"/>
        <v>2.77</v>
      </c>
      <c r="AU30" s="1">
        <f t="shared" si="20"/>
        <v>6140.03653948858</v>
      </c>
    </row>
    <row r="31" spans="1:47">
      <c r="A31" s="13"/>
      <c r="B31" s="13"/>
      <c r="C31" s="16">
        <v>4</v>
      </c>
      <c r="D31" s="19">
        <v>12.7781719247333</v>
      </c>
      <c r="E31" s="20">
        <f t="shared" si="4"/>
        <v>2.24283379067742</v>
      </c>
      <c r="F31" s="16" t="s">
        <v>73</v>
      </c>
      <c r="G31" s="13">
        <v>5</v>
      </c>
      <c r="H31" s="18">
        <f t="shared" si="0"/>
        <v>12.7781719247333</v>
      </c>
      <c r="I31" s="18">
        <f t="shared" si="1"/>
        <v>285.928171924733</v>
      </c>
      <c r="J31" s="18">
        <f t="shared" si="5"/>
        <v>0.0857146362520312</v>
      </c>
      <c r="K31" s="18">
        <f t="shared" si="6"/>
        <v>111.515611111111</v>
      </c>
      <c r="L31" s="18">
        <f t="shared" si="7"/>
        <v>1.11515611111111</v>
      </c>
      <c r="M31" s="13" t="s">
        <v>75</v>
      </c>
      <c r="N31" s="18">
        <f>(O30-P30)*C22/100</f>
        <v>4.09130857745758</v>
      </c>
      <c r="O31" s="18">
        <f t="shared" si="8"/>
        <v>1.33048814150361</v>
      </c>
      <c r="P31" s="18">
        <f t="shared" si="2"/>
        <v>0.114042307086623</v>
      </c>
      <c r="Q31" s="24">
        <f t="shared" si="9"/>
        <v>0.014825499921261</v>
      </c>
      <c r="R31" s="18">
        <f t="shared" si="10"/>
        <v>0.144970294444444</v>
      </c>
      <c r="S31" s="25">
        <f t="shared" si="3"/>
        <v>0.10226577781383</v>
      </c>
      <c r="T31" s="3">
        <v>0.01</v>
      </c>
      <c r="U31" s="26">
        <f t="shared" si="11"/>
        <v>0.0010226577781383</v>
      </c>
      <c r="V31" s="25"/>
      <c r="W31" s="3"/>
      <c r="X31" s="26"/>
      <c r="Y31" s="28">
        <v>0.04</v>
      </c>
      <c r="Z31" s="3">
        <v>0.21</v>
      </c>
      <c r="AA31" s="27">
        <f t="shared" si="12"/>
        <v>0.0084</v>
      </c>
      <c r="AB31" s="3">
        <v>0.015</v>
      </c>
      <c r="AC31" s="3">
        <v>0.29</v>
      </c>
      <c r="AD31" s="27">
        <f t="shared" si="13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4"/>
        <v>0.011</v>
      </c>
      <c r="AN31" s="3">
        <v>0.015</v>
      </c>
      <c r="AO31" s="3">
        <v>0.38</v>
      </c>
      <c r="AP31" s="3">
        <f t="shared" si="15"/>
        <v>0.0057</v>
      </c>
      <c r="AQ31" s="1">
        <f t="shared" si="16"/>
        <v>0.0304726577781383</v>
      </c>
      <c r="AR31" s="29">
        <f t="shared" si="17"/>
        <v>111.515611111111</v>
      </c>
      <c r="AS31" s="1">
        <f t="shared" si="18"/>
        <v>0.13</v>
      </c>
      <c r="AT31" s="2">
        <f t="shared" si="19"/>
        <v>2.77</v>
      </c>
      <c r="AU31" s="1">
        <f t="shared" si="20"/>
        <v>8198.67983361932</v>
      </c>
    </row>
    <row r="32" spans="1:47">
      <c r="A32" s="13"/>
      <c r="B32" s="13"/>
      <c r="C32" s="16">
        <v>5</v>
      </c>
      <c r="D32" s="19">
        <v>19.8321083154839</v>
      </c>
      <c r="E32" s="20">
        <f t="shared" si="4"/>
        <v>12.7781719247333</v>
      </c>
      <c r="F32" s="16" t="s">
        <v>75</v>
      </c>
      <c r="G32" s="13">
        <v>6</v>
      </c>
      <c r="H32" s="18">
        <f t="shared" si="0"/>
        <v>19.8321083154839</v>
      </c>
      <c r="I32" s="18">
        <f t="shared" si="1"/>
        <v>292.982108315484</v>
      </c>
      <c r="J32" s="18">
        <f t="shared" si="5"/>
        <v>0.194591334573457</v>
      </c>
      <c r="K32" s="18">
        <f t="shared" si="6"/>
        <v>111.515611111111</v>
      </c>
      <c r="L32" s="18">
        <f t="shared" si="7"/>
        <v>1.11515611111111</v>
      </c>
      <c r="M32" s="13" t="s">
        <v>73</v>
      </c>
      <c r="N32" s="13"/>
      <c r="O32" s="18">
        <f t="shared" si="8"/>
        <v>2.3316019455281</v>
      </c>
      <c r="P32" s="18">
        <f t="shared" si="2"/>
        <v>0.453709534274382</v>
      </c>
      <c r="Q32" s="24">
        <f t="shared" si="9"/>
        <v>0.0589822394556697</v>
      </c>
      <c r="R32" s="18">
        <f t="shared" si="10"/>
        <v>0.144970294444444</v>
      </c>
      <c r="S32" s="25">
        <f t="shared" si="3"/>
        <v>0.406857416422458</v>
      </c>
      <c r="T32" s="3">
        <v>0.01</v>
      </c>
      <c r="U32" s="26">
        <f t="shared" si="11"/>
        <v>0.00406857416422458</v>
      </c>
      <c r="V32" s="25"/>
      <c r="W32" s="3"/>
      <c r="X32" s="26"/>
      <c r="Y32" s="28">
        <v>0.04</v>
      </c>
      <c r="Z32" s="3">
        <v>0.21</v>
      </c>
      <c r="AA32" s="27">
        <f t="shared" si="12"/>
        <v>0.0084</v>
      </c>
      <c r="AB32" s="3">
        <v>0.015</v>
      </c>
      <c r="AC32" s="3">
        <v>0.29</v>
      </c>
      <c r="AD32" s="27">
        <f t="shared" si="13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4"/>
        <v>0.011</v>
      </c>
      <c r="AN32" s="3">
        <v>0.015</v>
      </c>
      <c r="AO32" s="3">
        <v>0.38</v>
      </c>
      <c r="AP32" s="3">
        <f t="shared" si="15"/>
        <v>0.0057</v>
      </c>
      <c r="AQ32" s="1">
        <f t="shared" si="16"/>
        <v>0.0335185741642246</v>
      </c>
      <c r="AR32" s="29">
        <f t="shared" si="17"/>
        <v>111.515611111111</v>
      </c>
      <c r="AS32" s="1">
        <f t="shared" si="18"/>
        <v>0.13</v>
      </c>
      <c r="AT32" s="2">
        <f t="shared" si="19"/>
        <v>2.77</v>
      </c>
      <c r="AU32" s="1">
        <f t="shared" si="20"/>
        <v>9018.18476263841</v>
      </c>
    </row>
    <row r="33" spans="1:47">
      <c r="A33" s="13"/>
      <c r="B33" s="13"/>
      <c r="C33" s="16">
        <v>6</v>
      </c>
      <c r="D33" s="19">
        <v>22.0691601446667</v>
      </c>
      <c r="E33" s="20">
        <f t="shared" si="4"/>
        <v>19.8321083154839</v>
      </c>
      <c r="F33" s="16" t="s">
        <v>73</v>
      </c>
      <c r="G33" s="13">
        <v>7</v>
      </c>
      <c r="H33" s="18">
        <f t="shared" si="0"/>
        <v>22.0691601446667</v>
      </c>
      <c r="I33" s="18">
        <f t="shared" si="1"/>
        <v>295.219160144667</v>
      </c>
      <c r="J33" s="18">
        <f t="shared" si="5"/>
        <v>0.25031769432084</v>
      </c>
      <c r="K33" s="18">
        <f t="shared" si="6"/>
        <v>111.515611111111</v>
      </c>
      <c r="L33" s="18">
        <f t="shared" si="7"/>
        <v>1.11515611111111</v>
      </c>
      <c r="M33" s="13" t="s">
        <v>73</v>
      </c>
      <c r="N33" s="13"/>
      <c r="O33" s="18">
        <f t="shared" si="8"/>
        <v>2.99304852236483</v>
      </c>
      <c r="P33" s="18">
        <f t="shared" si="2"/>
        <v>0.749213005108762</v>
      </c>
      <c r="Q33" s="24">
        <f t="shared" si="9"/>
        <v>0.097397690664139</v>
      </c>
      <c r="R33" s="18">
        <f t="shared" si="10"/>
        <v>0.144970294444444</v>
      </c>
      <c r="S33" s="25">
        <f t="shared" si="3"/>
        <v>0.671845849781755</v>
      </c>
      <c r="T33" s="3">
        <v>0.01</v>
      </c>
      <c r="U33" s="26">
        <f t="shared" si="11"/>
        <v>0.00671845849781755</v>
      </c>
      <c r="V33" s="25"/>
      <c r="W33" s="3"/>
      <c r="X33" s="26"/>
      <c r="Y33" s="28">
        <v>0.04</v>
      </c>
      <c r="Z33" s="3">
        <v>0.21</v>
      </c>
      <c r="AA33" s="27">
        <f t="shared" si="12"/>
        <v>0.0084</v>
      </c>
      <c r="AB33" s="3">
        <v>0.015</v>
      </c>
      <c r="AC33" s="3">
        <v>0.29</v>
      </c>
      <c r="AD33" s="27">
        <f t="shared" si="13"/>
        <v>0.00435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4"/>
        <v>0.011</v>
      </c>
      <c r="AN33" s="3">
        <v>0.015</v>
      </c>
      <c r="AO33" s="3">
        <v>0.38</v>
      </c>
      <c r="AP33" s="3">
        <f t="shared" si="15"/>
        <v>0.0057</v>
      </c>
      <c r="AQ33" s="1">
        <f t="shared" si="16"/>
        <v>0.0361684584978176</v>
      </c>
      <c r="AR33" s="29">
        <f t="shared" si="17"/>
        <v>111.515611111111</v>
      </c>
      <c r="AS33" s="1">
        <f t="shared" si="18"/>
        <v>0.13</v>
      </c>
      <c r="AT33" s="2">
        <f t="shared" si="19"/>
        <v>2.77</v>
      </c>
      <c r="AU33" s="1">
        <f t="shared" si="20"/>
        <v>9731.1371216164</v>
      </c>
    </row>
    <row r="34" spans="1:47">
      <c r="A34" s="13"/>
      <c r="B34" s="13"/>
      <c r="C34" s="16">
        <v>7</v>
      </c>
      <c r="D34" s="19">
        <v>24.7379485012903</v>
      </c>
      <c r="E34" s="20">
        <f t="shared" si="4"/>
        <v>22.0691601446667</v>
      </c>
      <c r="F34" s="16" t="s">
        <v>73</v>
      </c>
      <c r="G34" s="13">
        <v>8</v>
      </c>
      <c r="H34" s="18">
        <f t="shared" si="0"/>
        <v>24.7379485012903</v>
      </c>
      <c r="I34" s="18">
        <f t="shared" si="1"/>
        <v>297.88794850129</v>
      </c>
      <c r="J34" s="18">
        <f t="shared" si="5"/>
        <v>0.336370703980928</v>
      </c>
      <c r="K34" s="18">
        <f t="shared" si="6"/>
        <v>111.515611111111</v>
      </c>
      <c r="L34" s="18">
        <f t="shared" si="7"/>
        <v>1.11515611111111</v>
      </c>
      <c r="M34" s="13" t="s">
        <v>73</v>
      </c>
      <c r="N34" s="13"/>
      <c r="O34" s="18">
        <f t="shared" si="8"/>
        <v>3.35899162836718</v>
      </c>
      <c r="P34" s="18">
        <f t="shared" si="2"/>
        <v>1.12986637869991</v>
      </c>
      <c r="Q34" s="24">
        <f t="shared" si="9"/>
        <v>0.146882629230989</v>
      </c>
      <c r="R34" s="18">
        <f t="shared" si="10"/>
        <v>0.144970294444444</v>
      </c>
      <c r="S34" s="25">
        <f t="shared" si="3"/>
        <v>1.01319121820006</v>
      </c>
      <c r="T34" s="3">
        <v>0.01</v>
      </c>
      <c r="U34" s="26">
        <f t="shared" si="11"/>
        <v>0.0101319121820006</v>
      </c>
      <c r="V34" s="25"/>
      <c r="W34" s="3"/>
      <c r="X34" s="26"/>
      <c r="Y34" s="28">
        <v>0.04</v>
      </c>
      <c r="Z34" s="3">
        <v>0.21</v>
      </c>
      <c r="AA34" s="27">
        <f t="shared" si="12"/>
        <v>0.0084</v>
      </c>
      <c r="AB34" s="3">
        <v>0.015</v>
      </c>
      <c r="AC34" s="3">
        <v>0.29</v>
      </c>
      <c r="AD34" s="27">
        <f t="shared" si="13"/>
        <v>0.00435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4"/>
        <v>0.011</v>
      </c>
      <c r="AN34" s="3">
        <v>0.015</v>
      </c>
      <c r="AO34" s="3">
        <v>0.38</v>
      </c>
      <c r="AP34" s="3">
        <f t="shared" si="15"/>
        <v>0.0057</v>
      </c>
      <c r="AQ34" s="1">
        <f t="shared" si="16"/>
        <v>0.0395819121820006</v>
      </c>
      <c r="AR34" s="29">
        <f t="shared" si="17"/>
        <v>111.515611111111</v>
      </c>
      <c r="AS34" s="1">
        <f t="shared" si="18"/>
        <v>0.13</v>
      </c>
      <c r="AT34" s="2">
        <f t="shared" si="19"/>
        <v>2.77</v>
      </c>
      <c r="AU34" s="1">
        <f t="shared" si="20"/>
        <v>10649.5280964786</v>
      </c>
    </row>
    <row r="35" spans="1:47">
      <c r="A35" s="13"/>
      <c r="B35" s="13"/>
      <c r="C35" s="16">
        <v>8</v>
      </c>
      <c r="D35" s="19">
        <v>23.2309692970968</v>
      </c>
      <c r="E35" s="20">
        <f t="shared" si="4"/>
        <v>24.7379485012903</v>
      </c>
      <c r="F35" s="16" t="s">
        <v>73</v>
      </c>
      <c r="G35" s="13">
        <v>9</v>
      </c>
      <c r="H35" s="18">
        <f t="shared" si="0"/>
        <v>23.2309692970968</v>
      </c>
      <c r="I35" s="18">
        <f t="shared" si="1"/>
        <v>296.380969297097</v>
      </c>
      <c r="J35" s="18">
        <f t="shared" si="5"/>
        <v>0.284865785154646</v>
      </c>
      <c r="K35" s="18">
        <f t="shared" si="6"/>
        <v>111.515611111111</v>
      </c>
      <c r="L35" s="18">
        <f t="shared" si="7"/>
        <v>1.11515611111111</v>
      </c>
      <c r="M35" s="13" t="s">
        <v>73</v>
      </c>
      <c r="N35" s="13"/>
      <c r="O35" s="18">
        <f t="shared" si="8"/>
        <v>3.34428136077838</v>
      </c>
      <c r="P35" s="18">
        <f t="shared" si="2"/>
        <v>0.952671335616181</v>
      </c>
      <c r="Q35" s="24">
        <f t="shared" si="9"/>
        <v>0.123847273630104</v>
      </c>
      <c r="R35" s="18">
        <f t="shared" si="10"/>
        <v>0.144970294444444</v>
      </c>
      <c r="S35" s="25">
        <f t="shared" si="3"/>
        <v>0.854294144222521</v>
      </c>
      <c r="T35" s="3">
        <v>0.01</v>
      </c>
      <c r="U35" s="26">
        <f t="shared" si="11"/>
        <v>0.00854294144222521</v>
      </c>
      <c r="V35" s="25"/>
      <c r="W35" s="3"/>
      <c r="X35" s="26"/>
      <c r="Y35" s="28">
        <v>0.04</v>
      </c>
      <c r="Z35" s="3">
        <v>0.21</v>
      </c>
      <c r="AA35" s="27">
        <f t="shared" si="12"/>
        <v>0.0084</v>
      </c>
      <c r="AB35" s="3">
        <v>0.015</v>
      </c>
      <c r="AC35" s="3">
        <v>0.29</v>
      </c>
      <c r="AD35" s="27">
        <f t="shared" si="13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4"/>
        <v>0.011</v>
      </c>
      <c r="AN35" s="3">
        <v>0.015</v>
      </c>
      <c r="AO35" s="3">
        <v>0.38</v>
      </c>
      <c r="AP35" s="3">
        <f t="shared" si="15"/>
        <v>0.0057</v>
      </c>
      <c r="AQ35" s="1">
        <f t="shared" si="16"/>
        <v>0.0379929414422252</v>
      </c>
      <c r="AR35" s="29">
        <f t="shared" si="17"/>
        <v>111.515611111111</v>
      </c>
      <c r="AS35" s="1">
        <f t="shared" si="18"/>
        <v>0.13</v>
      </c>
      <c r="AT35" s="2">
        <f t="shared" si="19"/>
        <v>2.77</v>
      </c>
      <c r="AU35" s="1">
        <f t="shared" si="20"/>
        <v>10222.0149318817</v>
      </c>
    </row>
    <row r="36" spans="1:47">
      <c r="A36" s="13"/>
      <c r="B36" s="13"/>
      <c r="C36" s="16">
        <v>9</v>
      </c>
      <c r="D36" s="19">
        <v>17.3482397303333</v>
      </c>
      <c r="E36" s="20">
        <f t="shared" si="4"/>
        <v>23.2309692970968</v>
      </c>
      <c r="F36" s="16" t="s">
        <v>73</v>
      </c>
      <c r="G36" s="13">
        <v>10</v>
      </c>
      <c r="H36" s="18">
        <f t="shared" si="0"/>
        <v>17.3482397303333</v>
      </c>
      <c r="I36" s="18">
        <f t="shared" si="1"/>
        <v>290.498239730333</v>
      </c>
      <c r="J36" s="18">
        <f t="shared" si="5"/>
        <v>0.146458734549114</v>
      </c>
      <c r="K36" s="18">
        <f t="shared" si="6"/>
        <v>111.515611111111</v>
      </c>
      <c r="L36" s="18">
        <f t="shared" si="7"/>
        <v>1.11515611111111</v>
      </c>
      <c r="M36" s="13" t="s">
        <v>73</v>
      </c>
      <c r="N36" s="13"/>
      <c r="O36" s="18">
        <f t="shared" si="8"/>
        <v>3.50676613627331</v>
      </c>
      <c r="P36" s="18">
        <f t="shared" si="2"/>
        <v>0.513596530678275</v>
      </c>
      <c r="Q36" s="24">
        <f t="shared" si="9"/>
        <v>0.0667675489881757</v>
      </c>
      <c r="R36" s="18">
        <f t="shared" si="10"/>
        <v>0.144970294444444</v>
      </c>
      <c r="S36" s="25">
        <f t="shared" si="3"/>
        <v>0.460560208172595</v>
      </c>
      <c r="T36" s="3">
        <v>0.01</v>
      </c>
      <c r="U36" s="26">
        <f t="shared" si="11"/>
        <v>0.00460560208172595</v>
      </c>
      <c r="V36" s="25"/>
      <c r="W36" s="3"/>
      <c r="X36" s="26"/>
      <c r="Y36" s="28">
        <v>0.02</v>
      </c>
      <c r="Z36" s="3">
        <v>0.21</v>
      </c>
      <c r="AA36" s="27">
        <f t="shared" si="12"/>
        <v>0.0042</v>
      </c>
      <c r="AB36" s="3">
        <v>0.01</v>
      </c>
      <c r="AC36" s="3">
        <v>0.29</v>
      </c>
      <c r="AD36" s="27">
        <f t="shared" si="13"/>
        <v>0.0029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4"/>
        <v>0.011</v>
      </c>
      <c r="AN36" s="3">
        <v>0.01</v>
      </c>
      <c r="AO36" s="3">
        <v>0.38</v>
      </c>
      <c r="AP36" s="3">
        <f t="shared" si="15"/>
        <v>0.0038</v>
      </c>
      <c r="AQ36" s="1">
        <f t="shared" si="16"/>
        <v>0.026505602081726</v>
      </c>
      <c r="AR36" s="29">
        <f t="shared" si="17"/>
        <v>111.515611111111</v>
      </c>
      <c r="AS36" s="1">
        <f t="shared" si="18"/>
        <v>0.13</v>
      </c>
      <c r="AT36" s="2">
        <f t="shared" si="19"/>
        <v>2.77</v>
      </c>
      <c r="AU36" s="1">
        <f t="shared" si="20"/>
        <v>7131.34203283339</v>
      </c>
    </row>
    <row r="37" spans="1:47">
      <c r="A37" s="13"/>
      <c r="B37" s="13"/>
      <c r="C37" s="16">
        <v>10</v>
      </c>
      <c r="D37" s="19">
        <v>11.0454416978065</v>
      </c>
      <c r="E37" s="20">
        <f t="shared" si="4"/>
        <v>17.3482397303333</v>
      </c>
      <c r="F37" s="16" t="s">
        <v>73</v>
      </c>
      <c r="G37" s="13">
        <v>11</v>
      </c>
      <c r="H37" s="18">
        <f t="shared" si="0"/>
        <v>11.0454416978065</v>
      </c>
      <c r="I37" s="18">
        <f t="shared" si="1"/>
        <v>284.195441697806</v>
      </c>
      <c r="J37" s="18">
        <f t="shared" si="5"/>
        <v>0.0696443749282928</v>
      </c>
      <c r="K37" s="18">
        <f t="shared" si="6"/>
        <v>111.515611111111</v>
      </c>
      <c r="L37" s="18">
        <f t="shared" si="7"/>
        <v>1.11515611111111</v>
      </c>
      <c r="M37" s="13" t="s">
        <v>75</v>
      </c>
      <c r="N37" s="18">
        <f>(O36-P36)*C22/100</f>
        <v>2.84351112531528</v>
      </c>
      <c r="O37" s="18">
        <f t="shared" si="8"/>
        <v>1.26481459139086</v>
      </c>
      <c r="P37" s="18">
        <f t="shared" si="2"/>
        <v>0.0880872216176007</v>
      </c>
      <c r="Q37" s="24">
        <f t="shared" si="9"/>
        <v>0.0114513388102881</v>
      </c>
      <c r="R37" s="18">
        <f t="shared" si="10"/>
        <v>0.144970294444444</v>
      </c>
      <c r="S37" s="25">
        <f t="shared" si="3"/>
        <v>0.0789909329643838</v>
      </c>
      <c r="T37" s="3">
        <v>0.01</v>
      </c>
      <c r="U37" s="26">
        <f t="shared" si="11"/>
        <v>0.000789909329643838</v>
      </c>
      <c r="V37" s="25"/>
      <c r="W37" s="3"/>
      <c r="X37" s="26"/>
      <c r="Y37" s="28">
        <v>0.02</v>
      </c>
      <c r="Z37" s="3">
        <v>0.21</v>
      </c>
      <c r="AA37" s="27">
        <f t="shared" si="12"/>
        <v>0.0042</v>
      </c>
      <c r="AB37" s="3">
        <v>0.01</v>
      </c>
      <c r="AC37" s="3">
        <v>0.29</v>
      </c>
      <c r="AD37" s="27">
        <f t="shared" si="13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4"/>
        <v>0.011</v>
      </c>
      <c r="AN37" s="3">
        <v>0.01</v>
      </c>
      <c r="AO37" s="3">
        <v>0.38</v>
      </c>
      <c r="AP37" s="3">
        <f t="shared" si="15"/>
        <v>0.0038</v>
      </c>
      <c r="AQ37" s="1">
        <f t="shared" si="16"/>
        <v>0.0226899093296438</v>
      </c>
      <c r="AR37" s="29">
        <f t="shared" si="17"/>
        <v>111.515611111111</v>
      </c>
      <c r="AS37" s="1">
        <f t="shared" si="18"/>
        <v>0.13</v>
      </c>
      <c r="AT37" s="2">
        <f t="shared" si="19"/>
        <v>2.77</v>
      </c>
      <c r="AU37" s="1">
        <f t="shared" si="20"/>
        <v>6104.72848814197</v>
      </c>
    </row>
    <row r="38" spans="1:48">
      <c r="A38" s="13"/>
      <c r="B38" s="13"/>
      <c r="C38" s="16">
        <v>11</v>
      </c>
      <c r="D38" s="19">
        <v>0.109651615633333</v>
      </c>
      <c r="E38" s="20">
        <f t="shared" si="4"/>
        <v>11.0454416978065</v>
      </c>
      <c r="F38" s="16" t="s">
        <v>75</v>
      </c>
      <c r="G38" s="13">
        <v>12</v>
      </c>
      <c r="H38" s="18">
        <f t="shared" si="0"/>
        <v>0.109651615633333</v>
      </c>
      <c r="I38" s="18">
        <f t="shared" si="1"/>
        <v>273.259651615633</v>
      </c>
      <c r="J38" s="18">
        <f t="shared" si="5"/>
        <v>0.0176774309109766</v>
      </c>
      <c r="K38" s="18">
        <f t="shared" si="6"/>
        <v>111.515611111111</v>
      </c>
      <c r="L38" s="18">
        <f t="shared" si="7"/>
        <v>1.11515611111111</v>
      </c>
      <c r="M38" s="13" t="s">
        <v>73</v>
      </c>
      <c r="N38" s="13"/>
      <c r="O38" s="18">
        <f t="shared" si="8"/>
        <v>2.29188348088437</v>
      </c>
      <c r="P38" s="18">
        <f t="shared" si="2"/>
        <v>0.0405146118893421</v>
      </c>
      <c r="Q38" s="24">
        <f t="shared" si="9"/>
        <v>0.00526689954561447</v>
      </c>
      <c r="R38" s="18">
        <f t="shared" si="10"/>
        <v>0.144970294444444</v>
      </c>
      <c r="S38" s="25">
        <f t="shared" si="3"/>
        <v>0.0363308881022715</v>
      </c>
      <c r="T38" s="3">
        <v>0.01</v>
      </c>
      <c r="U38" s="26">
        <f t="shared" si="11"/>
        <v>0.000363308881022715</v>
      </c>
      <c r="V38" s="25"/>
      <c r="W38" s="3"/>
      <c r="X38" s="26"/>
      <c r="Y38" s="28">
        <v>0.02</v>
      </c>
      <c r="Z38" s="3">
        <v>0.21</v>
      </c>
      <c r="AA38" s="27">
        <f t="shared" si="12"/>
        <v>0.0042</v>
      </c>
      <c r="AB38" s="3">
        <v>0.01</v>
      </c>
      <c r="AC38" s="3">
        <v>0.29</v>
      </c>
      <c r="AD38" s="27">
        <f t="shared" si="13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4"/>
        <v>0.011</v>
      </c>
      <c r="AN38" s="3">
        <v>0.01</v>
      </c>
      <c r="AO38" s="3">
        <v>0.38</v>
      </c>
      <c r="AP38" s="3">
        <f t="shared" si="15"/>
        <v>0.0038</v>
      </c>
      <c r="AQ38" s="1">
        <f t="shared" si="16"/>
        <v>0.0222633088810227</v>
      </c>
      <c r="AR38" s="29">
        <f t="shared" si="17"/>
        <v>111.515611111111</v>
      </c>
      <c r="AS38" s="1">
        <f t="shared" si="18"/>
        <v>0.13</v>
      </c>
      <c r="AT38" s="2">
        <f t="shared" si="19"/>
        <v>2.77</v>
      </c>
      <c r="AU38" s="1">
        <f t="shared" si="20"/>
        <v>5989.95147982889</v>
      </c>
      <c r="AV38" s="1">
        <f>SUM(AU27:AU38)</f>
        <v>90985.8912947221</v>
      </c>
    </row>
    <row r="39" spans="1:19">
      <c r="A39" s="13"/>
      <c r="B39" s="13"/>
      <c r="C39" s="16">
        <v>12</v>
      </c>
      <c r="D39" s="19">
        <v>-8.80861124574194</v>
      </c>
      <c r="E39" s="20">
        <f t="shared" si="4"/>
        <v>0.109651615633333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</row>
    <row r="40" spans="19:42">
      <c r="S40" s="23" t="s">
        <v>44</v>
      </c>
      <c r="T40" s="23"/>
      <c r="U40" s="23"/>
      <c r="V40" s="23" t="s">
        <v>45</v>
      </c>
      <c r="W40" s="23"/>
      <c r="X40" s="23"/>
      <c r="Y40" s="23" t="s">
        <v>46</v>
      </c>
      <c r="Z40" s="23"/>
      <c r="AA40" s="23"/>
      <c r="AB40" s="23" t="s">
        <v>47</v>
      </c>
      <c r="AC40" s="23"/>
      <c r="AD40" s="23"/>
      <c r="AE40" s="23" t="s">
        <v>48</v>
      </c>
      <c r="AF40" s="23"/>
      <c r="AG40" s="23"/>
      <c r="AH40" s="23" t="s">
        <v>49</v>
      </c>
      <c r="AI40" s="23"/>
      <c r="AJ40" s="23"/>
      <c r="AK40" s="31" t="s">
        <v>50</v>
      </c>
      <c r="AL40" s="32"/>
      <c r="AM40" s="33"/>
      <c r="AN40" s="23" t="s">
        <v>51</v>
      </c>
      <c r="AO40" s="23"/>
      <c r="AP40" s="23"/>
    </row>
    <row r="4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4" t="s">
        <v>11</v>
      </c>
      <c r="AO41" s="34" t="s">
        <v>12</v>
      </c>
      <c r="AP41" s="34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pans="1:47">
      <c r="A42" s="13" t="s">
        <v>71</v>
      </c>
      <c r="B42" s="13">
        <f>G5</f>
        <v>92.50925</v>
      </c>
      <c r="C42" s="16" t="s">
        <v>72</v>
      </c>
      <c r="D42" s="16">
        <v>-5</v>
      </c>
      <c r="E42" s="16"/>
      <c r="F42" s="16"/>
      <c r="G42" s="13">
        <v>1</v>
      </c>
      <c r="H42" s="18">
        <f t="shared" ref="H42:H53" si="21">E43</f>
        <v>-5</v>
      </c>
      <c r="I42" s="18">
        <f t="shared" ref="I42:I53" si="22">H42+273.15</f>
        <v>268.15</v>
      </c>
      <c r="J42" s="18">
        <f t="shared" ref="J42:J53" si="23">EXP(($C$16*(I42-$C$14))/($C$17*I42*$C$14))</f>
        <v>0.00896487173486583</v>
      </c>
      <c r="K42" s="18">
        <f>$B$42/12</f>
        <v>7.70910416666667</v>
      </c>
      <c r="L42" s="18">
        <f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4">O42*J42</f>
        <v>0.000691111300448864</v>
      </c>
      <c r="Q42" s="24">
        <f>P42*$B$44</f>
        <v>8.98444690583523e-5</v>
      </c>
      <c r="R42" s="18">
        <f>L42*$B$44</f>
        <v>0.0100218354166667</v>
      </c>
      <c r="S42" s="25">
        <f t="shared" ref="S42:S53" si="25">Q42/R42</f>
        <v>0.00896487173486583</v>
      </c>
      <c r="T42" s="3">
        <v>0.01</v>
      </c>
      <c r="U42" s="26">
        <f t="shared" ref="U42:U53" si="26">S42*T42</f>
        <v>8.96487173486583e-5</v>
      </c>
      <c r="V42" s="25"/>
      <c r="W42" s="3"/>
      <c r="X42" s="26"/>
      <c r="Y42" s="28">
        <v>0.02</v>
      </c>
      <c r="Z42" s="3">
        <v>0.49</v>
      </c>
      <c r="AA42" s="27">
        <f t="shared" ref="AA42:AA53" si="27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28">AO42*AN42</f>
        <v>0.005</v>
      </c>
      <c r="AQ42" s="1">
        <f>(AP42+AM42+AD42+AA42+U42+X42+AG42+AJ42)</f>
        <v>0.0148896487173487</v>
      </c>
      <c r="AR42" s="29">
        <f>$B$42/12</f>
        <v>7.70910416666667</v>
      </c>
      <c r="AS42" s="1">
        <f>$B$44</f>
        <v>0.13</v>
      </c>
      <c r="AT42" s="2">
        <f t="shared" ref="AT42:AT53" si="29">$E$5/12</f>
        <v>15.8239726027398</v>
      </c>
      <c r="AU42" s="1">
        <f t="shared" ref="AU42:AU53" si="30">AT42*10000*AS42*0.67*AR42*AQ42</f>
        <v>1582.0566956969</v>
      </c>
    </row>
    <row r="43" spans="1:47">
      <c r="A43" s="13" t="s">
        <v>74</v>
      </c>
      <c r="B43" s="13">
        <v>1</v>
      </c>
      <c r="C43" s="16">
        <v>1</v>
      </c>
      <c r="D43" s="19">
        <v>-8.33144629203226</v>
      </c>
      <c r="E43" s="20">
        <f t="shared" ref="E43:E54" si="31">D42</f>
        <v>-5</v>
      </c>
      <c r="F43" s="16" t="s">
        <v>73</v>
      </c>
      <c r="G43" s="13">
        <v>2</v>
      </c>
      <c r="H43" s="18">
        <f t="shared" si="21"/>
        <v>-8.33144629203226</v>
      </c>
      <c r="I43" s="18">
        <f t="shared" si="22"/>
        <v>264.818553707968</v>
      </c>
      <c r="J43" s="18">
        <f t="shared" si="23"/>
        <v>0.00567753816901723</v>
      </c>
      <c r="K43" s="18">
        <f t="shared" ref="K43:K53" si="32">$B$42/12</f>
        <v>7.70910416666667</v>
      </c>
      <c r="L43" s="18">
        <f t="shared" ref="L43:L53" si="33">K43*$B$43/100</f>
        <v>0.0770910416666667</v>
      </c>
      <c r="M43" s="13" t="s">
        <v>73</v>
      </c>
      <c r="N43" s="13"/>
      <c r="O43" s="18">
        <f t="shared" ref="O43:O53" si="34">L43+O42-P42-N43</f>
        <v>0.153490972032884</v>
      </c>
      <c r="P43" s="18">
        <f t="shared" si="24"/>
        <v>0.000871450852316258</v>
      </c>
      <c r="Q43" s="24">
        <f t="shared" ref="Q43:Q53" si="35">P43*$B$44</f>
        <v>0.000113288610801114</v>
      </c>
      <c r="R43" s="18">
        <f t="shared" ref="R43:R53" si="36">L43*$B$44</f>
        <v>0.0100218354166667</v>
      </c>
      <c r="S43" s="25">
        <f t="shared" si="25"/>
        <v>0.0113041779365794</v>
      </c>
      <c r="T43" s="3">
        <v>0.01</v>
      </c>
      <c r="U43" s="26">
        <f t="shared" si="26"/>
        <v>0.000113041779365794</v>
      </c>
      <c r="V43" s="25"/>
      <c r="W43" s="3"/>
      <c r="X43" s="26"/>
      <c r="Y43" s="28">
        <v>0.02</v>
      </c>
      <c r="Z43" s="3">
        <v>0.49</v>
      </c>
      <c r="AA43" s="27">
        <f t="shared" si="27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28"/>
        <v>0.005</v>
      </c>
      <c r="AQ43" s="1">
        <f t="shared" ref="AQ43:AQ53" si="37">(AP43+AM43+AD43+AA43+U43+X43+AG43+AJ43)</f>
        <v>0.0149130417793658</v>
      </c>
      <c r="AR43" s="29">
        <f t="shared" ref="AR43:AR53" si="38">$B$42/12</f>
        <v>7.70910416666667</v>
      </c>
      <c r="AS43" s="1">
        <f t="shared" ref="AS43:AS53" si="39">$B$44</f>
        <v>0.13</v>
      </c>
      <c r="AT43" s="2">
        <f t="shared" si="29"/>
        <v>15.8239726027398</v>
      </c>
      <c r="AU43" s="1">
        <f t="shared" si="30"/>
        <v>1584.54225805633</v>
      </c>
    </row>
    <row r="44" spans="1:47">
      <c r="A44" s="13" t="s">
        <v>37</v>
      </c>
      <c r="B44" s="13">
        <v>0.13</v>
      </c>
      <c r="C44" s="16">
        <v>2</v>
      </c>
      <c r="D44" s="19">
        <v>-5.28528661265517</v>
      </c>
      <c r="E44" s="20">
        <f t="shared" si="31"/>
        <v>-8.33144629203226</v>
      </c>
      <c r="F44" s="16" t="s">
        <v>73</v>
      </c>
      <c r="G44" s="13">
        <v>3</v>
      </c>
      <c r="H44" s="18">
        <f t="shared" si="21"/>
        <v>-5.28528661265517</v>
      </c>
      <c r="I44" s="18">
        <f t="shared" si="22"/>
        <v>267.864713387345</v>
      </c>
      <c r="J44" s="18">
        <f t="shared" si="23"/>
        <v>0.00862479467693175</v>
      </c>
      <c r="K44" s="18">
        <f t="shared" si="32"/>
        <v>7.70910416666667</v>
      </c>
      <c r="L44" s="18">
        <f t="shared" si="33"/>
        <v>0.0770910416666667</v>
      </c>
      <c r="M44" s="13" t="s">
        <v>73</v>
      </c>
      <c r="N44" s="13"/>
      <c r="O44" s="18">
        <f t="shared" si="34"/>
        <v>0.229710562847235</v>
      </c>
      <c r="P44" s="18">
        <f t="shared" si="24"/>
        <v>0.00198120643967983</v>
      </c>
      <c r="Q44" s="24">
        <f t="shared" si="35"/>
        <v>0.000257556837158378</v>
      </c>
      <c r="R44" s="18">
        <f t="shared" si="36"/>
        <v>0.0100218354166667</v>
      </c>
      <c r="S44" s="25">
        <f t="shared" si="25"/>
        <v>0.0256995676390825</v>
      </c>
      <c r="T44" s="3">
        <v>0.01</v>
      </c>
      <c r="U44" s="26">
        <f t="shared" si="26"/>
        <v>0.000256995676390825</v>
      </c>
      <c r="V44" s="25"/>
      <c r="W44" s="3"/>
      <c r="X44" s="26"/>
      <c r="Y44" s="28">
        <v>0.02</v>
      </c>
      <c r="Z44" s="3">
        <v>0.49</v>
      </c>
      <c r="AA44" s="27">
        <f t="shared" si="27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28"/>
        <v>0.005</v>
      </c>
      <c r="AQ44" s="1">
        <f t="shared" si="37"/>
        <v>0.0150569956763908</v>
      </c>
      <c r="AR44" s="29">
        <f t="shared" si="38"/>
        <v>7.70910416666667</v>
      </c>
      <c r="AS44" s="1">
        <f t="shared" si="39"/>
        <v>0.13</v>
      </c>
      <c r="AT44" s="2">
        <f t="shared" si="29"/>
        <v>15.8239726027398</v>
      </c>
      <c r="AU44" s="1">
        <f t="shared" si="30"/>
        <v>1599.8376643472</v>
      </c>
    </row>
    <row r="45" spans="1:47">
      <c r="A45" s="13"/>
      <c r="B45" s="13"/>
      <c r="C45" s="16">
        <v>3</v>
      </c>
      <c r="D45" s="19">
        <v>2.24283379067742</v>
      </c>
      <c r="E45" s="20">
        <f t="shared" si="31"/>
        <v>-5.28528661265517</v>
      </c>
      <c r="F45" s="16" t="s">
        <v>73</v>
      </c>
      <c r="G45" s="13">
        <v>4</v>
      </c>
      <c r="H45" s="18">
        <f t="shared" si="21"/>
        <v>2.24283379067742</v>
      </c>
      <c r="I45" s="18">
        <f t="shared" si="22"/>
        <v>275.392833790677</v>
      </c>
      <c r="J45" s="18">
        <f t="shared" si="23"/>
        <v>0.0232962605532896</v>
      </c>
      <c r="K45" s="18">
        <f t="shared" si="32"/>
        <v>7.70910416666667</v>
      </c>
      <c r="L45" s="18">
        <f t="shared" si="33"/>
        <v>0.0770910416666667</v>
      </c>
      <c r="M45" s="13" t="s">
        <v>73</v>
      </c>
      <c r="N45" s="13"/>
      <c r="O45" s="18">
        <f t="shared" si="34"/>
        <v>0.304820398074222</v>
      </c>
      <c r="P45" s="18">
        <f t="shared" si="24"/>
        <v>0.00710117541549453</v>
      </c>
      <c r="Q45" s="24">
        <f t="shared" si="35"/>
        <v>0.000923152804014288</v>
      </c>
      <c r="R45" s="18">
        <f t="shared" si="36"/>
        <v>0.0100218354166667</v>
      </c>
      <c r="S45" s="25">
        <f t="shared" si="25"/>
        <v>0.0921141453270179</v>
      </c>
      <c r="T45" s="3">
        <v>0.01</v>
      </c>
      <c r="U45" s="26">
        <f t="shared" si="26"/>
        <v>0.000921141453270179</v>
      </c>
      <c r="V45" s="25"/>
      <c r="W45" s="3"/>
      <c r="X45" s="26"/>
      <c r="Y45" s="28">
        <v>0.02</v>
      </c>
      <c r="Z45" s="3">
        <v>0.49</v>
      </c>
      <c r="AA45" s="27">
        <f t="shared" si="27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28"/>
        <v>0.005</v>
      </c>
      <c r="AQ45" s="1">
        <f t="shared" si="37"/>
        <v>0.0157211414532702</v>
      </c>
      <c r="AR45" s="29">
        <f t="shared" si="38"/>
        <v>7.70910416666667</v>
      </c>
      <c r="AS45" s="1">
        <f t="shared" si="39"/>
        <v>0.13</v>
      </c>
      <c r="AT45" s="2">
        <f t="shared" si="29"/>
        <v>15.8239726027398</v>
      </c>
      <c r="AU45" s="1">
        <f t="shared" si="30"/>
        <v>1670.40455905214</v>
      </c>
    </row>
    <row r="46" spans="1:47">
      <c r="A46" s="13"/>
      <c r="B46" s="13"/>
      <c r="C46" s="16">
        <v>4</v>
      </c>
      <c r="D46" s="19">
        <v>12.7781719247333</v>
      </c>
      <c r="E46" s="20">
        <f t="shared" si="31"/>
        <v>2.24283379067742</v>
      </c>
      <c r="F46" s="16" t="s">
        <v>73</v>
      </c>
      <c r="G46" s="13">
        <v>5</v>
      </c>
      <c r="H46" s="18">
        <f t="shared" si="21"/>
        <v>12.7781719247333</v>
      </c>
      <c r="I46" s="18">
        <f t="shared" si="22"/>
        <v>285.928171924733</v>
      </c>
      <c r="J46" s="18">
        <f t="shared" si="23"/>
        <v>0.0857146362520312</v>
      </c>
      <c r="K46" s="18">
        <f t="shared" si="32"/>
        <v>7.70910416666667</v>
      </c>
      <c r="L46" s="18">
        <f t="shared" si="33"/>
        <v>0.0770910416666667</v>
      </c>
      <c r="M46" s="13" t="s">
        <v>75</v>
      </c>
      <c r="N46" s="18">
        <f>(O45-P45)*$C$22/100</f>
        <v>0.282833261525791</v>
      </c>
      <c r="O46" s="18">
        <f t="shared" si="34"/>
        <v>0.091977002799603</v>
      </c>
      <c r="P46" s="18">
        <f t="shared" si="24"/>
        <v>0.00788377533852003</v>
      </c>
      <c r="Q46" s="24">
        <f t="shared" si="35"/>
        <v>0.0010248907940076</v>
      </c>
      <c r="R46" s="18">
        <f t="shared" si="36"/>
        <v>0.0100218354166667</v>
      </c>
      <c r="S46" s="25">
        <f t="shared" si="25"/>
        <v>0.10226577781383</v>
      </c>
      <c r="T46" s="3">
        <v>0.01</v>
      </c>
      <c r="U46" s="26">
        <f t="shared" si="26"/>
        <v>0.0010226577781383</v>
      </c>
      <c r="V46" s="25"/>
      <c r="W46" s="3"/>
      <c r="X46" s="26"/>
      <c r="Y46" s="28">
        <v>0.04</v>
      </c>
      <c r="Z46" s="3">
        <v>0.49</v>
      </c>
      <c r="AA46" s="27">
        <f t="shared" si="27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28"/>
        <v>0.0075</v>
      </c>
      <c r="AQ46" s="1">
        <f t="shared" si="37"/>
        <v>0.0281226577781383</v>
      </c>
      <c r="AR46" s="29">
        <f t="shared" si="38"/>
        <v>7.70910416666667</v>
      </c>
      <c r="AS46" s="1">
        <f t="shared" si="39"/>
        <v>0.13</v>
      </c>
      <c r="AT46" s="2">
        <f t="shared" si="29"/>
        <v>15.8239726027398</v>
      </c>
      <c r="AU46" s="1">
        <f t="shared" si="30"/>
        <v>2988.0919209905</v>
      </c>
    </row>
    <row r="47" spans="1:47">
      <c r="A47" s="13"/>
      <c r="B47" s="13"/>
      <c r="C47" s="16">
        <v>5</v>
      </c>
      <c r="D47" s="19">
        <v>19.8321083154839</v>
      </c>
      <c r="E47" s="20">
        <f t="shared" si="31"/>
        <v>12.7781719247333</v>
      </c>
      <c r="F47" s="16" t="s">
        <v>75</v>
      </c>
      <c r="G47" s="13">
        <v>6</v>
      </c>
      <c r="H47" s="18">
        <f t="shared" si="21"/>
        <v>19.8321083154839</v>
      </c>
      <c r="I47" s="18">
        <f t="shared" si="22"/>
        <v>292.982108315484</v>
      </c>
      <c r="J47" s="18">
        <f t="shared" si="23"/>
        <v>0.194591334573457</v>
      </c>
      <c r="K47" s="18">
        <f t="shared" si="32"/>
        <v>7.70910416666667</v>
      </c>
      <c r="L47" s="18">
        <f t="shared" si="33"/>
        <v>0.0770910416666667</v>
      </c>
      <c r="M47" s="13" t="s">
        <v>73</v>
      </c>
      <c r="N47" s="13"/>
      <c r="O47" s="18">
        <f t="shared" si="34"/>
        <v>0.16118426912775</v>
      </c>
      <c r="P47" s="18">
        <f t="shared" si="24"/>
        <v>0.0313650620418161</v>
      </c>
      <c r="Q47" s="24">
        <f t="shared" si="35"/>
        <v>0.00407745806543609</v>
      </c>
      <c r="R47" s="18">
        <f t="shared" si="36"/>
        <v>0.0100218354166667</v>
      </c>
      <c r="S47" s="25">
        <f t="shared" si="25"/>
        <v>0.406857416422458</v>
      </c>
      <c r="T47" s="3">
        <v>0.01</v>
      </c>
      <c r="U47" s="26">
        <f t="shared" si="26"/>
        <v>0.00406857416422458</v>
      </c>
      <c r="V47" s="25"/>
      <c r="W47" s="3"/>
      <c r="X47" s="26"/>
      <c r="Y47" s="28">
        <v>0.04</v>
      </c>
      <c r="Z47" s="3">
        <v>0.49</v>
      </c>
      <c r="AA47" s="27">
        <f t="shared" si="27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28"/>
        <v>0.0075</v>
      </c>
      <c r="AQ47" s="1">
        <f t="shared" si="37"/>
        <v>0.0311685741642246</v>
      </c>
      <c r="AR47" s="29">
        <f t="shared" si="38"/>
        <v>7.70910416666667</v>
      </c>
      <c r="AS47" s="1">
        <f t="shared" si="39"/>
        <v>0.13</v>
      </c>
      <c r="AT47" s="2">
        <f t="shared" si="29"/>
        <v>15.8239726027398</v>
      </c>
      <c r="AU47" s="1">
        <f t="shared" si="30"/>
        <v>3311.7269848269</v>
      </c>
    </row>
    <row r="48" spans="1:47">
      <c r="A48" s="13"/>
      <c r="B48" s="13"/>
      <c r="C48" s="16">
        <v>6</v>
      </c>
      <c r="D48" s="19">
        <v>22.0691601446667</v>
      </c>
      <c r="E48" s="20">
        <f t="shared" si="31"/>
        <v>19.8321083154839</v>
      </c>
      <c r="F48" s="16" t="s">
        <v>73</v>
      </c>
      <c r="G48" s="13">
        <v>7</v>
      </c>
      <c r="H48" s="18">
        <f t="shared" si="21"/>
        <v>22.0691601446667</v>
      </c>
      <c r="I48" s="18">
        <f t="shared" si="22"/>
        <v>295.219160144667</v>
      </c>
      <c r="J48" s="18">
        <f t="shared" si="23"/>
        <v>0.25031769432084</v>
      </c>
      <c r="K48" s="18">
        <f t="shared" si="32"/>
        <v>7.70910416666667</v>
      </c>
      <c r="L48" s="18">
        <f t="shared" si="33"/>
        <v>0.0770910416666667</v>
      </c>
      <c r="M48" s="13" t="s">
        <v>73</v>
      </c>
      <c r="N48" s="13"/>
      <c r="O48" s="18">
        <f t="shared" si="34"/>
        <v>0.2069102487526</v>
      </c>
      <c r="P48" s="18">
        <f t="shared" si="24"/>
        <v>0.0517932963991024</v>
      </c>
      <c r="Q48" s="24">
        <f t="shared" si="35"/>
        <v>0.00673312853188331</v>
      </c>
      <c r="R48" s="18">
        <f t="shared" si="36"/>
        <v>0.0100218354166667</v>
      </c>
      <c r="S48" s="25">
        <f t="shared" si="25"/>
        <v>0.671845849781755</v>
      </c>
      <c r="T48" s="3">
        <v>0.01</v>
      </c>
      <c r="U48" s="26">
        <f t="shared" si="26"/>
        <v>0.00671845849781755</v>
      </c>
      <c r="V48" s="25"/>
      <c r="W48" s="3"/>
      <c r="X48" s="26"/>
      <c r="Y48" s="28">
        <v>0.04</v>
      </c>
      <c r="Z48" s="3">
        <v>0.49</v>
      </c>
      <c r="AA48" s="27">
        <f t="shared" si="27"/>
        <v>0.0196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28"/>
        <v>0.0075</v>
      </c>
      <c r="AQ48" s="1">
        <f t="shared" si="37"/>
        <v>0.0338184584978176</v>
      </c>
      <c r="AR48" s="29">
        <f t="shared" si="38"/>
        <v>7.70910416666667</v>
      </c>
      <c r="AS48" s="1">
        <f t="shared" si="39"/>
        <v>0.13</v>
      </c>
      <c r="AT48" s="2">
        <f t="shared" si="29"/>
        <v>15.8239726027398</v>
      </c>
      <c r="AU48" s="1">
        <f t="shared" si="30"/>
        <v>3593.28280473677</v>
      </c>
    </row>
    <row r="49" spans="1:47">
      <c r="A49" s="13"/>
      <c r="B49" s="13"/>
      <c r="C49" s="16">
        <v>7</v>
      </c>
      <c r="D49" s="19">
        <v>24.7379485012903</v>
      </c>
      <c r="E49" s="20">
        <f t="shared" si="31"/>
        <v>22.0691601446667</v>
      </c>
      <c r="F49" s="16" t="s">
        <v>73</v>
      </c>
      <c r="G49" s="13">
        <v>8</v>
      </c>
      <c r="H49" s="18">
        <f t="shared" si="21"/>
        <v>24.7379485012903</v>
      </c>
      <c r="I49" s="18">
        <f t="shared" si="22"/>
        <v>297.88794850129</v>
      </c>
      <c r="J49" s="18">
        <f t="shared" si="23"/>
        <v>0.336370703980928</v>
      </c>
      <c r="K49" s="18">
        <f t="shared" si="32"/>
        <v>7.70910416666667</v>
      </c>
      <c r="L49" s="18">
        <f t="shared" si="33"/>
        <v>0.0770910416666667</v>
      </c>
      <c r="M49" s="13" t="s">
        <v>73</v>
      </c>
      <c r="N49" s="13"/>
      <c r="O49" s="18">
        <f t="shared" si="34"/>
        <v>0.232207994020165</v>
      </c>
      <c r="P49" s="18">
        <f t="shared" si="24"/>
        <v>0.0781079664185619</v>
      </c>
      <c r="Q49" s="24">
        <f t="shared" si="35"/>
        <v>0.010154035634413</v>
      </c>
      <c r="R49" s="18">
        <f t="shared" si="36"/>
        <v>0.0100218354166667</v>
      </c>
      <c r="S49" s="25">
        <f t="shared" si="25"/>
        <v>1.01319121820006</v>
      </c>
      <c r="T49" s="3">
        <v>0.01</v>
      </c>
      <c r="U49" s="26">
        <f t="shared" si="26"/>
        <v>0.0101319121820006</v>
      </c>
      <c r="V49" s="25"/>
      <c r="W49" s="3"/>
      <c r="X49" s="26"/>
      <c r="Y49" s="28">
        <v>0.04</v>
      </c>
      <c r="Z49" s="3">
        <v>0.49</v>
      </c>
      <c r="AA49" s="27">
        <f t="shared" si="27"/>
        <v>0.0196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0.015</v>
      </c>
      <c r="AO49" s="3">
        <v>0.5</v>
      </c>
      <c r="AP49" s="3">
        <f t="shared" si="28"/>
        <v>0.0075</v>
      </c>
      <c r="AQ49" s="1">
        <f t="shared" si="37"/>
        <v>0.0372319121820006</v>
      </c>
      <c r="AR49" s="29">
        <f t="shared" si="38"/>
        <v>7.70910416666667</v>
      </c>
      <c r="AS49" s="1">
        <f t="shared" si="39"/>
        <v>0.13</v>
      </c>
      <c r="AT49" s="2">
        <f t="shared" si="29"/>
        <v>15.8239726027398</v>
      </c>
      <c r="AU49" s="1">
        <f t="shared" si="30"/>
        <v>3955.96948452533</v>
      </c>
    </row>
    <row r="50" spans="1:47">
      <c r="A50" s="13"/>
      <c r="B50" s="13"/>
      <c r="C50" s="16">
        <v>8</v>
      </c>
      <c r="D50" s="19">
        <v>23.2309692970968</v>
      </c>
      <c r="E50" s="20">
        <f t="shared" si="31"/>
        <v>24.7379485012903</v>
      </c>
      <c r="F50" s="16" t="s">
        <v>73</v>
      </c>
      <c r="G50" s="13">
        <v>9</v>
      </c>
      <c r="H50" s="18">
        <f t="shared" si="21"/>
        <v>23.2309692970968</v>
      </c>
      <c r="I50" s="18">
        <f t="shared" si="22"/>
        <v>296.380969297097</v>
      </c>
      <c r="J50" s="18">
        <f t="shared" si="23"/>
        <v>0.284865785154646</v>
      </c>
      <c r="K50" s="18">
        <f t="shared" si="32"/>
        <v>7.70910416666667</v>
      </c>
      <c r="L50" s="18">
        <f t="shared" si="33"/>
        <v>0.0770910416666667</v>
      </c>
      <c r="M50" s="13" t="s">
        <v>73</v>
      </c>
      <c r="N50" s="13"/>
      <c r="O50" s="18">
        <f t="shared" si="34"/>
        <v>0.231191069268269</v>
      </c>
      <c r="P50" s="18">
        <f t="shared" si="24"/>
        <v>0.0658584254678477</v>
      </c>
      <c r="Q50" s="24">
        <f t="shared" si="35"/>
        <v>0.0085615953108202</v>
      </c>
      <c r="R50" s="18">
        <f t="shared" si="36"/>
        <v>0.0100218354166667</v>
      </c>
      <c r="S50" s="25">
        <f t="shared" si="25"/>
        <v>0.854294144222521</v>
      </c>
      <c r="T50" s="3">
        <v>0.01</v>
      </c>
      <c r="U50" s="26">
        <f t="shared" si="26"/>
        <v>0.00854294144222521</v>
      </c>
      <c r="V50" s="25"/>
      <c r="W50" s="3"/>
      <c r="X50" s="26"/>
      <c r="Y50" s="28">
        <v>0.04</v>
      </c>
      <c r="Z50" s="3">
        <v>0.49</v>
      </c>
      <c r="AA50" s="27">
        <f t="shared" si="27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28"/>
        <v>0.0075</v>
      </c>
      <c r="AQ50" s="1">
        <f t="shared" si="37"/>
        <v>0.0356429414422252</v>
      </c>
      <c r="AR50" s="29">
        <f t="shared" si="38"/>
        <v>7.70910416666667</v>
      </c>
      <c r="AS50" s="1">
        <f t="shared" si="39"/>
        <v>0.13</v>
      </c>
      <c r="AT50" s="2">
        <f t="shared" si="29"/>
        <v>15.8239726027398</v>
      </c>
      <c r="AU50" s="1">
        <f t="shared" si="30"/>
        <v>3787.13797977672</v>
      </c>
    </row>
    <row r="51" spans="1:47">
      <c r="A51" s="13"/>
      <c r="B51" s="13"/>
      <c r="C51" s="16">
        <v>9</v>
      </c>
      <c r="D51" s="19">
        <v>17.3482397303333</v>
      </c>
      <c r="E51" s="20">
        <f t="shared" si="31"/>
        <v>23.2309692970968</v>
      </c>
      <c r="F51" s="16" t="s">
        <v>73</v>
      </c>
      <c r="G51" s="13">
        <v>10</v>
      </c>
      <c r="H51" s="18">
        <f t="shared" si="21"/>
        <v>17.3482397303333</v>
      </c>
      <c r="I51" s="18">
        <f t="shared" si="22"/>
        <v>290.498239730333</v>
      </c>
      <c r="J51" s="18">
        <f t="shared" si="23"/>
        <v>0.146458734549114</v>
      </c>
      <c r="K51" s="18">
        <f t="shared" si="32"/>
        <v>7.70910416666667</v>
      </c>
      <c r="L51" s="18">
        <f t="shared" si="33"/>
        <v>0.0770910416666667</v>
      </c>
      <c r="M51" s="13" t="s">
        <v>73</v>
      </c>
      <c r="N51" s="13"/>
      <c r="O51" s="18">
        <f t="shared" si="34"/>
        <v>0.242423685467088</v>
      </c>
      <c r="P51" s="18">
        <f t="shared" si="24"/>
        <v>0.0355050661982422</v>
      </c>
      <c r="Q51" s="24">
        <f t="shared" si="35"/>
        <v>0.00461565860577149</v>
      </c>
      <c r="R51" s="18">
        <f t="shared" si="36"/>
        <v>0.0100218354166667</v>
      </c>
      <c r="S51" s="25">
        <f t="shared" si="25"/>
        <v>0.460560208172595</v>
      </c>
      <c r="T51" s="3">
        <v>0.01</v>
      </c>
      <c r="U51" s="26">
        <f t="shared" si="26"/>
        <v>0.00460560208172595</v>
      </c>
      <c r="V51" s="25"/>
      <c r="W51" s="3"/>
      <c r="X51" s="26"/>
      <c r="Y51" s="28">
        <v>0.02</v>
      </c>
      <c r="Z51" s="3">
        <v>0.49</v>
      </c>
      <c r="AA51" s="27">
        <f t="shared" si="27"/>
        <v>0.0098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</v>
      </c>
      <c r="AO51" s="3">
        <v>0.5</v>
      </c>
      <c r="AP51" s="3">
        <f t="shared" si="28"/>
        <v>0.005</v>
      </c>
      <c r="AQ51" s="1">
        <f t="shared" si="37"/>
        <v>0.019405602081726</v>
      </c>
      <c r="AR51" s="29">
        <f t="shared" si="38"/>
        <v>7.70910416666667</v>
      </c>
      <c r="AS51" s="1">
        <f t="shared" si="39"/>
        <v>0.13</v>
      </c>
      <c r="AT51" s="2">
        <f t="shared" si="29"/>
        <v>15.8239726027398</v>
      </c>
      <c r="AU51" s="1">
        <f t="shared" si="30"/>
        <v>2061.88630035665</v>
      </c>
    </row>
    <row r="52" spans="1:47">
      <c r="A52" s="13"/>
      <c r="B52" s="13"/>
      <c r="C52" s="16">
        <v>10</v>
      </c>
      <c r="D52" s="19">
        <v>11.0454416978065</v>
      </c>
      <c r="E52" s="20">
        <f t="shared" si="31"/>
        <v>17.3482397303333</v>
      </c>
      <c r="F52" s="16" t="s">
        <v>73</v>
      </c>
      <c r="G52" s="13">
        <v>11</v>
      </c>
      <c r="H52" s="18">
        <f t="shared" si="21"/>
        <v>11.0454416978065</v>
      </c>
      <c r="I52" s="18">
        <f t="shared" si="22"/>
        <v>284.195441697806</v>
      </c>
      <c r="J52" s="18">
        <f t="shared" si="23"/>
        <v>0.0696443749282928</v>
      </c>
      <c r="K52" s="18">
        <f t="shared" si="32"/>
        <v>7.70910416666667</v>
      </c>
      <c r="L52" s="18">
        <f t="shared" si="33"/>
        <v>0.0770910416666667</v>
      </c>
      <c r="M52" s="13" t="s">
        <v>75</v>
      </c>
      <c r="N52" s="18">
        <f>(O51-P51)*$C$22/100</f>
        <v>0.196572688305404</v>
      </c>
      <c r="O52" s="18">
        <f t="shared" si="34"/>
        <v>0.087436972630109</v>
      </c>
      <c r="P52" s="18">
        <f t="shared" si="24"/>
        <v>0.00608949330444618</v>
      </c>
      <c r="Q52" s="24">
        <f t="shared" si="35"/>
        <v>0.000791634129578004</v>
      </c>
      <c r="R52" s="18">
        <f t="shared" si="36"/>
        <v>0.0100218354166667</v>
      </c>
      <c r="S52" s="25">
        <f t="shared" si="25"/>
        <v>0.0789909329643838</v>
      </c>
      <c r="T52" s="3">
        <v>0.01</v>
      </c>
      <c r="U52" s="26">
        <f t="shared" si="26"/>
        <v>0.000789909329643838</v>
      </c>
      <c r="V52" s="25"/>
      <c r="W52" s="3"/>
      <c r="X52" s="26"/>
      <c r="Y52" s="28">
        <v>0.02</v>
      </c>
      <c r="Z52" s="3">
        <v>0.49</v>
      </c>
      <c r="AA52" s="27">
        <f t="shared" si="27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28"/>
        <v>0.005</v>
      </c>
      <c r="AQ52" s="1">
        <f t="shared" si="37"/>
        <v>0.0155899093296438</v>
      </c>
      <c r="AR52" s="29">
        <f t="shared" si="38"/>
        <v>7.70910416666667</v>
      </c>
      <c r="AS52" s="1">
        <f t="shared" si="39"/>
        <v>0.13</v>
      </c>
      <c r="AT52" s="2">
        <f t="shared" si="29"/>
        <v>15.8239726027398</v>
      </c>
      <c r="AU52" s="1">
        <f t="shared" si="30"/>
        <v>1656.46086811525</v>
      </c>
    </row>
    <row r="53" spans="1:48">
      <c r="A53" s="13"/>
      <c r="B53" s="13"/>
      <c r="C53" s="16">
        <v>11</v>
      </c>
      <c r="D53" s="19">
        <v>0.109651615633333</v>
      </c>
      <c r="E53" s="20">
        <f t="shared" si="31"/>
        <v>11.0454416978065</v>
      </c>
      <c r="F53" s="16" t="s">
        <v>75</v>
      </c>
      <c r="G53" s="13">
        <v>12</v>
      </c>
      <c r="H53" s="18">
        <f t="shared" si="21"/>
        <v>0.109651615633333</v>
      </c>
      <c r="I53" s="18">
        <f t="shared" si="22"/>
        <v>273.259651615633</v>
      </c>
      <c r="J53" s="18">
        <f t="shared" si="23"/>
        <v>0.0176774309109766</v>
      </c>
      <c r="K53" s="18">
        <f t="shared" si="32"/>
        <v>7.70910416666667</v>
      </c>
      <c r="L53" s="18">
        <f t="shared" si="33"/>
        <v>0.0770910416666667</v>
      </c>
      <c r="M53" s="13" t="s">
        <v>73</v>
      </c>
      <c r="N53" s="13"/>
      <c r="O53" s="18">
        <f t="shared" si="34"/>
        <v>0.158438520992329</v>
      </c>
      <c r="P53" s="18">
        <f t="shared" si="24"/>
        <v>0.00280078600847922</v>
      </c>
      <c r="Q53" s="24">
        <f t="shared" si="35"/>
        <v>0.000364102181102299</v>
      </c>
      <c r="R53" s="18">
        <f t="shared" si="36"/>
        <v>0.0100218354166667</v>
      </c>
      <c r="S53" s="25">
        <f t="shared" si="25"/>
        <v>0.0363308881022715</v>
      </c>
      <c r="T53" s="3">
        <v>0.01</v>
      </c>
      <c r="U53" s="26">
        <f t="shared" si="26"/>
        <v>0.000363308881022715</v>
      </c>
      <c r="V53" s="25"/>
      <c r="W53" s="3"/>
      <c r="X53" s="26"/>
      <c r="Y53" s="28">
        <v>0.02</v>
      </c>
      <c r="Z53" s="3">
        <v>0.49</v>
      </c>
      <c r="AA53" s="27">
        <f t="shared" si="27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28"/>
        <v>0.005</v>
      </c>
      <c r="AQ53" s="1">
        <f t="shared" si="37"/>
        <v>0.0151633088810227</v>
      </c>
      <c r="AR53" s="29">
        <f t="shared" si="38"/>
        <v>7.70910416666667</v>
      </c>
      <c r="AS53" s="1">
        <f t="shared" si="39"/>
        <v>0.13</v>
      </c>
      <c r="AT53" s="2">
        <f t="shared" si="29"/>
        <v>15.8239726027398</v>
      </c>
      <c r="AU53" s="1">
        <f t="shared" si="30"/>
        <v>1611.13366739077</v>
      </c>
      <c r="AV53" s="1">
        <f>SUM(AU42:AU53)</f>
        <v>29402.5311878715</v>
      </c>
    </row>
    <row r="54" spans="1:19">
      <c r="A54" s="13"/>
      <c r="B54" s="13"/>
      <c r="C54" s="16">
        <v>12</v>
      </c>
      <c r="D54" s="19">
        <v>-8.80861124574194</v>
      </c>
      <c r="E54" s="20">
        <f t="shared" si="31"/>
        <v>0.109651615633333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6" spans="19:46">
      <c r="S56" s="23" t="s">
        <v>44</v>
      </c>
      <c r="T56" s="23"/>
      <c r="U56" s="23"/>
      <c r="V56" s="23" t="s">
        <v>45</v>
      </c>
      <c r="W56" s="23" t="s">
        <v>46</v>
      </c>
      <c r="X56" s="23" t="s">
        <v>47</v>
      </c>
      <c r="Y56" s="23" t="s">
        <v>48</v>
      </c>
      <c r="Z56" s="23" t="s">
        <v>49</v>
      </c>
      <c r="AA56" s="23" t="s">
        <v>50</v>
      </c>
      <c r="AT56" s="1"/>
    </row>
    <row r="57" spans="1:46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T57" s="1"/>
    </row>
    <row r="58" spans="1:46">
      <c r="A58" s="13" t="s">
        <v>71</v>
      </c>
      <c r="B58" s="13">
        <v>134.758</v>
      </c>
      <c r="C58" s="16" t="s">
        <v>72</v>
      </c>
      <c r="D58" s="16">
        <v>-5</v>
      </c>
      <c r="E58" s="16"/>
      <c r="F58" s="16"/>
      <c r="G58" s="13">
        <v>1</v>
      </c>
      <c r="H58" s="18">
        <f t="shared" ref="H58:H69" si="40">E59</f>
        <v>-5</v>
      </c>
      <c r="I58" s="18">
        <f t="shared" ref="I58:I69" si="41">H58+273.15</f>
        <v>268.15</v>
      </c>
      <c r="J58" s="18">
        <f t="shared" ref="J58:J69" si="42">EXP(($C$16*(I58-$C$14))/($C$17*I58*$C$14))</f>
        <v>0.00896487173486583</v>
      </c>
      <c r="K58" s="18">
        <f>$B$58/12</f>
        <v>11.2298333333333</v>
      </c>
      <c r="L58" s="18">
        <f>K58*$B$59/100</f>
        <v>3.032055</v>
      </c>
      <c r="M58" s="13" t="s">
        <v>73</v>
      </c>
      <c r="N58" s="13"/>
      <c r="O58" s="18">
        <f>L58</f>
        <v>3.032055</v>
      </c>
      <c r="P58" s="18">
        <f t="shared" ref="P58:P69" si="43">O58*J58</f>
        <v>0.0271819841680586</v>
      </c>
      <c r="Q58" s="24">
        <f>P58*$B$60</f>
        <v>0.007882775408737</v>
      </c>
      <c r="R58" s="18">
        <f>L58*$B$60</f>
        <v>0.87929595</v>
      </c>
      <c r="S58" s="25">
        <f t="shared" ref="S58:S69" si="44">Q58/R58</f>
        <v>0.00896487173486583</v>
      </c>
      <c r="T58" s="3">
        <v>0.27</v>
      </c>
      <c r="U58" s="26">
        <f t="shared" ref="U58:U69" si="45">S58*T58</f>
        <v>0.00242051536841377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46">U58*0.67*AD58+(V58+W58+X58+Y58+Z58+AA58)/1000</f>
        <v>0.226870306136083</v>
      </c>
      <c r="AC58" s="29">
        <f t="shared" ref="AC58:AC69" si="47">$B$58/12</f>
        <v>11.2298333333333</v>
      </c>
      <c r="AD58" s="1">
        <f t="shared" ref="AD58:AD69" si="48">$B$60</f>
        <v>0.29</v>
      </c>
      <c r="AE58" s="30">
        <f t="shared" ref="AE58:AE69" si="49">$E$7/12</f>
        <v>46.1939041095891</v>
      </c>
      <c r="AF58" s="1">
        <f t="shared" ref="AF58:AF69" si="50">AE58*10000*AC58*AB58</f>
        <v>1176889.35954137</v>
      </c>
      <c r="AT58" s="1"/>
    </row>
    <row r="59" spans="1:46">
      <c r="A59" s="13" t="s">
        <v>74</v>
      </c>
      <c r="B59" s="13">
        <v>27</v>
      </c>
      <c r="C59" s="16">
        <v>1</v>
      </c>
      <c r="D59" s="19">
        <v>-8.33144629203226</v>
      </c>
      <c r="E59" s="20">
        <f t="shared" ref="E59:E70" si="51">D58</f>
        <v>-5</v>
      </c>
      <c r="F59" s="16" t="s">
        <v>73</v>
      </c>
      <c r="G59" s="13">
        <v>2</v>
      </c>
      <c r="H59" s="18">
        <f t="shared" si="40"/>
        <v>-8.33144629203226</v>
      </c>
      <c r="I59" s="18">
        <f t="shared" si="41"/>
        <v>264.818553707968</v>
      </c>
      <c r="J59" s="18">
        <f t="shared" si="42"/>
        <v>0.00567753816901723</v>
      </c>
      <c r="K59" s="18">
        <f t="shared" ref="K59:K69" si="52">$B$58/12</f>
        <v>11.2298333333333</v>
      </c>
      <c r="L59" s="18">
        <f t="shared" ref="L59:L69" si="53">K59*$B$59/100</f>
        <v>3.032055</v>
      </c>
      <c r="M59" s="13" t="s">
        <v>73</v>
      </c>
      <c r="N59" s="13"/>
      <c r="O59" s="18">
        <f t="shared" ref="O59:O69" si="54">L59+O58-P58-N59</f>
        <v>6.03692801583194</v>
      </c>
      <c r="P59" s="18">
        <f t="shared" si="43"/>
        <v>0.0342748892334953</v>
      </c>
      <c r="Q59" s="24">
        <f t="shared" ref="Q59:Q69" si="55">P59*$B$60</f>
        <v>0.00993971787771364</v>
      </c>
      <c r="R59" s="18">
        <f t="shared" ref="R59:R69" si="56">L59*$B$60</f>
        <v>0.87929595</v>
      </c>
      <c r="S59" s="25">
        <f t="shared" si="44"/>
        <v>0.0113041779365794</v>
      </c>
      <c r="T59" s="3">
        <v>0.27</v>
      </c>
      <c r="U59" s="26">
        <f t="shared" si="45"/>
        <v>0.00305212804287644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46"/>
        <v>0.226993028478731</v>
      </c>
      <c r="AC59" s="29">
        <f t="shared" si="47"/>
        <v>11.2298333333333</v>
      </c>
      <c r="AD59" s="1">
        <f t="shared" si="48"/>
        <v>0.29</v>
      </c>
      <c r="AE59" s="30">
        <f t="shared" si="49"/>
        <v>46.1939041095891</v>
      </c>
      <c r="AF59" s="1">
        <f t="shared" si="50"/>
        <v>1177525.98150261</v>
      </c>
      <c r="AT59" s="1"/>
    </row>
    <row r="60" spans="1:46">
      <c r="A60" s="13" t="s">
        <v>37</v>
      </c>
      <c r="B60" s="13">
        <v>0.29</v>
      </c>
      <c r="C60" s="16">
        <v>2</v>
      </c>
      <c r="D60" s="19">
        <v>-5.28528661265517</v>
      </c>
      <c r="E60" s="20">
        <f t="shared" si="51"/>
        <v>-8.33144629203226</v>
      </c>
      <c r="F60" s="16" t="s">
        <v>73</v>
      </c>
      <c r="G60" s="13">
        <v>3</v>
      </c>
      <c r="H60" s="18">
        <f t="shared" si="40"/>
        <v>-5.28528661265517</v>
      </c>
      <c r="I60" s="18">
        <f t="shared" si="41"/>
        <v>267.864713387345</v>
      </c>
      <c r="J60" s="18">
        <f t="shared" si="42"/>
        <v>0.00862479467693175</v>
      </c>
      <c r="K60" s="18">
        <f t="shared" si="52"/>
        <v>11.2298333333333</v>
      </c>
      <c r="L60" s="18">
        <f t="shared" si="53"/>
        <v>3.032055</v>
      </c>
      <c r="M60" s="13" t="s">
        <v>73</v>
      </c>
      <c r="N60" s="13"/>
      <c r="O60" s="18">
        <f t="shared" si="54"/>
        <v>9.03470812659845</v>
      </c>
      <c r="P60" s="18">
        <f t="shared" si="43"/>
        <v>0.0779225025579183</v>
      </c>
      <c r="Q60" s="24">
        <f t="shared" si="55"/>
        <v>0.0225975257417963</v>
      </c>
      <c r="R60" s="18">
        <f t="shared" si="56"/>
        <v>0.87929595</v>
      </c>
      <c r="S60" s="25">
        <f t="shared" si="44"/>
        <v>0.0256995676390825</v>
      </c>
      <c r="T60" s="3">
        <v>0.27</v>
      </c>
      <c r="U60" s="26">
        <f t="shared" si="45"/>
        <v>0.00693888326255227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46"/>
        <v>0.227748225017914</v>
      </c>
      <c r="AC60" s="29">
        <f t="shared" si="47"/>
        <v>11.2298333333333</v>
      </c>
      <c r="AD60" s="1">
        <f t="shared" si="48"/>
        <v>0.29</v>
      </c>
      <c r="AE60" s="30">
        <f t="shared" si="49"/>
        <v>46.1939041095891</v>
      </c>
      <c r="AF60" s="1">
        <f t="shared" si="50"/>
        <v>1181443.56237278</v>
      </c>
      <c r="AT60" s="1"/>
    </row>
    <row r="61" spans="1:46">
      <c r="A61" s="13"/>
      <c r="B61" s="13"/>
      <c r="C61" s="16">
        <v>3</v>
      </c>
      <c r="D61" s="19">
        <v>2.24283379067742</v>
      </c>
      <c r="E61" s="20">
        <f t="shared" si="51"/>
        <v>-5.28528661265517</v>
      </c>
      <c r="F61" s="16" t="s">
        <v>73</v>
      </c>
      <c r="G61" s="13">
        <v>4</v>
      </c>
      <c r="H61" s="18">
        <f t="shared" si="40"/>
        <v>2.24283379067742</v>
      </c>
      <c r="I61" s="18">
        <f t="shared" si="41"/>
        <v>275.392833790677</v>
      </c>
      <c r="J61" s="18">
        <f t="shared" si="42"/>
        <v>0.0232962605532896</v>
      </c>
      <c r="K61" s="18">
        <f t="shared" si="52"/>
        <v>11.2298333333333</v>
      </c>
      <c r="L61" s="18">
        <f t="shared" si="53"/>
        <v>3.032055</v>
      </c>
      <c r="M61" s="13" t="s">
        <v>73</v>
      </c>
      <c r="N61" s="13"/>
      <c r="O61" s="18">
        <f t="shared" si="54"/>
        <v>11.9888406240405</v>
      </c>
      <c r="P61" s="18">
        <f t="shared" si="43"/>
        <v>0.279295154909512</v>
      </c>
      <c r="Q61" s="24">
        <f t="shared" si="55"/>
        <v>0.0809955949237584</v>
      </c>
      <c r="R61" s="18">
        <f t="shared" si="56"/>
        <v>0.87929595</v>
      </c>
      <c r="S61" s="25">
        <f t="shared" si="44"/>
        <v>0.0921141453270181</v>
      </c>
      <c r="T61" s="3">
        <v>0.27</v>
      </c>
      <c r="U61" s="26">
        <f t="shared" si="45"/>
        <v>0.0248708192382949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46"/>
        <v>0.231232400178001</v>
      </c>
      <c r="AC61" s="29">
        <f t="shared" si="47"/>
        <v>11.2298333333333</v>
      </c>
      <c r="AD61" s="1">
        <f t="shared" si="48"/>
        <v>0.29</v>
      </c>
      <c r="AE61" s="30">
        <f t="shared" si="49"/>
        <v>46.1939041095891</v>
      </c>
      <c r="AF61" s="1">
        <f t="shared" si="50"/>
        <v>1199517.71558622</v>
      </c>
      <c r="AT61" s="1"/>
    </row>
    <row r="62" spans="1:46">
      <c r="A62" s="13"/>
      <c r="B62" s="13"/>
      <c r="C62" s="16">
        <v>4</v>
      </c>
      <c r="D62" s="19">
        <v>12.7781719247333</v>
      </c>
      <c r="E62" s="20">
        <f t="shared" si="51"/>
        <v>2.24283379067742</v>
      </c>
      <c r="F62" s="16" t="s">
        <v>73</v>
      </c>
      <c r="G62" s="13">
        <v>5</v>
      </c>
      <c r="H62" s="18">
        <f t="shared" si="40"/>
        <v>12.7781719247333</v>
      </c>
      <c r="I62" s="18">
        <f t="shared" si="41"/>
        <v>285.928171924733</v>
      </c>
      <c r="J62" s="18">
        <f t="shared" si="42"/>
        <v>0.0857146362520312</v>
      </c>
      <c r="K62" s="18">
        <f t="shared" si="52"/>
        <v>11.2298333333333</v>
      </c>
      <c r="L62" s="18">
        <f t="shared" si="53"/>
        <v>3.032055</v>
      </c>
      <c r="M62" s="13" t="s">
        <v>75</v>
      </c>
      <c r="N62" s="18">
        <f>(O61-P61)*$C$22/100</f>
        <v>11.1240681956745</v>
      </c>
      <c r="O62" s="18">
        <f t="shared" si="54"/>
        <v>3.61753227345655</v>
      </c>
      <c r="P62" s="18">
        <f t="shared" si="43"/>
        <v>0.310075462949312</v>
      </c>
      <c r="Q62" s="24">
        <f t="shared" si="55"/>
        <v>0.0899218842553003</v>
      </c>
      <c r="R62" s="18">
        <f t="shared" si="56"/>
        <v>0.87929595</v>
      </c>
      <c r="S62" s="25">
        <f t="shared" si="44"/>
        <v>0.10226577781383</v>
      </c>
      <c r="T62" s="3">
        <v>0.27</v>
      </c>
      <c r="U62" s="26">
        <f t="shared" si="45"/>
        <v>0.027611760009734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46"/>
        <v>0.280564964969891</v>
      </c>
      <c r="AC62" s="29">
        <f t="shared" si="47"/>
        <v>11.2298333333333</v>
      </c>
      <c r="AD62" s="1">
        <f t="shared" si="48"/>
        <v>0.29</v>
      </c>
      <c r="AE62" s="30">
        <f t="shared" si="49"/>
        <v>46.1939041095891</v>
      </c>
      <c r="AF62" s="1">
        <f t="shared" si="50"/>
        <v>1455430.31856757</v>
      </c>
      <c r="AT62" s="1"/>
    </row>
    <row r="63" spans="1:46">
      <c r="A63" s="13"/>
      <c r="B63" s="13"/>
      <c r="C63" s="16">
        <v>5</v>
      </c>
      <c r="D63" s="19">
        <v>19.8321083154839</v>
      </c>
      <c r="E63" s="20">
        <f t="shared" si="51"/>
        <v>12.7781719247333</v>
      </c>
      <c r="F63" s="16" t="s">
        <v>75</v>
      </c>
      <c r="G63" s="13">
        <v>6</v>
      </c>
      <c r="H63" s="18">
        <f t="shared" si="40"/>
        <v>19.8321083154839</v>
      </c>
      <c r="I63" s="18">
        <f t="shared" si="41"/>
        <v>292.982108315484</v>
      </c>
      <c r="J63" s="18">
        <f t="shared" si="42"/>
        <v>0.194591334573457</v>
      </c>
      <c r="K63" s="18">
        <f t="shared" si="52"/>
        <v>11.2298333333333</v>
      </c>
      <c r="L63" s="18">
        <f t="shared" si="53"/>
        <v>3.032055</v>
      </c>
      <c r="M63" s="13" t="s">
        <v>73</v>
      </c>
      <c r="N63" s="13"/>
      <c r="O63" s="18">
        <f t="shared" si="54"/>
        <v>6.33951181050724</v>
      </c>
      <c r="P63" s="18">
        <f t="shared" si="43"/>
        <v>1.2336140637508</v>
      </c>
      <c r="Q63" s="24">
        <f t="shared" si="55"/>
        <v>0.357748078487732</v>
      </c>
      <c r="R63" s="18">
        <f t="shared" si="56"/>
        <v>0.87929595</v>
      </c>
      <c r="S63" s="25">
        <f t="shared" si="44"/>
        <v>0.406857416422459</v>
      </c>
      <c r="T63" s="3">
        <v>0.27</v>
      </c>
      <c r="U63" s="26">
        <f t="shared" si="45"/>
        <v>0.109851502434064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46"/>
        <v>0.296544146922939</v>
      </c>
      <c r="AC63" s="29">
        <f t="shared" si="47"/>
        <v>11.2298333333333</v>
      </c>
      <c r="AD63" s="1">
        <f t="shared" si="48"/>
        <v>0.29</v>
      </c>
      <c r="AE63" s="30">
        <f t="shared" si="49"/>
        <v>46.1939041095891</v>
      </c>
      <c r="AF63" s="1">
        <f t="shared" si="50"/>
        <v>1538322.30004811</v>
      </c>
      <c r="AT63" s="1"/>
    </row>
    <row r="64" spans="1:46">
      <c r="A64" s="13"/>
      <c r="B64" s="13"/>
      <c r="C64" s="16">
        <v>6</v>
      </c>
      <c r="D64" s="19">
        <v>22.0691601446667</v>
      </c>
      <c r="E64" s="20">
        <f t="shared" si="51"/>
        <v>19.8321083154839</v>
      </c>
      <c r="F64" s="16" t="s">
        <v>73</v>
      </c>
      <c r="G64" s="13">
        <v>7</v>
      </c>
      <c r="H64" s="18">
        <f t="shared" si="40"/>
        <v>22.0691601446667</v>
      </c>
      <c r="I64" s="18">
        <f t="shared" si="41"/>
        <v>295.219160144667</v>
      </c>
      <c r="J64" s="18">
        <f t="shared" si="42"/>
        <v>0.25031769432084</v>
      </c>
      <c r="K64" s="18">
        <f t="shared" si="52"/>
        <v>11.2298333333333</v>
      </c>
      <c r="L64" s="18">
        <f t="shared" si="53"/>
        <v>3.032055</v>
      </c>
      <c r="M64" s="13" t="s">
        <v>73</v>
      </c>
      <c r="N64" s="13"/>
      <c r="O64" s="18">
        <f t="shared" si="54"/>
        <v>8.13795274675644</v>
      </c>
      <c r="P64" s="18">
        <f t="shared" si="43"/>
        <v>2.03707356806002</v>
      </c>
      <c r="Q64" s="24">
        <f t="shared" si="55"/>
        <v>0.590751334737405</v>
      </c>
      <c r="R64" s="18">
        <f t="shared" si="56"/>
        <v>0.87929595</v>
      </c>
      <c r="S64" s="25">
        <f t="shared" si="44"/>
        <v>0.671845849781754</v>
      </c>
      <c r="T64" s="3">
        <v>0.27</v>
      </c>
      <c r="U64" s="26">
        <f t="shared" si="45"/>
        <v>0.181398379441074</v>
      </c>
      <c r="V64" s="3">
        <v>220.1</v>
      </c>
      <c r="W64" s="27">
        <v>12.1</v>
      </c>
      <c r="X64" s="27">
        <v>4.5</v>
      </c>
      <c r="Y64" s="27">
        <v>1.5</v>
      </c>
      <c r="Z64" s="27">
        <v>6.8</v>
      </c>
      <c r="AA64" s="3">
        <v>30.2</v>
      </c>
      <c r="AB64" s="2">
        <f t="shared" si="46"/>
        <v>0.310445705125401</v>
      </c>
      <c r="AC64" s="29">
        <f t="shared" si="47"/>
        <v>11.2298333333333</v>
      </c>
      <c r="AD64" s="1">
        <f t="shared" si="48"/>
        <v>0.29</v>
      </c>
      <c r="AE64" s="30">
        <f t="shared" si="49"/>
        <v>46.1939041095891</v>
      </c>
      <c r="AF64" s="1">
        <f t="shared" si="50"/>
        <v>1610436.61156012</v>
      </c>
      <c r="AT64" s="1"/>
    </row>
    <row r="65" spans="1:46">
      <c r="A65" s="13"/>
      <c r="B65" s="13"/>
      <c r="C65" s="16">
        <v>7</v>
      </c>
      <c r="D65" s="19">
        <v>24.7379485012903</v>
      </c>
      <c r="E65" s="20">
        <f t="shared" si="51"/>
        <v>22.0691601446667</v>
      </c>
      <c r="F65" s="16" t="s">
        <v>73</v>
      </c>
      <c r="G65" s="13">
        <v>8</v>
      </c>
      <c r="H65" s="18">
        <f t="shared" si="40"/>
        <v>24.7379485012903</v>
      </c>
      <c r="I65" s="18">
        <f t="shared" si="41"/>
        <v>297.88794850129</v>
      </c>
      <c r="J65" s="18">
        <f t="shared" si="42"/>
        <v>0.336370703980928</v>
      </c>
      <c r="K65" s="18">
        <f t="shared" si="52"/>
        <v>11.2298333333333</v>
      </c>
      <c r="L65" s="18">
        <f t="shared" si="53"/>
        <v>3.032055</v>
      </c>
      <c r="M65" s="13" t="s">
        <v>73</v>
      </c>
      <c r="N65" s="13"/>
      <c r="O65" s="18">
        <f t="shared" si="54"/>
        <v>9.13293417869642</v>
      </c>
      <c r="P65" s="18">
        <f t="shared" si="43"/>
        <v>3.07205149909959</v>
      </c>
      <c r="Q65" s="24">
        <f t="shared" si="55"/>
        <v>0.890894934738882</v>
      </c>
      <c r="R65" s="18">
        <f t="shared" si="56"/>
        <v>0.87929595</v>
      </c>
      <c r="S65" s="25">
        <f t="shared" si="44"/>
        <v>1.01319121820006</v>
      </c>
      <c r="T65" s="3">
        <v>0.27</v>
      </c>
      <c r="U65" s="26">
        <f t="shared" si="45"/>
        <v>0.273561628914017</v>
      </c>
      <c r="V65" s="3">
        <v>220.1</v>
      </c>
      <c r="W65" s="27">
        <v>12.1</v>
      </c>
      <c r="X65" s="27">
        <v>4.5</v>
      </c>
      <c r="Y65" s="27">
        <v>1.5</v>
      </c>
      <c r="Z65" s="27">
        <v>6.8</v>
      </c>
      <c r="AA65" s="3">
        <v>30.2</v>
      </c>
      <c r="AB65" s="2">
        <f t="shared" si="46"/>
        <v>0.328353024497994</v>
      </c>
      <c r="AC65" s="29">
        <f t="shared" si="47"/>
        <v>11.2298333333333</v>
      </c>
      <c r="AD65" s="1">
        <f t="shared" si="48"/>
        <v>0.29</v>
      </c>
      <c r="AE65" s="30">
        <f t="shared" si="49"/>
        <v>46.1939041095891</v>
      </c>
      <c r="AF65" s="1">
        <f t="shared" si="50"/>
        <v>1703330.80289988</v>
      </c>
      <c r="AT65" s="1"/>
    </row>
    <row r="66" spans="1:46">
      <c r="A66" s="13"/>
      <c r="B66" s="13"/>
      <c r="C66" s="16">
        <v>8</v>
      </c>
      <c r="D66" s="19">
        <v>23.2309692970968</v>
      </c>
      <c r="E66" s="20">
        <f t="shared" si="51"/>
        <v>24.7379485012903</v>
      </c>
      <c r="F66" s="16" t="s">
        <v>73</v>
      </c>
      <c r="G66" s="13">
        <v>9</v>
      </c>
      <c r="H66" s="18">
        <f t="shared" si="40"/>
        <v>23.2309692970968</v>
      </c>
      <c r="I66" s="18">
        <f t="shared" si="41"/>
        <v>296.380969297097</v>
      </c>
      <c r="J66" s="18">
        <f t="shared" si="42"/>
        <v>0.284865785154646</v>
      </c>
      <c r="K66" s="18">
        <f t="shared" si="52"/>
        <v>11.2298333333333</v>
      </c>
      <c r="L66" s="18">
        <f t="shared" si="53"/>
        <v>3.032055</v>
      </c>
      <c r="M66" s="13" t="s">
        <v>73</v>
      </c>
      <c r="N66" s="13"/>
      <c r="O66" s="18">
        <f t="shared" si="54"/>
        <v>9.09293767959683</v>
      </c>
      <c r="P66" s="18">
        <f t="shared" si="43"/>
        <v>2.59026683146061</v>
      </c>
      <c r="Q66" s="24">
        <f t="shared" si="55"/>
        <v>0.751177381123577</v>
      </c>
      <c r="R66" s="18">
        <f t="shared" si="56"/>
        <v>0.87929595</v>
      </c>
      <c r="S66" s="25">
        <f t="shared" si="44"/>
        <v>0.854294144222519</v>
      </c>
      <c r="T66" s="3">
        <v>0.27</v>
      </c>
      <c r="U66" s="26">
        <f t="shared" si="45"/>
        <v>0.23065941894008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46"/>
        <v>0.320017125100058</v>
      </c>
      <c r="AC66" s="29">
        <f t="shared" si="47"/>
        <v>11.2298333333333</v>
      </c>
      <c r="AD66" s="1">
        <f t="shared" si="48"/>
        <v>0.29</v>
      </c>
      <c r="AE66" s="30">
        <f t="shared" si="49"/>
        <v>46.1939041095891</v>
      </c>
      <c r="AF66" s="1">
        <f t="shared" si="50"/>
        <v>1660088.33776319</v>
      </c>
      <c r="AT66" s="1"/>
    </row>
    <row r="67" spans="1:46">
      <c r="A67" s="13"/>
      <c r="B67" s="13"/>
      <c r="C67" s="16">
        <v>9</v>
      </c>
      <c r="D67" s="19">
        <v>17.3482397303333</v>
      </c>
      <c r="E67" s="20">
        <f t="shared" si="51"/>
        <v>23.2309692970968</v>
      </c>
      <c r="F67" s="16" t="s">
        <v>73</v>
      </c>
      <c r="G67" s="13">
        <v>10</v>
      </c>
      <c r="H67" s="18">
        <f t="shared" si="40"/>
        <v>17.3482397303333</v>
      </c>
      <c r="I67" s="18">
        <f t="shared" si="41"/>
        <v>290.498239730333</v>
      </c>
      <c r="J67" s="18">
        <f t="shared" si="42"/>
        <v>0.146458734549114</v>
      </c>
      <c r="K67" s="18">
        <f t="shared" si="52"/>
        <v>11.2298333333333</v>
      </c>
      <c r="L67" s="18">
        <f t="shared" si="53"/>
        <v>3.032055</v>
      </c>
      <c r="M67" s="13" t="s">
        <v>73</v>
      </c>
      <c r="N67" s="13"/>
      <c r="O67" s="18">
        <f t="shared" si="54"/>
        <v>9.53472584813622</v>
      </c>
      <c r="P67" s="18">
        <f t="shared" si="43"/>
        <v>1.39644388199075</v>
      </c>
      <c r="Q67" s="24">
        <f t="shared" si="55"/>
        <v>0.404968725777319</v>
      </c>
      <c r="R67" s="18">
        <f t="shared" si="56"/>
        <v>0.87929595</v>
      </c>
      <c r="S67" s="25">
        <f t="shared" si="44"/>
        <v>0.460560208172594</v>
      </c>
      <c r="T67" s="3">
        <v>0.27</v>
      </c>
      <c r="U67" s="26">
        <f t="shared" si="45"/>
        <v>0.1243512562066</v>
      </c>
      <c r="V67" s="3">
        <v>180.9</v>
      </c>
      <c r="W67" s="27">
        <v>6</v>
      </c>
      <c r="X67" s="27">
        <v>3</v>
      </c>
      <c r="Y67" s="27">
        <v>0.3</v>
      </c>
      <c r="Z67" s="27">
        <v>6</v>
      </c>
      <c r="AA67" s="3">
        <v>30.2</v>
      </c>
      <c r="AB67" s="2">
        <f t="shared" si="46"/>
        <v>0.250561449080942</v>
      </c>
      <c r="AC67" s="29">
        <f t="shared" si="47"/>
        <v>11.2298333333333</v>
      </c>
      <c r="AD67" s="1">
        <f t="shared" si="48"/>
        <v>0.29</v>
      </c>
      <c r="AE67" s="30">
        <f t="shared" si="49"/>
        <v>46.1939041095891</v>
      </c>
      <c r="AF67" s="1">
        <f t="shared" si="50"/>
        <v>1299787.12664913</v>
      </c>
      <c r="AT67" s="1"/>
    </row>
    <row r="68" spans="1:46">
      <c r="A68" s="13"/>
      <c r="B68" s="13"/>
      <c r="C68" s="16">
        <v>10</v>
      </c>
      <c r="D68" s="19">
        <v>11.0454416978065</v>
      </c>
      <c r="E68" s="20">
        <f t="shared" si="51"/>
        <v>17.3482397303333</v>
      </c>
      <c r="F68" s="16" t="s">
        <v>73</v>
      </c>
      <c r="G68" s="13">
        <v>11</v>
      </c>
      <c r="H68" s="18">
        <f t="shared" si="40"/>
        <v>11.0454416978065</v>
      </c>
      <c r="I68" s="18">
        <f t="shared" si="41"/>
        <v>284.195441697806</v>
      </c>
      <c r="J68" s="18">
        <f t="shared" si="42"/>
        <v>0.0696443749282928</v>
      </c>
      <c r="K68" s="18">
        <f t="shared" si="52"/>
        <v>11.2298333333333</v>
      </c>
      <c r="L68" s="18">
        <f t="shared" si="53"/>
        <v>3.032055</v>
      </c>
      <c r="M68" s="13" t="s">
        <v>75</v>
      </c>
      <c r="N68" s="18">
        <f>(O67-P67)*$C$22/100</f>
        <v>7.73136786783819</v>
      </c>
      <c r="O68" s="18">
        <f t="shared" si="54"/>
        <v>3.43896909830727</v>
      </c>
      <c r="P68" s="18">
        <f t="shared" si="43"/>
        <v>0.239504853249325</v>
      </c>
      <c r="Q68" s="24">
        <f t="shared" si="55"/>
        <v>0.0694564074423042</v>
      </c>
      <c r="R68" s="18">
        <f t="shared" si="56"/>
        <v>0.87929595</v>
      </c>
      <c r="S68" s="25">
        <f t="shared" si="44"/>
        <v>0.0789909329643838</v>
      </c>
      <c r="T68" s="3">
        <v>0.27</v>
      </c>
      <c r="U68" s="26">
        <f t="shared" si="45"/>
        <v>0.0213275519003836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46"/>
        <v>0.230543943334245</v>
      </c>
      <c r="AC68" s="29">
        <f t="shared" si="47"/>
        <v>11.2298333333333</v>
      </c>
      <c r="AD68" s="1">
        <f t="shared" si="48"/>
        <v>0.29</v>
      </c>
      <c r="AE68" s="30">
        <f t="shared" si="49"/>
        <v>46.1939041095891</v>
      </c>
      <c r="AF68" s="1">
        <f t="shared" si="50"/>
        <v>1195946.34678208</v>
      </c>
      <c r="AT68" s="1"/>
    </row>
    <row r="69" spans="1:46">
      <c r="A69" s="13"/>
      <c r="B69" s="13"/>
      <c r="C69" s="16">
        <v>11</v>
      </c>
      <c r="D69" s="19">
        <v>0.109651615633333</v>
      </c>
      <c r="E69" s="20">
        <f t="shared" si="51"/>
        <v>11.0454416978065</v>
      </c>
      <c r="F69" s="16" t="s">
        <v>75</v>
      </c>
      <c r="G69" s="13">
        <v>12</v>
      </c>
      <c r="H69" s="18">
        <f t="shared" si="40"/>
        <v>0.109651615633333</v>
      </c>
      <c r="I69" s="18">
        <f t="shared" si="41"/>
        <v>273.259651615633</v>
      </c>
      <c r="J69" s="18">
        <f t="shared" si="42"/>
        <v>0.0176774309109766</v>
      </c>
      <c r="K69" s="18">
        <f t="shared" si="52"/>
        <v>11.2298333333333</v>
      </c>
      <c r="L69" s="18">
        <f t="shared" si="53"/>
        <v>3.032055</v>
      </c>
      <c r="M69" s="13" t="s">
        <v>73</v>
      </c>
      <c r="N69" s="13"/>
      <c r="O69" s="18">
        <f t="shared" si="54"/>
        <v>6.23151924505795</v>
      </c>
      <c r="P69" s="18">
        <f t="shared" si="43"/>
        <v>0.110157250924933</v>
      </c>
      <c r="Q69" s="24">
        <f t="shared" si="55"/>
        <v>0.0319456027682306</v>
      </c>
      <c r="R69" s="18">
        <f t="shared" si="56"/>
        <v>0.87929595</v>
      </c>
      <c r="S69" s="25">
        <f t="shared" si="44"/>
        <v>0.0363308881022715</v>
      </c>
      <c r="T69" s="3">
        <v>0.27</v>
      </c>
      <c r="U69" s="26">
        <f t="shared" si="45"/>
        <v>0.00980933978761332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46"/>
        <v>0.228305954720733</v>
      </c>
      <c r="AC69" s="29">
        <f t="shared" si="47"/>
        <v>11.2298333333333</v>
      </c>
      <c r="AD69" s="1">
        <f t="shared" si="48"/>
        <v>0.29</v>
      </c>
      <c r="AE69" s="30">
        <f t="shared" si="49"/>
        <v>46.1939041095891</v>
      </c>
      <c r="AF69" s="1">
        <f t="shared" si="50"/>
        <v>1184336.78433702</v>
      </c>
      <c r="AG69" s="1">
        <f>SUM(AF58:AF69)</f>
        <v>16383055.2476101</v>
      </c>
      <c r="AT69" s="1"/>
    </row>
    <row r="70" spans="1:19">
      <c r="A70" s="13"/>
      <c r="B70" s="13"/>
      <c r="C70" s="16">
        <v>12</v>
      </c>
      <c r="D70" s="19">
        <v>-8.80861124574194</v>
      </c>
      <c r="E70" s="20">
        <f t="shared" si="51"/>
        <v>0.109651615633333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</row>
    <row r="72" spans="19:45">
      <c r="S72" s="23" t="s">
        <v>44</v>
      </c>
      <c r="T72" s="23"/>
      <c r="U72" s="23"/>
      <c r="V72" s="23" t="s">
        <v>45</v>
      </c>
      <c r="W72" s="23"/>
      <c r="X72" s="23"/>
      <c r="Y72" s="23" t="s">
        <v>46</v>
      </c>
      <c r="Z72" s="23"/>
      <c r="AA72" s="23"/>
      <c r="AB72" s="23" t="s">
        <v>47</v>
      </c>
      <c r="AC72" s="23"/>
      <c r="AD72" s="23"/>
      <c r="AE72" s="23" t="s">
        <v>48</v>
      </c>
      <c r="AF72" s="23"/>
      <c r="AG72" s="23"/>
      <c r="AH72" s="23" t="s">
        <v>49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51</v>
      </c>
      <c r="AR72" s="23"/>
      <c r="AS72" s="23"/>
    </row>
    <row r="73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4" t="s">
        <v>11</v>
      </c>
      <c r="AR73" s="34" t="s">
        <v>12</v>
      </c>
      <c r="AS73" s="34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pans="1:50">
      <c r="A74" s="13" t="s">
        <v>71</v>
      </c>
      <c r="B74" s="13">
        <v>625.464</v>
      </c>
      <c r="C74" s="16" t="s">
        <v>72</v>
      </c>
      <c r="D74" s="16">
        <v>-5</v>
      </c>
      <c r="E74" s="16"/>
      <c r="F74" s="16"/>
      <c r="G74" s="13">
        <v>1</v>
      </c>
      <c r="H74" s="18">
        <f t="shared" ref="H74:H85" si="57">E75</f>
        <v>-5</v>
      </c>
      <c r="I74" s="18">
        <f t="shared" ref="I74:I85" si="58">H74+273.15</f>
        <v>268.15</v>
      </c>
      <c r="J74" s="18">
        <f t="shared" ref="J74:J85" si="59">EXP(($C$16*(I74-$C$14))/($C$17*I74*$C$14))</f>
        <v>0.00896487173486583</v>
      </c>
      <c r="K74" s="18">
        <f>$B$74/12</f>
        <v>52.122</v>
      </c>
      <c r="L74" s="18">
        <f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0">O74*J74</f>
        <v>0.00467267044564677</v>
      </c>
      <c r="Q74" s="24">
        <f>P74*$B$76</f>
        <v>0.00121489431586816</v>
      </c>
      <c r="R74" s="18">
        <f>L74*$B$76</f>
        <v>0.1355172</v>
      </c>
      <c r="S74" s="25">
        <f t="shared" ref="S74:S85" si="61">Q74/R74</f>
        <v>0.00896487173486583</v>
      </c>
      <c r="T74" s="3">
        <v>0.01</v>
      </c>
      <c r="U74" s="26">
        <f t="shared" ref="U74:U85" si="62">S74*T74</f>
        <v>8.96487173486583e-5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3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4">AR74*AQ74</f>
        <v>0.005</v>
      </c>
      <c r="AT74" s="2">
        <f>(AS74+AM74+AD74+AA74+U74+X74+AG74+AJ74+AP74)</f>
        <v>0.00557964871734866</v>
      </c>
      <c r="AU74" s="29">
        <f>$B$74/12</f>
        <v>52.122</v>
      </c>
      <c r="AV74" s="1">
        <f>$B$76</f>
        <v>0.26</v>
      </c>
      <c r="AW74" s="2">
        <f t="shared" ref="AW74:AW85" si="65">$E$8/12</f>
        <v>0.0141666666666667</v>
      </c>
      <c r="AX74" s="1">
        <f t="shared" ref="AX74:AX85" si="66">AW74*10000*AV74*0.67*AU74*AT74</f>
        <v>7.17701337291449</v>
      </c>
    </row>
    <row r="75" spans="1:50">
      <c r="A75" s="13" t="s">
        <v>74</v>
      </c>
      <c r="B75" s="13">
        <v>1</v>
      </c>
      <c r="C75" s="16">
        <v>1</v>
      </c>
      <c r="D75" s="19">
        <v>-8.33144629203226</v>
      </c>
      <c r="E75" s="20">
        <f t="shared" ref="E75:E86" si="67">D74</f>
        <v>-5</v>
      </c>
      <c r="F75" s="16" t="s">
        <v>73</v>
      </c>
      <c r="G75" s="13">
        <v>2</v>
      </c>
      <c r="H75" s="18">
        <f t="shared" si="57"/>
        <v>-8.33144629203226</v>
      </c>
      <c r="I75" s="18">
        <f t="shared" si="58"/>
        <v>264.818553707968</v>
      </c>
      <c r="J75" s="18">
        <f t="shared" si="59"/>
        <v>0.00567753816901723</v>
      </c>
      <c r="K75" s="18">
        <f t="shared" ref="K75:K85" si="68">$B$74/12</f>
        <v>52.122</v>
      </c>
      <c r="L75" s="18">
        <f t="shared" ref="L75:L85" si="69">K75*$B$75/100</f>
        <v>0.52122</v>
      </c>
      <c r="M75" s="13" t="s">
        <v>73</v>
      </c>
      <c r="N75" s="13"/>
      <c r="O75" s="18">
        <f t="shared" ref="O75:O85" si="70">L75+O74-P74-N75</f>
        <v>1.03776732955435</v>
      </c>
      <c r="P75" s="18">
        <f t="shared" si="60"/>
        <v>0.00589196362410393</v>
      </c>
      <c r="Q75" s="24">
        <f t="shared" ref="Q75:Q85" si="71">P75*$B$76</f>
        <v>0.00153191054226702</v>
      </c>
      <c r="R75" s="18">
        <f t="shared" ref="R75:R85" si="72">L75*$B$76</f>
        <v>0.1355172</v>
      </c>
      <c r="S75" s="25">
        <f t="shared" si="61"/>
        <v>0.0113041779365794</v>
      </c>
      <c r="T75" s="3">
        <v>0.01</v>
      </c>
      <c r="U75" s="26">
        <f t="shared" si="62"/>
        <v>0.000113041779365794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3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4"/>
        <v>0.005</v>
      </c>
      <c r="AT75" s="2">
        <f t="shared" ref="AT75:AT85" si="73">(AS75+AM75+AD75+AA75+U75+X75+AG75+AJ75+AP75)</f>
        <v>0.00560304177936579</v>
      </c>
      <c r="AU75" s="29">
        <f t="shared" ref="AU75:AU85" si="74">$B$74/12</f>
        <v>52.122</v>
      </c>
      <c r="AV75" s="1">
        <f t="shared" ref="AV75:AV85" si="75">$B$76</f>
        <v>0.26</v>
      </c>
      <c r="AW75" s="2">
        <f t="shared" si="65"/>
        <v>0.0141666666666667</v>
      </c>
      <c r="AX75" s="1">
        <f t="shared" si="66"/>
        <v>7.20710349640351</v>
      </c>
    </row>
    <row r="76" spans="1:50">
      <c r="A76" s="13" t="s">
        <v>37</v>
      </c>
      <c r="B76" s="13">
        <v>0.26</v>
      </c>
      <c r="C76" s="16">
        <v>2</v>
      </c>
      <c r="D76" s="19">
        <v>-5.28528661265517</v>
      </c>
      <c r="E76" s="20">
        <f t="shared" si="67"/>
        <v>-8.33144629203226</v>
      </c>
      <c r="F76" s="16" t="s">
        <v>73</v>
      </c>
      <c r="G76" s="13">
        <v>3</v>
      </c>
      <c r="H76" s="18">
        <f t="shared" si="57"/>
        <v>-5.28528661265517</v>
      </c>
      <c r="I76" s="18">
        <f t="shared" si="58"/>
        <v>267.864713387345</v>
      </c>
      <c r="J76" s="18">
        <f t="shared" si="59"/>
        <v>0.00862479467693175</v>
      </c>
      <c r="K76" s="18">
        <f t="shared" si="68"/>
        <v>52.122</v>
      </c>
      <c r="L76" s="18">
        <f t="shared" si="69"/>
        <v>0.52122</v>
      </c>
      <c r="M76" s="13" t="s">
        <v>73</v>
      </c>
      <c r="N76" s="13"/>
      <c r="O76" s="18">
        <f t="shared" si="70"/>
        <v>1.55309536593025</v>
      </c>
      <c r="P76" s="18">
        <f t="shared" si="60"/>
        <v>0.0133951286448426</v>
      </c>
      <c r="Q76" s="24">
        <f t="shared" si="71"/>
        <v>0.00348273344765907</v>
      </c>
      <c r="R76" s="18">
        <f t="shared" si="72"/>
        <v>0.1355172</v>
      </c>
      <c r="S76" s="25">
        <f t="shared" si="61"/>
        <v>0.0256995676390825</v>
      </c>
      <c r="T76" s="3">
        <v>0.01</v>
      </c>
      <c r="U76" s="26">
        <f t="shared" si="62"/>
        <v>0.000256995676390825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3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4"/>
        <v>0.005</v>
      </c>
      <c r="AT76" s="2">
        <f t="shared" si="73"/>
        <v>0.00574699567639082</v>
      </c>
      <c r="AU76" s="29">
        <f t="shared" si="74"/>
        <v>52.122</v>
      </c>
      <c r="AV76" s="1">
        <f t="shared" si="75"/>
        <v>0.26</v>
      </c>
      <c r="AW76" s="2">
        <f t="shared" si="65"/>
        <v>0.0141666666666667</v>
      </c>
      <c r="AX76" s="1">
        <f t="shared" si="66"/>
        <v>7.3922691038403</v>
      </c>
    </row>
    <row r="77" spans="1:50">
      <c r="A77" s="13"/>
      <c r="B77" s="13"/>
      <c r="C77" s="16">
        <v>3</v>
      </c>
      <c r="D77" s="19">
        <v>2.24283379067742</v>
      </c>
      <c r="E77" s="20">
        <f t="shared" si="67"/>
        <v>-5.28528661265517</v>
      </c>
      <c r="F77" s="16" t="s">
        <v>73</v>
      </c>
      <c r="G77" s="13">
        <v>4</v>
      </c>
      <c r="H77" s="18">
        <f t="shared" si="57"/>
        <v>2.24283379067742</v>
      </c>
      <c r="I77" s="18">
        <f t="shared" si="58"/>
        <v>275.392833790677</v>
      </c>
      <c r="J77" s="18">
        <f t="shared" si="59"/>
        <v>0.0232962605532896</v>
      </c>
      <c r="K77" s="18">
        <f t="shared" si="68"/>
        <v>52.122</v>
      </c>
      <c r="L77" s="18">
        <f t="shared" si="69"/>
        <v>0.52122</v>
      </c>
      <c r="M77" s="13" t="s">
        <v>73</v>
      </c>
      <c r="N77" s="13"/>
      <c r="O77" s="18">
        <f t="shared" si="70"/>
        <v>2.06092023728541</v>
      </c>
      <c r="P77" s="18">
        <f t="shared" si="60"/>
        <v>0.0480117348273484</v>
      </c>
      <c r="Q77" s="24">
        <f t="shared" si="71"/>
        <v>0.0124830510551106</v>
      </c>
      <c r="R77" s="18">
        <f t="shared" si="72"/>
        <v>0.1355172</v>
      </c>
      <c r="S77" s="25">
        <f t="shared" si="61"/>
        <v>0.0921141453270181</v>
      </c>
      <c r="T77" s="3">
        <v>0.01</v>
      </c>
      <c r="U77" s="26">
        <f t="shared" si="62"/>
        <v>0.000921141453270181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3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4"/>
        <v>0.005</v>
      </c>
      <c r="AT77" s="2">
        <f t="shared" si="73"/>
        <v>0.00641114145327018</v>
      </c>
      <c r="AU77" s="29">
        <f t="shared" si="74"/>
        <v>52.122</v>
      </c>
      <c r="AV77" s="1">
        <f t="shared" si="75"/>
        <v>0.26</v>
      </c>
      <c r="AW77" s="2">
        <f t="shared" si="65"/>
        <v>0.0141666666666667</v>
      </c>
      <c r="AX77" s="1">
        <f t="shared" si="66"/>
        <v>8.24654925008091</v>
      </c>
    </row>
    <row r="78" spans="1:50">
      <c r="A78" s="13"/>
      <c r="B78" s="13"/>
      <c r="C78" s="16">
        <v>4</v>
      </c>
      <c r="D78" s="19">
        <v>12.7781719247333</v>
      </c>
      <c r="E78" s="20">
        <f t="shared" si="67"/>
        <v>2.24283379067742</v>
      </c>
      <c r="F78" s="16" t="s">
        <v>73</v>
      </c>
      <c r="G78" s="13">
        <v>5</v>
      </c>
      <c r="H78" s="18">
        <f t="shared" si="57"/>
        <v>12.7781719247333</v>
      </c>
      <c r="I78" s="18">
        <f t="shared" si="58"/>
        <v>285.928171924733</v>
      </c>
      <c r="J78" s="18">
        <f t="shared" si="59"/>
        <v>0.0857146362520312</v>
      </c>
      <c r="K78" s="18">
        <f t="shared" si="68"/>
        <v>52.122</v>
      </c>
      <c r="L78" s="18">
        <f t="shared" si="69"/>
        <v>0.52122</v>
      </c>
      <c r="M78" s="13" t="s">
        <v>75</v>
      </c>
      <c r="N78" s="18">
        <f>(O77-P77)*$C$22/100</f>
        <v>1.91226307733516</v>
      </c>
      <c r="O78" s="18">
        <f t="shared" si="70"/>
        <v>0.621865425122903</v>
      </c>
      <c r="P78" s="18">
        <f t="shared" si="60"/>
        <v>0.0533029687121243</v>
      </c>
      <c r="Q78" s="24">
        <f t="shared" si="71"/>
        <v>0.0138587718651523</v>
      </c>
      <c r="R78" s="18">
        <f t="shared" si="72"/>
        <v>0.1355172</v>
      </c>
      <c r="S78" s="25">
        <f t="shared" si="61"/>
        <v>0.10226577781383</v>
      </c>
      <c r="T78" s="3">
        <v>0.01</v>
      </c>
      <c r="U78" s="26">
        <f t="shared" si="62"/>
        <v>0.0010226577781383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3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4"/>
        <v>0.0075</v>
      </c>
      <c r="AT78" s="2">
        <f t="shared" si="73"/>
        <v>0.0109726577781383</v>
      </c>
      <c r="AU78" s="29">
        <f t="shared" si="74"/>
        <v>52.122</v>
      </c>
      <c r="AV78" s="1">
        <f t="shared" si="75"/>
        <v>0.26</v>
      </c>
      <c r="AW78" s="2">
        <f t="shared" si="65"/>
        <v>0.0141666666666667</v>
      </c>
      <c r="AX78" s="1">
        <f t="shared" si="66"/>
        <v>14.113955125034</v>
      </c>
    </row>
    <row r="79" spans="1:50">
      <c r="A79" s="13"/>
      <c r="B79" s="13"/>
      <c r="C79" s="16">
        <v>5</v>
      </c>
      <c r="D79" s="19">
        <v>19.8321083154839</v>
      </c>
      <c r="E79" s="20">
        <f t="shared" si="67"/>
        <v>12.7781719247333</v>
      </c>
      <c r="F79" s="16" t="s">
        <v>75</v>
      </c>
      <c r="G79" s="13">
        <v>6</v>
      </c>
      <c r="H79" s="18">
        <f t="shared" si="57"/>
        <v>19.8321083154839</v>
      </c>
      <c r="I79" s="18">
        <f t="shared" si="58"/>
        <v>292.982108315484</v>
      </c>
      <c r="J79" s="18">
        <f t="shared" si="59"/>
        <v>0.194591334573457</v>
      </c>
      <c r="K79" s="18">
        <f t="shared" si="68"/>
        <v>52.122</v>
      </c>
      <c r="L79" s="18">
        <f t="shared" si="69"/>
        <v>0.52122</v>
      </c>
      <c r="M79" s="13" t="s">
        <v>73</v>
      </c>
      <c r="N79" s="13"/>
      <c r="O79" s="18">
        <f t="shared" si="70"/>
        <v>1.08978245641078</v>
      </c>
      <c r="P79" s="18">
        <f t="shared" si="60"/>
        <v>0.212062222587714</v>
      </c>
      <c r="Q79" s="24">
        <f t="shared" si="71"/>
        <v>0.0551361778728057</v>
      </c>
      <c r="R79" s="18">
        <f t="shared" si="72"/>
        <v>0.1355172</v>
      </c>
      <c r="S79" s="25">
        <f t="shared" si="61"/>
        <v>0.406857416422459</v>
      </c>
      <c r="T79" s="3">
        <v>0.01</v>
      </c>
      <c r="U79" s="26">
        <f t="shared" si="62"/>
        <v>0.00406857416422459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3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4"/>
        <v>0.0075</v>
      </c>
      <c r="AT79" s="2">
        <f t="shared" si="73"/>
        <v>0.0140185741642246</v>
      </c>
      <c r="AU79" s="29">
        <f t="shared" si="74"/>
        <v>52.122</v>
      </c>
      <c r="AV79" s="1">
        <f t="shared" si="75"/>
        <v>0.26</v>
      </c>
      <c r="AW79" s="2">
        <f t="shared" si="65"/>
        <v>0.0141666666666667</v>
      </c>
      <c r="AX79" s="1">
        <f t="shared" si="66"/>
        <v>18.0318689119272</v>
      </c>
    </row>
    <row r="80" spans="1:50">
      <c r="A80" s="13"/>
      <c r="B80" s="13"/>
      <c r="C80" s="16">
        <v>6</v>
      </c>
      <c r="D80" s="19">
        <v>22.0691601446667</v>
      </c>
      <c r="E80" s="20">
        <f t="shared" si="67"/>
        <v>19.8321083154839</v>
      </c>
      <c r="F80" s="16" t="s">
        <v>73</v>
      </c>
      <c r="G80" s="13">
        <v>7</v>
      </c>
      <c r="H80" s="18">
        <f t="shared" si="57"/>
        <v>22.0691601446667</v>
      </c>
      <c r="I80" s="18">
        <f t="shared" si="58"/>
        <v>295.219160144667</v>
      </c>
      <c r="J80" s="18">
        <f t="shared" si="59"/>
        <v>0.25031769432084</v>
      </c>
      <c r="K80" s="18">
        <f t="shared" si="68"/>
        <v>52.122</v>
      </c>
      <c r="L80" s="18">
        <f t="shared" si="69"/>
        <v>0.52122</v>
      </c>
      <c r="M80" s="13" t="s">
        <v>73</v>
      </c>
      <c r="N80" s="13"/>
      <c r="O80" s="18">
        <f t="shared" si="70"/>
        <v>1.39894023382306</v>
      </c>
      <c r="P80" s="18">
        <f t="shared" si="60"/>
        <v>0.350179493823246</v>
      </c>
      <c r="Q80" s="24">
        <f t="shared" si="71"/>
        <v>0.0910466683940439</v>
      </c>
      <c r="R80" s="18">
        <f t="shared" si="72"/>
        <v>0.1355172</v>
      </c>
      <c r="S80" s="25">
        <f t="shared" si="61"/>
        <v>0.671845849781754</v>
      </c>
      <c r="T80" s="3">
        <v>0.01</v>
      </c>
      <c r="U80" s="26">
        <f t="shared" si="62"/>
        <v>0.00671845849781754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3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4"/>
        <v>0.0075</v>
      </c>
      <c r="AT80" s="2">
        <f t="shared" si="73"/>
        <v>0.0166684584978175</v>
      </c>
      <c r="AU80" s="29">
        <f t="shared" si="74"/>
        <v>52.122</v>
      </c>
      <c r="AV80" s="1">
        <f t="shared" si="75"/>
        <v>0.26</v>
      </c>
      <c r="AW80" s="2">
        <f t="shared" si="65"/>
        <v>0.0141666666666667</v>
      </c>
      <c r="AX80" s="1">
        <f t="shared" si="66"/>
        <v>21.440372970568</v>
      </c>
    </row>
    <row r="81" spans="1:50">
      <c r="A81" s="13"/>
      <c r="B81" s="13"/>
      <c r="C81" s="16">
        <v>7</v>
      </c>
      <c r="D81" s="19">
        <v>24.7379485012903</v>
      </c>
      <c r="E81" s="20">
        <f t="shared" si="67"/>
        <v>22.0691601446667</v>
      </c>
      <c r="F81" s="16" t="s">
        <v>73</v>
      </c>
      <c r="G81" s="13">
        <v>8</v>
      </c>
      <c r="H81" s="18">
        <f t="shared" si="57"/>
        <v>24.7379485012903</v>
      </c>
      <c r="I81" s="18">
        <f t="shared" si="58"/>
        <v>297.88794850129</v>
      </c>
      <c r="J81" s="18">
        <f t="shared" si="59"/>
        <v>0.336370703980928</v>
      </c>
      <c r="K81" s="18">
        <f t="shared" si="68"/>
        <v>52.122</v>
      </c>
      <c r="L81" s="18">
        <f t="shared" si="69"/>
        <v>0.52122</v>
      </c>
      <c r="M81" s="13" t="s">
        <v>73</v>
      </c>
      <c r="N81" s="13"/>
      <c r="O81" s="18">
        <f t="shared" si="70"/>
        <v>1.56998073999982</v>
      </c>
      <c r="P81" s="18">
        <f t="shared" si="60"/>
        <v>0.528095526750237</v>
      </c>
      <c r="Q81" s="24">
        <f t="shared" si="71"/>
        <v>0.137304836955062</v>
      </c>
      <c r="R81" s="18">
        <f t="shared" si="72"/>
        <v>0.1355172</v>
      </c>
      <c r="S81" s="25">
        <f t="shared" si="61"/>
        <v>1.01319121820006</v>
      </c>
      <c r="T81" s="3">
        <v>0.01</v>
      </c>
      <c r="U81" s="26">
        <f t="shared" si="62"/>
        <v>0.0101319121820006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3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0.015</v>
      </c>
      <c r="AR81" s="3">
        <v>0.5</v>
      </c>
      <c r="AS81" s="3">
        <f t="shared" si="64"/>
        <v>0.0075</v>
      </c>
      <c r="AT81" s="2">
        <f t="shared" si="73"/>
        <v>0.0200819121820006</v>
      </c>
      <c r="AU81" s="29">
        <f t="shared" si="74"/>
        <v>52.122</v>
      </c>
      <c r="AV81" s="1">
        <f t="shared" si="75"/>
        <v>0.26</v>
      </c>
      <c r="AW81" s="2">
        <f t="shared" si="65"/>
        <v>0.0141666666666667</v>
      </c>
      <c r="AX81" s="1">
        <f t="shared" si="66"/>
        <v>25.8310441364846</v>
      </c>
    </row>
    <row r="82" spans="1:50">
      <c r="A82" s="13"/>
      <c r="B82" s="13"/>
      <c r="C82" s="16">
        <v>8</v>
      </c>
      <c r="D82" s="19">
        <v>23.2309692970968</v>
      </c>
      <c r="E82" s="20">
        <f t="shared" si="67"/>
        <v>24.7379485012903</v>
      </c>
      <c r="F82" s="16" t="s">
        <v>73</v>
      </c>
      <c r="G82" s="13">
        <v>9</v>
      </c>
      <c r="H82" s="18">
        <f t="shared" si="57"/>
        <v>23.2309692970968</v>
      </c>
      <c r="I82" s="18">
        <f t="shared" si="58"/>
        <v>296.380969297097</v>
      </c>
      <c r="J82" s="18">
        <f t="shared" si="59"/>
        <v>0.284865785154646</v>
      </c>
      <c r="K82" s="18">
        <f t="shared" si="68"/>
        <v>52.122</v>
      </c>
      <c r="L82" s="18">
        <f t="shared" si="69"/>
        <v>0.52122</v>
      </c>
      <c r="M82" s="13" t="s">
        <v>73</v>
      </c>
      <c r="N82" s="13"/>
      <c r="O82" s="18">
        <f t="shared" si="70"/>
        <v>1.56310521324958</v>
      </c>
      <c r="P82" s="18">
        <f t="shared" si="60"/>
        <v>0.445275193851662</v>
      </c>
      <c r="Q82" s="24">
        <f t="shared" si="71"/>
        <v>0.115771550401432</v>
      </c>
      <c r="R82" s="18">
        <f t="shared" si="72"/>
        <v>0.1355172</v>
      </c>
      <c r="S82" s="25">
        <f t="shared" si="61"/>
        <v>0.854294144222519</v>
      </c>
      <c r="T82" s="3">
        <v>0.01</v>
      </c>
      <c r="U82" s="26">
        <f t="shared" si="62"/>
        <v>0.0085429414422252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3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4"/>
        <v>0.0075</v>
      </c>
      <c r="AT82" s="2">
        <f t="shared" si="73"/>
        <v>0.0184929414422252</v>
      </c>
      <c r="AU82" s="29">
        <f t="shared" si="74"/>
        <v>52.122</v>
      </c>
      <c r="AV82" s="1">
        <f t="shared" si="75"/>
        <v>0.26</v>
      </c>
      <c r="AW82" s="2">
        <f t="shared" si="65"/>
        <v>0.0141666666666667</v>
      </c>
      <c r="AX82" s="1">
        <f t="shared" si="66"/>
        <v>23.7871763544359</v>
      </c>
    </row>
    <row r="83" spans="1:50">
      <c r="A83" s="13"/>
      <c r="B83" s="13"/>
      <c r="C83" s="16">
        <v>9</v>
      </c>
      <c r="D83" s="19">
        <v>17.3482397303333</v>
      </c>
      <c r="E83" s="20">
        <f t="shared" si="67"/>
        <v>23.2309692970968</v>
      </c>
      <c r="F83" s="16" t="s">
        <v>73</v>
      </c>
      <c r="G83" s="13">
        <v>10</v>
      </c>
      <c r="H83" s="18">
        <f t="shared" si="57"/>
        <v>17.3482397303333</v>
      </c>
      <c r="I83" s="18">
        <f t="shared" si="58"/>
        <v>290.498239730333</v>
      </c>
      <c r="J83" s="18">
        <f t="shared" si="59"/>
        <v>0.146458734549114</v>
      </c>
      <c r="K83" s="18">
        <f t="shared" si="68"/>
        <v>52.122</v>
      </c>
      <c r="L83" s="18">
        <f t="shared" si="69"/>
        <v>0.52122</v>
      </c>
      <c r="M83" s="13" t="s">
        <v>73</v>
      </c>
      <c r="N83" s="13"/>
      <c r="O83" s="18">
        <f t="shared" si="70"/>
        <v>1.63905001939792</v>
      </c>
      <c r="P83" s="18">
        <f t="shared" si="60"/>
        <v>0.240053191703719</v>
      </c>
      <c r="Q83" s="24">
        <f t="shared" si="71"/>
        <v>0.062413829842967</v>
      </c>
      <c r="R83" s="18">
        <f t="shared" si="72"/>
        <v>0.1355172</v>
      </c>
      <c r="S83" s="25">
        <f t="shared" si="61"/>
        <v>0.460560208172594</v>
      </c>
      <c r="T83" s="3">
        <v>0.01</v>
      </c>
      <c r="U83" s="26">
        <f t="shared" si="62"/>
        <v>0.00460560208172594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3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</v>
      </c>
      <c r="AR83" s="3">
        <v>0.5</v>
      </c>
      <c r="AS83" s="3">
        <f t="shared" si="64"/>
        <v>0.005</v>
      </c>
      <c r="AT83" s="2">
        <f t="shared" si="73"/>
        <v>0.0120556020817259</v>
      </c>
      <c r="AU83" s="29">
        <f t="shared" si="74"/>
        <v>52.122</v>
      </c>
      <c r="AV83" s="1">
        <f t="shared" si="75"/>
        <v>0.26</v>
      </c>
      <c r="AW83" s="2">
        <f t="shared" si="65"/>
        <v>0.0141666666666667</v>
      </c>
      <c r="AX83" s="1">
        <f t="shared" si="66"/>
        <v>15.5069291530949</v>
      </c>
    </row>
    <row r="84" spans="1:50">
      <c r="A84" s="13"/>
      <c r="B84" s="13"/>
      <c r="C84" s="16">
        <v>10</v>
      </c>
      <c r="D84" s="19">
        <v>11.0454416978065</v>
      </c>
      <c r="E84" s="20">
        <f t="shared" si="67"/>
        <v>17.3482397303333</v>
      </c>
      <c r="F84" s="16" t="s">
        <v>73</v>
      </c>
      <c r="G84" s="13">
        <v>11</v>
      </c>
      <c r="H84" s="18">
        <f t="shared" si="57"/>
        <v>11.0454416978065</v>
      </c>
      <c r="I84" s="18">
        <f t="shared" si="58"/>
        <v>284.195441697806</v>
      </c>
      <c r="J84" s="18">
        <f t="shared" si="59"/>
        <v>0.0696443749282928</v>
      </c>
      <c r="K84" s="18">
        <f t="shared" si="68"/>
        <v>52.122</v>
      </c>
      <c r="L84" s="18">
        <f t="shared" si="69"/>
        <v>0.52122</v>
      </c>
      <c r="M84" s="13" t="s">
        <v>75</v>
      </c>
      <c r="N84" s="18">
        <f>(O83-P83)*$C$22/100</f>
        <v>1.32904698630949</v>
      </c>
      <c r="O84" s="18">
        <f t="shared" si="70"/>
        <v>0.59116984138471</v>
      </c>
      <c r="P84" s="18">
        <f t="shared" si="60"/>
        <v>0.0411716540796961</v>
      </c>
      <c r="Q84" s="24">
        <f t="shared" si="71"/>
        <v>0.010704630060721</v>
      </c>
      <c r="R84" s="18">
        <f t="shared" si="72"/>
        <v>0.1355172</v>
      </c>
      <c r="S84" s="25">
        <f t="shared" si="61"/>
        <v>0.0789909329643838</v>
      </c>
      <c r="T84" s="3">
        <v>0.01</v>
      </c>
      <c r="U84" s="26">
        <f t="shared" si="62"/>
        <v>0.000789909329643838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0.005</v>
      </c>
      <c r="AF84" s="3">
        <v>0.49</v>
      </c>
      <c r="AG84" s="26">
        <f t="shared" si="63"/>
        <v>0.00245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4"/>
        <v>0.005</v>
      </c>
      <c r="AT84" s="2">
        <f t="shared" si="73"/>
        <v>0.00823990932964384</v>
      </c>
      <c r="AU84" s="29">
        <f t="shared" si="74"/>
        <v>52.122</v>
      </c>
      <c r="AV84" s="1">
        <f t="shared" si="75"/>
        <v>0.26</v>
      </c>
      <c r="AW84" s="2">
        <f t="shared" si="65"/>
        <v>0.0141666666666667</v>
      </c>
      <c r="AX84" s="1">
        <f t="shared" si="66"/>
        <v>10.5988642737634</v>
      </c>
    </row>
    <row r="85" spans="1:51">
      <c r="A85" s="13"/>
      <c r="B85" s="13"/>
      <c r="C85" s="16">
        <v>11</v>
      </c>
      <c r="D85" s="19">
        <v>0.109651615633333</v>
      </c>
      <c r="E85" s="20">
        <f t="shared" si="67"/>
        <v>11.0454416978065</v>
      </c>
      <c r="F85" s="16" t="s">
        <v>75</v>
      </c>
      <c r="G85" s="13">
        <v>12</v>
      </c>
      <c r="H85" s="18">
        <f t="shared" si="57"/>
        <v>0.109651615633333</v>
      </c>
      <c r="I85" s="18">
        <f t="shared" si="58"/>
        <v>273.259651615633</v>
      </c>
      <c r="J85" s="18">
        <f t="shared" si="59"/>
        <v>0.0176774309109766</v>
      </c>
      <c r="K85" s="18">
        <f t="shared" si="68"/>
        <v>52.122</v>
      </c>
      <c r="L85" s="18">
        <f t="shared" si="69"/>
        <v>0.52122</v>
      </c>
      <c r="M85" s="13" t="s">
        <v>73</v>
      </c>
      <c r="N85" s="13"/>
      <c r="O85" s="18">
        <f t="shared" si="70"/>
        <v>1.07121818730501</v>
      </c>
      <c r="P85" s="18">
        <f t="shared" si="60"/>
        <v>0.018936385496666</v>
      </c>
      <c r="Q85" s="24">
        <f t="shared" si="71"/>
        <v>0.00492346022913315</v>
      </c>
      <c r="R85" s="18">
        <f t="shared" si="72"/>
        <v>0.1355172</v>
      </c>
      <c r="S85" s="25">
        <f t="shared" si="61"/>
        <v>0.0363308881022715</v>
      </c>
      <c r="T85" s="3">
        <v>0.01</v>
      </c>
      <c r="U85" s="26">
        <f t="shared" si="62"/>
        <v>0.000363308881022715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0.005</v>
      </c>
      <c r="AF85" s="3">
        <v>0.49</v>
      </c>
      <c r="AG85" s="26">
        <f t="shared" si="63"/>
        <v>0.00245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4"/>
        <v>0.005</v>
      </c>
      <c r="AT85" s="2">
        <f t="shared" si="73"/>
        <v>0.00781330888102271</v>
      </c>
      <c r="AU85" s="29">
        <f t="shared" si="74"/>
        <v>52.122</v>
      </c>
      <c r="AV85" s="1">
        <f t="shared" si="75"/>
        <v>0.26</v>
      </c>
      <c r="AW85" s="2">
        <f t="shared" si="65"/>
        <v>0.0141666666666667</v>
      </c>
      <c r="AX85" s="1">
        <f t="shared" si="66"/>
        <v>10.0501349039152</v>
      </c>
      <c r="AY85" s="1">
        <f>SUM(AX74:AX85)</f>
        <v>169.383281052462</v>
      </c>
    </row>
    <row r="86" spans="1:19">
      <c r="A86" s="13"/>
      <c r="B86" s="13"/>
      <c r="C86" s="16">
        <v>12</v>
      </c>
      <c r="D86" s="19">
        <v>-8.80861124574194</v>
      </c>
      <c r="E86" s="20">
        <f t="shared" si="67"/>
        <v>0.109651615633333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8" spans="19:45">
      <c r="S88" s="23" t="s">
        <v>44</v>
      </c>
      <c r="T88" s="23"/>
      <c r="U88" s="23"/>
      <c r="V88" s="23" t="s">
        <v>45</v>
      </c>
      <c r="W88" s="23"/>
      <c r="X88" s="23"/>
      <c r="Y88" s="23" t="s">
        <v>46</v>
      </c>
      <c r="Z88" s="23"/>
      <c r="AA88" s="23"/>
      <c r="AB88" s="23" t="s">
        <v>47</v>
      </c>
      <c r="AC88" s="23"/>
      <c r="AD88" s="23"/>
      <c r="AE88" s="23" t="s">
        <v>48</v>
      </c>
      <c r="AF88" s="23"/>
      <c r="AG88" s="23"/>
      <c r="AH88" s="23" t="s">
        <v>49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51</v>
      </c>
      <c r="AR88" s="23"/>
      <c r="AS88" s="23"/>
    </row>
    <row r="89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4" t="s">
        <v>11</v>
      </c>
      <c r="AR89" s="34" t="s">
        <v>12</v>
      </c>
      <c r="AS89" s="34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pans="1:53">
      <c r="A90" s="13" t="s">
        <v>71</v>
      </c>
      <c r="B90" s="13">
        <v>341.64</v>
      </c>
      <c r="C90" s="16" t="s">
        <v>72</v>
      </c>
      <c r="D90" s="16">
        <v>-5</v>
      </c>
      <c r="E90" s="16"/>
      <c r="F90" s="16"/>
      <c r="G90" s="13">
        <v>1</v>
      </c>
      <c r="H90" s="18">
        <f t="shared" ref="H90:H101" si="76">E91</f>
        <v>-5</v>
      </c>
      <c r="I90" s="18">
        <f t="shared" ref="I90:I101" si="77">H90+273.15</f>
        <v>268.15</v>
      </c>
      <c r="J90" s="18">
        <f t="shared" ref="J90:J101" si="78">EXP(($C$16*(I90-$C$14))/($C$17*I90*$C$14))</f>
        <v>0.00896487173486583</v>
      </c>
      <c r="K90" s="18">
        <f>$B$90/12</f>
        <v>28.47</v>
      </c>
      <c r="L90" s="18">
        <f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79">O90*J90</f>
        <v>0.0025522989829163</v>
      </c>
      <c r="Q90" s="24">
        <f t="shared" ref="Q90:Q101" si="80">P90*$B$76</f>
        <v>0.000663597735558238</v>
      </c>
      <c r="R90" s="18">
        <f t="shared" ref="R90:R101" si="81">L90*$B$76</f>
        <v>0.074022</v>
      </c>
      <c r="S90" s="25">
        <f t="shared" ref="S90:S101" si="82">Q90/R90</f>
        <v>0.00896487173486583</v>
      </c>
      <c r="T90" s="3">
        <v>0.01</v>
      </c>
      <c r="U90" s="26">
        <f t="shared" ref="U90:U101" si="83">S90*T90</f>
        <v>8.96487173486583e-5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0.001</v>
      </c>
      <c r="AF90" s="3">
        <v>0.49</v>
      </c>
      <c r="AG90" s="26">
        <f t="shared" ref="AG90:AG101" si="84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5">AR90*AQ90</f>
        <v>0.005</v>
      </c>
      <c r="AT90" s="2">
        <f>(AS90+AM90+AD90+AA90+U90+X90+AG90+AJ90+AP90)</f>
        <v>0.00557964871734866</v>
      </c>
      <c r="AU90" s="29">
        <f>$B$90/12</f>
        <v>28.47</v>
      </c>
      <c r="AV90" s="1">
        <f t="shared" ref="AV90:AV101" si="86">$B$76</f>
        <v>0.26</v>
      </c>
      <c r="AW90" s="2">
        <f t="shared" ref="AW90:AW101" si="87">$E$9/12</f>
        <v>0.0508333333333333</v>
      </c>
      <c r="AX90" s="1">
        <f>AW90*10000*AV90*0.67*AU90*AT90</f>
        <v>14.0666623942689</v>
      </c>
      <c r="AZ90" s="2">
        <f t="shared" ref="AZ90:AZ101" si="88">$E$10/12</f>
        <v>0.0116666666666667</v>
      </c>
      <c r="BA90" s="1">
        <f>AZ90*10000*AV90*0.67*AU90*AT90</f>
        <v>3.22841431999614</v>
      </c>
    </row>
    <row r="91" spans="1:53">
      <c r="A91" s="13" t="s">
        <v>74</v>
      </c>
      <c r="B91" s="13">
        <v>1</v>
      </c>
      <c r="C91" s="16">
        <v>1</v>
      </c>
      <c r="D91" s="19">
        <v>-8.33144629203226</v>
      </c>
      <c r="E91" s="20">
        <f t="shared" ref="E91:E102" si="89">D90</f>
        <v>-5</v>
      </c>
      <c r="F91" s="16" t="s">
        <v>73</v>
      </c>
      <c r="G91" s="13">
        <v>2</v>
      </c>
      <c r="H91" s="18">
        <f t="shared" si="76"/>
        <v>-8.33144629203226</v>
      </c>
      <c r="I91" s="18">
        <f t="shared" si="77"/>
        <v>264.818553707968</v>
      </c>
      <c r="J91" s="18">
        <f t="shared" si="78"/>
        <v>0.00567753816901723</v>
      </c>
      <c r="K91" s="18">
        <f t="shared" ref="K91:K101" si="90">$B$90/12</f>
        <v>28.47</v>
      </c>
      <c r="L91" s="18">
        <f t="shared" ref="L91:L101" si="91">K91*$B$75/100</f>
        <v>0.2847</v>
      </c>
      <c r="M91" s="13" t="s">
        <v>73</v>
      </c>
      <c r="N91" s="13"/>
      <c r="O91" s="18">
        <f t="shared" ref="O91:O101" si="92">L91+O90-P90-N91</f>
        <v>0.566847701017084</v>
      </c>
      <c r="P91" s="18">
        <f t="shared" si="79"/>
        <v>0.00321829945854416</v>
      </c>
      <c r="Q91" s="24">
        <f t="shared" si="80"/>
        <v>0.000836757859221482</v>
      </c>
      <c r="R91" s="18">
        <f t="shared" si="81"/>
        <v>0.074022</v>
      </c>
      <c r="S91" s="25">
        <f t="shared" si="82"/>
        <v>0.0113041779365794</v>
      </c>
      <c r="T91" s="3">
        <v>0.01</v>
      </c>
      <c r="U91" s="26">
        <f t="shared" si="83"/>
        <v>0.000113041779365794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4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5"/>
        <v>0.005</v>
      </c>
      <c r="AT91" s="2">
        <f t="shared" ref="AT91:AT101" si="93">(AS91+AM91+AD91+AA91+U91+X91+AG91+AJ91+AP91)</f>
        <v>0.00560304177936579</v>
      </c>
      <c r="AU91" s="29">
        <f t="shared" ref="AU91:AU101" si="94">$B$90/12</f>
        <v>28.47</v>
      </c>
      <c r="AV91" s="1">
        <f t="shared" si="86"/>
        <v>0.26</v>
      </c>
      <c r="AW91" s="2">
        <f t="shared" si="87"/>
        <v>0.0508333333333333</v>
      </c>
      <c r="AX91" s="1">
        <f t="shared" ref="AX90:AX101" si="95">AW91*10000*AV91*0.67*AU91*AT91</f>
        <v>14.1256378463865</v>
      </c>
      <c r="AZ91" s="2">
        <f t="shared" si="88"/>
        <v>0.0116666666666667</v>
      </c>
      <c r="BA91" s="1">
        <f t="shared" ref="BA91:BA101" si="96">AZ91*10000*AV91*0.67*AU91*AT91</f>
        <v>3.24194966966248</v>
      </c>
    </row>
    <row r="92" spans="1:53">
      <c r="A92" s="13" t="s">
        <v>37</v>
      </c>
      <c r="B92" s="13">
        <v>0.26</v>
      </c>
      <c r="C92" s="16">
        <v>2</v>
      </c>
      <c r="D92" s="19">
        <v>-5.28528661265517</v>
      </c>
      <c r="E92" s="20">
        <f t="shared" si="89"/>
        <v>-8.33144629203226</v>
      </c>
      <c r="F92" s="16" t="s">
        <v>73</v>
      </c>
      <c r="G92" s="13">
        <v>3</v>
      </c>
      <c r="H92" s="18">
        <f t="shared" si="76"/>
        <v>-5.28528661265517</v>
      </c>
      <c r="I92" s="18">
        <f t="shared" si="77"/>
        <v>267.864713387345</v>
      </c>
      <c r="J92" s="18">
        <f t="shared" si="78"/>
        <v>0.00862479467693175</v>
      </c>
      <c r="K92" s="18">
        <f t="shared" si="90"/>
        <v>28.47</v>
      </c>
      <c r="L92" s="18">
        <f t="shared" si="91"/>
        <v>0.2847</v>
      </c>
      <c r="M92" s="13" t="s">
        <v>73</v>
      </c>
      <c r="N92" s="13"/>
      <c r="O92" s="18">
        <f t="shared" si="92"/>
        <v>0.84832940155854</v>
      </c>
      <c r="P92" s="18">
        <f t="shared" si="79"/>
        <v>0.00731666690684679</v>
      </c>
      <c r="Q92" s="24">
        <f t="shared" si="80"/>
        <v>0.00190233339578017</v>
      </c>
      <c r="R92" s="18">
        <f t="shared" si="81"/>
        <v>0.074022</v>
      </c>
      <c r="S92" s="25">
        <f t="shared" si="82"/>
        <v>0.0256995676390825</v>
      </c>
      <c r="T92" s="3">
        <v>0.01</v>
      </c>
      <c r="U92" s="26">
        <f t="shared" si="83"/>
        <v>0.000256995676390825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4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5"/>
        <v>0.005</v>
      </c>
      <c r="AT92" s="2">
        <f t="shared" si="93"/>
        <v>0.00574699567639082</v>
      </c>
      <c r="AU92" s="29">
        <f t="shared" si="94"/>
        <v>28.47</v>
      </c>
      <c r="AV92" s="1">
        <f t="shared" si="86"/>
        <v>0.26</v>
      </c>
      <c r="AW92" s="2">
        <f t="shared" si="87"/>
        <v>0.0508333333333333</v>
      </c>
      <c r="AX92" s="1">
        <f t="shared" si="95"/>
        <v>14.4885551145461</v>
      </c>
      <c r="AZ92" s="2">
        <f t="shared" si="88"/>
        <v>0.0116666666666667</v>
      </c>
      <c r="BA92" s="1">
        <f t="shared" si="96"/>
        <v>3.32524215743681</v>
      </c>
    </row>
    <row r="93" spans="1:53">
      <c r="A93" s="13"/>
      <c r="B93" s="13"/>
      <c r="C93" s="16">
        <v>3</v>
      </c>
      <c r="D93" s="19">
        <v>2.24283379067742</v>
      </c>
      <c r="E93" s="20">
        <f t="shared" si="89"/>
        <v>-5.28528661265517</v>
      </c>
      <c r="F93" s="16" t="s">
        <v>73</v>
      </c>
      <c r="G93" s="13">
        <v>4</v>
      </c>
      <c r="H93" s="18">
        <f t="shared" si="76"/>
        <v>2.24283379067742</v>
      </c>
      <c r="I93" s="18">
        <f t="shared" si="77"/>
        <v>275.392833790677</v>
      </c>
      <c r="J93" s="18">
        <f t="shared" si="78"/>
        <v>0.0232962605532896</v>
      </c>
      <c r="K93" s="18">
        <f t="shared" si="90"/>
        <v>28.47</v>
      </c>
      <c r="L93" s="18">
        <f t="shared" si="91"/>
        <v>0.2847</v>
      </c>
      <c r="M93" s="13" t="s">
        <v>73</v>
      </c>
      <c r="N93" s="13"/>
      <c r="O93" s="18">
        <f t="shared" si="92"/>
        <v>1.12571273465169</v>
      </c>
      <c r="P93" s="18">
        <f t="shared" si="79"/>
        <v>0.0262248971746021</v>
      </c>
      <c r="Q93" s="24">
        <f t="shared" si="80"/>
        <v>0.00681847326539653</v>
      </c>
      <c r="R93" s="18">
        <f t="shared" si="81"/>
        <v>0.074022</v>
      </c>
      <c r="S93" s="25">
        <f t="shared" si="82"/>
        <v>0.0921141453270181</v>
      </c>
      <c r="T93" s="3">
        <v>0.01</v>
      </c>
      <c r="U93" s="26">
        <f t="shared" si="83"/>
        <v>0.000921141453270181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0.001</v>
      </c>
      <c r="AF93" s="3">
        <v>0.49</v>
      </c>
      <c r="AG93" s="26">
        <f t="shared" si="84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5"/>
        <v>0.005</v>
      </c>
      <c r="AT93" s="2">
        <f t="shared" si="93"/>
        <v>0.00641114145327018</v>
      </c>
      <c r="AU93" s="29">
        <f t="shared" si="94"/>
        <v>28.47</v>
      </c>
      <c r="AV93" s="1">
        <f t="shared" si="86"/>
        <v>0.26</v>
      </c>
      <c r="AW93" s="2">
        <f t="shared" si="87"/>
        <v>0.0508333333333333</v>
      </c>
      <c r="AX93" s="1">
        <f t="shared" si="95"/>
        <v>16.162910418473</v>
      </c>
      <c r="AZ93" s="2">
        <f t="shared" si="88"/>
        <v>0.0116666666666667</v>
      </c>
      <c r="BA93" s="1">
        <f t="shared" si="96"/>
        <v>3.70952042391183</v>
      </c>
    </row>
    <row r="94" spans="1:53">
      <c r="A94" s="13"/>
      <c r="B94" s="13"/>
      <c r="C94" s="16">
        <v>4</v>
      </c>
      <c r="D94" s="19">
        <v>12.7781719247333</v>
      </c>
      <c r="E94" s="20">
        <f t="shared" si="89"/>
        <v>2.24283379067742</v>
      </c>
      <c r="F94" s="16" t="s">
        <v>73</v>
      </c>
      <c r="G94" s="13">
        <v>5</v>
      </c>
      <c r="H94" s="18">
        <f t="shared" si="76"/>
        <v>12.7781719247333</v>
      </c>
      <c r="I94" s="18">
        <f t="shared" si="77"/>
        <v>285.928171924733</v>
      </c>
      <c r="J94" s="18">
        <f t="shared" si="78"/>
        <v>0.0857146362520312</v>
      </c>
      <c r="K94" s="18">
        <f t="shared" si="90"/>
        <v>28.47</v>
      </c>
      <c r="L94" s="18">
        <f t="shared" si="91"/>
        <v>0.2847</v>
      </c>
      <c r="M94" s="13" t="s">
        <v>75</v>
      </c>
      <c r="N94" s="18">
        <f>(O93-P93)*$C$22/100</f>
        <v>1.04451344560324</v>
      </c>
      <c r="O94" s="18">
        <f t="shared" si="92"/>
        <v>0.339674391873855</v>
      </c>
      <c r="P94" s="18">
        <f t="shared" si="79"/>
        <v>0.0291150669435973</v>
      </c>
      <c r="Q94" s="24">
        <f t="shared" si="80"/>
        <v>0.00756991740533531</v>
      </c>
      <c r="R94" s="18">
        <f t="shared" si="81"/>
        <v>0.074022</v>
      </c>
      <c r="S94" s="25">
        <f t="shared" si="82"/>
        <v>0.10226577781383</v>
      </c>
      <c r="T94" s="3">
        <v>0.01</v>
      </c>
      <c r="U94" s="26">
        <f t="shared" si="83"/>
        <v>0.0010226577781383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0.005</v>
      </c>
      <c r="AF94" s="3">
        <v>0.49</v>
      </c>
      <c r="AG94" s="26">
        <f t="shared" si="84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5"/>
        <v>0.0075</v>
      </c>
      <c r="AT94" s="2">
        <f t="shared" si="93"/>
        <v>0.0109726577781383</v>
      </c>
      <c r="AU94" s="29">
        <f t="shared" si="94"/>
        <v>28.47</v>
      </c>
      <c r="AV94" s="1">
        <f t="shared" si="86"/>
        <v>0.26</v>
      </c>
      <c r="AW94" s="2">
        <f t="shared" si="87"/>
        <v>0.0508333333333333</v>
      </c>
      <c r="AX94" s="1">
        <f t="shared" si="95"/>
        <v>27.6627939054671</v>
      </c>
      <c r="AZ94" s="2">
        <f t="shared" si="88"/>
        <v>0.0116666666666667</v>
      </c>
      <c r="BA94" s="1">
        <f t="shared" si="96"/>
        <v>6.34883794551705</v>
      </c>
    </row>
    <row r="95" spans="1:53">
      <c r="A95" s="13"/>
      <c r="B95" s="13"/>
      <c r="C95" s="16">
        <v>5</v>
      </c>
      <c r="D95" s="19">
        <v>19.8321083154839</v>
      </c>
      <c r="E95" s="20">
        <f t="shared" si="89"/>
        <v>12.7781719247333</v>
      </c>
      <c r="F95" s="16" t="s">
        <v>75</v>
      </c>
      <c r="G95" s="13">
        <v>6</v>
      </c>
      <c r="H95" s="18">
        <f t="shared" si="76"/>
        <v>19.8321083154839</v>
      </c>
      <c r="I95" s="18">
        <f t="shared" si="77"/>
        <v>292.982108315484</v>
      </c>
      <c r="J95" s="18">
        <f t="shared" si="78"/>
        <v>0.194591334573457</v>
      </c>
      <c r="K95" s="18">
        <f t="shared" si="90"/>
        <v>28.47</v>
      </c>
      <c r="L95" s="18">
        <f t="shared" si="91"/>
        <v>0.2847</v>
      </c>
      <c r="M95" s="13" t="s">
        <v>73</v>
      </c>
      <c r="N95" s="13"/>
      <c r="O95" s="18">
        <f t="shared" si="92"/>
        <v>0.595259324930257</v>
      </c>
      <c r="P95" s="18">
        <f t="shared" si="79"/>
        <v>0.115832306455474</v>
      </c>
      <c r="Q95" s="24">
        <f t="shared" si="80"/>
        <v>0.0301163996784233</v>
      </c>
      <c r="R95" s="18">
        <f t="shared" si="81"/>
        <v>0.074022</v>
      </c>
      <c r="S95" s="25">
        <f t="shared" si="82"/>
        <v>0.406857416422459</v>
      </c>
      <c r="T95" s="3">
        <v>0.01</v>
      </c>
      <c r="U95" s="26">
        <f t="shared" si="83"/>
        <v>0.00406857416422459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0.005</v>
      </c>
      <c r="AF95" s="3">
        <v>0.49</v>
      </c>
      <c r="AG95" s="26">
        <f t="shared" si="84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5"/>
        <v>0.0075</v>
      </c>
      <c r="AT95" s="2">
        <f t="shared" si="93"/>
        <v>0.0140185741642246</v>
      </c>
      <c r="AU95" s="29">
        <f t="shared" si="94"/>
        <v>28.47</v>
      </c>
      <c r="AV95" s="1">
        <f t="shared" si="86"/>
        <v>0.26</v>
      </c>
      <c r="AW95" s="2">
        <f t="shared" si="87"/>
        <v>0.0508333333333333</v>
      </c>
      <c r="AX95" s="1">
        <f t="shared" si="95"/>
        <v>35.3417499929764</v>
      </c>
      <c r="AZ95" s="2">
        <f t="shared" si="88"/>
        <v>0.0116666666666667</v>
      </c>
      <c r="BA95" s="1">
        <f t="shared" si="96"/>
        <v>8.11122130986342</v>
      </c>
    </row>
    <row r="96" spans="1:53">
      <c r="A96" s="13"/>
      <c r="B96" s="13"/>
      <c r="C96" s="16">
        <v>6</v>
      </c>
      <c r="D96" s="19">
        <v>22.0691601446667</v>
      </c>
      <c r="E96" s="20">
        <f t="shared" si="89"/>
        <v>19.8321083154839</v>
      </c>
      <c r="F96" s="16" t="s">
        <v>73</v>
      </c>
      <c r="G96" s="13">
        <v>7</v>
      </c>
      <c r="H96" s="18">
        <f t="shared" si="76"/>
        <v>22.0691601446667</v>
      </c>
      <c r="I96" s="18">
        <f t="shared" si="77"/>
        <v>295.219160144667</v>
      </c>
      <c r="J96" s="18">
        <f t="shared" si="78"/>
        <v>0.25031769432084</v>
      </c>
      <c r="K96" s="18">
        <f t="shared" si="90"/>
        <v>28.47</v>
      </c>
      <c r="L96" s="18">
        <f t="shared" si="91"/>
        <v>0.2847</v>
      </c>
      <c r="M96" s="13" t="s">
        <v>73</v>
      </c>
      <c r="N96" s="13"/>
      <c r="O96" s="18">
        <f t="shared" si="92"/>
        <v>0.764127018474783</v>
      </c>
      <c r="P96" s="18">
        <f t="shared" si="79"/>
        <v>0.191274513432865</v>
      </c>
      <c r="Q96" s="24">
        <f t="shared" si="80"/>
        <v>0.049731373492545</v>
      </c>
      <c r="R96" s="18">
        <f t="shared" si="81"/>
        <v>0.074022</v>
      </c>
      <c r="S96" s="25">
        <f t="shared" si="82"/>
        <v>0.671845849781754</v>
      </c>
      <c r="T96" s="3">
        <v>0.01</v>
      </c>
      <c r="U96" s="26">
        <f t="shared" si="83"/>
        <v>0.00671845849781754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0.005</v>
      </c>
      <c r="AF96" s="3">
        <v>0.49</v>
      </c>
      <c r="AG96" s="26">
        <f t="shared" si="84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5"/>
        <v>0.0075</v>
      </c>
      <c r="AT96" s="2">
        <f t="shared" si="93"/>
        <v>0.0166684584978175</v>
      </c>
      <c r="AU96" s="29">
        <f t="shared" si="94"/>
        <v>28.47</v>
      </c>
      <c r="AV96" s="1">
        <f t="shared" si="86"/>
        <v>0.26</v>
      </c>
      <c r="AW96" s="2">
        <f t="shared" si="87"/>
        <v>0.0508333333333333</v>
      </c>
      <c r="AX96" s="1">
        <f t="shared" si="95"/>
        <v>42.0222831578359</v>
      </c>
      <c r="AZ96" s="2">
        <f t="shared" si="88"/>
        <v>0.0116666666666667</v>
      </c>
      <c r="BA96" s="1">
        <f t="shared" si="96"/>
        <v>9.64445842966724</v>
      </c>
    </row>
    <row r="97" spans="1:53">
      <c r="A97" s="13"/>
      <c r="B97" s="13"/>
      <c r="C97" s="16">
        <v>7</v>
      </c>
      <c r="D97" s="19">
        <v>24.7379485012903</v>
      </c>
      <c r="E97" s="20">
        <f t="shared" si="89"/>
        <v>22.0691601446667</v>
      </c>
      <c r="F97" s="16" t="s">
        <v>73</v>
      </c>
      <c r="G97" s="13">
        <v>8</v>
      </c>
      <c r="H97" s="18">
        <f t="shared" si="76"/>
        <v>24.7379485012903</v>
      </c>
      <c r="I97" s="18">
        <f t="shared" si="77"/>
        <v>297.88794850129</v>
      </c>
      <c r="J97" s="18">
        <f t="shared" si="78"/>
        <v>0.336370703980928</v>
      </c>
      <c r="K97" s="18">
        <f t="shared" si="90"/>
        <v>28.47</v>
      </c>
      <c r="L97" s="18">
        <f t="shared" si="91"/>
        <v>0.2847</v>
      </c>
      <c r="M97" s="13" t="s">
        <v>73</v>
      </c>
      <c r="N97" s="13"/>
      <c r="O97" s="18">
        <f t="shared" si="92"/>
        <v>0.857552505041918</v>
      </c>
      <c r="P97" s="18">
        <f t="shared" si="79"/>
        <v>0.288455539821558</v>
      </c>
      <c r="Q97" s="24">
        <f t="shared" si="80"/>
        <v>0.0749984403536051</v>
      </c>
      <c r="R97" s="18">
        <f t="shared" si="81"/>
        <v>0.074022</v>
      </c>
      <c r="S97" s="25">
        <f t="shared" si="82"/>
        <v>1.01319121820006</v>
      </c>
      <c r="T97" s="3">
        <v>0.01</v>
      </c>
      <c r="U97" s="26">
        <f t="shared" si="83"/>
        <v>0.0101319121820006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0.005</v>
      </c>
      <c r="AF97" s="3">
        <v>0.49</v>
      </c>
      <c r="AG97" s="26">
        <f t="shared" si="84"/>
        <v>0.00245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0.015</v>
      </c>
      <c r="AR97" s="3">
        <v>0.5</v>
      </c>
      <c r="AS97" s="3">
        <f t="shared" si="85"/>
        <v>0.0075</v>
      </c>
      <c r="AT97" s="2">
        <f t="shared" si="93"/>
        <v>0.0200819121820006</v>
      </c>
      <c r="AU97" s="29">
        <f t="shared" si="94"/>
        <v>28.47</v>
      </c>
      <c r="AV97" s="1">
        <f t="shared" si="86"/>
        <v>0.26</v>
      </c>
      <c r="AW97" s="2">
        <f t="shared" si="87"/>
        <v>0.0508333333333333</v>
      </c>
      <c r="AX97" s="1">
        <f t="shared" si="95"/>
        <v>50.6278250129319</v>
      </c>
      <c r="AZ97" s="2">
        <f t="shared" si="88"/>
        <v>0.0116666666666667</v>
      </c>
      <c r="BA97" s="1">
        <f t="shared" si="96"/>
        <v>11.6195008226401</v>
      </c>
    </row>
    <row r="98" spans="1:53">
      <c r="A98" s="13"/>
      <c r="B98" s="13"/>
      <c r="C98" s="16">
        <v>8</v>
      </c>
      <c r="D98" s="19">
        <v>23.2309692970968</v>
      </c>
      <c r="E98" s="20">
        <f t="shared" si="89"/>
        <v>24.7379485012903</v>
      </c>
      <c r="F98" s="16" t="s">
        <v>73</v>
      </c>
      <c r="G98" s="13">
        <v>9</v>
      </c>
      <c r="H98" s="18">
        <f t="shared" si="76"/>
        <v>23.2309692970968</v>
      </c>
      <c r="I98" s="18">
        <f t="shared" si="77"/>
        <v>296.380969297097</v>
      </c>
      <c r="J98" s="18">
        <f t="shared" si="78"/>
        <v>0.284865785154646</v>
      </c>
      <c r="K98" s="18">
        <f t="shared" si="90"/>
        <v>28.47</v>
      </c>
      <c r="L98" s="18">
        <f t="shared" si="91"/>
        <v>0.2847</v>
      </c>
      <c r="M98" s="13" t="s">
        <v>73</v>
      </c>
      <c r="N98" s="13"/>
      <c r="O98" s="18">
        <f t="shared" si="92"/>
        <v>0.85379696522036</v>
      </c>
      <c r="P98" s="18">
        <f t="shared" si="79"/>
        <v>0.243217542860151</v>
      </c>
      <c r="Q98" s="24">
        <f t="shared" si="80"/>
        <v>0.0632365611436393</v>
      </c>
      <c r="R98" s="18">
        <f t="shared" si="81"/>
        <v>0.074022</v>
      </c>
      <c r="S98" s="25">
        <f t="shared" si="82"/>
        <v>0.854294144222519</v>
      </c>
      <c r="T98" s="3">
        <v>0.01</v>
      </c>
      <c r="U98" s="26">
        <f t="shared" si="83"/>
        <v>0.00854294144222519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0.005</v>
      </c>
      <c r="AF98" s="3">
        <v>0.49</v>
      </c>
      <c r="AG98" s="26">
        <f t="shared" si="84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5"/>
        <v>0.0075</v>
      </c>
      <c r="AT98" s="2">
        <f t="shared" si="93"/>
        <v>0.0184929414422252</v>
      </c>
      <c r="AU98" s="29">
        <f t="shared" si="94"/>
        <v>28.47</v>
      </c>
      <c r="AV98" s="1">
        <f t="shared" si="86"/>
        <v>0.26</v>
      </c>
      <c r="AW98" s="2">
        <f t="shared" si="87"/>
        <v>0.0508333333333333</v>
      </c>
      <c r="AX98" s="1">
        <f t="shared" si="95"/>
        <v>46.6219249853379</v>
      </c>
      <c r="AZ98" s="2">
        <f t="shared" si="88"/>
        <v>0.0116666666666667</v>
      </c>
      <c r="BA98" s="1">
        <f t="shared" si="96"/>
        <v>10.7001139310611</v>
      </c>
    </row>
    <row r="99" spans="1:53">
      <c r="A99" s="13"/>
      <c r="B99" s="13"/>
      <c r="C99" s="16">
        <v>9</v>
      </c>
      <c r="D99" s="19">
        <v>17.3482397303333</v>
      </c>
      <c r="E99" s="20">
        <f t="shared" si="89"/>
        <v>23.2309692970968</v>
      </c>
      <c r="F99" s="16" t="s">
        <v>73</v>
      </c>
      <c r="G99" s="13">
        <v>10</v>
      </c>
      <c r="H99" s="18">
        <f t="shared" si="76"/>
        <v>17.3482397303333</v>
      </c>
      <c r="I99" s="18">
        <f t="shared" si="77"/>
        <v>290.498239730333</v>
      </c>
      <c r="J99" s="18">
        <f t="shared" si="78"/>
        <v>0.146458734549114</v>
      </c>
      <c r="K99" s="18">
        <f t="shared" si="90"/>
        <v>28.47</v>
      </c>
      <c r="L99" s="18">
        <f t="shared" si="91"/>
        <v>0.2847</v>
      </c>
      <c r="M99" s="13" t="s">
        <v>73</v>
      </c>
      <c r="N99" s="13"/>
      <c r="O99" s="18">
        <f t="shared" si="92"/>
        <v>0.895279422360208</v>
      </c>
      <c r="P99" s="18">
        <f t="shared" si="79"/>
        <v>0.131121491266737</v>
      </c>
      <c r="Q99" s="24">
        <f t="shared" si="80"/>
        <v>0.0340915877293517</v>
      </c>
      <c r="R99" s="18">
        <f t="shared" si="81"/>
        <v>0.074022</v>
      </c>
      <c r="S99" s="25">
        <f t="shared" si="82"/>
        <v>0.460560208172594</v>
      </c>
      <c r="T99" s="3">
        <v>0.01</v>
      </c>
      <c r="U99" s="26">
        <f t="shared" si="83"/>
        <v>0.00460560208172594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0.005</v>
      </c>
      <c r="AF99" s="3">
        <v>0.49</v>
      </c>
      <c r="AG99" s="26">
        <f t="shared" si="84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</v>
      </c>
      <c r="AR99" s="3">
        <v>0.5</v>
      </c>
      <c r="AS99" s="3">
        <f t="shared" si="85"/>
        <v>0.005</v>
      </c>
      <c r="AT99" s="2">
        <f t="shared" si="93"/>
        <v>0.0120556020817259</v>
      </c>
      <c r="AU99" s="29">
        <f t="shared" si="94"/>
        <v>28.47</v>
      </c>
      <c r="AV99" s="1">
        <f t="shared" si="86"/>
        <v>0.26</v>
      </c>
      <c r="AW99" s="2">
        <f t="shared" si="87"/>
        <v>0.0508333333333333</v>
      </c>
      <c r="AX99" s="1">
        <f t="shared" si="95"/>
        <v>30.3929679149883</v>
      </c>
      <c r="AZ99" s="2">
        <f t="shared" si="88"/>
        <v>0.0116666666666667</v>
      </c>
      <c r="BA99" s="1">
        <f t="shared" si="96"/>
        <v>6.97543525917764</v>
      </c>
    </row>
    <row r="100" spans="1:53">
      <c r="A100" s="13"/>
      <c r="B100" s="13"/>
      <c r="C100" s="16">
        <v>10</v>
      </c>
      <c r="D100" s="19">
        <v>11.0454416978065</v>
      </c>
      <c r="E100" s="20">
        <f t="shared" si="89"/>
        <v>17.3482397303333</v>
      </c>
      <c r="F100" s="16" t="s">
        <v>73</v>
      </c>
      <c r="G100" s="13">
        <v>11</v>
      </c>
      <c r="H100" s="18">
        <f t="shared" si="76"/>
        <v>11.0454416978065</v>
      </c>
      <c r="I100" s="18">
        <f t="shared" si="77"/>
        <v>284.195441697806</v>
      </c>
      <c r="J100" s="18">
        <f t="shared" si="78"/>
        <v>0.0696443749282928</v>
      </c>
      <c r="K100" s="18">
        <f t="shared" si="90"/>
        <v>28.47</v>
      </c>
      <c r="L100" s="18">
        <f t="shared" si="91"/>
        <v>0.2847</v>
      </c>
      <c r="M100" s="13" t="s">
        <v>75</v>
      </c>
      <c r="N100" s="18">
        <f>(O99-P99)*$C$22/100</f>
        <v>0.725950034538797</v>
      </c>
      <c r="O100" s="18">
        <f t="shared" si="92"/>
        <v>0.322907896554674</v>
      </c>
      <c r="P100" s="18">
        <f t="shared" si="79"/>
        <v>0.0224887186149601</v>
      </c>
      <c r="Q100" s="24">
        <f t="shared" si="80"/>
        <v>0.00584706683988962</v>
      </c>
      <c r="R100" s="18">
        <f t="shared" si="81"/>
        <v>0.074022</v>
      </c>
      <c r="S100" s="25">
        <f t="shared" si="82"/>
        <v>0.0789909329643839</v>
      </c>
      <c r="T100" s="3">
        <v>0.01</v>
      </c>
      <c r="U100" s="26">
        <f t="shared" si="83"/>
        <v>0.000789909329643838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0.005</v>
      </c>
      <c r="AF100" s="3">
        <v>0.49</v>
      </c>
      <c r="AG100" s="26">
        <f t="shared" si="84"/>
        <v>0.00245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5"/>
        <v>0.005</v>
      </c>
      <c r="AT100" s="2">
        <f t="shared" si="93"/>
        <v>0.00823990932964384</v>
      </c>
      <c r="AU100" s="29">
        <f t="shared" si="94"/>
        <v>28.47</v>
      </c>
      <c r="AV100" s="1">
        <f t="shared" si="86"/>
        <v>0.26</v>
      </c>
      <c r="AW100" s="2">
        <f t="shared" si="87"/>
        <v>0.0508333333333333</v>
      </c>
      <c r="AX100" s="1">
        <f t="shared" si="95"/>
        <v>20.7733548420524</v>
      </c>
      <c r="AZ100" s="2">
        <f t="shared" si="88"/>
        <v>0.0116666666666667</v>
      </c>
      <c r="BA100" s="1">
        <f t="shared" si="96"/>
        <v>4.76765520965137</v>
      </c>
    </row>
    <row r="101" spans="1:54">
      <c r="A101" s="13"/>
      <c r="B101" s="13"/>
      <c r="C101" s="16">
        <v>11</v>
      </c>
      <c r="D101" s="19">
        <v>0.109651615633333</v>
      </c>
      <c r="E101" s="20">
        <f t="shared" si="89"/>
        <v>11.0454416978065</v>
      </c>
      <c r="F101" s="16" t="s">
        <v>75</v>
      </c>
      <c r="G101" s="13">
        <v>12</v>
      </c>
      <c r="H101" s="18">
        <f t="shared" si="76"/>
        <v>0.109651615633333</v>
      </c>
      <c r="I101" s="18">
        <f t="shared" si="77"/>
        <v>273.259651615633</v>
      </c>
      <c r="J101" s="18">
        <f t="shared" si="78"/>
        <v>0.0176774309109766</v>
      </c>
      <c r="K101" s="18">
        <f t="shared" si="90"/>
        <v>28.47</v>
      </c>
      <c r="L101" s="18">
        <f t="shared" si="91"/>
        <v>0.2847</v>
      </c>
      <c r="M101" s="13" t="s">
        <v>73</v>
      </c>
      <c r="N101" s="13"/>
      <c r="O101" s="18">
        <f t="shared" si="92"/>
        <v>0.585119177939714</v>
      </c>
      <c r="P101" s="18">
        <f t="shared" si="79"/>
        <v>0.0103434038427167</v>
      </c>
      <c r="Q101" s="24">
        <f t="shared" si="80"/>
        <v>0.00268928499910635</v>
      </c>
      <c r="R101" s="18">
        <f t="shared" si="81"/>
        <v>0.074022</v>
      </c>
      <c r="S101" s="25">
        <f t="shared" si="82"/>
        <v>0.0363308881022716</v>
      </c>
      <c r="T101" s="3">
        <v>0.01</v>
      </c>
      <c r="U101" s="26">
        <f t="shared" si="83"/>
        <v>0.000363308881022716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0.005</v>
      </c>
      <c r="AF101" s="3">
        <v>0.49</v>
      </c>
      <c r="AG101" s="26">
        <f t="shared" si="84"/>
        <v>0.00245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5"/>
        <v>0.005</v>
      </c>
      <c r="AT101" s="2">
        <f t="shared" si="93"/>
        <v>0.00781330888102271</v>
      </c>
      <c r="AU101" s="29">
        <f t="shared" si="94"/>
        <v>28.47</v>
      </c>
      <c r="AV101" s="1">
        <f t="shared" si="86"/>
        <v>0.26</v>
      </c>
      <c r="AW101" s="2">
        <f t="shared" si="87"/>
        <v>0.0508333333333333</v>
      </c>
      <c r="AX101" s="1">
        <f t="shared" si="95"/>
        <v>19.697866976779</v>
      </c>
      <c r="AY101" s="1">
        <f>SUM(AX90:AX101)</f>
        <v>331.984532562043</v>
      </c>
      <c r="AZ101" s="2">
        <f t="shared" si="88"/>
        <v>0.0116666666666667</v>
      </c>
      <c r="BA101" s="1">
        <f t="shared" si="96"/>
        <v>4.52082192909681</v>
      </c>
      <c r="BB101" s="1">
        <f>SUM(BA90:BA101)</f>
        <v>76.193171407682</v>
      </c>
    </row>
    <row r="102" spans="1:19">
      <c r="A102" s="13"/>
      <c r="B102" s="13"/>
      <c r="C102" s="16">
        <v>12</v>
      </c>
      <c r="D102" s="19">
        <v>-8.80861124574194</v>
      </c>
      <c r="E102" s="20">
        <f t="shared" si="89"/>
        <v>0.109651615633333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</row>
  </sheetData>
  <mergeCells count="65">
    <mergeCell ref="R1:W1"/>
    <mergeCell ref="X1:Z1"/>
    <mergeCell ref="AA1:AC1"/>
    <mergeCell ref="AD1:AF1"/>
    <mergeCell ref="AG1:AI1"/>
    <mergeCell ref="AJ1:AO1"/>
    <mergeCell ref="A7:B7"/>
    <mergeCell ref="A8:B8"/>
    <mergeCell ref="A9:B9"/>
    <mergeCell ref="A10:B10"/>
    <mergeCell ref="R10:S10"/>
    <mergeCell ref="U10:V10"/>
    <mergeCell ref="X10:Y10"/>
    <mergeCell ref="AA10:AB10"/>
    <mergeCell ref="AD10:AE10"/>
    <mergeCell ref="AG10:AH10"/>
    <mergeCell ref="AJ10:AN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102"/>
  <sheetViews>
    <sheetView workbookViewId="0">
      <pane xSplit="4" topLeftCell="E1" activePane="topRight" state="frozen"/>
      <selection/>
      <selection pane="topRight" activeCell="J9" sqref="J9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50.88</v>
      </c>
      <c r="F2" s="3">
        <v>1166.832</v>
      </c>
      <c r="G2" s="7">
        <f>(F2+F3+F4)/3</f>
        <v>1338.18733333333</v>
      </c>
      <c r="H2" s="3">
        <v>0.13</v>
      </c>
      <c r="I2" s="21">
        <f>(H2+H3+H4)/3</f>
        <v>0.12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954.529807424804</v>
      </c>
      <c r="F5" s="3">
        <v>91.104</v>
      </c>
      <c r="G5" s="7">
        <f>(F5+F6)/2</f>
        <v>92.50925</v>
      </c>
      <c r="H5" s="3">
        <v>0.18</v>
      </c>
      <c r="I5" s="21">
        <f>(H5+H6)/2</f>
        <v>0.155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4249.02937381919</v>
      </c>
      <c r="F7" s="3">
        <v>122.786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3">
        <v>0.31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4.071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1.05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(AV38+AV53+AY69+AY85+AY101+BB101+AG69)</f>
        <v>122504156.786865</v>
      </c>
      <c r="J14" s="14" t="s">
        <v>21</v>
      </c>
      <c r="K14" s="14">
        <f>I14/(10000*1000)</f>
        <v>12.2504156786865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14">
        <v>61589371.025039</v>
      </c>
      <c r="J15" s="14" t="s">
        <v>21</v>
      </c>
      <c r="K15" s="14">
        <f>I15/(10000*1000)</f>
        <v>6.1589371025039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44</v>
      </c>
      <c r="T25" s="23"/>
      <c r="U25" s="23"/>
      <c r="V25" s="23" t="s">
        <v>45</v>
      </c>
      <c r="W25" s="23"/>
      <c r="X25" s="23"/>
      <c r="Y25" s="23" t="s">
        <v>46</v>
      </c>
      <c r="Z25" s="23"/>
      <c r="AA25" s="23"/>
      <c r="AB25" s="23" t="s">
        <v>47</v>
      </c>
      <c r="AC25" s="23"/>
      <c r="AD25" s="23"/>
      <c r="AE25" s="23" t="s">
        <v>48</v>
      </c>
      <c r="AF25" s="23"/>
      <c r="AG25" s="23"/>
      <c r="AH25" s="23" t="s">
        <v>49</v>
      </c>
      <c r="AI25" s="23"/>
      <c r="AJ25" s="23"/>
      <c r="AK25" s="31" t="s">
        <v>50</v>
      </c>
      <c r="AL25" s="32"/>
      <c r="AM25" s="33"/>
      <c r="AN25" s="23" t="s">
        <v>51</v>
      </c>
      <c r="AO25" s="23"/>
      <c r="AP25" s="23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4" t="s">
        <v>11</v>
      </c>
      <c r="AO26" s="34" t="s">
        <v>12</v>
      </c>
      <c r="AP26" s="34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1338.18733333333</v>
      </c>
      <c r="C27" s="16" t="s">
        <v>72</v>
      </c>
      <c r="D27" s="17">
        <v>3</v>
      </c>
      <c r="E27" s="16"/>
      <c r="F27" s="16"/>
      <c r="G27" s="13">
        <v>1</v>
      </c>
      <c r="H27" s="18">
        <f t="shared" ref="H27:H38" si="0">E28</f>
        <v>3</v>
      </c>
      <c r="I27" s="18">
        <f t="shared" ref="I27:I38" si="1">H27+273.15</f>
        <v>276.15</v>
      </c>
      <c r="J27" s="18">
        <f t="shared" ref="J27:J38" si="2">EXP(($C$16*(I27-$C$14))/($C$17*I27*$C$14))</f>
        <v>0.0256677222920585</v>
      </c>
      <c r="K27" s="18">
        <f t="shared" ref="K27:K38" si="3">$B$27/12</f>
        <v>111.515611111111</v>
      </c>
      <c r="L27" s="18">
        <f t="shared" ref="L27:L38" si="4">K27*$B$28/100</f>
        <v>1.11515611111111</v>
      </c>
      <c r="M27" s="13" t="s">
        <v>73</v>
      </c>
      <c r="N27" s="13"/>
      <c r="O27" s="18">
        <f>L27</f>
        <v>1.11515611111111</v>
      </c>
      <c r="P27" s="18">
        <f t="shared" ref="P27:P38" si="5">O27*J27</f>
        <v>0.0286235173722919</v>
      </c>
      <c r="Q27" s="24">
        <f t="shared" ref="Q27:Q38" si="6">P27*$B$29</f>
        <v>0.00343482208467503</v>
      </c>
      <c r="R27" s="18">
        <f t="shared" ref="R27:R38" si="7">L27*$B$29</f>
        <v>0.133818733333333</v>
      </c>
      <c r="S27" s="25">
        <f t="shared" ref="S27:S38" si="8">Q27/R27</f>
        <v>0.0256677222920585</v>
      </c>
      <c r="T27" s="3">
        <v>0.01</v>
      </c>
      <c r="U27" s="26">
        <f t="shared" ref="U27:U38" si="9">S27*T27</f>
        <v>0.000256677222920585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0.0221566772229206</v>
      </c>
      <c r="AR27" s="29">
        <f t="shared" ref="AR27:AR38" si="15">$B$27/12</f>
        <v>111.515611111111</v>
      </c>
      <c r="AS27" s="1">
        <f t="shared" ref="AS27:AS38" si="16">$B$29</f>
        <v>0.12</v>
      </c>
      <c r="AT27" s="2">
        <f>$E$2/12</f>
        <v>4.24</v>
      </c>
      <c r="AU27" s="1">
        <f t="shared" ref="AU27:AU38" si="17">AT27*10000*AS27*0.67*AR27*AQ27</f>
        <v>8422.91086838945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2.09612293216129</v>
      </c>
      <c r="E28" s="20">
        <f t="shared" ref="E28:E39" si="18">D27</f>
        <v>3</v>
      </c>
      <c r="F28" s="16" t="s">
        <v>73</v>
      </c>
      <c r="G28" s="13">
        <v>2</v>
      </c>
      <c r="H28" s="18">
        <f t="shared" si="0"/>
        <v>2.09612293216129</v>
      </c>
      <c r="I28" s="18">
        <f t="shared" si="1"/>
        <v>275.246122932161</v>
      </c>
      <c r="J28" s="18">
        <f t="shared" si="2"/>
        <v>0.0228613453356517</v>
      </c>
      <c r="K28" s="18">
        <f t="shared" si="3"/>
        <v>111.515611111111</v>
      </c>
      <c r="L28" s="18">
        <f t="shared" si="4"/>
        <v>1.11515611111111</v>
      </c>
      <c r="M28" s="13" t="s">
        <v>73</v>
      </c>
      <c r="N28" s="13"/>
      <c r="O28" s="18">
        <f t="shared" ref="O28:O38" si="19">L28+O27-P27-N28</f>
        <v>2.20168870484993</v>
      </c>
      <c r="P28" s="18">
        <f t="shared" si="5"/>
        <v>0.050333565803178</v>
      </c>
      <c r="Q28" s="24">
        <f t="shared" si="6"/>
        <v>0.00604002789638136</v>
      </c>
      <c r="R28" s="18">
        <f t="shared" si="7"/>
        <v>0.133818733333333</v>
      </c>
      <c r="S28" s="25">
        <f t="shared" si="8"/>
        <v>0.045135892008005</v>
      </c>
      <c r="T28" s="3">
        <v>0.01</v>
      </c>
      <c r="U28" s="26">
        <f t="shared" si="9"/>
        <v>0.00045135892008005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0.02235135892008</v>
      </c>
      <c r="AR28" s="29">
        <f t="shared" si="15"/>
        <v>111.515611111111</v>
      </c>
      <c r="AS28" s="1">
        <f t="shared" si="16"/>
        <v>0.12</v>
      </c>
      <c r="AT28" s="2">
        <f t="shared" ref="AT28:AT38" si="20">$E$2/12</f>
        <v>4.24</v>
      </c>
      <c r="AU28" s="1">
        <f t="shared" si="17"/>
        <v>8496.9195550884</v>
      </c>
    </row>
    <row r="29" s="1" customFormat="1" spans="1:47">
      <c r="A29" s="13" t="s">
        <v>37</v>
      </c>
      <c r="B29" s="13">
        <f>I2</f>
        <v>0.12</v>
      </c>
      <c r="C29" s="16">
        <v>2</v>
      </c>
      <c r="D29" s="19">
        <v>2.60390096658621</v>
      </c>
      <c r="E29" s="20">
        <f t="shared" si="18"/>
        <v>2.09612293216129</v>
      </c>
      <c r="F29" s="16" t="s">
        <v>73</v>
      </c>
      <c r="G29" s="13">
        <v>3</v>
      </c>
      <c r="H29" s="18">
        <f t="shared" si="0"/>
        <v>2.60390096658621</v>
      </c>
      <c r="I29" s="18">
        <f t="shared" si="1"/>
        <v>275.753900966586</v>
      </c>
      <c r="J29" s="18">
        <f t="shared" si="2"/>
        <v>0.0244001032661254</v>
      </c>
      <c r="K29" s="18">
        <f t="shared" si="3"/>
        <v>111.515611111111</v>
      </c>
      <c r="L29" s="18">
        <f t="shared" si="4"/>
        <v>1.11515611111111</v>
      </c>
      <c r="M29" s="13" t="s">
        <v>73</v>
      </c>
      <c r="N29" s="13"/>
      <c r="O29" s="18">
        <f t="shared" si="19"/>
        <v>3.26651125015786</v>
      </c>
      <c r="P29" s="18">
        <f t="shared" si="5"/>
        <v>0.0797032118238123</v>
      </c>
      <c r="Q29" s="24">
        <f t="shared" si="6"/>
        <v>0.00956438541885747</v>
      </c>
      <c r="R29" s="18">
        <f t="shared" si="7"/>
        <v>0.133818733333333</v>
      </c>
      <c r="S29" s="25">
        <f t="shared" si="8"/>
        <v>0.0714726942978397</v>
      </c>
      <c r="T29" s="3">
        <v>0.01</v>
      </c>
      <c r="U29" s="26">
        <f t="shared" si="9"/>
        <v>0.000714726942978397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0.0226147269429784</v>
      </c>
      <c r="AR29" s="29">
        <f t="shared" si="15"/>
        <v>111.515611111111</v>
      </c>
      <c r="AS29" s="1">
        <f t="shared" si="16"/>
        <v>0.12</v>
      </c>
      <c r="AT29" s="2">
        <f t="shared" si="20"/>
        <v>4.24</v>
      </c>
      <c r="AU29" s="1">
        <f t="shared" si="17"/>
        <v>8597.0395035869</v>
      </c>
    </row>
    <row r="30" s="1" customFormat="1" spans="1:47">
      <c r="A30" s="13"/>
      <c r="B30" s="13"/>
      <c r="C30" s="16">
        <v>3</v>
      </c>
      <c r="D30" s="19">
        <v>8.10692755354839</v>
      </c>
      <c r="E30" s="20">
        <f t="shared" si="18"/>
        <v>2.60390096658621</v>
      </c>
      <c r="F30" s="16" t="s">
        <v>73</v>
      </c>
      <c r="G30" s="13">
        <v>4</v>
      </c>
      <c r="H30" s="18">
        <f t="shared" si="0"/>
        <v>8.10692755354839</v>
      </c>
      <c r="I30" s="18">
        <f t="shared" si="1"/>
        <v>281.256927553548</v>
      </c>
      <c r="J30" s="18">
        <f t="shared" si="2"/>
        <v>0.0486889077261729</v>
      </c>
      <c r="K30" s="18">
        <f t="shared" si="3"/>
        <v>111.515611111111</v>
      </c>
      <c r="L30" s="18">
        <f t="shared" si="4"/>
        <v>1.11515611111111</v>
      </c>
      <c r="M30" s="13" t="s">
        <v>73</v>
      </c>
      <c r="N30" s="13"/>
      <c r="O30" s="18">
        <f t="shared" si="19"/>
        <v>4.30196414944516</v>
      </c>
      <c r="P30" s="18">
        <f t="shared" si="5"/>
        <v>0.209457935513639</v>
      </c>
      <c r="Q30" s="24">
        <f t="shared" si="6"/>
        <v>0.0251349522616367</v>
      </c>
      <c r="R30" s="18">
        <f t="shared" si="7"/>
        <v>0.133818733333333</v>
      </c>
      <c r="S30" s="25">
        <f t="shared" si="8"/>
        <v>0.187828352843748</v>
      </c>
      <c r="T30" s="3">
        <v>0.01</v>
      </c>
      <c r="U30" s="26">
        <f t="shared" si="9"/>
        <v>0.00187828352843748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0.0237782835284375</v>
      </c>
      <c r="AR30" s="29">
        <f t="shared" si="15"/>
        <v>111.515611111111</v>
      </c>
      <c r="AS30" s="1">
        <f t="shared" si="16"/>
        <v>0.12</v>
      </c>
      <c r="AT30" s="2">
        <f t="shared" si="20"/>
        <v>4.24</v>
      </c>
      <c r="AU30" s="1">
        <f t="shared" si="17"/>
        <v>9039.36816645658</v>
      </c>
    </row>
    <row r="31" s="1" customFormat="1" spans="1:47">
      <c r="A31" s="13"/>
      <c r="B31" s="13"/>
      <c r="C31" s="16">
        <v>4</v>
      </c>
      <c r="D31" s="19">
        <v>17.0088682076667</v>
      </c>
      <c r="E31" s="20">
        <f t="shared" si="18"/>
        <v>8.10692755354839</v>
      </c>
      <c r="F31" s="16" t="s">
        <v>73</v>
      </c>
      <c r="G31" s="13">
        <v>5</v>
      </c>
      <c r="H31" s="18">
        <f t="shared" si="0"/>
        <v>17.0088682076667</v>
      </c>
      <c r="I31" s="18">
        <f t="shared" si="1"/>
        <v>290.158868207667</v>
      </c>
      <c r="J31" s="18">
        <f t="shared" si="2"/>
        <v>0.140828296061107</v>
      </c>
      <c r="K31" s="18">
        <f t="shared" si="3"/>
        <v>111.515611111111</v>
      </c>
      <c r="L31" s="18">
        <f t="shared" si="4"/>
        <v>1.11515611111111</v>
      </c>
      <c r="M31" s="13" t="s">
        <v>75</v>
      </c>
      <c r="N31" s="18">
        <f>(O30-P30)*C22/100</f>
        <v>3.88788090323495</v>
      </c>
      <c r="O31" s="18">
        <f t="shared" si="19"/>
        <v>1.31978142180769</v>
      </c>
      <c r="P31" s="18">
        <f t="shared" si="5"/>
        <v>0.185862568806282</v>
      </c>
      <c r="Q31" s="24">
        <f t="shared" si="6"/>
        <v>0.0223035082567538</v>
      </c>
      <c r="R31" s="18">
        <f t="shared" si="7"/>
        <v>0.133818733333333</v>
      </c>
      <c r="S31" s="25">
        <f t="shared" si="8"/>
        <v>0.166669551423696</v>
      </c>
      <c r="T31" s="3">
        <v>0.01</v>
      </c>
      <c r="U31" s="26">
        <f t="shared" si="9"/>
        <v>0.00166669551423696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0.031116695514237</v>
      </c>
      <c r="AR31" s="29">
        <f t="shared" si="15"/>
        <v>111.515611111111</v>
      </c>
      <c r="AS31" s="1">
        <f t="shared" si="16"/>
        <v>0.12</v>
      </c>
      <c r="AT31" s="2">
        <f t="shared" si="20"/>
        <v>4.24</v>
      </c>
      <c r="AU31" s="1">
        <f t="shared" si="17"/>
        <v>11829.0820504485</v>
      </c>
    </row>
    <row r="32" s="1" customFormat="1" spans="1:47">
      <c r="A32" s="13"/>
      <c r="B32" s="13"/>
      <c r="C32" s="16">
        <v>5</v>
      </c>
      <c r="D32" s="19">
        <v>21.8624525609677</v>
      </c>
      <c r="E32" s="20">
        <f t="shared" si="18"/>
        <v>17.0088682076667</v>
      </c>
      <c r="F32" s="16" t="s">
        <v>75</v>
      </c>
      <c r="G32" s="13">
        <v>6</v>
      </c>
      <c r="H32" s="18">
        <f t="shared" si="0"/>
        <v>21.8624525609677</v>
      </c>
      <c r="I32" s="18">
        <f t="shared" si="1"/>
        <v>295.012452560968</v>
      </c>
      <c r="J32" s="18">
        <f t="shared" si="2"/>
        <v>0.244599349059476</v>
      </c>
      <c r="K32" s="18">
        <f t="shared" si="3"/>
        <v>111.515611111111</v>
      </c>
      <c r="L32" s="18">
        <f t="shared" si="4"/>
        <v>1.11515611111111</v>
      </c>
      <c r="M32" s="13" t="s">
        <v>73</v>
      </c>
      <c r="N32" s="13"/>
      <c r="O32" s="18">
        <f t="shared" si="19"/>
        <v>2.24907496411252</v>
      </c>
      <c r="P32" s="18">
        <f t="shared" si="5"/>
        <v>0.550122272207886</v>
      </c>
      <c r="Q32" s="24">
        <f t="shared" si="6"/>
        <v>0.0660146726649463</v>
      </c>
      <c r="R32" s="18">
        <f t="shared" si="7"/>
        <v>0.133818733333333</v>
      </c>
      <c r="S32" s="25">
        <f t="shared" si="8"/>
        <v>0.49331413487907</v>
      </c>
      <c r="T32" s="3">
        <v>0.01</v>
      </c>
      <c r="U32" s="26">
        <f t="shared" si="9"/>
        <v>0.0049331413487907</v>
      </c>
      <c r="V32" s="25"/>
      <c r="W32" s="3"/>
      <c r="X32" s="26"/>
      <c r="Y32" s="28">
        <v>0.05</v>
      </c>
      <c r="Z32" s="3">
        <v>0.21</v>
      </c>
      <c r="AA32" s="27">
        <f t="shared" si="10"/>
        <v>0.0105</v>
      </c>
      <c r="AB32" s="3">
        <v>0.02</v>
      </c>
      <c r="AC32" s="3">
        <v>0.29</v>
      </c>
      <c r="AD32" s="27">
        <f t="shared" si="11"/>
        <v>0.0058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0.0379331413487907</v>
      </c>
      <c r="AR32" s="29">
        <f t="shared" si="15"/>
        <v>111.515611111111</v>
      </c>
      <c r="AS32" s="1">
        <f t="shared" si="16"/>
        <v>0.12</v>
      </c>
      <c r="AT32" s="2">
        <f t="shared" si="20"/>
        <v>4.24</v>
      </c>
      <c r="AU32" s="1">
        <f t="shared" si="17"/>
        <v>14420.3693236258</v>
      </c>
    </row>
    <row r="33" s="1" customFormat="1" spans="1:47">
      <c r="A33" s="13"/>
      <c r="B33" s="13"/>
      <c r="C33" s="16">
        <v>6</v>
      </c>
      <c r="D33" s="19">
        <v>25.1773691213333</v>
      </c>
      <c r="E33" s="20">
        <f t="shared" si="18"/>
        <v>21.8624525609677</v>
      </c>
      <c r="F33" s="16" t="s">
        <v>73</v>
      </c>
      <c r="G33" s="13">
        <v>7</v>
      </c>
      <c r="H33" s="18">
        <f t="shared" si="0"/>
        <v>25.1773691213333</v>
      </c>
      <c r="I33" s="18">
        <f t="shared" si="1"/>
        <v>298.327369121333</v>
      </c>
      <c r="J33" s="18">
        <f t="shared" si="2"/>
        <v>0.352961407494159</v>
      </c>
      <c r="K33" s="18">
        <f t="shared" si="3"/>
        <v>111.515611111111</v>
      </c>
      <c r="L33" s="18">
        <f t="shared" si="4"/>
        <v>1.11515611111111</v>
      </c>
      <c r="M33" s="13" t="s">
        <v>73</v>
      </c>
      <c r="N33" s="13"/>
      <c r="O33" s="18">
        <f t="shared" si="19"/>
        <v>2.81410880301574</v>
      </c>
      <c r="P33" s="18">
        <f t="shared" si="5"/>
        <v>0.993271803954139</v>
      </c>
      <c r="Q33" s="24">
        <f t="shared" si="6"/>
        <v>0.119192616474497</v>
      </c>
      <c r="R33" s="18">
        <f t="shared" si="7"/>
        <v>0.133818733333333</v>
      </c>
      <c r="S33" s="25">
        <f t="shared" si="8"/>
        <v>0.89070202284456</v>
      </c>
      <c r="T33" s="3">
        <v>0.01</v>
      </c>
      <c r="U33" s="26">
        <f t="shared" si="9"/>
        <v>0.0089070202284456</v>
      </c>
      <c r="V33" s="25"/>
      <c r="W33" s="3"/>
      <c r="X33" s="26"/>
      <c r="Y33" s="28">
        <v>0.05</v>
      </c>
      <c r="Z33" s="3">
        <v>0.21</v>
      </c>
      <c r="AA33" s="27">
        <f t="shared" si="10"/>
        <v>0.0105</v>
      </c>
      <c r="AB33" s="3">
        <v>0.02</v>
      </c>
      <c r="AC33" s="3">
        <v>0.29</v>
      </c>
      <c r="AD33" s="27">
        <f t="shared" si="11"/>
        <v>0.0058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0.0419070202284456</v>
      </c>
      <c r="AR33" s="29">
        <f t="shared" si="15"/>
        <v>111.515611111111</v>
      </c>
      <c r="AS33" s="1">
        <f t="shared" si="16"/>
        <v>0.12</v>
      </c>
      <c r="AT33" s="2">
        <f t="shared" si="20"/>
        <v>4.24</v>
      </c>
      <c r="AU33" s="1">
        <f t="shared" si="17"/>
        <v>15931.0483513675</v>
      </c>
    </row>
    <row r="34" s="1" customFormat="1" spans="1:47">
      <c r="A34" s="13"/>
      <c r="B34" s="13"/>
      <c r="C34" s="16">
        <v>7</v>
      </c>
      <c r="D34" s="19">
        <v>28.7941251764516</v>
      </c>
      <c r="E34" s="20">
        <f t="shared" si="18"/>
        <v>25.1773691213333</v>
      </c>
      <c r="F34" s="16" t="s">
        <v>73</v>
      </c>
      <c r="G34" s="13">
        <v>8</v>
      </c>
      <c r="H34" s="18">
        <f t="shared" si="0"/>
        <v>28.7941251764516</v>
      </c>
      <c r="I34" s="18">
        <f t="shared" si="1"/>
        <v>301.944125176452</v>
      </c>
      <c r="J34" s="18">
        <f t="shared" si="2"/>
        <v>0.521809926674364</v>
      </c>
      <c r="K34" s="18">
        <f t="shared" si="3"/>
        <v>111.515611111111</v>
      </c>
      <c r="L34" s="18">
        <f t="shared" si="4"/>
        <v>1.11515611111111</v>
      </c>
      <c r="M34" s="13" t="s">
        <v>73</v>
      </c>
      <c r="N34" s="13"/>
      <c r="O34" s="18">
        <f t="shared" si="19"/>
        <v>2.93599311017271</v>
      </c>
      <c r="P34" s="18">
        <f t="shared" si="5"/>
        <v>1.53203034953566</v>
      </c>
      <c r="Q34" s="24">
        <f t="shared" si="6"/>
        <v>0.183843641944279</v>
      </c>
      <c r="R34" s="18">
        <f t="shared" si="7"/>
        <v>0.133818733333333</v>
      </c>
      <c r="S34" s="25">
        <f t="shared" si="8"/>
        <v>1.37382590138809</v>
      </c>
      <c r="T34" s="3">
        <v>0.01</v>
      </c>
      <c r="U34" s="26">
        <f t="shared" si="9"/>
        <v>0.0137382590138809</v>
      </c>
      <c r="V34" s="25"/>
      <c r="W34" s="3"/>
      <c r="X34" s="26"/>
      <c r="Y34" s="28">
        <v>0.05</v>
      </c>
      <c r="Z34" s="3">
        <v>0.21</v>
      </c>
      <c r="AA34" s="27">
        <f t="shared" si="10"/>
        <v>0.0105</v>
      </c>
      <c r="AB34" s="3">
        <v>0.02</v>
      </c>
      <c r="AC34" s="3">
        <v>0.29</v>
      </c>
      <c r="AD34" s="27">
        <f t="shared" si="11"/>
        <v>0.0058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0.0467382590138809</v>
      </c>
      <c r="AR34" s="29">
        <f t="shared" si="15"/>
        <v>111.515611111111</v>
      </c>
      <c r="AS34" s="1">
        <f t="shared" si="16"/>
        <v>0.12</v>
      </c>
      <c r="AT34" s="2">
        <f t="shared" si="20"/>
        <v>4.24</v>
      </c>
      <c r="AU34" s="1">
        <f t="shared" si="17"/>
        <v>17767.6546829131</v>
      </c>
    </row>
    <row r="35" s="1" customFormat="1" spans="1:47">
      <c r="A35" s="13"/>
      <c r="B35" s="13"/>
      <c r="C35" s="16">
        <v>8</v>
      </c>
      <c r="D35" s="19">
        <v>27.4526939745161</v>
      </c>
      <c r="E35" s="20">
        <f t="shared" si="18"/>
        <v>28.7941251764516</v>
      </c>
      <c r="F35" s="16" t="s">
        <v>73</v>
      </c>
      <c r="G35" s="13">
        <v>9</v>
      </c>
      <c r="H35" s="18">
        <f t="shared" si="0"/>
        <v>27.4526939745161</v>
      </c>
      <c r="I35" s="18">
        <f t="shared" si="1"/>
        <v>300.602693974516</v>
      </c>
      <c r="J35" s="18">
        <f t="shared" si="2"/>
        <v>0.451873420238714</v>
      </c>
      <c r="K35" s="18">
        <f t="shared" si="3"/>
        <v>111.515611111111</v>
      </c>
      <c r="L35" s="18">
        <f t="shared" si="4"/>
        <v>1.11515611111111</v>
      </c>
      <c r="M35" s="13" t="s">
        <v>73</v>
      </c>
      <c r="N35" s="13"/>
      <c r="O35" s="18">
        <f t="shared" si="19"/>
        <v>2.51911887174816</v>
      </c>
      <c r="P35" s="18">
        <f t="shared" si="5"/>
        <v>1.13832286056473</v>
      </c>
      <c r="Q35" s="24">
        <f t="shared" si="6"/>
        <v>0.136598743267768</v>
      </c>
      <c r="R35" s="18">
        <f t="shared" si="7"/>
        <v>0.133818733333333</v>
      </c>
      <c r="S35" s="25">
        <f t="shared" si="8"/>
        <v>1.02077444514073</v>
      </c>
      <c r="T35" s="3">
        <v>0.01</v>
      </c>
      <c r="U35" s="26">
        <f t="shared" si="9"/>
        <v>0.0102077444514072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0.0396577444514072</v>
      </c>
      <c r="AR35" s="29">
        <f t="shared" si="15"/>
        <v>111.515611111111</v>
      </c>
      <c r="AS35" s="1">
        <f t="shared" si="16"/>
        <v>0.12</v>
      </c>
      <c r="AT35" s="2">
        <f t="shared" si="20"/>
        <v>4.24</v>
      </c>
      <c r="AU35" s="1">
        <f t="shared" si="17"/>
        <v>15075.9810866414</v>
      </c>
    </row>
    <row r="36" s="1" customFormat="1" spans="1:47">
      <c r="A36" s="13"/>
      <c r="B36" s="13"/>
      <c r="C36" s="16">
        <v>9</v>
      </c>
      <c r="D36" s="19">
        <v>21.8779108333333</v>
      </c>
      <c r="E36" s="20">
        <f t="shared" si="18"/>
        <v>27.4526939745161</v>
      </c>
      <c r="F36" s="16" t="s">
        <v>73</v>
      </c>
      <c r="G36" s="13">
        <v>10</v>
      </c>
      <c r="H36" s="18">
        <f t="shared" si="0"/>
        <v>21.8779108333333</v>
      </c>
      <c r="I36" s="18">
        <f t="shared" si="1"/>
        <v>295.027910833333</v>
      </c>
      <c r="J36" s="18">
        <f t="shared" si="2"/>
        <v>0.245022703514125</v>
      </c>
      <c r="K36" s="18">
        <f t="shared" si="3"/>
        <v>111.515611111111</v>
      </c>
      <c r="L36" s="18">
        <f t="shared" si="4"/>
        <v>1.11515611111111</v>
      </c>
      <c r="M36" s="13" t="s">
        <v>73</v>
      </c>
      <c r="N36" s="13"/>
      <c r="O36" s="18">
        <f t="shared" si="19"/>
        <v>2.49595212229454</v>
      </c>
      <c r="P36" s="18">
        <f t="shared" si="5"/>
        <v>0.611564936846427</v>
      </c>
      <c r="Q36" s="24">
        <f t="shared" si="6"/>
        <v>0.0733877924215712</v>
      </c>
      <c r="R36" s="18">
        <f t="shared" si="7"/>
        <v>0.133818733333333</v>
      </c>
      <c r="S36" s="25">
        <f t="shared" si="8"/>
        <v>0.548411949459776</v>
      </c>
      <c r="T36" s="3">
        <v>0.01</v>
      </c>
      <c r="U36" s="26">
        <f t="shared" si="9"/>
        <v>0.00548411949459776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0.0349341194945978</v>
      </c>
      <c r="AR36" s="29">
        <f t="shared" si="15"/>
        <v>111.515611111111</v>
      </c>
      <c r="AS36" s="1">
        <f t="shared" si="16"/>
        <v>0.12</v>
      </c>
      <c r="AT36" s="2">
        <f t="shared" si="20"/>
        <v>4.24</v>
      </c>
      <c r="AU36" s="1">
        <f t="shared" si="17"/>
        <v>13280.2843950027</v>
      </c>
    </row>
    <row r="37" s="1" customFormat="1" spans="1:47">
      <c r="A37" s="13"/>
      <c r="B37" s="13"/>
      <c r="C37" s="16">
        <v>10</v>
      </c>
      <c r="D37" s="19">
        <v>17.7829000148387</v>
      </c>
      <c r="E37" s="20">
        <f t="shared" si="18"/>
        <v>21.8779108333333</v>
      </c>
      <c r="F37" s="16" t="s">
        <v>73</v>
      </c>
      <c r="G37" s="13">
        <v>11</v>
      </c>
      <c r="H37" s="18">
        <f t="shared" si="0"/>
        <v>17.7829000148387</v>
      </c>
      <c r="I37" s="18">
        <f t="shared" si="1"/>
        <v>290.932900014839</v>
      </c>
      <c r="J37" s="18">
        <f t="shared" si="2"/>
        <v>0.153979532050366</v>
      </c>
      <c r="K37" s="18">
        <f t="shared" si="3"/>
        <v>111.515611111111</v>
      </c>
      <c r="L37" s="18">
        <f t="shared" si="4"/>
        <v>1.11515611111111</v>
      </c>
      <c r="M37" s="13" t="s">
        <v>75</v>
      </c>
      <c r="N37" s="18">
        <f>(O36-P36)*C22/100</f>
        <v>1.79016782617571</v>
      </c>
      <c r="O37" s="18">
        <f t="shared" si="19"/>
        <v>1.20937547038352</v>
      </c>
      <c r="P37" s="18">
        <f t="shared" si="5"/>
        <v>0.186219069002845</v>
      </c>
      <c r="Q37" s="24">
        <f t="shared" si="6"/>
        <v>0.0223462882803414</v>
      </c>
      <c r="R37" s="18">
        <f t="shared" si="7"/>
        <v>0.133818733333333</v>
      </c>
      <c r="S37" s="25">
        <f t="shared" si="8"/>
        <v>0.166989237782414</v>
      </c>
      <c r="T37" s="3">
        <v>0.01</v>
      </c>
      <c r="U37" s="26">
        <f t="shared" si="9"/>
        <v>0.00166989237782414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0.015</v>
      </c>
      <c r="AO37" s="3">
        <v>0.38</v>
      </c>
      <c r="AP37" s="3">
        <f t="shared" si="13"/>
        <v>0.0057</v>
      </c>
      <c r="AQ37" s="1">
        <f t="shared" si="14"/>
        <v>0.0254698923778241</v>
      </c>
      <c r="AR37" s="29">
        <f t="shared" si="15"/>
        <v>111.515611111111</v>
      </c>
      <c r="AS37" s="1">
        <f t="shared" si="16"/>
        <v>0.12</v>
      </c>
      <c r="AT37" s="2">
        <f t="shared" si="20"/>
        <v>4.24</v>
      </c>
      <c r="AU37" s="1">
        <f t="shared" si="17"/>
        <v>9682.43708961727</v>
      </c>
    </row>
    <row r="38" s="1" customFormat="1" spans="1:48">
      <c r="A38" s="13"/>
      <c r="B38" s="13"/>
      <c r="C38" s="16">
        <v>11</v>
      </c>
      <c r="D38" s="19">
        <v>9.31680225736667</v>
      </c>
      <c r="E38" s="20">
        <f t="shared" si="18"/>
        <v>17.7829000148387</v>
      </c>
      <c r="F38" s="16" t="s">
        <v>75</v>
      </c>
      <c r="G38" s="13">
        <v>12</v>
      </c>
      <c r="H38" s="18">
        <f t="shared" si="0"/>
        <v>9.31680225736667</v>
      </c>
      <c r="I38" s="18">
        <f t="shared" si="1"/>
        <v>282.466802257367</v>
      </c>
      <c r="J38" s="18">
        <f t="shared" si="2"/>
        <v>0.0564712828744285</v>
      </c>
      <c r="K38" s="18">
        <f t="shared" si="3"/>
        <v>111.515611111111</v>
      </c>
      <c r="L38" s="18">
        <f t="shared" si="4"/>
        <v>1.11515611111111</v>
      </c>
      <c r="M38" s="13" t="s">
        <v>73</v>
      </c>
      <c r="N38" s="13"/>
      <c r="O38" s="18">
        <f t="shared" si="19"/>
        <v>2.13831251249178</v>
      </c>
      <c r="P38" s="18">
        <f t="shared" si="5"/>
        <v>0.120753250766853</v>
      </c>
      <c r="Q38" s="24">
        <f t="shared" si="6"/>
        <v>0.0144903900920224</v>
      </c>
      <c r="R38" s="18">
        <f t="shared" si="7"/>
        <v>0.133818733333333</v>
      </c>
      <c r="S38" s="25">
        <f t="shared" si="8"/>
        <v>0.108283718811834</v>
      </c>
      <c r="T38" s="3">
        <v>0.01</v>
      </c>
      <c r="U38" s="26">
        <f t="shared" si="9"/>
        <v>0.00108283718811834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0.015</v>
      </c>
      <c r="AO38" s="3">
        <v>0.38</v>
      </c>
      <c r="AP38" s="3">
        <f t="shared" si="13"/>
        <v>0.0057</v>
      </c>
      <c r="AQ38" s="1">
        <f t="shared" si="14"/>
        <v>0.0248828371881183</v>
      </c>
      <c r="AR38" s="29">
        <f t="shared" si="15"/>
        <v>111.515611111111</v>
      </c>
      <c r="AS38" s="1">
        <f t="shared" si="16"/>
        <v>0.12</v>
      </c>
      <c r="AT38" s="2">
        <f t="shared" si="20"/>
        <v>4.24</v>
      </c>
      <c r="AU38" s="1">
        <f t="shared" si="17"/>
        <v>9459.26673388351</v>
      </c>
      <c r="AV38" s="1">
        <f>SUM(AU27:AU38)</f>
        <v>142002.361807021</v>
      </c>
    </row>
    <row r="39" s="1" customFormat="1" spans="1:46">
      <c r="A39" s="13"/>
      <c r="B39" s="13"/>
      <c r="C39" s="16">
        <v>12</v>
      </c>
      <c r="D39" s="19">
        <v>2.75541841280645</v>
      </c>
      <c r="E39" s="20">
        <f t="shared" si="18"/>
        <v>9.31680225736667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44</v>
      </c>
      <c r="T40" s="23"/>
      <c r="U40" s="23"/>
      <c r="V40" s="23" t="s">
        <v>45</v>
      </c>
      <c r="W40" s="23"/>
      <c r="X40" s="23"/>
      <c r="Y40" s="23" t="s">
        <v>46</v>
      </c>
      <c r="Z40" s="23"/>
      <c r="AA40" s="23"/>
      <c r="AB40" s="23" t="s">
        <v>47</v>
      </c>
      <c r="AC40" s="23"/>
      <c r="AD40" s="23"/>
      <c r="AE40" s="23" t="s">
        <v>48</v>
      </c>
      <c r="AF40" s="23"/>
      <c r="AG40" s="23"/>
      <c r="AH40" s="23" t="s">
        <v>49</v>
      </c>
      <c r="AI40" s="23"/>
      <c r="AJ40" s="23"/>
      <c r="AK40" s="31" t="s">
        <v>50</v>
      </c>
      <c r="AL40" s="32"/>
      <c r="AM40" s="33"/>
      <c r="AN40" s="23" t="s">
        <v>51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4" t="s">
        <v>11</v>
      </c>
      <c r="AO41" s="34" t="s">
        <v>12</v>
      </c>
      <c r="AP41" s="34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3</v>
      </c>
      <c r="E42" s="16"/>
      <c r="F42" s="16"/>
      <c r="G42" s="13">
        <v>1</v>
      </c>
      <c r="H42" s="18">
        <f t="shared" ref="H42:H53" si="21">E43</f>
        <v>3</v>
      </c>
      <c r="I42" s="18">
        <f t="shared" ref="I42:I53" si="22">H42+273.15</f>
        <v>276.15</v>
      </c>
      <c r="J42" s="18">
        <f t="shared" ref="J42:J53" si="23">EXP(($C$16*(I42-$C$14))/($C$17*I42*$C$14))</f>
        <v>0.0256677222920585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0.00197875144870551</v>
      </c>
      <c r="Q42" s="24">
        <f t="shared" ref="Q42:Q53" si="27">P42*$B$44</f>
        <v>0.000306706474549354</v>
      </c>
      <c r="R42" s="18">
        <f t="shared" ref="R42:R53" si="28">L42*$B$44</f>
        <v>0.0119491114583333</v>
      </c>
      <c r="S42" s="25">
        <f t="shared" ref="S42:S53" si="29">Q42/R42</f>
        <v>0.0256677222920585</v>
      </c>
      <c r="T42" s="3">
        <v>0.01</v>
      </c>
      <c r="U42" s="26">
        <f t="shared" ref="U42:U53" si="30">S42*T42</f>
        <v>0.000256677222920585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0.0150566772229206</v>
      </c>
      <c r="AR42" s="29">
        <f t="shared" ref="AR42:AR53" si="34">$B$42/12</f>
        <v>7.70910416666667</v>
      </c>
      <c r="AS42" s="1">
        <f t="shared" ref="AS42:AS53" si="35">$B$44</f>
        <v>0.155</v>
      </c>
      <c r="AT42" s="2">
        <f>$E$5/12</f>
        <v>79.5441506187337</v>
      </c>
      <c r="AU42" s="1">
        <f t="shared" ref="AU42:AU53" si="36">AT42*10000*AS42*0.67*AR42*AQ42</f>
        <v>9588.43666485136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2.09612293216129</v>
      </c>
      <c r="E43" s="20">
        <f t="shared" ref="E43:E54" si="37">D42</f>
        <v>3</v>
      </c>
      <c r="F43" s="16" t="s">
        <v>73</v>
      </c>
      <c r="G43" s="13">
        <v>2</v>
      </c>
      <c r="H43" s="18">
        <f t="shared" si="21"/>
        <v>2.09612293216129</v>
      </c>
      <c r="I43" s="18">
        <f t="shared" si="22"/>
        <v>275.246122932161</v>
      </c>
      <c r="J43" s="18">
        <f t="shared" si="23"/>
        <v>0.0228613453356517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8">L43+O42-P42-N43</f>
        <v>0.152203331884628</v>
      </c>
      <c r="P43" s="18">
        <f t="shared" si="26"/>
        <v>0.00347957293145128</v>
      </c>
      <c r="Q43" s="24">
        <f t="shared" si="27"/>
        <v>0.000539333804374949</v>
      </c>
      <c r="R43" s="18">
        <f t="shared" si="28"/>
        <v>0.0119491114583333</v>
      </c>
      <c r="S43" s="25">
        <f t="shared" si="29"/>
        <v>0.045135892008005</v>
      </c>
      <c r="T43" s="3">
        <v>0.01</v>
      </c>
      <c r="U43" s="26">
        <f t="shared" si="30"/>
        <v>0.00045135892008005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0.0152513589200801</v>
      </c>
      <c r="AR43" s="29">
        <f t="shared" si="34"/>
        <v>7.70910416666667</v>
      </c>
      <c r="AS43" s="1">
        <f t="shared" si="35"/>
        <v>0.155</v>
      </c>
      <c r="AT43" s="2">
        <f t="shared" ref="AT43:AT53" si="39">$E$5/12</f>
        <v>79.5441506187337</v>
      </c>
      <c r="AU43" s="1">
        <f t="shared" si="36"/>
        <v>9712.41442537463</v>
      </c>
    </row>
    <row r="44" s="1" customFormat="1" spans="1:47">
      <c r="A44" s="13" t="s">
        <v>37</v>
      </c>
      <c r="B44" s="13">
        <f>I5</f>
        <v>0.155</v>
      </c>
      <c r="C44" s="16">
        <v>2</v>
      </c>
      <c r="D44" s="19">
        <v>2.60390096658621</v>
      </c>
      <c r="E44" s="20">
        <f t="shared" si="37"/>
        <v>2.09612293216129</v>
      </c>
      <c r="F44" s="16" t="s">
        <v>73</v>
      </c>
      <c r="G44" s="13">
        <v>3</v>
      </c>
      <c r="H44" s="18">
        <f t="shared" si="21"/>
        <v>2.60390096658621</v>
      </c>
      <c r="I44" s="18">
        <f t="shared" si="22"/>
        <v>275.753900966586</v>
      </c>
      <c r="J44" s="18">
        <f t="shared" si="23"/>
        <v>0.0244001032661254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8"/>
        <v>0.225814800619843</v>
      </c>
      <c r="P44" s="18">
        <f t="shared" si="26"/>
        <v>0.00550990445414369</v>
      </c>
      <c r="Q44" s="24">
        <f t="shared" si="27"/>
        <v>0.000854035190392272</v>
      </c>
      <c r="R44" s="18">
        <f t="shared" si="28"/>
        <v>0.0119491114583333</v>
      </c>
      <c r="S44" s="25">
        <f t="shared" si="29"/>
        <v>0.0714726942978397</v>
      </c>
      <c r="T44" s="3">
        <v>0.01</v>
      </c>
      <c r="U44" s="26">
        <f t="shared" si="30"/>
        <v>0.000714726942978397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0.0155147269429784</v>
      </c>
      <c r="AR44" s="29">
        <f t="shared" si="34"/>
        <v>7.70910416666667</v>
      </c>
      <c r="AS44" s="1">
        <f t="shared" si="35"/>
        <v>0.155</v>
      </c>
      <c r="AT44" s="2">
        <f t="shared" si="39"/>
        <v>79.5441506187337</v>
      </c>
      <c r="AU44" s="1">
        <f t="shared" si="36"/>
        <v>9880.13321018484</v>
      </c>
    </row>
    <row r="45" s="1" customFormat="1" spans="1:47">
      <c r="A45" s="13"/>
      <c r="B45" s="13"/>
      <c r="C45" s="16">
        <v>3</v>
      </c>
      <c r="D45" s="19">
        <v>8.10692755354839</v>
      </c>
      <c r="E45" s="20">
        <f t="shared" si="37"/>
        <v>2.60390096658621</v>
      </c>
      <c r="F45" s="16" t="s">
        <v>73</v>
      </c>
      <c r="G45" s="13">
        <v>4</v>
      </c>
      <c r="H45" s="18">
        <f t="shared" si="21"/>
        <v>8.10692755354839</v>
      </c>
      <c r="I45" s="18">
        <f t="shared" si="22"/>
        <v>281.256927553548</v>
      </c>
      <c r="J45" s="18">
        <f t="shared" si="23"/>
        <v>0.0486889077261729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8"/>
        <v>0.297395937832366</v>
      </c>
      <c r="P45" s="18">
        <f t="shared" si="26"/>
        <v>0.0144798833752587</v>
      </c>
      <c r="Q45" s="24">
        <f t="shared" si="27"/>
        <v>0.0022443819231651</v>
      </c>
      <c r="R45" s="18">
        <f t="shared" si="28"/>
        <v>0.0119491114583333</v>
      </c>
      <c r="S45" s="25">
        <f t="shared" si="29"/>
        <v>0.187828352843748</v>
      </c>
      <c r="T45" s="3">
        <v>0.01</v>
      </c>
      <c r="U45" s="26">
        <f t="shared" si="30"/>
        <v>0.00187828352843748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0.0166782835284375</v>
      </c>
      <c r="AR45" s="29">
        <f t="shared" si="34"/>
        <v>7.70910416666667</v>
      </c>
      <c r="AS45" s="1">
        <f t="shared" si="35"/>
        <v>0.155</v>
      </c>
      <c r="AT45" s="2">
        <f t="shared" si="39"/>
        <v>79.5441506187337</v>
      </c>
      <c r="AU45" s="1">
        <f t="shared" si="36"/>
        <v>10621.1126746753</v>
      </c>
    </row>
    <row r="46" s="1" customFormat="1" spans="1:47">
      <c r="A46" s="13"/>
      <c r="B46" s="13"/>
      <c r="C46" s="16">
        <v>4</v>
      </c>
      <c r="D46" s="19">
        <v>17.0088682076667</v>
      </c>
      <c r="E46" s="20">
        <f t="shared" si="37"/>
        <v>8.10692755354839</v>
      </c>
      <c r="F46" s="16" t="s">
        <v>73</v>
      </c>
      <c r="G46" s="13">
        <v>5</v>
      </c>
      <c r="H46" s="18">
        <f t="shared" si="21"/>
        <v>17.0088682076667</v>
      </c>
      <c r="I46" s="18">
        <f t="shared" si="22"/>
        <v>290.158868207667</v>
      </c>
      <c r="J46" s="18">
        <f t="shared" si="23"/>
        <v>0.140828296061107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0.268770251734252</v>
      </c>
      <c r="O46" s="18">
        <f t="shared" si="38"/>
        <v>0.0912368443895221</v>
      </c>
      <c r="P46" s="18">
        <f t="shared" si="26"/>
        <v>0.0128487293333688</v>
      </c>
      <c r="Q46" s="24">
        <f t="shared" si="27"/>
        <v>0.00199155304667216</v>
      </c>
      <c r="R46" s="18">
        <f t="shared" si="28"/>
        <v>0.0119491114583333</v>
      </c>
      <c r="S46" s="25">
        <f t="shared" si="29"/>
        <v>0.166669551423696</v>
      </c>
      <c r="T46" s="3">
        <v>0.01</v>
      </c>
      <c r="U46" s="26">
        <f t="shared" si="30"/>
        <v>0.00166669551423696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0.028766695514237</v>
      </c>
      <c r="AR46" s="29">
        <f t="shared" si="34"/>
        <v>7.70910416666667</v>
      </c>
      <c r="AS46" s="1">
        <f t="shared" si="35"/>
        <v>0.155</v>
      </c>
      <c r="AT46" s="2">
        <f t="shared" si="39"/>
        <v>79.5441506187337</v>
      </c>
      <c r="AU46" s="1">
        <f t="shared" si="36"/>
        <v>18319.290100437</v>
      </c>
    </row>
    <row r="47" s="1" customFormat="1" spans="1:47">
      <c r="A47" s="13"/>
      <c r="B47" s="13"/>
      <c r="C47" s="16">
        <v>5</v>
      </c>
      <c r="D47" s="19">
        <v>21.8624525609677</v>
      </c>
      <c r="E47" s="20">
        <f t="shared" si="37"/>
        <v>17.0088682076667</v>
      </c>
      <c r="F47" s="16" t="s">
        <v>75</v>
      </c>
      <c r="G47" s="13">
        <v>6</v>
      </c>
      <c r="H47" s="18">
        <f t="shared" si="21"/>
        <v>21.8624525609677</v>
      </c>
      <c r="I47" s="18">
        <f t="shared" si="22"/>
        <v>295.012452560968</v>
      </c>
      <c r="J47" s="18">
        <f t="shared" si="23"/>
        <v>0.244599349059476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8"/>
        <v>0.15547915672282</v>
      </c>
      <c r="P47" s="18">
        <f t="shared" si="26"/>
        <v>0.038030100526718</v>
      </c>
      <c r="Q47" s="24">
        <f t="shared" si="27"/>
        <v>0.00589466558164129</v>
      </c>
      <c r="R47" s="18">
        <f t="shared" si="28"/>
        <v>0.0119491114583333</v>
      </c>
      <c r="S47" s="25">
        <f t="shared" si="29"/>
        <v>0.49331413487907</v>
      </c>
      <c r="T47" s="3">
        <v>0.01</v>
      </c>
      <c r="U47" s="26">
        <f t="shared" si="30"/>
        <v>0.0049331413487907</v>
      </c>
      <c r="V47" s="25"/>
      <c r="W47" s="3"/>
      <c r="X47" s="26"/>
      <c r="Y47" s="28">
        <v>0.05</v>
      </c>
      <c r="Z47" s="3">
        <v>0.49</v>
      </c>
      <c r="AA47" s="27">
        <f t="shared" si="31"/>
        <v>0.0245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0.02</v>
      </c>
      <c r="AO47" s="3">
        <v>0.5</v>
      </c>
      <c r="AP47" s="3">
        <f t="shared" si="32"/>
        <v>0.01</v>
      </c>
      <c r="AQ47" s="1">
        <f t="shared" si="33"/>
        <v>0.0394331413487907</v>
      </c>
      <c r="AR47" s="29">
        <f t="shared" si="34"/>
        <v>7.70910416666667</v>
      </c>
      <c r="AS47" s="1">
        <f t="shared" si="35"/>
        <v>0.155</v>
      </c>
      <c r="AT47" s="2">
        <f t="shared" si="39"/>
        <v>79.5441506187337</v>
      </c>
      <c r="AU47" s="1">
        <f t="shared" si="36"/>
        <v>25111.9269358734</v>
      </c>
    </row>
    <row r="48" s="1" customFormat="1" spans="1:47">
      <c r="A48" s="13"/>
      <c r="B48" s="13"/>
      <c r="C48" s="16">
        <v>6</v>
      </c>
      <c r="D48" s="19">
        <v>25.1773691213333</v>
      </c>
      <c r="E48" s="20">
        <f t="shared" si="37"/>
        <v>21.8624525609677</v>
      </c>
      <c r="F48" s="16" t="s">
        <v>73</v>
      </c>
      <c r="G48" s="13">
        <v>7</v>
      </c>
      <c r="H48" s="18">
        <f t="shared" si="21"/>
        <v>25.1773691213333</v>
      </c>
      <c r="I48" s="18">
        <f t="shared" si="22"/>
        <v>298.327369121333</v>
      </c>
      <c r="J48" s="18">
        <f t="shared" si="23"/>
        <v>0.352961407494159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8"/>
        <v>0.194540097862769</v>
      </c>
      <c r="P48" s="18">
        <f t="shared" si="26"/>
        <v>0.0686651467556943</v>
      </c>
      <c r="Q48" s="24">
        <f t="shared" si="27"/>
        <v>0.0106430977471326</v>
      </c>
      <c r="R48" s="18">
        <f t="shared" si="28"/>
        <v>0.0119491114583333</v>
      </c>
      <c r="S48" s="25">
        <f t="shared" si="29"/>
        <v>0.89070202284456</v>
      </c>
      <c r="T48" s="3">
        <v>0.01</v>
      </c>
      <c r="U48" s="26">
        <f t="shared" si="30"/>
        <v>0.0089070202284456</v>
      </c>
      <c r="V48" s="25"/>
      <c r="W48" s="3"/>
      <c r="X48" s="26"/>
      <c r="Y48" s="28">
        <v>0.05</v>
      </c>
      <c r="Z48" s="3">
        <v>0.49</v>
      </c>
      <c r="AA48" s="27">
        <f t="shared" si="31"/>
        <v>0.0245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0.02</v>
      </c>
      <c r="AO48" s="3">
        <v>0.5</v>
      </c>
      <c r="AP48" s="3">
        <f t="shared" si="32"/>
        <v>0.01</v>
      </c>
      <c r="AQ48" s="1">
        <f t="shared" si="33"/>
        <v>0.0434070202284456</v>
      </c>
      <c r="AR48" s="29">
        <f t="shared" si="34"/>
        <v>7.70910416666667</v>
      </c>
      <c r="AS48" s="1">
        <f t="shared" si="35"/>
        <v>0.155</v>
      </c>
      <c r="AT48" s="2">
        <f t="shared" si="39"/>
        <v>79.5441506187337</v>
      </c>
      <c r="AU48" s="1">
        <f t="shared" si="36"/>
        <v>27642.5839584838</v>
      </c>
    </row>
    <row r="49" s="1" customFormat="1" spans="1:47">
      <c r="A49" s="13"/>
      <c r="B49" s="13"/>
      <c r="C49" s="16">
        <v>7</v>
      </c>
      <c r="D49" s="19">
        <v>28.7941251764516</v>
      </c>
      <c r="E49" s="20">
        <f t="shared" si="37"/>
        <v>25.1773691213333</v>
      </c>
      <c r="F49" s="16" t="s">
        <v>73</v>
      </c>
      <c r="G49" s="13">
        <v>8</v>
      </c>
      <c r="H49" s="18">
        <f t="shared" si="21"/>
        <v>28.7941251764516</v>
      </c>
      <c r="I49" s="18">
        <f t="shared" si="22"/>
        <v>301.944125176452</v>
      </c>
      <c r="J49" s="18">
        <f t="shared" si="23"/>
        <v>0.521809926674364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8"/>
        <v>0.202965992773741</v>
      </c>
      <c r="P49" s="18">
        <f t="shared" si="26"/>
        <v>0.105909669806655</v>
      </c>
      <c r="Q49" s="24">
        <f t="shared" si="27"/>
        <v>0.0164159988200316</v>
      </c>
      <c r="R49" s="18">
        <f t="shared" si="28"/>
        <v>0.0119491114583333</v>
      </c>
      <c r="S49" s="25">
        <f t="shared" si="29"/>
        <v>1.37382590138809</v>
      </c>
      <c r="T49" s="3">
        <v>0.01</v>
      </c>
      <c r="U49" s="26">
        <f t="shared" si="30"/>
        <v>0.0137382590138809</v>
      </c>
      <c r="V49" s="25"/>
      <c r="W49" s="3"/>
      <c r="X49" s="26"/>
      <c r="Y49" s="28">
        <v>0.05</v>
      </c>
      <c r="Z49" s="3">
        <v>0.49</v>
      </c>
      <c r="AA49" s="27">
        <f t="shared" si="31"/>
        <v>0.0245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0.02</v>
      </c>
      <c r="AO49" s="3">
        <v>0.5</v>
      </c>
      <c r="AP49" s="3">
        <f t="shared" si="32"/>
        <v>0.01</v>
      </c>
      <c r="AQ49" s="1">
        <f t="shared" si="33"/>
        <v>0.0482382590138809</v>
      </c>
      <c r="AR49" s="29">
        <f t="shared" si="34"/>
        <v>7.70910416666667</v>
      </c>
      <c r="AS49" s="1">
        <f t="shared" si="35"/>
        <v>0.155</v>
      </c>
      <c r="AT49" s="2">
        <f t="shared" si="39"/>
        <v>79.5441506187337</v>
      </c>
      <c r="AU49" s="1">
        <f t="shared" si="36"/>
        <v>30719.2273918969</v>
      </c>
    </row>
    <row r="50" s="1" customFormat="1" spans="1:47">
      <c r="A50" s="13"/>
      <c r="B50" s="13"/>
      <c r="C50" s="16">
        <v>8</v>
      </c>
      <c r="D50" s="19">
        <v>27.4526939745161</v>
      </c>
      <c r="E50" s="20">
        <f t="shared" si="37"/>
        <v>28.7941251764516</v>
      </c>
      <c r="F50" s="16" t="s">
        <v>73</v>
      </c>
      <c r="G50" s="13">
        <v>9</v>
      </c>
      <c r="H50" s="18">
        <f t="shared" si="21"/>
        <v>27.4526939745161</v>
      </c>
      <c r="I50" s="18">
        <f t="shared" si="22"/>
        <v>300.602693974516</v>
      </c>
      <c r="J50" s="18">
        <f t="shared" si="23"/>
        <v>0.451873420238714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8"/>
        <v>0.174147364633752</v>
      </c>
      <c r="P50" s="18">
        <f t="shared" si="26"/>
        <v>0.0786925652826122</v>
      </c>
      <c r="Q50" s="24">
        <f t="shared" si="27"/>
        <v>0.0121973476188049</v>
      </c>
      <c r="R50" s="18">
        <f t="shared" si="28"/>
        <v>0.0119491114583333</v>
      </c>
      <c r="S50" s="25">
        <f t="shared" si="29"/>
        <v>1.02077444514073</v>
      </c>
      <c r="T50" s="3">
        <v>0.01</v>
      </c>
      <c r="U50" s="26">
        <f t="shared" si="30"/>
        <v>0.0102077444514072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0.0373077444514072</v>
      </c>
      <c r="AR50" s="29">
        <f t="shared" si="34"/>
        <v>7.70910416666667</v>
      </c>
      <c r="AS50" s="1">
        <f t="shared" si="35"/>
        <v>0.155</v>
      </c>
      <c r="AT50" s="2">
        <f t="shared" si="39"/>
        <v>79.5441506187337</v>
      </c>
      <c r="AU50" s="1">
        <f t="shared" si="36"/>
        <v>23758.4255466552</v>
      </c>
    </row>
    <row r="51" s="1" customFormat="1" spans="1:47">
      <c r="A51" s="13"/>
      <c r="B51" s="13"/>
      <c r="C51" s="16">
        <v>9</v>
      </c>
      <c r="D51" s="19">
        <v>21.8779108333333</v>
      </c>
      <c r="E51" s="20">
        <f t="shared" si="37"/>
        <v>27.4526939745161</v>
      </c>
      <c r="F51" s="16" t="s">
        <v>73</v>
      </c>
      <c r="G51" s="13">
        <v>10</v>
      </c>
      <c r="H51" s="18">
        <f t="shared" si="21"/>
        <v>21.8779108333333</v>
      </c>
      <c r="I51" s="18">
        <f t="shared" si="22"/>
        <v>295.027910833333</v>
      </c>
      <c r="J51" s="18">
        <f t="shared" si="23"/>
        <v>0.245022703514125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8"/>
        <v>0.172545841017807</v>
      </c>
      <c r="P51" s="18">
        <f t="shared" si="26"/>
        <v>0.0422776484463015</v>
      </c>
      <c r="Q51" s="24">
        <f t="shared" si="27"/>
        <v>0.00655303550917673</v>
      </c>
      <c r="R51" s="18">
        <f t="shared" si="28"/>
        <v>0.0119491114583333</v>
      </c>
      <c r="S51" s="25">
        <f t="shared" si="29"/>
        <v>0.548411949459776</v>
      </c>
      <c r="T51" s="3">
        <v>0.01</v>
      </c>
      <c r="U51" s="26">
        <f t="shared" si="30"/>
        <v>0.00548411949459776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0.0325841194945978</v>
      </c>
      <c r="AR51" s="29">
        <f t="shared" si="34"/>
        <v>7.70910416666667</v>
      </c>
      <c r="AS51" s="1">
        <f t="shared" si="35"/>
        <v>0.155</v>
      </c>
      <c r="AT51" s="2">
        <f t="shared" si="39"/>
        <v>79.5441506187337</v>
      </c>
      <c r="AU51" s="1">
        <f t="shared" si="36"/>
        <v>20750.3130623196</v>
      </c>
    </row>
    <row r="52" s="1" customFormat="1" spans="1:47">
      <c r="A52" s="13"/>
      <c r="B52" s="13"/>
      <c r="C52" s="16">
        <v>10</v>
      </c>
      <c r="D52" s="19">
        <v>17.7829000148387</v>
      </c>
      <c r="E52" s="20">
        <f t="shared" si="37"/>
        <v>21.8779108333333</v>
      </c>
      <c r="F52" s="16" t="s">
        <v>73</v>
      </c>
      <c r="G52" s="13">
        <v>11</v>
      </c>
      <c r="H52" s="18">
        <f t="shared" si="21"/>
        <v>17.7829000148387</v>
      </c>
      <c r="I52" s="18">
        <f t="shared" si="22"/>
        <v>290.932900014839</v>
      </c>
      <c r="J52" s="18">
        <f t="shared" si="23"/>
        <v>0.153979532050366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0.12375478294293</v>
      </c>
      <c r="O52" s="18">
        <f t="shared" si="38"/>
        <v>0.083604451295242</v>
      </c>
      <c r="P52" s="18">
        <f t="shared" si="26"/>
        <v>0.012873374287769</v>
      </c>
      <c r="Q52" s="24">
        <f t="shared" si="27"/>
        <v>0.00199537301460419</v>
      </c>
      <c r="R52" s="18">
        <f t="shared" si="28"/>
        <v>0.0119491114583333</v>
      </c>
      <c r="S52" s="25">
        <f t="shared" si="29"/>
        <v>0.166989237782414</v>
      </c>
      <c r="T52" s="3">
        <v>0.01</v>
      </c>
      <c r="U52" s="26">
        <f t="shared" si="30"/>
        <v>0.00166989237782414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0.0164698923778241</v>
      </c>
      <c r="AR52" s="29">
        <f t="shared" si="34"/>
        <v>7.70910416666667</v>
      </c>
      <c r="AS52" s="1">
        <f t="shared" si="35"/>
        <v>0.155</v>
      </c>
      <c r="AT52" s="2">
        <f t="shared" si="39"/>
        <v>79.5441506187337</v>
      </c>
      <c r="AU52" s="1">
        <f t="shared" si="36"/>
        <v>10488.4044204178</v>
      </c>
    </row>
    <row r="53" s="1" customFormat="1" spans="1:48">
      <c r="A53" s="13"/>
      <c r="B53" s="13"/>
      <c r="C53" s="16">
        <v>11</v>
      </c>
      <c r="D53" s="19">
        <v>9.31680225736667</v>
      </c>
      <c r="E53" s="20">
        <f t="shared" si="37"/>
        <v>17.7829000148387</v>
      </c>
      <c r="F53" s="16" t="s">
        <v>75</v>
      </c>
      <c r="G53" s="13">
        <v>12</v>
      </c>
      <c r="H53" s="18">
        <f t="shared" si="21"/>
        <v>9.31680225736667</v>
      </c>
      <c r="I53" s="18">
        <f t="shared" si="22"/>
        <v>282.466802257367</v>
      </c>
      <c r="J53" s="18">
        <f t="shared" si="23"/>
        <v>0.0564712828744285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8"/>
        <v>0.14782211867414</v>
      </c>
      <c r="P53" s="18">
        <f t="shared" si="26"/>
        <v>0.00834770467874468</v>
      </c>
      <c r="Q53" s="24">
        <f t="shared" si="27"/>
        <v>0.00129389422520543</v>
      </c>
      <c r="R53" s="18">
        <f t="shared" si="28"/>
        <v>0.0119491114583333</v>
      </c>
      <c r="S53" s="25">
        <f t="shared" si="29"/>
        <v>0.108283718811834</v>
      </c>
      <c r="T53" s="3">
        <v>0.01</v>
      </c>
      <c r="U53" s="26">
        <f t="shared" si="30"/>
        <v>0.00108283718811834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0.0158828371881183</v>
      </c>
      <c r="AR53" s="29">
        <f t="shared" si="34"/>
        <v>7.70910416666667</v>
      </c>
      <c r="AS53" s="1">
        <f t="shared" si="35"/>
        <v>0.155</v>
      </c>
      <c r="AT53" s="2">
        <f t="shared" si="39"/>
        <v>79.5441506187337</v>
      </c>
      <c r="AU53" s="1">
        <f t="shared" si="36"/>
        <v>10114.5542394033</v>
      </c>
      <c r="AV53" s="1">
        <f>SUM(AU42:AU53)</f>
        <v>206706.822630573</v>
      </c>
    </row>
    <row r="54" s="1" customFormat="1" spans="1:46">
      <c r="A54" s="13"/>
      <c r="B54" s="13"/>
      <c r="C54" s="16">
        <v>12</v>
      </c>
      <c r="D54" s="19">
        <v>2.75541841280645</v>
      </c>
      <c r="E54" s="20">
        <f t="shared" si="37"/>
        <v>9.31680225736667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9">
      <c r="S56" s="23" t="s">
        <v>44</v>
      </c>
      <c r="T56" s="23"/>
      <c r="U56" s="23"/>
      <c r="V56" s="23" t="s">
        <v>45</v>
      </c>
      <c r="W56" s="23" t="s">
        <v>46</v>
      </c>
      <c r="X56" s="23" t="s">
        <v>47</v>
      </c>
      <c r="Y56" s="23" t="s">
        <v>48</v>
      </c>
      <c r="Z56" s="23" t="s">
        <v>49</v>
      </c>
      <c r="AA56" s="23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="1" customFormat="1" spans="1:79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="1" customFormat="1" spans="1:79">
      <c r="A58" s="13" t="s">
        <v>71</v>
      </c>
      <c r="B58" s="13">
        <f>F7</f>
        <v>122.786</v>
      </c>
      <c r="C58" s="16" t="s">
        <v>72</v>
      </c>
      <c r="D58" s="17">
        <v>3</v>
      </c>
      <c r="E58" s="16"/>
      <c r="F58" s="16"/>
      <c r="G58" s="13">
        <v>1</v>
      </c>
      <c r="H58" s="18">
        <f t="shared" ref="H58:H69" si="40">E59</f>
        <v>3</v>
      </c>
      <c r="I58" s="18">
        <f t="shared" ref="I58:I69" si="41">H58+273.15</f>
        <v>276.15</v>
      </c>
      <c r="J58" s="18">
        <f t="shared" ref="J58:J69" si="42">EXP(($C$16*(I58-$C$14))/($C$17*I58*$C$14))</f>
        <v>0.0256677222920585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0.0709118313604356</v>
      </c>
      <c r="Q58" s="24">
        <f t="shared" ref="Q58:Q69" si="46">P58*$B$60</f>
        <v>0.0205644310945263</v>
      </c>
      <c r="R58" s="18">
        <f t="shared" ref="R58:R69" si="47">L58*$B$60</f>
        <v>0.80117865</v>
      </c>
      <c r="S58" s="25">
        <f t="shared" ref="S58:S69" si="48">Q58/R58</f>
        <v>0.0256677222920585</v>
      </c>
      <c r="T58" s="3">
        <v>0.27</v>
      </c>
      <c r="U58" s="26">
        <f t="shared" ref="U58:U69" si="49">S58*T58</f>
        <v>0.00693028501885579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0.227746554379164</v>
      </c>
      <c r="AC58" s="29">
        <f t="shared" ref="AC58:AC69" si="51">$B$58/12</f>
        <v>10.2321666666667</v>
      </c>
      <c r="AD58" s="1">
        <f t="shared" ref="AD58:AD69" si="52">$B$60</f>
        <v>0.29</v>
      </c>
      <c r="AE58" s="30">
        <f>$E$7/12</f>
        <v>354.085781151599</v>
      </c>
      <c r="AF58" s="1">
        <f t="shared" ref="AF58:AF69" si="53">AE58*10000*AC58*AB58</f>
        <v>8251405.0787605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="1" customFormat="1" spans="1:79">
      <c r="A59" s="13" t="s">
        <v>74</v>
      </c>
      <c r="B59" s="13">
        <v>27</v>
      </c>
      <c r="C59" s="16">
        <v>1</v>
      </c>
      <c r="D59" s="19">
        <v>2.09612293216129</v>
      </c>
      <c r="E59" s="20">
        <f t="shared" ref="E59:E70" si="54">D58</f>
        <v>3</v>
      </c>
      <c r="F59" s="16" t="s">
        <v>73</v>
      </c>
      <c r="G59" s="13">
        <v>2</v>
      </c>
      <c r="H59" s="18">
        <f t="shared" si="40"/>
        <v>2.09612293216129</v>
      </c>
      <c r="I59" s="18">
        <f t="shared" si="41"/>
        <v>275.246122932161</v>
      </c>
      <c r="J59" s="18">
        <f t="shared" si="42"/>
        <v>0.0228613453356517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5">L59+O58-P58-N59</f>
        <v>5.45445816863956</v>
      </c>
      <c r="P59" s="18">
        <f t="shared" si="45"/>
        <v>0.124696251812135</v>
      </c>
      <c r="Q59" s="24">
        <f t="shared" si="46"/>
        <v>0.0361619130255193</v>
      </c>
      <c r="R59" s="18">
        <f t="shared" si="47"/>
        <v>0.80117865</v>
      </c>
      <c r="S59" s="25">
        <f t="shared" si="48"/>
        <v>0.0451358920080051</v>
      </c>
      <c r="T59" s="3">
        <v>0.27</v>
      </c>
      <c r="U59" s="26">
        <f t="shared" si="49"/>
        <v>0.0121866908421614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0.228767874030632</v>
      </c>
      <c r="AC59" s="29">
        <f t="shared" si="51"/>
        <v>10.2321666666667</v>
      </c>
      <c r="AD59" s="1">
        <f t="shared" si="52"/>
        <v>0.29</v>
      </c>
      <c r="AE59" s="30">
        <f t="shared" ref="AE59:AE69" si="56">$E$7/12</f>
        <v>354.085781151599</v>
      </c>
      <c r="AF59" s="1">
        <f t="shared" si="53"/>
        <v>8288408.15080318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="1" customFormat="1" spans="1:79">
      <c r="A60" s="13" t="s">
        <v>37</v>
      </c>
      <c r="B60" s="13">
        <f>H7</f>
        <v>0.29</v>
      </c>
      <c r="C60" s="16">
        <v>2</v>
      </c>
      <c r="D60" s="19">
        <v>2.60390096658621</v>
      </c>
      <c r="E60" s="20">
        <f t="shared" si="54"/>
        <v>2.09612293216129</v>
      </c>
      <c r="F60" s="16" t="s">
        <v>73</v>
      </c>
      <c r="G60" s="13">
        <v>3</v>
      </c>
      <c r="H60" s="18">
        <f t="shared" si="40"/>
        <v>2.60390096658621</v>
      </c>
      <c r="I60" s="18">
        <f t="shared" si="41"/>
        <v>275.753900966586</v>
      </c>
      <c r="J60" s="18">
        <f t="shared" si="42"/>
        <v>0.0244001032661254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5"/>
        <v>8.09244691682743</v>
      </c>
      <c r="P60" s="18">
        <f t="shared" si="45"/>
        <v>0.197456540446227</v>
      </c>
      <c r="Q60" s="24">
        <f t="shared" si="46"/>
        <v>0.0572623967294059</v>
      </c>
      <c r="R60" s="18">
        <f t="shared" si="47"/>
        <v>0.80117865</v>
      </c>
      <c r="S60" s="25">
        <f t="shared" si="48"/>
        <v>0.0714726942978397</v>
      </c>
      <c r="T60" s="3">
        <v>0.27</v>
      </c>
      <c r="U60" s="26">
        <f t="shared" si="49"/>
        <v>0.0192976274604167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0.230149529015559</v>
      </c>
      <c r="AC60" s="29">
        <f t="shared" si="51"/>
        <v>10.2321666666667</v>
      </c>
      <c r="AD60" s="1">
        <f t="shared" si="52"/>
        <v>0.29</v>
      </c>
      <c r="AE60" s="30">
        <f t="shared" si="56"/>
        <v>354.085781151599</v>
      </c>
      <c r="AF60" s="1">
        <f t="shared" si="53"/>
        <v>8338466.40521146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="1" customFormat="1" spans="1:79">
      <c r="A61" s="13"/>
      <c r="B61" s="13"/>
      <c r="C61" s="16">
        <v>3</v>
      </c>
      <c r="D61" s="19">
        <v>8.10692755354839</v>
      </c>
      <c r="E61" s="20">
        <f t="shared" si="54"/>
        <v>2.60390096658621</v>
      </c>
      <c r="F61" s="16" t="s">
        <v>73</v>
      </c>
      <c r="G61" s="13">
        <v>4</v>
      </c>
      <c r="H61" s="18">
        <f t="shared" si="40"/>
        <v>8.10692755354839</v>
      </c>
      <c r="I61" s="18">
        <f t="shared" si="41"/>
        <v>281.256927553548</v>
      </c>
      <c r="J61" s="18">
        <f t="shared" si="42"/>
        <v>0.0486889077261729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5"/>
        <v>10.6576753763812</v>
      </c>
      <c r="P61" s="18">
        <f t="shared" si="45"/>
        <v>0.518910572976129</v>
      </c>
      <c r="Q61" s="24">
        <f t="shared" si="46"/>
        <v>0.150484066163077</v>
      </c>
      <c r="R61" s="18">
        <f t="shared" si="47"/>
        <v>0.80117865</v>
      </c>
      <c r="S61" s="25">
        <f t="shared" si="48"/>
        <v>0.187828352843748</v>
      </c>
      <c r="T61" s="3">
        <v>0.27</v>
      </c>
      <c r="U61" s="26">
        <f t="shared" si="49"/>
        <v>0.0507136552678119</v>
      </c>
      <c r="V61" s="3">
        <v>220.1</v>
      </c>
      <c r="W61" s="27">
        <v>12.1</v>
      </c>
      <c r="X61" s="27">
        <v>4.5</v>
      </c>
      <c r="Y61" s="27">
        <v>1.5</v>
      </c>
      <c r="Z61" s="27">
        <v>6.8</v>
      </c>
      <c r="AA61" s="3">
        <v>30.2</v>
      </c>
      <c r="AB61" s="2">
        <f t="shared" si="50"/>
        <v>0.285053663218536</v>
      </c>
      <c r="AC61" s="29">
        <f t="shared" si="51"/>
        <v>10.2321666666667</v>
      </c>
      <c r="AD61" s="1">
        <f t="shared" si="52"/>
        <v>0.29</v>
      </c>
      <c r="AE61" s="30">
        <f t="shared" si="56"/>
        <v>354.085781151599</v>
      </c>
      <c r="AF61" s="1">
        <f t="shared" si="53"/>
        <v>10327678.7252062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="1" customFormat="1" spans="1:79">
      <c r="A62" s="13"/>
      <c r="B62" s="13"/>
      <c r="C62" s="16">
        <v>4</v>
      </c>
      <c r="D62" s="19">
        <v>17.0088682076667</v>
      </c>
      <c r="E62" s="20">
        <f t="shared" si="54"/>
        <v>8.10692755354839</v>
      </c>
      <c r="F62" s="16" t="s">
        <v>73</v>
      </c>
      <c r="G62" s="13">
        <v>5</v>
      </c>
      <c r="H62" s="18">
        <f t="shared" si="40"/>
        <v>17.0088682076667</v>
      </c>
      <c r="I62" s="18">
        <f t="shared" si="41"/>
        <v>290.158868207667</v>
      </c>
      <c r="J62" s="18">
        <f t="shared" si="42"/>
        <v>0.140828296061107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9.63182656323482</v>
      </c>
      <c r="O62" s="18">
        <f t="shared" si="55"/>
        <v>3.26962324017025</v>
      </c>
      <c r="P62" s="18">
        <f t="shared" si="45"/>
        <v>0.460455469674972</v>
      </c>
      <c r="Q62" s="24">
        <f t="shared" si="46"/>
        <v>0.133532086205742</v>
      </c>
      <c r="R62" s="18">
        <f t="shared" si="47"/>
        <v>0.80117865</v>
      </c>
      <c r="S62" s="25">
        <f t="shared" si="48"/>
        <v>0.166669551423696</v>
      </c>
      <c r="T62" s="3">
        <v>0.27</v>
      </c>
      <c r="U62" s="26">
        <f t="shared" si="49"/>
        <v>0.0450007788843978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0.283943651337238</v>
      </c>
      <c r="AC62" s="29">
        <f t="shared" si="51"/>
        <v>10.2321666666667</v>
      </c>
      <c r="AD62" s="1">
        <f t="shared" si="52"/>
        <v>0.29</v>
      </c>
      <c r="AE62" s="30">
        <f t="shared" si="56"/>
        <v>354.085781151599</v>
      </c>
      <c r="AF62" s="1">
        <f t="shared" si="53"/>
        <v>10287462.276269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="1" customFormat="1" spans="1:79">
      <c r="A63" s="13"/>
      <c r="B63" s="13"/>
      <c r="C63" s="16">
        <v>5</v>
      </c>
      <c r="D63" s="19">
        <v>21.8624525609677</v>
      </c>
      <c r="E63" s="20">
        <f t="shared" si="54"/>
        <v>17.0088682076667</v>
      </c>
      <c r="F63" s="16" t="s">
        <v>75</v>
      </c>
      <c r="G63" s="13">
        <v>6</v>
      </c>
      <c r="H63" s="18">
        <f t="shared" si="40"/>
        <v>21.8624525609677</v>
      </c>
      <c r="I63" s="18">
        <f t="shared" si="41"/>
        <v>295.012452560968</v>
      </c>
      <c r="J63" s="18">
        <f t="shared" si="42"/>
        <v>0.244599349059476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5"/>
        <v>5.57185277049528</v>
      </c>
      <c r="P63" s="18">
        <f t="shared" si="45"/>
        <v>1.36287156071838</v>
      </c>
      <c r="Q63" s="24">
        <f t="shared" si="46"/>
        <v>0.395232752608331</v>
      </c>
      <c r="R63" s="18">
        <f t="shared" si="47"/>
        <v>0.80117865</v>
      </c>
      <c r="S63" s="25">
        <f t="shared" si="48"/>
        <v>0.49331413487907</v>
      </c>
      <c r="T63" s="3">
        <v>0.27</v>
      </c>
      <c r="U63" s="26">
        <f t="shared" si="49"/>
        <v>0.133194816417349</v>
      </c>
      <c r="V63" s="3">
        <v>229.1</v>
      </c>
      <c r="W63" s="27">
        <v>15.1</v>
      </c>
      <c r="X63" s="27">
        <v>6</v>
      </c>
      <c r="Y63" s="27">
        <v>3</v>
      </c>
      <c r="Z63" s="27">
        <v>7</v>
      </c>
      <c r="AA63" s="3">
        <v>30.2</v>
      </c>
      <c r="AB63" s="2">
        <f t="shared" si="50"/>
        <v>0.316279752829891</v>
      </c>
      <c r="AC63" s="29">
        <f t="shared" si="51"/>
        <v>10.2321666666667</v>
      </c>
      <c r="AD63" s="1">
        <f t="shared" si="52"/>
        <v>0.29</v>
      </c>
      <c r="AE63" s="30">
        <f t="shared" si="56"/>
        <v>354.085781151599</v>
      </c>
      <c r="AF63" s="1">
        <f t="shared" si="53"/>
        <v>11459020.1635491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="1" customFormat="1" spans="1:79">
      <c r="A64" s="13"/>
      <c r="B64" s="13"/>
      <c r="C64" s="16">
        <v>6</v>
      </c>
      <c r="D64" s="19">
        <v>25.1773691213333</v>
      </c>
      <c r="E64" s="20">
        <f t="shared" si="54"/>
        <v>21.8624525609677</v>
      </c>
      <c r="F64" s="16" t="s">
        <v>73</v>
      </c>
      <c r="G64" s="13">
        <v>7</v>
      </c>
      <c r="H64" s="18">
        <f t="shared" si="40"/>
        <v>25.1773691213333</v>
      </c>
      <c r="I64" s="18">
        <f t="shared" si="41"/>
        <v>298.327369121333</v>
      </c>
      <c r="J64" s="18">
        <f t="shared" si="42"/>
        <v>0.352961407494159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5"/>
        <v>6.9716662097769</v>
      </c>
      <c r="P64" s="18">
        <f t="shared" si="45"/>
        <v>2.46072911798232</v>
      </c>
      <c r="Q64" s="24">
        <f t="shared" si="46"/>
        <v>0.713611444214873</v>
      </c>
      <c r="R64" s="18">
        <f t="shared" si="47"/>
        <v>0.80117865</v>
      </c>
      <c r="S64" s="25">
        <f t="shared" si="48"/>
        <v>0.89070202284456</v>
      </c>
      <c r="T64" s="3">
        <v>0.27</v>
      </c>
      <c r="U64" s="26">
        <f t="shared" si="49"/>
        <v>0.240489546168031</v>
      </c>
      <c r="V64" s="3">
        <v>229.1</v>
      </c>
      <c r="W64" s="27">
        <v>15.1</v>
      </c>
      <c r="X64" s="27">
        <v>6</v>
      </c>
      <c r="Y64" s="27">
        <v>3</v>
      </c>
      <c r="Z64" s="27">
        <v>7</v>
      </c>
      <c r="AA64" s="3">
        <v>30.2</v>
      </c>
      <c r="AB64" s="2">
        <f t="shared" si="50"/>
        <v>0.337127118820448</v>
      </c>
      <c r="AC64" s="29">
        <f t="shared" si="51"/>
        <v>10.2321666666667</v>
      </c>
      <c r="AD64" s="1">
        <f t="shared" si="52"/>
        <v>0.29</v>
      </c>
      <c r="AE64" s="30">
        <f t="shared" si="56"/>
        <v>354.085781151599</v>
      </c>
      <c r="AF64" s="1">
        <f t="shared" si="53"/>
        <v>12214333.72727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="1" customFormat="1" spans="1:79">
      <c r="A65" s="13"/>
      <c r="B65" s="13"/>
      <c r="C65" s="16">
        <v>7</v>
      </c>
      <c r="D65" s="19">
        <v>28.7941251764516</v>
      </c>
      <c r="E65" s="20">
        <f t="shared" si="54"/>
        <v>25.1773691213333</v>
      </c>
      <c r="F65" s="16" t="s">
        <v>73</v>
      </c>
      <c r="G65" s="13">
        <v>8</v>
      </c>
      <c r="H65" s="18">
        <f t="shared" si="40"/>
        <v>28.7941251764516</v>
      </c>
      <c r="I65" s="18">
        <f t="shared" si="41"/>
        <v>301.944125176452</v>
      </c>
      <c r="J65" s="18">
        <f t="shared" si="42"/>
        <v>0.521809926674364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5"/>
        <v>7.27362209179457</v>
      </c>
      <c r="P65" s="18">
        <f t="shared" si="45"/>
        <v>3.79544821037636</v>
      </c>
      <c r="Q65" s="24">
        <f t="shared" si="46"/>
        <v>1.10067998100914</v>
      </c>
      <c r="R65" s="18">
        <f t="shared" si="47"/>
        <v>0.80117865</v>
      </c>
      <c r="S65" s="25">
        <f t="shared" si="48"/>
        <v>1.37382590138809</v>
      </c>
      <c r="T65" s="3">
        <v>0.27</v>
      </c>
      <c r="U65" s="26">
        <f t="shared" si="49"/>
        <v>0.370932993374785</v>
      </c>
      <c r="V65" s="3">
        <v>229.1</v>
      </c>
      <c r="W65" s="27">
        <v>15.1</v>
      </c>
      <c r="X65" s="27">
        <v>6</v>
      </c>
      <c r="Y65" s="27">
        <v>3</v>
      </c>
      <c r="Z65" s="27">
        <v>7</v>
      </c>
      <c r="AA65" s="3">
        <v>30.2</v>
      </c>
      <c r="AB65" s="2">
        <f t="shared" si="50"/>
        <v>0.362472280612721</v>
      </c>
      <c r="AC65" s="29">
        <f t="shared" si="51"/>
        <v>10.2321666666667</v>
      </c>
      <c r="AD65" s="1">
        <f t="shared" si="52"/>
        <v>0.29</v>
      </c>
      <c r="AE65" s="30">
        <f t="shared" si="56"/>
        <v>354.085781151599</v>
      </c>
      <c r="AF65" s="1">
        <f t="shared" si="53"/>
        <v>13132605.344177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="1" customFormat="1" spans="1:79">
      <c r="A66" s="13"/>
      <c r="B66" s="13"/>
      <c r="C66" s="16">
        <v>8</v>
      </c>
      <c r="D66" s="19">
        <v>27.4526939745161</v>
      </c>
      <c r="E66" s="20">
        <f t="shared" si="54"/>
        <v>28.7941251764516</v>
      </c>
      <c r="F66" s="16" t="s">
        <v>73</v>
      </c>
      <c r="G66" s="13">
        <v>9</v>
      </c>
      <c r="H66" s="18">
        <f t="shared" si="40"/>
        <v>27.4526939745161</v>
      </c>
      <c r="I66" s="18">
        <f t="shared" si="41"/>
        <v>300.602693974516</v>
      </c>
      <c r="J66" s="18">
        <f t="shared" si="42"/>
        <v>0.451873420238714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5"/>
        <v>6.24085888141821</v>
      </c>
      <c r="P66" s="18">
        <f t="shared" si="45"/>
        <v>2.8200782479736</v>
      </c>
      <c r="Q66" s="24">
        <f t="shared" si="46"/>
        <v>0.817822691912345</v>
      </c>
      <c r="R66" s="18">
        <f t="shared" si="47"/>
        <v>0.80117865</v>
      </c>
      <c r="S66" s="25">
        <f t="shared" si="48"/>
        <v>1.02077444514072</v>
      </c>
      <c r="T66" s="3">
        <v>0.27</v>
      </c>
      <c r="U66" s="26">
        <f t="shared" si="49"/>
        <v>0.275609100187996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50"/>
        <v>0.328750848166528</v>
      </c>
      <c r="AC66" s="29">
        <f t="shared" si="51"/>
        <v>10.2321666666667</v>
      </c>
      <c r="AD66" s="1">
        <f t="shared" si="52"/>
        <v>0.29</v>
      </c>
      <c r="AE66" s="30">
        <f t="shared" si="56"/>
        <v>354.085781151599</v>
      </c>
      <c r="AF66" s="1">
        <f t="shared" si="53"/>
        <v>11910856.0197664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="1" customFormat="1" spans="1:79">
      <c r="A67" s="13"/>
      <c r="B67" s="13"/>
      <c r="C67" s="16">
        <v>9</v>
      </c>
      <c r="D67" s="19">
        <v>21.8779108333333</v>
      </c>
      <c r="E67" s="20">
        <f t="shared" si="54"/>
        <v>27.4526939745161</v>
      </c>
      <c r="F67" s="16" t="s">
        <v>73</v>
      </c>
      <c r="G67" s="13">
        <v>10</v>
      </c>
      <c r="H67" s="18">
        <f t="shared" si="40"/>
        <v>21.8779108333333</v>
      </c>
      <c r="I67" s="18">
        <f t="shared" si="41"/>
        <v>295.027910833333</v>
      </c>
      <c r="J67" s="18">
        <f t="shared" si="42"/>
        <v>0.245022703514125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5"/>
        <v>6.18346563344461</v>
      </c>
      <c r="P67" s="18">
        <f t="shared" si="45"/>
        <v>1.51508946659328</v>
      </c>
      <c r="Q67" s="24">
        <f t="shared" si="46"/>
        <v>0.439375945312051</v>
      </c>
      <c r="R67" s="18">
        <f t="shared" si="47"/>
        <v>0.80117865</v>
      </c>
      <c r="S67" s="25">
        <f t="shared" si="48"/>
        <v>0.548411949459775</v>
      </c>
      <c r="T67" s="3">
        <v>0.27</v>
      </c>
      <c r="U67" s="26">
        <f t="shared" si="49"/>
        <v>0.148071226354139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0"/>
        <v>0.303970239280609</v>
      </c>
      <c r="AC67" s="29">
        <f t="shared" si="51"/>
        <v>10.2321666666667</v>
      </c>
      <c r="AD67" s="1">
        <f t="shared" si="52"/>
        <v>0.29</v>
      </c>
      <c r="AE67" s="30">
        <f t="shared" si="56"/>
        <v>354.085781151599</v>
      </c>
      <c r="AF67" s="1">
        <f t="shared" si="53"/>
        <v>11013038.5200749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="1" customFormat="1" spans="1:79">
      <c r="A68" s="13"/>
      <c r="B68" s="13"/>
      <c r="C68" s="16">
        <v>10</v>
      </c>
      <c r="D68" s="19">
        <v>17.7829000148387</v>
      </c>
      <c r="E68" s="20">
        <f t="shared" si="54"/>
        <v>21.8779108333333</v>
      </c>
      <c r="F68" s="16" t="s">
        <v>73</v>
      </c>
      <c r="G68" s="13">
        <v>11</v>
      </c>
      <c r="H68" s="18">
        <f t="shared" si="40"/>
        <v>17.7829000148387</v>
      </c>
      <c r="I68" s="18">
        <f t="shared" si="41"/>
        <v>290.932900014839</v>
      </c>
      <c r="J68" s="18">
        <f t="shared" si="42"/>
        <v>0.153979532050366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4.43495735850876</v>
      </c>
      <c r="O68" s="18">
        <f t="shared" si="55"/>
        <v>2.99610380834257</v>
      </c>
      <c r="P68" s="18">
        <f t="shared" si="45"/>
        <v>0.461338662382908</v>
      </c>
      <c r="Q68" s="24">
        <f t="shared" si="46"/>
        <v>0.133788212091043</v>
      </c>
      <c r="R68" s="18">
        <f t="shared" si="47"/>
        <v>0.80117865</v>
      </c>
      <c r="S68" s="25">
        <f t="shared" si="48"/>
        <v>0.166989237782414</v>
      </c>
      <c r="T68" s="3">
        <v>0.27</v>
      </c>
      <c r="U68" s="26">
        <f t="shared" si="49"/>
        <v>0.0450870942012517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0.235160422403303</v>
      </c>
      <c r="AC68" s="29">
        <f t="shared" si="51"/>
        <v>10.2321666666667</v>
      </c>
      <c r="AD68" s="1">
        <f t="shared" si="52"/>
        <v>0.29</v>
      </c>
      <c r="AE68" s="30">
        <f t="shared" si="56"/>
        <v>354.085781151599</v>
      </c>
      <c r="AF68" s="1">
        <f t="shared" si="53"/>
        <v>8520014.3160524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="1" customFormat="1" spans="1:79">
      <c r="A69" s="13"/>
      <c r="B69" s="13"/>
      <c r="C69" s="16">
        <v>11</v>
      </c>
      <c r="D69" s="19">
        <v>9.31680225736667</v>
      </c>
      <c r="E69" s="20">
        <f t="shared" si="54"/>
        <v>17.7829000148387</v>
      </c>
      <c r="F69" s="16" t="s">
        <v>75</v>
      </c>
      <c r="G69" s="13">
        <v>12</v>
      </c>
      <c r="H69" s="18">
        <f t="shared" si="40"/>
        <v>9.31680225736667</v>
      </c>
      <c r="I69" s="18">
        <f t="shared" si="41"/>
        <v>282.466802257367</v>
      </c>
      <c r="J69" s="18">
        <f t="shared" si="42"/>
        <v>0.0564712828744285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5"/>
        <v>5.29745014595966</v>
      </c>
      <c r="P69" s="18">
        <f t="shared" si="45"/>
        <v>0.29915380570567</v>
      </c>
      <c r="Q69" s="24">
        <f t="shared" si="46"/>
        <v>0.0867546036546444</v>
      </c>
      <c r="R69" s="18">
        <f t="shared" si="47"/>
        <v>0.80117865</v>
      </c>
      <c r="S69" s="25">
        <f t="shared" si="48"/>
        <v>0.108283718811834</v>
      </c>
      <c r="T69" s="3">
        <v>0.27</v>
      </c>
      <c r="U69" s="26">
        <f t="shared" si="49"/>
        <v>0.0292366040791951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0.232080672172588</v>
      </c>
      <c r="AC69" s="29">
        <f t="shared" si="51"/>
        <v>10.2321666666667</v>
      </c>
      <c r="AD69" s="1">
        <f t="shared" si="52"/>
        <v>0.29</v>
      </c>
      <c r="AE69" s="30">
        <f t="shared" si="56"/>
        <v>354.085781151599</v>
      </c>
      <c r="AF69" s="1">
        <f t="shared" si="53"/>
        <v>8408432.97176241</v>
      </c>
      <c r="AG69" s="1">
        <f>SUM(AF58:AF69)</f>
        <v>122151721.698903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="1" customFormat="1" spans="1:46">
      <c r="A70" s="13"/>
      <c r="B70" s="13"/>
      <c r="C70" s="16">
        <v>12</v>
      </c>
      <c r="D70" s="19">
        <v>2.75541841280645</v>
      </c>
      <c r="E70" s="20">
        <f t="shared" si="54"/>
        <v>9.31680225736667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3" t="s">
        <v>44</v>
      </c>
      <c r="T72" s="23"/>
      <c r="U72" s="23"/>
      <c r="V72" s="23" t="s">
        <v>45</v>
      </c>
      <c r="W72" s="23"/>
      <c r="X72" s="23"/>
      <c r="Y72" s="23" t="s">
        <v>46</v>
      </c>
      <c r="Z72" s="23"/>
      <c r="AA72" s="23"/>
      <c r="AB72" s="23" t="s">
        <v>47</v>
      </c>
      <c r="AC72" s="23"/>
      <c r="AD72" s="23"/>
      <c r="AE72" s="23" t="s">
        <v>48</v>
      </c>
      <c r="AF72" s="23"/>
      <c r="AG72" s="23"/>
      <c r="AH72" s="23" t="s">
        <v>49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51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4" t="s">
        <v>11</v>
      </c>
      <c r="AR73" s="34" t="s">
        <v>12</v>
      </c>
      <c r="AS73" s="34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3</v>
      </c>
      <c r="E74" s="16"/>
      <c r="F74" s="16"/>
      <c r="G74" s="13">
        <v>1</v>
      </c>
      <c r="H74" s="18">
        <f t="shared" ref="H74:H85" si="57">E75</f>
        <v>3</v>
      </c>
      <c r="I74" s="18">
        <f t="shared" ref="I74:I85" si="58">H74+273.15</f>
        <v>276.15</v>
      </c>
      <c r="J74" s="18">
        <f t="shared" ref="J74:J85" si="59">EXP(($C$16*(I74-$C$14))/($C$17*I74*$C$14))</f>
        <v>0.0256677222920585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0.0133785302130667</v>
      </c>
      <c r="Q74" s="24">
        <f t="shared" ref="Q74:Q85" si="63">P74*$B$76</f>
        <v>0.00347841785539735</v>
      </c>
      <c r="R74" s="18">
        <f t="shared" ref="R74:R85" si="64">L74*$B$76</f>
        <v>0.1355172</v>
      </c>
      <c r="S74" s="25">
        <f t="shared" ref="S74:S85" si="65">Q74/R74</f>
        <v>0.0256677222920585</v>
      </c>
      <c r="T74" s="3">
        <v>0.01</v>
      </c>
      <c r="U74" s="26">
        <f t="shared" ref="U74:U85" si="66">S74*T74</f>
        <v>0.000256677222920585</v>
      </c>
      <c r="V74" s="25"/>
      <c r="W74" s="3"/>
      <c r="X74" s="3"/>
      <c r="Y74" s="28"/>
      <c r="Z74" s="3"/>
      <c r="AA74" s="27"/>
      <c r="AB74" s="3"/>
      <c r="AC74" s="3"/>
      <c r="AD74" s="3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0.00574667722292059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>$E$8/12</f>
        <v>0.0258333333333333</v>
      </c>
      <c r="AX74" s="1">
        <f t="shared" ref="AX74:AX85" si="72">AW74*10000*AV74*0.67*AU74*AT74</f>
        <v>13.4792731734384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2.09612293216129</v>
      </c>
      <c r="E75" s="20">
        <f t="shared" ref="E75:E86" si="73">D74</f>
        <v>3</v>
      </c>
      <c r="F75" s="16" t="s">
        <v>73</v>
      </c>
      <c r="G75" s="13">
        <v>2</v>
      </c>
      <c r="H75" s="18">
        <f t="shared" si="57"/>
        <v>2.09612293216129</v>
      </c>
      <c r="I75" s="18">
        <f t="shared" si="58"/>
        <v>275.246122932161</v>
      </c>
      <c r="J75" s="18">
        <f t="shared" si="59"/>
        <v>0.0228613453356517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1.02906146978693</v>
      </c>
      <c r="P75" s="18">
        <f t="shared" si="62"/>
        <v>0.0235257296324124</v>
      </c>
      <c r="Q75" s="24">
        <f t="shared" si="63"/>
        <v>0.00611668970442722</v>
      </c>
      <c r="R75" s="18">
        <f t="shared" si="64"/>
        <v>0.1355172</v>
      </c>
      <c r="S75" s="25">
        <f t="shared" si="65"/>
        <v>0.0451358920080051</v>
      </c>
      <c r="T75" s="3">
        <v>0.01</v>
      </c>
      <c r="U75" s="26">
        <f t="shared" si="66"/>
        <v>0.000451358920080051</v>
      </c>
      <c r="V75" s="25"/>
      <c r="W75" s="3"/>
      <c r="X75" s="3"/>
      <c r="Y75" s="28"/>
      <c r="Z75" s="3"/>
      <c r="AA75" s="27"/>
      <c r="AB75" s="3"/>
      <c r="AC75" s="3"/>
      <c r="AD75" s="3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0.00594135892008005</v>
      </c>
      <c r="AU75" s="29">
        <f t="shared" si="70"/>
        <v>52.122</v>
      </c>
      <c r="AV75" s="1">
        <f t="shared" si="71"/>
        <v>0.26</v>
      </c>
      <c r="AW75" s="2">
        <f t="shared" ref="AW75:AW85" si="75">$E$8/12</f>
        <v>0.0258333333333333</v>
      </c>
      <c r="AX75" s="1">
        <f t="shared" si="72"/>
        <v>13.9359140593079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9">
        <v>2.60390096658621</v>
      </c>
      <c r="E76" s="20">
        <f t="shared" si="73"/>
        <v>2.09612293216129</v>
      </c>
      <c r="F76" s="16" t="s">
        <v>73</v>
      </c>
      <c r="G76" s="13">
        <v>3</v>
      </c>
      <c r="H76" s="18">
        <f t="shared" si="57"/>
        <v>2.60390096658621</v>
      </c>
      <c r="I76" s="18">
        <f t="shared" si="58"/>
        <v>275.753900966586</v>
      </c>
      <c r="J76" s="18">
        <f t="shared" si="59"/>
        <v>0.0244001032661254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1.52675574015452</v>
      </c>
      <c r="P76" s="18">
        <f t="shared" si="62"/>
        <v>0.03725299772192</v>
      </c>
      <c r="Q76" s="24">
        <f t="shared" si="63"/>
        <v>0.00968577940769921</v>
      </c>
      <c r="R76" s="18">
        <f t="shared" si="64"/>
        <v>0.1355172</v>
      </c>
      <c r="S76" s="25">
        <f t="shared" si="65"/>
        <v>0.0714726942978398</v>
      </c>
      <c r="T76" s="3">
        <v>0.01</v>
      </c>
      <c r="U76" s="26">
        <f t="shared" si="66"/>
        <v>0.000714726942978398</v>
      </c>
      <c r="V76" s="25"/>
      <c r="W76" s="3"/>
      <c r="X76" s="3"/>
      <c r="Y76" s="28"/>
      <c r="Z76" s="3"/>
      <c r="AA76" s="27"/>
      <c r="AB76" s="3"/>
      <c r="AC76" s="3"/>
      <c r="AD76" s="3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0.0062047269429784</v>
      </c>
      <c r="AU76" s="29">
        <f t="shared" si="70"/>
        <v>52.122</v>
      </c>
      <c r="AV76" s="1">
        <f t="shared" si="71"/>
        <v>0.26</v>
      </c>
      <c r="AW76" s="2">
        <f t="shared" si="75"/>
        <v>0.0258333333333333</v>
      </c>
      <c r="AX76" s="1">
        <f t="shared" si="72"/>
        <v>14.5536640021159</v>
      </c>
    </row>
    <row r="77" s="1" customFormat="1" spans="1:50">
      <c r="A77" s="13"/>
      <c r="B77" s="13"/>
      <c r="C77" s="16">
        <v>3</v>
      </c>
      <c r="D77" s="19">
        <v>8.10692755354839</v>
      </c>
      <c r="E77" s="20">
        <f t="shared" si="73"/>
        <v>2.60390096658621</v>
      </c>
      <c r="F77" s="16" t="s">
        <v>73</v>
      </c>
      <c r="G77" s="13">
        <v>4</v>
      </c>
      <c r="H77" s="18">
        <f t="shared" si="57"/>
        <v>8.10692755354839</v>
      </c>
      <c r="I77" s="18">
        <f t="shared" si="58"/>
        <v>281.256927553548</v>
      </c>
      <c r="J77" s="18">
        <f t="shared" si="59"/>
        <v>0.0486889077261729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2.0107227424326</v>
      </c>
      <c r="P77" s="18">
        <f t="shared" si="62"/>
        <v>0.0978998940692182</v>
      </c>
      <c r="Q77" s="24">
        <f t="shared" si="63"/>
        <v>0.0254539724579967</v>
      </c>
      <c r="R77" s="18">
        <f t="shared" si="64"/>
        <v>0.1355172</v>
      </c>
      <c r="S77" s="25">
        <f t="shared" si="65"/>
        <v>0.187828352843748</v>
      </c>
      <c r="T77" s="3">
        <v>0.01</v>
      </c>
      <c r="U77" s="26">
        <f t="shared" si="66"/>
        <v>0.00187828352843748</v>
      </c>
      <c r="V77" s="25"/>
      <c r="W77" s="3"/>
      <c r="X77" s="3"/>
      <c r="Y77" s="28"/>
      <c r="Z77" s="3"/>
      <c r="AA77" s="27"/>
      <c r="AB77" s="3"/>
      <c r="AC77" s="3"/>
      <c r="AD77" s="3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0.00736828352843748</v>
      </c>
      <c r="AU77" s="29">
        <f t="shared" si="70"/>
        <v>52.122</v>
      </c>
      <c r="AV77" s="1">
        <f t="shared" si="71"/>
        <v>0.26</v>
      </c>
      <c r="AW77" s="2">
        <f t="shared" si="75"/>
        <v>0.0258333333333333</v>
      </c>
      <c r="AX77" s="1">
        <f t="shared" si="72"/>
        <v>17.2828754159049</v>
      </c>
    </row>
    <row r="78" s="1" customFormat="1" spans="1:50">
      <c r="A78" s="13"/>
      <c r="B78" s="13"/>
      <c r="C78" s="16">
        <v>4</v>
      </c>
      <c r="D78" s="19">
        <v>17.0088682076667</v>
      </c>
      <c r="E78" s="20">
        <f t="shared" si="73"/>
        <v>8.10692755354839</v>
      </c>
      <c r="F78" s="16" t="s">
        <v>73</v>
      </c>
      <c r="G78" s="13">
        <v>5</v>
      </c>
      <c r="H78" s="18">
        <f t="shared" si="57"/>
        <v>17.0088682076667</v>
      </c>
      <c r="I78" s="18">
        <f t="shared" si="58"/>
        <v>290.158868207667</v>
      </c>
      <c r="J78" s="18">
        <f t="shared" si="59"/>
        <v>0.140828296061107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1.81718170594521</v>
      </c>
      <c r="O78" s="18">
        <f t="shared" si="74"/>
        <v>0.616861142418169</v>
      </c>
      <c r="P78" s="18">
        <f t="shared" si="62"/>
        <v>0.0868715035930586</v>
      </c>
      <c r="Q78" s="24">
        <f t="shared" si="63"/>
        <v>0.0225865909341952</v>
      </c>
      <c r="R78" s="18">
        <f t="shared" si="64"/>
        <v>0.1355172</v>
      </c>
      <c r="S78" s="25">
        <f t="shared" si="65"/>
        <v>0.166669551423696</v>
      </c>
      <c r="T78" s="3">
        <v>0.01</v>
      </c>
      <c r="U78" s="26">
        <f t="shared" si="66"/>
        <v>0.00166669551423696</v>
      </c>
      <c r="V78" s="25"/>
      <c r="W78" s="3"/>
      <c r="X78" s="3"/>
      <c r="Y78" s="28"/>
      <c r="Z78" s="3"/>
      <c r="AA78" s="27"/>
      <c r="AB78" s="3"/>
      <c r="AC78" s="3"/>
      <c r="AD78" s="3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0.011616695514237</v>
      </c>
      <c r="AU78" s="29">
        <f t="shared" si="70"/>
        <v>52.122</v>
      </c>
      <c r="AV78" s="1">
        <f t="shared" si="71"/>
        <v>0.26</v>
      </c>
      <c r="AW78" s="2">
        <f t="shared" si="75"/>
        <v>0.0258333333333333</v>
      </c>
      <c r="AX78" s="1">
        <f t="shared" si="72"/>
        <v>27.247852304027</v>
      </c>
    </row>
    <row r="79" s="1" customFormat="1" spans="1:50">
      <c r="A79" s="13"/>
      <c r="B79" s="13"/>
      <c r="C79" s="16">
        <v>5</v>
      </c>
      <c r="D79" s="19">
        <v>21.8624525609677</v>
      </c>
      <c r="E79" s="20">
        <f t="shared" si="73"/>
        <v>17.0088682076667</v>
      </c>
      <c r="F79" s="16" t="s">
        <v>75</v>
      </c>
      <c r="G79" s="13">
        <v>6</v>
      </c>
      <c r="H79" s="18">
        <f t="shared" si="57"/>
        <v>21.8624525609677</v>
      </c>
      <c r="I79" s="18">
        <f t="shared" si="58"/>
        <v>295.012452560968</v>
      </c>
      <c r="J79" s="18">
        <f t="shared" si="59"/>
        <v>0.244599349059476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1.05120963882511</v>
      </c>
      <c r="P79" s="18">
        <f t="shared" si="62"/>
        <v>0.257125193381669</v>
      </c>
      <c r="Q79" s="24">
        <f t="shared" si="63"/>
        <v>0.0668525502792339</v>
      </c>
      <c r="R79" s="18">
        <f t="shared" si="64"/>
        <v>0.1355172</v>
      </c>
      <c r="S79" s="25">
        <f t="shared" si="65"/>
        <v>0.49331413487907</v>
      </c>
      <c r="T79" s="3">
        <v>0.01</v>
      </c>
      <c r="U79" s="26">
        <f t="shared" si="66"/>
        <v>0.0049331413487907</v>
      </c>
      <c r="V79" s="25"/>
      <c r="W79" s="3"/>
      <c r="X79" s="3"/>
      <c r="Y79" s="28"/>
      <c r="Z79" s="3"/>
      <c r="AA79" s="27"/>
      <c r="AB79" s="3"/>
      <c r="AC79" s="3"/>
      <c r="AD79" s="3"/>
      <c r="AE79" s="25">
        <v>0.01</v>
      </c>
      <c r="AF79" s="3">
        <v>0.49</v>
      </c>
      <c r="AG79" s="26">
        <f t="shared" si="67"/>
        <v>0.0049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0.02</v>
      </c>
      <c r="AR79" s="3">
        <v>0.5</v>
      </c>
      <c r="AS79" s="3">
        <f t="shared" si="68"/>
        <v>0.01</v>
      </c>
      <c r="AT79" s="2">
        <f t="shared" si="69"/>
        <v>0.0198331413487907</v>
      </c>
      <c r="AU79" s="29">
        <f t="shared" si="70"/>
        <v>52.122</v>
      </c>
      <c r="AV79" s="1">
        <f t="shared" si="71"/>
        <v>0.26</v>
      </c>
      <c r="AW79" s="2">
        <f t="shared" si="75"/>
        <v>0.0258333333333333</v>
      </c>
      <c r="AX79" s="1">
        <f t="shared" si="72"/>
        <v>46.5201576071641</v>
      </c>
    </row>
    <row r="80" s="1" customFormat="1" spans="1:50">
      <c r="A80" s="13"/>
      <c r="B80" s="13"/>
      <c r="C80" s="16">
        <v>6</v>
      </c>
      <c r="D80" s="19">
        <v>25.1773691213333</v>
      </c>
      <c r="E80" s="20">
        <f t="shared" si="73"/>
        <v>21.8624525609677</v>
      </c>
      <c r="F80" s="16" t="s">
        <v>73</v>
      </c>
      <c r="G80" s="13">
        <v>7</v>
      </c>
      <c r="H80" s="18">
        <f t="shared" si="57"/>
        <v>25.1773691213333</v>
      </c>
      <c r="I80" s="18">
        <f t="shared" si="58"/>
        <v>298.327369121333</v>
      </c>
      <c r="J80" s="18">
        <f t="shared" si="59"/>
        <v>0.352961407494159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1.31530444544344</v>
      </c>
      <c r="P80" s="18">
        <f t="shared" si="62"/>
        <v>0.464251708347041</v>
      </c>
      <c r="Q80" s="24">
        <f t="shared" si="63"/>
        <v>0.120705444170231</v>
      </c>
      <c r="R80" s="18">
        <f t="shared" si="64"/>
        <v>0.1355172</v>
      </c>
      <c r="S80" s="25">
        <f t="shared" si="65"/>
        <v>0.89070202284456</v>
      </c>
      <c r="T80" s="3">
        <v>0.01</v>
      </c>
      <c r="U80" s="26">
        <f t="shared" si="66"/>
        <v>0.0089070202284456</v>
      </c>
      <c r="V80" s="25"/>
      <c r="W80" s="3"/>
      <c r="X80" s="3"/>
      <c r="Y80" s="28"/>
      <c r="Z80" s="3"/>
      <c r="AA80" s="27"/>
      <c r="AB80" s="3"/>
      <c r="AC80" s="3"/>
      <c r="AD80" s="3"/>
      <c r="AE80" s="25">
        <v>0.01</v>
      </c>
      <c r="AF80" s="3">
        <v>0.49</v>
      </c>
      <c r="AG80" s="26">
        <f t="shared" si="67"/>
        <v>0.0049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0.02</v>
      </c>
      <c r="AR80" s="3">
        <v>0.5</v>
      </c>
      <c r="AS80" s="3">
        <f t="shared" si="68"/>
        <v>0.01</v>
      </c>
      <c r="AT80" s="2">
        <f t="shared" si="69"/>
        <v>0.0238070202284456</v>
      </c>
      <c r="AU80" s="29">
        <f t="shared" si="70"/>
        <v>52.122</v>
      </c>
      <c r="AV80" s="1">
        <f t="shared" si="71"/>
        <v>0.26</v>
      </c>
      <c r="AW80" s="2">
        <f t="shared" si="75"/>
        <v>0.0258333333333333</v>
      </c>
      <c r="AX80" s="1">
        <f t="shared" si="72"/>
        <v>55.8411959914641</v>
      </c>
    </row>
    <row r="81" s="1" customFormat="1" spans="1:50">
      <c r="A81" s="13"/>
      <c r="B81" s="13"/>
      <c r="C81" s="16">
        <v>7</v>
      </c>
      <c r="D81" s="19">
        <v>28.7941251764516</v>
      </c>
      <c r="E81" s="20">
        <f t="shared" si="73"/>
        <v>25.1773691213333</v>
      </c>
      <c r="F81" s="16" t="s">
        <v>73</v>
      </c>
      <c r="G81" s="13">
        <v>8</v>
      </c>
      <c r="H81" s="18">
        <f t="shared" si="57"/>
        <v>28.7941251764516</v>
      </c>
      <c r="I81" s="18">
        <f t="shared" si="58"/>
        <v>301.944125176452</v>
      </c>
      <c r="J81" s="18">
        <f t="shared" si="59"/>
        <v>0.521809926674364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1.3722727370964</v>
      </c>
      <c r="P81" s="18">
        <f t="shared" si="62"/>
        <v>0.716065536321501</v>
      </c>
      <c r="Q81" s="24">
        <f t="shared" si="63"/>
        <v>0.18617703944359</v>
      </c>
      <c r="R81" s="18">
        <f t="shared" si="64"/>
        <v>0.1355172</v>
      </c>
      <c r="S81" s="25">
        <f t="shared" si="65"/>
        <v>1.37382590138809</v>
      </c>
      <c r="T81" s="3">
        <v>0.01</v>
      </c>
      <c r="U81" s="26">
        <f t="shared" si="66"/>
        <v>0.0137382590138809</v>
      </c>
      <c r="V81" s="25"/>
      <c r="W81" s="3"/>
      <c r="X81" s="3"/>
      <c r="Y81" s="28"/>
      <c r="Z81" s="3"/>
      <c r="AA81" s="27"/>
      <c r="AB81" s="3"/>
      <c r="AC81" s="3"/>
      <c r="AD81" s="3"/>
      <c r="AE81" s="25">
        <v>0.01</v>
      </c>
      <c r="AF81" s="3">
        <v>0.49</v>
      </c>
      <c r="AG81" s="26">
        <f t="shared" si="67"/>
        <v>0.0049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0.02</v>
      </c>
      <c r="AR81" s="3">
        <v>0.5</v>
      </c>
      <c r="AS81" s="3">
        <f t="shared" si="68"/>
        <v>0.01</v>
      </c>
      <c r="AT81" s="2">
        <f t="shared" si="69"/>
        <v>0.0286382590138809</v>
      </c>
      <c r="AU81" s="29">
        <f t="shared" si="70"/>
        <v>52.122</v>
      </c>
      <c r="AV81" s="1">
        <f t="shared" si="71"/>
        <v>0.26</v>
      </c>
      <c r="AW81" s="2">
        <f t="shared" si="75"/>
        <v>0.0258333333333333</v>
      </c>
      <c r="AX81" s="1">
        <f t="shared" si="72"/>
        <v>67.1732379400281</v>
      </c>
    </row>
    <row r="82" s="1" customFormat="1" spans="1:50">
      <c r="A82" s="13"/>
      <c r="B82" s="13"/>
      <c r="C82" s="16">
        <v>8</v>
      </c>
      <c r="D82" s="19">
        <v>27.4526939745161</v>
      </c>
      <c r="E82" s="20">
        <f t="shared" si="73"/>
        <v>28.7941251764516</v>
      </c>
      <c r="F82" s="16" t="s">
        <v>73</v>
      </c>
      <c r="G82" s="13">
        <v>9</v>
      </c>
      <c r="H82" s="18">
        <f t="shared" si="57"/>
        <v>27.4526939745161</v>
      </c>
      <c r="I82" s="18">
        <f t="shared" si="58"/>
        <v>300.602693974516</v>
      </c>
      <c r="J82" s="18">
        <f t="shared" si="59"/>
        <v>0.451873420238714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1.1774272007749</v>
      </c>
      <c r="P82" s="18">
        <f t="shared" si="62"/>
        <v>0.532048056296249</v>
      </c>
      <c r="Q82" s="24">
        <f t="shared" si="63"/>
        <v>0.138332494637025</v>
      </c>
      <c r="R82" s="18">
        <f t="shared" si="64"/>
        <v>0.1355172</v>
      </c>
      <c r="S82" s="25">
        <f t="shared" si="65"/>
        <v>1.02077444514073</v>
      </c>
      <c r="T82" s="3">
        <v>0.01</v>
      </c>
      <c r="U82" s="26">
        <f t="shared" si="66"/>
        <v>0.0102077444514072</v>
      </c>
      <c r="V82" s="25"/>
      <c r="W82" s="3"/>
      <c r="X82" s="3"/>
      <c r="Y82" s="28"/>
      <c r="Z82" s="3"/>
      <c r="AA82" s="27"/>
      <c r="AB82" s="3"/>
      <c r="AC82" s="3"/>
      <c r="AD82" s="3"/>
      <c r="AE82" s="25">
        <v>0.005</v>
      </c>
      <c r="AF82" s="3">
        <v>0.49</v>
      </c>
      <c r="AG82" s="26">
        <f t="shared" si="67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0.0201577444514073</v>
      </c>
      <c r="AU82" s="29">
        <f t="shared" si="70"/>
        <v>52.122</v>
      </c>
      <c r="AV82" s="1">
        <f t="shared" si="71"/>
        <v>0.26</v>
      </c>
      <c r="AW82" s="2">
        <f t="shared" si="75"/>
        <v>0.0258333333333333</v>
      </c>
      <c r="AX82" s="1">
        <f t="shared" si="72"/>
        <v>47.2815391365917</v>
      </c>
    </row>
    <row r="83" s="1" customFormat="1" spans="1:50">
      <c r="A83" s="13"/>
      <c r="B83" s="13"/>
      <c r="C83" s="16">
        <v>9</v>
      </c>
      <c r="D83" s="19">
        <v>21.8779108333333</v>
      </c>
      <c r="E83" s="20">
        <f t="shared" si="73"/>
        <v>27.4526939745161</v>
      </c>
      <c r="F83" s="16" t="s">
        <v>73</v>
      </c>
      <c r="G83" s="13">
        <v>10</v>
      </c>
      <c r="H83" s="18">
        <f t="shared" si="57"/>
        <v>21.8779108333333</v>
      </c>
      <c r="I83" s="18">
        <f t="shared" si="58"/>
        <v>295.027910833333</v>
      </c>
      <c r="J83" s="18">
        <f t="shared" si="59"/>
        <v>0.245022703514125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1.16659914447865</v>
      </c>
      <c r="P83" s="18">
        <f t="shared" si="62"/>
        <v>0.285843276297424</v>
      </c>
      <c r="Q83" s="24">
        <f t="shared" si="63"/>
        <v>0.0743192518373303</v>
      </c>
      <c r="R83" s="18">
        <f t="shared" si="64"/>
        <v>0.1355172</v>
      </c>
      <c r="S83" s="25">
        <f t="shared" si="65"/>
        <v>0.548411949459776</v>
      </c>
      <c r="T83" s="3">
        <v>0.01</v>
      </c>
      <c r="U83" s="26">
        <f t="shared" si="66"/>
        <v>0.00548411949459776</v>
      </c>
      <c r="V83" s="25"/>
      <c r="W83" s="3"/>
      <c r="X83" s="3"/>
      <c r="Y83" s="28"/>
      <c r="Z83" s="3"/>
      <c r="AA83" s="27"/>
      <c r="AB83" s="3"/>
      <c r="AC83" s="3"/>
      <c r="AD83" s="3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0.0154341194945978</v>
      </c>
      <c r="AU83" s="29">
        <f t="shared" si="70"/>
        <v>52.122</v>
      </c>
      <c r="AV83" s="1">
        <f t="shared" si="71"/>
        <v>0.26</v>
      </c>
      <c r="AW83" s="2">
        <f t="shared" si="75"/>
        <v>0.0258333333333333</v>
      </c>
      <c r="AX83" s="1">
        <f t="shared" si="72"/>
        <v>36.2019136953446</v>
      </c>
    </row>
    <row r="84" s="1" customFormat="1" spans="1:50">
      <c r="A84" s="13"/>
      <c r="B84" s="13"/>
      <c r="C84" s="16">
        <v>10</v>
      </c>
      <c r="D84" s="19">
        <v>17.7829000148387</v>
      </c>
      <c r="E84" s="20">
        <f t="shared" si="73"/>
        <v>21.8779108333333</v>
      </c>
      <c r="F84" s="16" t="s">
        <v>73</v>
      </c>
      <c r="G84" s="13">
        <v>11</v>
      </c>
      <c r="H84" s="18">
        <f t="shared" si="57"/>
        <v>17.7829000148387</v>
      </c>
      <c r="I84" s="18">
        <f t="shared" si="58"/>
        <v>290.932900014839</v>
      </c>
      <c r="J84" s="18">
        <f t="shared" si="59"/>
        <v>0.153979532050366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0.836718074772165</v>
      </c>
      <c r="O84" s="18">
        <f t="shared" si="74"/>
        <v>0.565257793409061</v>
      </c>
      <c r="P84" s="18">
        <f t="shared" si="62"/>
        <v>0.0870381305169497</v>
      </c>
      <c r="Q84" s="24">
        <f t="shared" si="63"/>
        <v>0.0226299139344069</v>
      </c>
      <c r="R84" s="18">
        <f t="shared" si="64"/>
        <v>0.1355172</v>
      </c>
      <c r="S84" s="25">
        <f t="shared" si="65"/>
        <v>0.166989237782414</v>
      </c>
      <c r="T84" s="3">
        <v>0.01</v>
      </c>
      <c r="U84" s="26">
        <f t="shared" si="66"/>
        <v>0.00166989237782414</v>
      </c>
      <c r="V84" s="25"/>
      <c r="W84" s="3"/>
      <c r="X84" s="3"/>
      <c r="Y84" s="28"/>
      <c r="Z84" s="3"/>
      <c r="AA84" s="27"/>
      <c r="AB84" s="3"/>
      <c r="AC84" s="3"/>
      <c r="AD84" s="3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0.00715989237782414</v>
      </c>
      <c r="AU84" s="29">
        <f t="shared" si="70"/>
        <v>52.122</v>
      </c>
      <c r="AV84" s="1">
        <f t="shared" si="71"/>
        <v>0.26</v>
      </c>
      <c r="AW84" s="2">
        <f t="shared" si="75"/>
        <v>0.0258333333333333</v>
      </c>
      <c r="AX84" s="1">
        <f t="shared" si="72"/>
        <v>16.7940779531136</v>
      </c>
    </row>
    <row r="85" s="1" customFormat="1" spans="1:51">
      <c r="A85" s="13"/>
      <c r="B85" s="13"/>
      <c r="C85" s="16">
        <v>11</v>
      </c>
      <c r="D85" s="19">
        <v>9.31680225736667</v>
      </c>
      <c r="E85" s="20">
        <f t="shared" si="73"/>
        <v>17.7829000148387</v>
      </c>
      <c r="F85" s="16" t="s">
        <v>75</v>
      </c>
      <c r="G85" s="13">
        <v>12</v>
      </c>
      <c r="H85" s="18">
        <f t="shared" si="57"/>
        <v>9.31680225736667</v>
      </c>
      <c r="I85" s="18">
        <f t="shared" si="58"/>
        <v>282.466802257367</v>
      </c>
      <c r="J85" s="18">
        <f t="shared" si="59"/>
        <v>0.0564712828744285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0.999439662892112</v>
      </c>
      <c r="P85" s="18">
        <f t="shared" si="62"/>
        <v>0.0564396399191039</v>
      </c>
      <c r="Q85" s="24">
        <f t="shared" si="63"/>
        <v>0.014674306378967</v>
      </c>
      <c r="R85" s="18">
        <f t="shared" si="64"/>
        <v>0.1355172</v>
      </c>
      <c r="S85" s="25">
        <f t="shared" si="65"/>
        <v>0.108283718811834</v>
      </c>
      <c r="T85" s="3">
        <v>0.01</v>
      </c>
      <c r="U85" s="26">
        <f t="shared" si="66"/>
        <v>0.00108283718811834</v>
      </c>
      <c r="V85" s="25"/>
      <c r="W85" s="3"/>
      <c r="X85" s="3"/>
      <c r="Y85" s="28"/>
      <c r="Z85" s="3"/>
      <c r="AA85" s="27"/>
      <c r="AB85" s="3"/>
      <c r="AC85" s="3"/>
      <c r="AD85" s="3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0.00657283718811834</v>
      </c>
      <c r="AU85" s="29">
        <f t="shared" si="70"/>
        <v>52.122</v>
      </c>
      <c r="AV85" s="1">
        <f t="shared" si="71"/>
        <v>0.26</v>
      </c>
      <c r="AW85" s="2">
        <f t="shared" si="75"/>
        <v>0.0258333333333333</v>
      </c>
      <c r="AX85" s="1">
        <f t="shared" si="72"/>
        <v>15.4170948787262</v>
      </c>
      <c r="AY85" s="1">
        <f>SUM(AX74:AX85)</f>
        <v>371.728796157227</v>
      </c>
    </row>
    <row r="86" s="1" customFormat="1" spans="1:46">
      <c r="A86" s="13"/>
      <c r="B86" s="13"/>
      <c r="C86" s="16">
        <v>12</v>
      </c>
      <c r="D86" s="19">
        <v>2.75541841280645</v>
      </c>
      <c r="E86" s="20">
        <f t="shared" si="73"/>
        <v>9.31680225736667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44</v>
      </c>
      <c r="T88" s="23"/>
      <c r="U88" s="23"/>
      <c r="V88" s="23" t="s">
        <v>45</v>
      </c>
      <c r="W88" s="23"/>
      <c r="X88" s="23"/>
      <c r="Y88" s="23" t="s">
        <v>46</v>
      </c>
      <c r="Z88" s="23"/>
      <c r="AA88" s="23"/>
      <c r="AB88" s="23" t="s">
        <v>47</v>
      </c>
      <c r="AC88" s="23"/>
      <c r="AD88" s="23"/>
      <c r="AE88" s="23" t="s">
        <v>48</v>
      </c>
      <c r="AF88" s="23"/>
      <c r="AG88" s="23"/>
      <c r="AH88" s="23" t="s">
        <v>49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51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4" t="s">
        <v>11</v>
      </c>
      <c r="AR89" s="34" t="s">
        <v>12</v>
      </c>
      <c r="AS89" s="34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3</v>
      </c>
      <c r="E90" s="16"/>
      <c r="F90" s="16"/>
      <c r="G90" s="13">
        <v>1</v>
      </c>
      <c r="H90" s="18">
        <f t="shared" ref="H90:H101" si="76">E91</f>
        <v>3</v>
      </c>
      <c r="I90" s="18">
        <f t="shared" ref="I90:I101" si="77">H90+273.15</f>
        <v>276.15</v>
      </c>
      <c r="J90" s="18">
        <f t="shared" ref="J90:J101" si="78">EXP(($C$16*(I90-$C$14))/($C$17*I90*$C$14))</f>
        <v>0.0256677222920585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0.00730760053654906</v>
      </c>
      <c r="Q90" s="24">
        <f t="shared" ref="Q90:Q101" si="82">P90*$B$76</f>
        <v>0.00189997613950275</v>
      </c>
      <c r="R90" s="18">
        <f t="shared" ref="R90:R101" si="83">L90*$B$76</f>
        <v>0.074022</v>
      </c>
      <c r="S90" s="25">
        <f t="shared" ref="S90:S101" si="84">Q90/R90</f>
        <v>0.0256677222920585</v>
      </c>
      <c r="T90" s="3">
        <v>0.01</v>
      </c>
      <c r="U90" s="26">
        <f t="shared" ref="U90:U101" si="85">S90*T90</f>
        <v>0.000256677222920585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0.00574667722292059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>$E$9/12</f>
        <v>0.33925</v>
      </c>
      <c r="AX90" s="1">
        <f t="shared" ref="AX90:AX101" si="91">AW90*10000*AV90*0.67*AU90*AT90</f>
        <v>96.6879336077363</v>
      </c>
      <c r="AZ90" s="2">
        <f>$E$10/12</f>
        <v>0.0875</v>
      </c>
      <c r="BA90" s="1">
        <f t="shared" ref="BA90:BA101" si="92">AZ90*10000*AV90*0.67*AU90*AT90</f>
        <v>24.9379342392835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2.09612293216129</v>
      </c>
      <c r="E91" s="20">
        <f t="shared" ref="E91:E102" si="93">D90</f>
        <v>3</v>
      </c>
      <c r="F91" s="16" t="s">
        <v>73</v>
      </c>
      <c r="G91" s="13">
        <v>2</v>
      </c>
      <c r="H91" s="18">
        <f t="shared" si="76"/>
        <v>2.09612293216129</v>
      </c>
      <c r="I91" s="18">
        <f t="shared" si="77"/>
        <v>275.246122932161</v>
      </c>
      <c r="J91" s="18">
        <f t="shared" si="78"/>
        <v>0.0228613453356517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0.562092399463451</v>
      </c>
      <c r="P91" s="18">
        <f t="shared" si="81"/>
        <v>0.012850188454679</v>
      </c>
      <c r="Q91" s="24">
        <f t="shared" si="82"/>
        <v>0.00334104899821655</v>
      </c>
      <c r="R91" s="18">
        <f t="shared" si="83"/>
        <v>0.074022</v>
      </c>
      <c r="S91" s="25">
        <f t="shared" si="84"/>
        <v>0.045135892008005</v>
      </c>
      <c r="T91" s="3">
        <v>0.01</v>
      </c>
      <c r="U91" s="26">
        <f t="shared" si="85"/>
        <v>0.00045135892008005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0.00594135892008005</v>
      </c>
      <c r="AU91" s="29">
        <f t="shared" si="89"/>
        <v>28.47</v>
      </c>
      <c r="AV91" s="1">
        <f t="shared" si="90"/>
        <v>0.26</v>
      </c>
      <c r="AW91" s="2">
        <f t="shared" ref="AW91:AW101" si="95">$E$9/12</f>
        <v>0.33925</v>
      </c>
      <c r="AX91" s="1">
        <f t="shared" si="91"/>
        <v>99.9634561887713</v>
      </c>
      <c r="AZ91" s="2">
        <f t="shared" ref="AZ91:AZ101" si="96">$E$10/12</f>
        <v>0.0875</v>
      </c>
      <c r="BA91" s="1">
        <f t="shared" si="92"/>
        <v>25.7827632027045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9">
        <v>2.60390096658621</v>
      </c>
      <c r="E92" s="20">
        <f t="shared" si="93"/>
        <v>2.09612293216129</v>
      </c>
      <c r="F92" s="16" t="s">
        <v>73</v>
      </c>
      <c r="G92" s="13">
        <v>3</v>
      </c>
      <c r="H92" s="18">
        <f t="shared" si="76"/>
        <v>2.60390096658621</v>
      </c>
      <c r="I92" s="18">
        <f t="shared" si="77"/>
        <v>275.753900966586</v>
      </c>
      <c r="J92" s="18">
        <f t="shared" si="78"/>
        <v>0.0244001032661254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0.833942211008772</v>
      </c>
      <c r="P92" s="18">
        <f t="shared" si="81"/>
        <v>0.020348276066595</v>
      </c>
      <c r="Q92" s="24">
        <f t="shared" si="82"/>
        <v>0.00529055177731469</v>
      </c>
      <c r="R92" s="18">
        <f t="shared" si="83"/>
        <v>0.074022</v>
      </c>
      <c r="S92" s="25">
        <f t="shared" si="84"/>
        <v>0.0714726942978397</v>
      </c>
      <c r="T92" s="3">
        <v>0.01</v>
      </c>
      <c r="U92" s="26">
        <f t="shared" si="85"/>
        <v>0.000714726942978397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0.0062047269429784</v>
      </c>
      <c r="AU92" s="29">
        <f t="shared" si="89"/>
        <v>28.47</v>
      </c>
      <c r="AV92" s="1">
        <f t="shared" si="90"/>
        <v>0.26</v>
      </c>
      <c r="AW92" s="2">
        <f t="shared" si="95"/>
        <v>0.33925</v>
      </c>
      <c r="AX92" s="1">
        <f t="shared" si="91"/>
        <v>104.394627268092</v>
      </c>
      <c r="AZ92" s="2">
        <f t="shared" si="96"/>
        <v>0.0875</v>
      </c>
      <c r="BA92" s="1">
        <f t="shared" si="92"/>
        <v>26.9256592069507</v>
      </c>
    </row>
    <row r="93" s="1" customFormat="1" spans="1:53">
      <c r="A93" s="13"/>
      <c r="B93" s="13"/>
      <c r="C93" s="16">
        <v>3</v>
      </c>
      <c r="D93" s="19">
        <v>8.10692755354839</v>
      </c>
      <c r="E93" s="20">
        <f t="shared" si="93"/>
        <v>2.60390096658621</v>
      </c>
      <c r="F93" s="16" t="s">
        <v>73</v>
      </c>
      <c r="G93" s="13">
        <v>4</v>
      </c>
      <c r="H93" s="18">
        <f t="shared" si="76"/>
        <v>8.10692755354839</v>
      </c>
      <c r="I93" s="18">
        <f t="shared" si="77"/>
        <v>281.256927553548</v>
      </c>
      <c r="J93" s="18">
        <f t="shared" si="78"/>
        <v>0.0486889077261729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1.09829393494218</v>
      </c>
      <c r="P93" s="18">
        <f t="shared" si="81"/>
        <v>0.053474732054615</v>
      </c>
      <c r="Q93" s="24">
        <f t="shared" si="82"/>
        <v>0.0139034303341999</v>
      </c>
      <c r="R93" s="18">
        <f t="shared" si="83"/>
        <v>0.074022</v>
      </c>
      <c r="S93" s="25">
        <f t="shared" si="84"/>
        <v>0.187828352843748</v>
      </c>
      <c r="T93" s="3">
        <v>0.01</v>
      </c>
      <c r="U93" s="26">
        <f t="shared" si="85"/>
        <v>0.00187828352843748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0.00736828352843748</v>
      </c>
      <c r="AU93" s="29">
        <f t="shared" si="89"/>
        <v>28.47</v>
      </c>
      <c r="AV93" s="1">
        <f t="shared" si="90"/>
        <v>0.26</v>
      </c>
      <c r="AW93" s="2">
        <f t="shared" si="95"/>
        <v>0.33925</v>
      </c>
      <c r="AX93" s="1">
        <f t="shared" si="91"/>
        <v>123.971484905928</v>
      </c>
      <c r="AZ93" s="2">
        <f t="shared" si="96"/>
        <v>0.0875</v>
      </c>
      <c r="BA93" s="1">
        <f t="shared" si="92"/>
        <v>31.9749592609247</v>
      </c>
    </row>
    <row r="94" s="1" customFormat="1" spans="1:53">
      <c r="A94" s="13"/>
      <c r="B94" s="13"/>
      <c r="C94" s="16">
        <v>4</v>
      </c>
      <c r="D94" s="19">
        <v>17.0088682076667</v>
      </c>
      <c r="E94" s="20">
        <f t="shared" si="93"/>
        <v>8.10692755354839</v>
      </c>
      <c r="F94" s="16" t="s">
        <v>73</v>
      </c>
      <c r="G94" s="13">
        <v>5</v>
      </c>
      <c r="H94" s="18">
        <f t="shared" si="76"/>
        <v>17.0088682076667</v>
      </c>
      <c r="I94" s="18">
        <f t="shared" si="77"/>
        <v>290.158868207667</v>
      </c>
      <c r="J94" s="18">
        <f t="shared" si="78"/>
        <v>0.140828296061107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0.992578242743184</v>
      </c>
      <c r="O94" s="18">
        <f t="shared" si="94"/>
        <v>0.336940960144378</v>
      </c>
      <c r="P94" s="18">
        <f t="shared" si="81"/>
        <v>0.0474508212903261</v>
      </c>
      <c r="Q94" s="24">
        <f t="shared" si="82"/>
        <v>0.0123372135354848</v>
      </c>
      <c r="R94" s="18">
        <f t="shared" si="83"/>
        <v>0.074022</v>
      </c>
      <c r="S94" s="25">
        <f t="shared" si="84"/>
        <v>0.166669551423696</v>
      </c>
      <c r="T94" s="3">
        <v>0.01</v>
      </c>
      <c r="U94" s="26">
        <f t="shared" si="85"/>
        <v>0.00166669551423696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0.011616695514237</v>
      </c>
      <c r="AU94" s="29">
        <f t="shared" si="89"/>
        <v>28.47</v>
      </c>
      <c r="AV94" s="1">
        <f t="shared" si="90"/>
        <v>0.26</v>
      </c>
      <c r="AW94" s="2">
        <f t="shared" si="95"/>
        <v>0.33925</v>
      </c>
      <c r="AX94" s="1">
        <f t="shared" si="91"/>
        <v>195.451082608569</v>
      </c>
      <c r="AZ94" s="2">
        <f t="shared" si="96"/>
        <v>0.0875</v>
      </c>
      <c r="BA94" s="1">
        <f t="shared" si="92"/>
        <v>50.411111947678</v>
      </c>
    </row>
    <row r="95" s="1" customFormat="1" spans="1:53">
      <c r="A95" s="13"/>
      <c r="B95" s="13"/>
      <c r="C95" s="16">
        <v>5</v>
      </c>
      <c r="D95" s="19">
        <v>21.8624525609677</v>
      </c>
      <c r="E95" s="20">
        <f t="shared" si="93"/>
        <v>17.0088682076667</v>
      </c>
      <c r="F95" s="16" t="s">
        <v>75</v>
      </c>
      <c r="G95" s="13">
        <v>6</v>
      </c>
      <c r="H95" s="18">
        <f t="shared" si="76"/>
        <v>21.8624525609677</v>
      </c>
      <c r="I95" s="18">
        <f t="shared" si="77"/>
        <v>295.012452560968</v>
      </c>
      <c r="J95" s="18">
        <f t="shared" si="78"/>
        <v>0.244599349059476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0.574190138854052</v>
      </c>
      <c r="P95" s="18">
        <f t="shared" si="81"/>
        <v>0.140446534200071</v>
      </c>
      <c r="Q95" s="24">
        <f t="shared" si="82"/>
        <v>0.0365160988920185</v>
      </c>
      <c r="R95" s="18">
        <f t="shared" si="83"/>
        <v>0.074022</v>
      </c>
      <c r="S95" s="25">
        <f t="shared" si="84"/>
        <v>0.49331413487907</v>
      </c>
      <c r="T95" s="3">
        <v>0.01</v>
      </c>
      <c r="U95" s="26">
        <f t="shared" si="85"/>
        <v>0.0049331413487907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0.01</v>
      </c>
      <c r="AF95" s="3">
        <v>0.49</v>
      </c>
      <c r="AG95" s="26">
        <f t="shared" si="86"/>
        <v>0.0049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0.02</v>
      </c>
      <c r="AR95" s="3">
        <v>0.5</v>
      </c>
      <c r="AS95" s="3">
        <f t="shared" si="87"/>
        <v>0.01</v>
      </c>
      <c r="AT95" s="2">
        <f t="shared" si="88"/>
        <v>0.0198331413487907</v>
      </c>
      <c r="AU95" s="29">
        <f t="shared" si="89"/>
        <v>28.47</v>
      </c>
      <c r="AV95" s="1">
        <f t="shared" si="90"/>
        <v>0.26</v>
      </c>
      <c r="AW95" s="2">
        <f t="shared" si="95"/>
        <v>0.33925</v>
      </c>
      <c r="AX95" s="1">
        <f t="shared" si="91"/>
        <v>333.692911499586</v>
      </c>
      <c r="AZ95" s="2">
        <f t="shared" si="96"/>
        <v>0.0875</v>
      </c>
      <c r="BA95" s="1">
        <f t="shared" si="92"/>
        <v>86.0667052504459</v>
      </c>
    </row>
    <row r="96" s="1" customFormat="1" spans="1:53">
      <c r="A96" s="13"/>
      <c r="B96" s="13"/>
      <c r="C96" s="16">
        <v>6</v>
      </c>
      <c r="D96" s="19">
        <v>25.1773691213333</v>
      </c>
      <c r="E96" s="20">
        <f t="shared" si="93"/>
        <v>21.8624525609677</v>
      </c>
      <c r="F96" s="16" t="s">
        <v>73</v>
      </c>
      <c r="G96" s="13">
        <v>7</v>
      </c>
      <c r="H96" s="18">
        <f t="shared" si="76"/>
        <v>25.1773691213333</v>
      </c>
      <c r="I96" s="18">
        <f t="shared" si="77"/>
        <v>298.327369121333</v>
      </c>
      <c r="J96" s="18">
        <f t="shared" si="78"/>
        <v>0.352961407494159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0.718443604653981</v>
      </c>
      <c r="P96" s="18">
        <f t="shared" si="81"/>
        <v>0.253582865903846</v>
      </c>
      <c r="Q96" s="24">
        <f t="shared" si="82"/>
        <v>0.065931545135</v>
      </c>
      <c r="R96" s="18">
        <f t="shared" si="83"/>
        <v>0.074022</v>
      </c>
      <c r="S96" s="25">
        <f t="shared" si="84"/>
        <v>0.89070202284456</v>
      </c>
      <c r="T96" s="3">
        <v>0.01</v>
      </c>
      <c r="U96" s="26">
        <f t="shared" si="85"/>
        <v>0.0089070202284456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0.01</v>
      </c>
      <c r="AF96" s="3">
        <v>0.49</v>
      </c>
      <c r="AG96" s="26">
        <f t="shared" si="86"/>
        <v>0.0049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0.02</v>
      </c>
      <c r="AR96" s="3">
        <v>0.5</v>
      </c>
      <c r="AS96" s="3">
        <f t="shared" si="87"/>
        <v>0.01</v>
      </c>
      <c r="AT96" s="2">
        <f t="shared" si="88"/>
        <v>0.0238070202284456</v>
      </c>
      <c r="AU96" s="29">
        <f t="shared" si="89"/>
        <v>28.47</v>
      </c>
      <c r="AV96" s="1">
        <f t="shared" si="90"/>
        <v>0.26</v>
      </c>
      <c r="AW96" s="2">
        <f t="shared" si="95"/>
        <v>0.33925</v>
      </c>
      <c r="AX96" s="1">
        <f t="shared" si="91"/>
        <v>400.553485423727</v>
      </c>
      <c r="AZ96" s="2">
        <f t="shared" si="96"/>
        <v>0.0875</v>
      </c>
      <c r="BA96" s="1">
        <f t="shared" si="92"/>
        <v>103.311510610394</v>
      </c>
    </row>
    <row r="97" s="1" customFormat="1" spans="1:53">
      <c r="A97" s="13"/>
      <c r="B97" s="13"/>
      <c r="C97" s="16">
        <v>7</v>
      </c>
      <c r="D97" s="19">
        <v>28.7941251764516</v>
      </c>
      <c r="E97" s="20">
        <f t="shared" si="93"/>
        <v>25.1773691213333</v>
      </c>
      <c r="F97" s="16" t="s">
        <v>73</v>
      </c>
      <c r="G97" s="13">
        <v>8</v>
      </c>
      <c r="H97" s="18">
        <f t="shared" si="76"/>
        <v>28.7941251764516</v>
      </c>
      <c r="I97" s="18">
        <f t="shared" si="77"/>
        <v>301.944125176452</v>
      </c>
      <c r="J97" s="18">
        <f t="shared" si="78"/>
        <v>0.521809926674364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0.749560738750135</v>
      </c>
      <c r="P97" s="18">
        <f t="shared" si="81"/>
        <v>0.39112823412519</v>
      </c>
      <c r="Q97" s="24">
        <f t="shared" si="82"/>
        <v>0.101693340872549</v>
      </c>
      <c r="R97" s="18">
        <f t="shared" si="83"/>
        <v>0.074022</v>
      </c>
      <c r="S97" s="25">
        <f t="shared" si="84"/>
        <v>1.37382590138809</v>
      </c>
      <c r="T97" s="3">
        <v>0.01</v>
      </c>
      <c r="U97" s="26">
        <f t="shared" si="85"/>
        <v>0.0137382590138809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0.01</v>
      </c>
      <c r="AF97" s="3">
        <v>0.49</v>
      </c>
      <c r="AG97" s="26">
        <f t="shared" si="86"/>
        <v>0.0049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0.02</v>
      </c>
      <c r="AR97" s="3">
        <v>0.5</v>
      </c>
      <c r="AS97" s="3">
        <f t="shared" si="87"/>
        <v>0.01</v>
      </c>
      <c r="AT97" s="2">
        <f t="shared" si="88"/>
        <v>0.0286382590138809</v>
      </c>
      <c r="AU97" s="29">
        <f t="shared" si="89"/>
        <v>28.47</v>
      </c>
      <c r="AV97" s="1">
        <f t="shared" si="90"/>
        <v>0.26</v>
      </c>
      <c r="AW97" s="2">
        <f t="shared" si="95"/>
        <v>0.33925</v>
      </c>
      <c r="AX97" s="1">
        <f t="shared" si="91"/>
        <v>481.839153090283</v>
      </c>
      <c r="AZ97" s="2">
        <f t="shared" si="96"/>
        <v>0.0875</v>
      </c>
      <c r="BA97" s="1">
        <f t="shared" si="92"/>
        <v>124.276863361532</v>
      </c>
    </row>
    <row r="98" s="1" customFormat="1" spans="1:53">
      <c r="A98" s="13"/>
      <c r="B98" s="13"/>
      <c r="C98" s="16">
        <v>8</v>
      </c>
      <c r="D98" s="19">
        <v>27.4526939745161</v>
      </c>
      <c r="E98" s="20">
        <f t="shared" si="93"/>
        <v>28.7941251764516</v>
      </c>
      <c r="F98" s="16" t="s">
        <v>73</v>
      </c>
      <c r="G98" s="13">
        <v>9</v>
      </c>
      <c r="H98" s="18">
        <f t="shared" si="76"/>
        <v>27.4526939745161</v>
      </c>
      <c r="I98" s="18">
        <f t="shared" si="77"/>
        <v>300.602693974516</v>
      </c>
      <c r="J98" s="18">
        <f t="shared" si="78"/>
        <v>0.451873420238714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0.643132504624945</v>
      </c>
      <c r="P98" s="18">
        <f t="shared" si="81"/>
        <v>0.290614484531564</v>
      </c>
      <c r="Q98" s="24">
        <f t="shared" si="82"/>
        <v>0.0755597659782067</v>
      </c>
      <c r="R98" s="18">
        <f t="shared" si="83"/>
        <v>0.074022</v>
      </c>
      <c r="S98" s="25">
        <f t="shared" si="84"/>
        <v>1.02077444514072</v>
      </c>
      <c r="T98" s="3">
        <v>0.01</v>
      </c>
      <c r="U98" s="26">
        <f t="shared" si="85"/>
        <v>0.0102077444514072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0.005</v>
      </c>
      <c r="AF98" s="3">
        <v>0.49</v>
      </c>
      <c r="AG98" s="26">
        <f t="shared" si="86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0.0201577444514073</v>
      </c>
      <c r="AU98" s="29">
        <f t="shared" si="89"/>
        <v>28.47</v>
      </c>
      <c r="AV98" s="1">
        <f t="shared" si="90"/>
        <v>0.26</v>
      </c>
      <c r="AW98" s="2">
        <f t="shared" si="95"/>
        <v>0.33925</v>
      </c>
      <c r="AX98" s="1">
        <f t="shared" si="91"/>
        <v>339.154363747065</v>
      </c>
      <c r="AZ98" s="2">
        <f t="shared" si="96"/>
        <v>0.0875</v>
      </c>
      <c r="BA98" s="1">
        <f t="shared" si="92"/>
        <v>87.4753333172237</v>
      </c>
    </row>
    <row r="99" s="1" customFormat="1" spans="1:53">
      <c r="A99" s="13"/>
      <c r="B99" s="13"/>
      <c r="C99" s="16">
        <v>9</v>
      </c>
      <c r="D99" s="19">
        <v>21.8779108333333</v>
      </c>
      <c r="E99" s="20">
        <f t="shared" si="93"/>
        <v>27.4526939745161</v>
      </c>
      <c r="F99" s="16" t="s">
        <v>73</v>
      </c>
      <c r="G99" s="13">
        <v>10</v>
      </c>
      <c r="H99" s="18">
        <f t="shared" si="76"/>
        <v>21.8779108333333</v>
      </c>
      <c r="I99" s="18">
        <f t="shared" si="77"/>
        <v>295.027910833333</v>
      </c>
      <c r="J99" s="18">
        <f t="shared" si="78"/>
        <v>0.245022703514125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0.63721802009338</v>
      </c>
      <c r="P99" s="18">
        <f t="shared" si="81"/>
        <v>0.156132882011198</v>
      </c>
      <c r="Q99" s="24">
        <f t="shared" si="82"/>
        <v>0.0405945493229115</v>
      </c>
      <c r="R99" s="18">
        <f t="shared" si="83"/>
        <v>0.074022</v>
      </c>
      <c r="S99" s="25">
        <f t="shared" si="84"/>
        <v>0.548411949459775</v>
      </c>
      <c r="T99" s="3">
        <v>0.01</v>
      </c>
      <c r="U99" s="26">
        <f t="shared" si="85"/>
        <v>0.00548411949459775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0.0154341194945978</v>
      </c>
      <c r="AU99" s="29">
        <f t="shared" si="89"/>
        <v>28.47</v>
      </c>
      <c r="AV99" s="1">
        <f t="shared" si="90"/>
        <v>0.26</v>
      </c>
      <c r="AW99" s="2">
        <f t="shared" si="95"/>
        <v>0.33925</v>
      </c>
      <c r="AX99" s="1">
        <f t="shared" si="91"/>
        <v>259.679300419995</v>
      </c>
      <c r="AZ99" s="2">
        <f t="shared" si="96"/>
        <v>0.0875</v>
      </c>
      <c r="BA99" s="1">
        <f t="shared" si="92"/>
        <v>66.9769750530569</v>
      </c>
    </row>
    <row r="100" s="1" customFormat="1" spans="1:53">
      <c r="A100" s="13"/>
      <c r="B100" s="13"/>
      <c r="C100" s="16">
        <v>10</v>
      </c>
      <c r="D100" s="19">
        <v>17.7829000148387</v>
      </c>
      <c r="E100" s="20">
        <f t="shared" si="93"/>
        <v>21.8779108333333</v>
      </c>
      <c r="F100" s="16" t="s">
        <v>73</v>
      </c>
      <c r="G100" s="13">
        <v>11</v>
      </c>
      <c r="H100" s="18">
        <f t="shared" si="76"/>
        <v>17.7829000148387</v>
      </c>
      <c r="I100" s="18">
        <f t="shared" si="77"/>
        <v>290.932900014839</v>
      </c>
      <c r="J100" s="18">
        <f t="shared" si="78"/>
        <v>0.153979532050366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0.457030881178073</v>
      </c>
      <c r="O100" s="18">
        <f t="shared" si="94"/>
        <v>0.308754256904109</v>
      </c>
      <c r="P100" s="18">
        <f t="shared" si="81"/>
        <v>0.0475418359966532</v>
      </c>
      <c r="Q100" s="24">
        <f t="shared" si="82"/>
        <v>0.0123608773591298</v>
      </c>
      <c r="R100" s="18">
        <f t="shared" si="83"/>
        <v>0.074022</v>
      </c>
      <c r="S100" s="25">
        <f t="shared" si="84"/>
        <v>0.166989237782414</v>
      </c>
      <c r="T100" s="3">
        <v>0.01</v>
      </c>
      <c r="U100" s="26">
        <f t="shared" si="85"/>
        <v>0.00166989237782414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0.00715989237782414</v>
      </c>
      <c r="AU100" s="29">
        <f t="shared" si="89"/>
        <v>28.47</v>
      </c>
      <c r="AV100" s="1">
        <f t="shared" si="90"/>
        <v>0.26</v>
      </c>
      <c r="AW100" s="2">
        <f t="shared" si="95"/>
        <v>0.33925</v>
      </c>
      <c r="AX100" s="1">
        <f t="shared" si="91"/>
        <v>120.465300557418</v>
      </c>
      <c r="AZ100" s="2">
        <f t="shared" si="96"/>
        <v>0.0875</v>
      </c>
      <c r="BA100" s="1">
        <f t="shared" si="92"/>
        <v>31.0706375792899</v>
      </c>
    </row>
    <row r="101" s="1" customFormat="1" spans="1:54">
      <c r="A101" s="13"/>
      <c r="B101" s="13"/>
      <c r="C101" s="16">
        <v>11</v>
      </c>
      <c r="D101" s="19">
        <v>9.31680225736667</v>
      </c>
      <c r="E101" s="20">
        <f t="shared" si="93"/>
        <v>17.7829000148387</v>
      </c>
      <c r="F101" s="16" t="s">
        <v>75</v>
      </c>
      <c r="G101" s="13">
        <v>12</v>
      </c>
      <c r="H101" s="18">
        <f t="shared" si="76"/>
        <v>9.31680225736667</v>
      </c>
      <c r="I101" s="18">
        <f t="shared" si="77"/>
        <v>282.466802257367</v>
      </c>
      <c r="J101" s="18">
        <f t="shared" si="78"/>
        <v>0.0564712828744285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0.545912420907456</v>
      </c>
      <c r="P101" s="18">
        <f t="shared" si="81"/>
        <v>0.030828374745729</v>
      </c>
      <c r="Q101" s="24">
        <f t="shared" si="82"/>
        <v>0.00801537743388954</v>
      </c>
      <c r="R101" s="18">
        <f t="shared" si="83"/>
        <v>0.074022</v>
      </c>
      <c r="S101" s="25">
        <f t="shared" si="84"/>
        <v>0.108283718811834</v>
      </c>
      <c r="T101" s="3">
        <v>0.01</v>
      </c>
      <c r="U101" s="26">
        <f t="shared" si="85"/>
        <v>0.00108283718811834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0.00657283718811834</v>
      </c>
      <c r="AU101" s="29">
        <f t="shared" si="89"/>
        <v>28.47</v>
      </c>
      <c r="AV101" s="1">
        <f t="shared" si="90"/>
        <v>0.26</v>
      </c>
      <c r="AW101" s="2">
        <f t="shared" si="95"/>
        <v>0.33925</v>
      </c>
      <c r="AX101" s="1">
        <f t="shared" si="91"/>
        <v>110.588087864845</v>
      </c>
      <c r="AY101" s="1">
        <f>SUM(AX90:AX101)</f>
        <v>2666.44118718201</v>
      </c>
      <c r="AZ101" s="2">
        <f t="shared" si="96"/>
        <v>0.0875</v>
      </c>
      <c r="BA101" s="1">
        <f t="shared" si="92"/>
        <v>28.5230882481178</v>
      </c>
      <c r="BB101" s="1">
        <f>SUM(BA90:BA101)</f>
        <v>687.733541277601</v>
      </c>
    </row>
    <row r="102" s="1" customFormat="1" spans="1:46">
      <c r="A102" s="13"/>
      <c r="B102" s="13"/>
      <c r="C102" s="16">
        <v>12</v>
      </c>
      <c r="D102" s="19">
        <v>2.75541841280645</v>
      </c>
      <c r="E102" s="20">
        <f t="shared" si="93"/>
        <v>9.31680225736667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102"/>
  <sheetViews>
    <sheetView workbookViewId="0">
      <selection activeCell="AT27" sqref="AT27:AT38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 customWidth="1"/>
    <col min="32" max="32" width="23.1111111111111" style="1" customWidth="1"/>
    <col min="33" max="33" width="12.8888888888889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48" width="15.6666666666667" style="1"/>
    <col min="49" max="49" width="11.4444444444444" style="1"/>
    <col min="50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26.61</v>
      </c>
      <c r="F2" s="3">
        <v>1166.832</v>
      </c>
      <c r="G2" s="7">
        <f>(F2+F3+F4)/3</f>
        <v>1338.18733333333</v>
      </c>
      <c r="H2" s="3">
        <v>0.13</v>
      </c>
      <c r="I2" s="21">
        <f>(H2+H3+H4)/3</f>
        <v>0.12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369.739726027397</v>
      </c>
      <c r="F5" s="3">
        <v>91.104</v>
      </c>
      <c r="G5" s="7">
        <f>(F5+F6)/2</f>
        <v>92.50925</v>
      </c>
      <c r="H5" s="3">
        <v>0.13</v>
      </c>
      <c r="I5" s="21">
        <f>(H5+H6)/2</f>
        <v>0.13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1238.3487751237</v>
      </c>
      <c r="F7" s="3">
        <v>122.786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3">
        <v>0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0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0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1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(AV38+AV53+AY69+AY85+AY101+BB101+AG69)</f>
        <v>35863641.5595862</v>
      </c>
      <c r="J14" s="14" t="s">
        <v>21</v>
      </c>
      <c r="K14" s="14">
        <f>I14/(10000*1000)</f>
        <v>3.58636415595862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14">
        <v>41344040.4724995</v>
      </c>
      <c r="J15" s="14" t="s">
        <v>21</v>
      </c>
      <c r="K15" s="14">
        <f>I15/(10000*1000)</f>
        <v>4.13440404724995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44</v>
      </c>
      <c r="T25" s="23"/>
      <c r="U25" s="23"/>
      <c r="V25" s="23" t="s">
        <v>45</v>
      </c>
      <c r="W25" s="23"/>
      <c r="X25" s="23"/>
      <c r="Y25" s="23" t="s">
        <v>46</v>
      </c>
      <c r="Z25" s="23"/>
      <c r="AA25" s="23"/>
      <c r="AB25" s="23" t="s">
        <v>47</v>
      </c>
      <c r="AC25" s="23"/>
      <c r="AD25" s="23"/>
      <c r="AE25" s="23" t="s">
        <v>48</v>
      </c>
      <c r="AF25" s="23"/>
      <c r="AG25" s="23"/>
      <c r="AH25" s="23" t="s">
        <v>49</v>
      </c>
      <c r="AI25" s="23"/>
      <c r="AJ25" s="23"/>
      <c r="AK25" s="31" t="s">
        <v>50</v>
      </c>
      <c r="AL25" s="32"/>
      <c r="AM25" s="33"/>
      <c r="AN25" s="23" t="s">
        <v>51</v>
      </c>
      <c r="AO25" s="23"/>
      <c r="AP25" s="23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4" t="s">
        <v>11</v>
      </c>
      <c r="AO26" s="34" t="s">
        <v>12</v>
      </c>
      <c r="AP26" s="34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1338.18733333333</v>
      </c>
      <c r="C27" s="16" t="s">
        <v>72</v>
      </c>
      <c r="D27" s="17">
        <v>5</v>
      </c>
      <c r="E27" s="16"/>
      <c r="F27" s="16"/>
      <c r="G27" s="13">
        <v>1</v>
      </c>
      <c r="H27" s="18">
        <f t="shared" ref="H27:H38" si="0">E28</f>
        <v>5</v>
      </c>
      <c r="I27" s="18">
        <f t="shared" ref="I27:I38" si="1">H27+273.15</f>
        <v>278.15</v>
      </c>
      <c r="J27" s="18">
        <f t="shared" ref="J27:J38" si="2">EXP(($C$16*(I27-$C$14))/($C$17*I27*$C$14))</f>
        <v>0.0330744063381255</v>
      </c>
      <c r="K27" s="18">
        <f t="shared" ref="K27:K38" si="3">$B$27/12</f>
        <v>111.515611111111</v>
      </c>
      <c r="L27" s="18">
        <f t="shared" ref="L27:L38" si="4">K27*$B$28/100</f>
        <v>1.11515611111111</v>
      </c>
      <c r="M27" s="13" t="s">
        <v>73</v>
      </c>
      <c r="N27" s="13"/>
      <c r="O27" s="18">
        <f>L27</f>
        <v>1.11515611111111</v>
      </c>
      <c r="P27" s="18">
        <f t="shared" ref="P27:P38" si="5">O27*J27</f>
        <v>0.0368831263493327</v>
      </c>
      <c r="Q27" s="24">
        <f t="shared" ref="Q27:Q38" si="6">P27*$B$29</f>
        <v>0.00442597516191993</v>
      </c>
      <c r="R27" s="18">
        <f t="shared" ref="R27:R38" si="7">L27*$B$29</f>
        <v>0.133818733333333</v>
      </c>
      <c r="S27" s="25">
        <f t="shared" ref="S27:S38" si="8">Q27/R27</f>
        <v>0.0330744063381255</v>
      </c>
      <c r="T27" s="3">
        <v>0.01</v>
      </c>
      <c r="U27" s="26">
        <f t="shared" ref="U27:U38" si="9">S27*T27</f>
        <v>0.000330744063381255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0.0222307440633813</v>
      </c>
      <c r="AR27" s="29">
        <f t="shared" ref="AR27:AR38" si="15">$B$27/12</f>
        <v>111.515611111111</v>
      </c>
      <c r="AS27" s="1">
        <f t="shared" ref="AS27:AS38" si="16">$B$29</f>
        <v>0.12</v>
      </c>
      <c r="AT27" s="2">
        <f>$E$2/12</f>
        <v>2.2175</v>
      </c>
      <c r="AU27" s="1">
        <f t="shared" ref="AU27:AU38" si="17">AT27*10000*AS27*0.67*AR27*AQ27</f>
        <v>4419.86846251293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4.47962639754839</v>
      </c>
      <c r="E28" s="20">
        <f t="shared" ref="E28:E39" si="18">D27</f>
        <v>5</v>
      </c>
      <c r="F28" s="16" t="s">
        <v>73</v>
      </c>
      <c r="G28" s="13">
        <v>2</v>
      </c>
      <c r="H28" s="18">
        <f t="shared" si="0"/>
        <v>4.47962639754839</v>
      </c>
      <c r="I28" s="18">
        <f t="shared" si="1"/>
        <v>277.629626397548</v>
      </c>
      <c r="J28" s="18">
        <f t="shared" si="2"/>
        <v>0.0309739747237569</v>
      </c>
      <c r="K28" s="18">
        <f t="shared" si="3"/>
        <v>111.515611111111</v>
      </c>
      <c r="L28" s="18">
        <f t="shared" si="4"/>
        <v>1.11515611111111</v>
      </c>
      <c r="M28" s="13" t="s">
        <v>73</v>
      </c>
      <c r="N28" s="13"/>
      <c r="O28" s="18">
        <f t="shared" ref="O28:O38" si="19">L28+O27-P27-N28</f>
        <v>2.19342909587289</v>
      </c>
      <c r="P28" s="18">
        <f t="shared" si="5"/>
        <v>0.0679392173739198</v>
      </c>
      <c r="Q28" s="24">
        <f t="shared" si="6"/>
        <v>0.00815270608487038</v>
      </c>
      <c r="R28" s="18">
        <f t="shared" si="7"/>
        <v>0.133818733333333</v>
      </c>
      <c r="S28" s="25">
        <f t="shared" si="8"/>
        <v>0.0609235036215934</v>
      </c>
      <c r="T28" s="3">
        <v>0.01</v>
      </c>
      <c r="U28" s="26">
        <f t="shared" si="9"/>
        <v>0.000609235036215934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0.0225092350362159</v>
      </c>
      <c r="AR28" s="29">
        <f t="shared" si="15"/>
        <v>111.515611111111</v>
      </c>
      <c r="AS28" s="1">
        <f t="shared" si="16"/>
        <v>0.12</v>
      </c>
      <c r="AT28" s="2">
        <f t="shared" ref="AT28:AT38" si="20">$E$2/12</f>
        <v>2.2175</v>
      </c>
      <c r="AU28" s="1">
        <f t="shared" si="17"/>
        <v>4475.23743551794</v>
      </c>
    </row>
    <row r="29" s="1" customFormat="1" spans="1:47">
      <c r="A29" s="13" t="s">
        <v>37</v>
      </c>
      <c r="B29" s="13">
        <f>I2</f>
        <v>0.12</v>
      </c>
      <c r="C29" s="16">
        <v>2</v>
      </c>
      <c r="D29" s="19">
        <v>5.04619508506897</v>
      </c>
      <c r="E29" s="20">
        <f t="shared" si="18"/>
        <v>4.47962639754839</v>
      </c>
      <c r="F29" s="16" t="s">
        <v>73</v>
      </c>
      <c r="G29" s="13">
        <v>3</v>
      </c>
      <c r="H29" s="18">
        <f t="shared" si="0"/>
        <v>5.04619508506897</v>
      </c>
      <c r="I29" s="18">
        <f t="shared" si="1"/>
        <v>278.196195085069</v>
      </c>
      <c r="J29" s="18">
        <f t="shared" si="2"/>
        <v>0.0332672192779208</v>
      </c>
      <c r="K29" s="18">
        <f t="shared" si="3"/>
        <v>111.515611111111</v>
      </c>
      <c r="L29" s="18">
        <f t="shared" si="4"/>
        <v>1.11515611111111</v>
      </c>
      <c r="M29" s="13" t="s">
        <v>73</v>
      </c>
      <c r="N29" s="13"/>
      <c r="O29" s="18">
        <f t="shared" si="19"/>
        <v>3.24064598961008</v>
      </c>
      <c r="P29" s="18">
        <f t="shared" si="5"/>
        <v>0.107807280738473</v>
      </c>
      <c r="Q29" s="24">
        <f t="shared" si="6"/>
        <v>0.0129368736886168</v>
      </c>
      <c r="R29" s="18">
        <f t="shared" si="7"/>
        <v>0.133818733333333</v>
      </c>
      <c r="S29" s="25">
        <f t="shared" si="8"/>
        <v>0.0966746087514662</v>
      </c>
      <c r="T29" s="3">
        <v>0.01</v>
      </c>
      <c r="U29" s="26">
        <f t="shared" si="9"/>
        <v>0.000966746087514662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0.0228667460875147</v>
      </c>
      <c r="AR29" s="29">
        <f t="shared" si="15"/>
        <v>111.515611111111</v>
      </c>
      <c r="AS29" s="1">
        <f t="shared" si="16"/>
        <v>0.12</v>
      </c>
      <c r="AT29" s="2">
        <f t="shared" si="20"/>
        <v>2.2175</v>
      </c>
      <c r="AU29" s="1">
        <f t="shared" si="17"/>
        <v>4546.3170096487</v>
      </c>
    </row>
    <row r="30" s="1" customFormat="1" spans="1:47">
      <c r="A30" s="13"/>
      <c r="B30" s="13"/>
      <c r="C30" s="16">
        <v>3</v>
      </c>
      <c r="D30" s="19">
        <v>10.4900172490645</v>
      </c>
      <c r="E30" s="20">
        <f t="shared" si="18"/>
        <v>5.04619508506897</v>
      </c>
      <c r="F30" s="16" t="s">
        <v>73</v>
      </c>
      <c r="G30" s="13">
        <v>4</v>
      </c>
      <c r="H30" s="18">
        <f t="shared" si="0"/>
        <v>10.4900172490645</v>
      </c>
      <c r="I30" s="18">
        <f t="shared" si="1"/>
        <v>283.640017249064</v>
      </c>
      <c r="J30" s="18">
        <f t="shared" si="2"/>
        <v>0.0651252402551647</v>
      </c>
      <c r="K30" s="18">
        <f t="shared" si="3"/>
        <v>111.515611111111</v>
      </c>
      <c r="L30" s="18">
        <f t="shared" si="4"/>
        <v>1.11515611111111</v>
      </c>
      <c r="M30" s="13" t="s">
        <v>73</v>
      </c>
      <c r="N30" s="13"/>
      <c r="O30" s="18">
        <f t="shared" si="19"/>
        <v>4.24799481998272</v>
      </c>
      <c r="P30" s="18">
        <f t="shared" si="5"/>
        <v>0.27665168325407</v>
      </c>
      <c r="Q30" s="24">
        <f t="shared" si="6"/>
        <v>0.0331982019904884</v>
      </c>
      <c r="R30" s="18">
        <f t="shared" si="7"/>
        <v>0.133818733333333</v>
      </c>
      <c r="S30" s="25">
        <f t="shared" si="8"/>
        <v>0.248083367429535</v>
      </c>
      <c r="T30" s="3">
        <v>0.01</v>
      </c>
      <c r="U30" s="26">
        <f t="shared" si="9"/>
        <v>0.00248083367429535</v>
      </c>
      <c r="V30" s="25"/>
      <c r="W30" s="3"/>
      <c r="X30" s="26"/>
      <c r="Y30" s="28">
        <v>0.04</v>
      </c>
      <c r="Z30" s="3">
        <v>0.21</v>
      </c>
      <c r="AA30" s="27">
        <f t="shared" si="10"/>
        <v>0.0084</v>
      </c>
      <c r="AB30" s="3">
        <v>0.015</v>
      </c>
      <c r="AC30" s="3">
        <v>0.29</v>
      </c>
      <c r="AD30" s="27">
        <f t="shared" si="11"/>
        <v>0.00435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0.015</v>
      </c>
      <c r="AO30" s="3">
        <v>0.38</v>
      </c>
      <c r="AP30" s="3">
        <f t="shared" si="13"/>
        <v>0.0057</v>
      </c>
      <c r="AQ30" s="1">
        <f t="shared" si="14"/>
        <v>0.0319308336742953</v>
      </c>
      <c r="AR30" s="29">
        <f t="shared" si="15"/>
        <v>111.515611111111</v>
      </c>
      <c r="AS30" s="1">
        <f t="shared" si="16"/>
        <v>0.12</v>
      </c>
      <c r="AT30" s="2">
        <f t="shared" si="20"/>
        <v>2.2175</v>
      </c>
      <c r="AU30" s="1">
        <f t="shared" si="17"/>
        <v>6348.41930330326</v>
      </c>
    </row>
    <row r="31" s="1" customFormat="1" spans="1:47">
      <c r="A31" s="13"/>
      <c r="B31" s="13"/>
      <c r="C31" s="16">
        <v>4</v>
      </c>
      <c r="D31" s="19">
        <v>18.181458969</v>
      </c>
      <c r="E31" s="20">
        <f t="shared" si="18"/>
        <v>10.4900172490645</v>
      </c>
      <c r="F31" s="16" t="s">
        <v>73</v>
      </c>
      <c r="G31" s="13">
        <v>5</v>
      </c>
      <c r="H31" s="18">
        <f t="shared" si="0"/>
        <v>18.181458969</v>
      </c>
      <c r="I31" s="18">
        <f t="shared" si="1"/>
        <v>291.331458969</v>
      </c>
      <c r="J31" s="18">
        <f t="shared" si="2"/>
        <v>0.161193450736478</v>
      </c>
      <c r="K31" s="18">
        <f t="shared" si="3"/>
        <v>111.515611111111</v>
      </c>
      <c r="L31" s="18">
        <f t="shared" si="4"/>
        <v>1.11515611111111</v>
      </c>
      <c r="M31" s="13" t="s">
        <v>75</v>
      </c>
      <c r="N31" s="18">
        <f>(O30-P30)*C22/100</f>
        <v>3.77277597989222</v>
      </c>
      <c r="O31" s="18">
        <f t="shared" si="19"/>
        <v>1.31372326794754</v>
      </c>
      <c r="P31" s="18">
        <f t="shared" si="5"/>
        <v>0.211763586873267</v>
      </c>
      <c r="Q31" s="24">
        <f t="shared" si="6"/>
        <v>0.0254116304247921</v>
      </c>
      <c r="R31" s="18">
        <f t="shared" si="7"/>
        <v>0.133818733333333</v>
      </c>
      <c r="S31" s="25">
        <f t="shared" si="8"/>
        <v>0.189895912117875</v>
      </c>
      <c r="T31" s="3">
        <v>0.01</v>
      </c>
      <c r="U31" s="26">
        <f t="shared" si="9"/>
        <v>0.00189895912117875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0.0313489591211788</v>
      </c>
      <c r="AR31" s="29">
        <f t="shared" si="15"/>
        <v>111.515611111111</v>
      </c>
      <c r="AS31" s="1">
        <f t="shared" si="16"/>
        <v>0.12</v>
      </c>
      <c r="AT31" s="2">
        <f t="shared" si="20"/>
        <v>2.2175</v>
      </c>
      <c r="AU31" s="1">
        <f t="shared" si="17"/>
        <v>6232.73226290882</v>
      </c>
    </row>
    <row r="32" s="1" customFormat="1" spans="1:47">
      <c r="A32" s="13"/>
      <c r="B32" s="13"/>
      <c r="C32" s="16">
        <v>5</v>
      </c>
      <c r="D32" s="19">
        <v>20.9882346964516</v>
      </c>
      <c r="E32" s="20">
        <f t="shared" si="18"/>
        <v>18.181458969</v>
      </c>
      <c r="F32" s="16" t="s">
        <v>75</v>
      </c>
      <c r="G32" s="13">
        <v>6</v>
      </c>
      <c r="H32" s="18">
        <f t="shared" si="0"/>
        <v>20.9882346964516</v>
      </c>
      <c r="I32" s="18">
        <f t="shared" si="1"/>
        <v>294.138234696452</v>
      </c>
      <c r="J32" s="18">
        <f t="shared" si="2"/>
        <v>0.221744828202938</v>
      </c>
      <c r="K32" s="18">
        <f t="shared" si="3"/>
        <v>111.515611111111</v>
      </c>
      <c r="L32" s="18">
        <f t="shared" si="4"/>
        <v>1.11515611111111</v>
      </c>
      <c r="M32" s="13" t="s">
        <v>73</v>
      </c>
      <c r="N32" s="13"/>
      <c r="O32" s="18">
        <f t="shared" si="19"/>
        <v>2.21711579218539</v>
      </c>
      <c r="P32" s="18">
        <f t="shared" si="5"/>
        <v>0.49163396044417</v>
      </c>
      <c r="Q32" s="24">
        <f t="shared" si="6"/>
        <v>0.0589960752533003</v>
      </c>
      <c r="R32" s="18">
        <f t="shared" si="7"/>
        <v>0.133818733333333</v>
      </c>
      <c r="S32" s="25">
        <f t="shared" si="8"/>
        <v>0.44086559320768</v>
      </c>
      <c r="T32" s="3">
        <v>0.01</v>
      </c>
      <c r="U32" s="26">
        <f t="shared" si="9"/>
        <v>0.0044086559320768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0.0338586559320768</v>
      </c>
      <c r="AR32" s="29">
        <f t="shared" si="15"/>
        <v>111.515611111111</v>
      </c>
      <c r="AS32" s="1">
        <f t="shared" si="16"/>
        <v>0.12</v>
      </c>
      <c r="AT32" s="2">
        <f t="shared" si="20"/>
        <v>2.2175</v>
      </c>
      <c r="AU32" s="1">
        <f t="shared" si="17"/>
        <v>6731.70475583718</v>
      </c>
    </row>
    <row r="33" s="1" customFormat="1" spans="1:47">
      <c r="A33" s="13"/>
      <c r="B33" s="13"/>
      <c r="C33" s="16">
        <v>6</v>
      </c>
      <c r="D33" s="19">
        <v>24.286680185</v>
      </c>
      <c r="E33" s="20">
        <f t="shared" si="18"/>
        <v>20.9882346964516</v>
      </c>
      <c r="F33" s="16" t="s">
        <v>73</v>
      </c>
      <c r="G33" s="13">
        <v>7</v>
      </c>
      <c r="H33" s="18">
        <f t="shared" si="0"/>
        <v>24.286680185</v>
      </c>
      <c r="I33" s="18">
        <f t="shared" si="1"/>
        <v>297.436680185</v>
      </c>
      <c r="J33" s="18">
        <f t="shared" si="2"/>
        <v>0.320096593578764</v>
      </c>
      <c r="K33" s="18">
        <f t="shared" si="3"/>
        <v>111.515611111111</v>
      </c>
      <c r="L33" s="18">
        <f t="shared" si="4"/>
        <v>1.11515611111111</v>
      </c>
      <c r="M33" s="13" t="s">
        <v>73</v>
      </c>
      <c r="N33" s="13"/>
      <c r="O33" s="18">
        <f t="shared" si="19"/>
        <v>2.84063794285233</v>
      </c>
      <c r="P33" s="18">
        <f t="shared" si="5"/>
        <v>0.909278529097618</v>
      </c>
      <c r="Q33" s="24">
        <f t="shared" si="6"/>
        <v>0.109113423491714</v>
      </c>
      <c r="R33" s="18">
        <f t="shared" si="7"/>
        <v>0.133818733333333</v>
      </c>
      <c r="S33" s="25">
        <f t="shared" si="8"/>
        <v>0.815382277008407</v>
      </c>
      <c r="T33" s="3">
        <v>0.01</v>
      </c>
      <c r="U33" s="26">
        <f t="shared" si="9"/>
        <v>0.00815382277008407</v>
      </c>
      <c r="V33" s="25"/>
      <c r="W33" s="3"/>
      <c r="X33" s="26"/>
      <c r="Y33" s="28">
        <v>0.05</v>
      </c>
      <c r="Z33" s="3">
        <v>0.21</v>
      </c>
      <c r="AA33" s="27">
        <f t="shared" si="10"/>
        <v>0.0105</v>
      </c>
      <c r="AB33" s="3">
        <v>0.02</v>
      </c>
      <c r="AC33" s="3">
        <v>0.29</v>
      </c>
      <c r="AD33" s="27">
        <f t="shared" si="11"/>
        <v>0.0058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0.02</v>
      </c>
      <c r="AO33" s="3">
        <v>0.38</v>
      </c>
      <c r="AP33" s="3">
        <f t="shared" si="13"/>
        <v>0.0076</v>
      </c>
      <c r="AQ33" s="1">
        <f t="shared" si="14"/>
        <v>0.0430538227700841</v>
      </c>
      <c r="AR33" s="29">
        <f t="shared" si="15"/>
        <v>111.515611111111</v>
      </c>
      <c r="AS33" s="1">
        <f t="shared" si="16"/>
        <v>0.12</v>
      </c>
      <c r="AT33" s="2">
        <f t="shared" si="20"/>
        <v>2.2175</v>
      </c>
      <c r="AU33" s="1">
        <f t="shared" si="17"/>
        <v>8559.86794277244</v>
      </c>
    </row>
    <row r="34" s="1" customFormat="1" spans="1:47">
      <c r="A34" s="13"/>
      <c r="B34" s="13"/>
      <c r="C34" s="16">
        <v>7</v>
      </c>
      <c r="D34" s="19">
        <v>29.1310906303226</v>
      </c>
      <c r="E34" s="20">
        <f t="shared" si="18"/>
        <v>24.286680185</v>
      </c>
      <c r="F34" s="16" t="s">
        <v>73</v>
      </c>
      <c r="G34" s="13">
        <v>8</v>
      </c>
      <c r="H34" s="18">
        <f t="shared" si="0"/>
        <v>29.1310906303226</v>
      </c>
      <c r="I34" s="18">
        <f t="shared" si="1"/>
        <v>302.281090630323</v>
      </c>
      <c r="J34" s="18">
        <f t="shared" si="2"/>
        <v>0.540908683830412</v>
      </c>
      <c r="K34" s="18">
        <f t="shared" si="3"/>
        <v>111.515611111111</v>
      </c>
      <c r="L34" s="18">
        <f t="shared" si="4"/>
        <v>1.11515611111111</v>
      </c>
      <c r="M34" s="13" t="s">
        <v>73</v>
      </c>
      <c r="N34" s="13"/>
      <c r="O34" s="18">
        <f t="shared" si="19"/>
        <v>3.04651552486582</v>
      </c>
      <c r="P34" s="18">
        <f t="shared" si="5"/>
        <v>1.64788670282409</v>
      </c>
      <c r="Q34" s="24">
        <f t="shared" si="6"/>
        <v>0.197746404338891</v>
      </c>
      <c r="R34" s="18">
        <f t="shared" si="7"/>
        <v>0.133818733333333</v>
      </c>
      <c r="S34" s="25">
        <f t="shared" si="8"/>
        <v>1.47771839871117</v>
      </c>
      <c r="T34" s="3">
        <v>0.01</v>
      </c>
      <c r="U34" s="26">
        <f t="shared" si="9"/>
        <v>0.0147771839871117</v>
      </c>
      <c r="V34" s="25"/>
      <c r="W34" s="3"/>
      <c r="X34" s="26"/>
      <c r="Y34" s="28">
        <v>0.05</v>
      </c>
      <c r="Z34" s="3">
        <v>0.21</v>
      </c>
      <c r="AA34" s="27">
        <f t="shared" si="10"/>
        <v>0.0105</v>
      </c>
      <c r="AB34" s="3">
        <v>0.02</v>
      </c>
      <c r="AC34" s="3">
        <v>0.29</v>
      </c>
      <c r="AD34" s="27">
        <f t="shared" si="11"/>
        <v>0.0058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0.0496771839871117</v>
      </c>
      <c r="AR34" s="29">
        <f t="shared" si="15"/>
        <v>111.515611111111</v>
      </c>
      <c r="AS34" s="1">
        <f t="shared" si="16"/>
        <v>0.12</v>
      </c>
      <c r="AT34" s="2">
        <f t="shared" si="20"/>
        <v>2.2175</v>
      </c>
      <c r="AU34" s="1">
        <f t="shared" si="17"/>
        <v>9876.71029746415</v>
      </c>
    </row>
    <row r="35" s="1" customFormat="1" spans="1:47">
      <c r="A35" s="13"/>
      <c r="B35" s="13"/>
      <c r="C35" s="16">
        <v>8</v>
      </c>
      <c r="D35" s="19">
        <v>27.5080413612903</v>
      </c>
      <c r="E35" s="20">
        <f t="shared" si="18"/>
        <v>29.1310906303226</v>
      </c>
      <c r="F35" s="16" t="s">
        <v>73</v>
      </c>
      <c r="G35" s="13">
        <v>9</v>
      </c>
      <c r="H35" s="18">
        <f t="shared" si="0"/>
        <v>27.5080413612903</v>
      </c>
      <c r="I35" s="18">
        <f t="shared" si="1"/>
        <v>300.65804136129</v>
      </c>
      <c r="J35" s="18">
        <f t="shared" si="2"/>
        <v>0.454575881199467</v>
      </c>
      <c r="K35" s="18">
        <f t="shared" si="3"/>
        <v>111.515611111111</v>
      </c>
      <c r="L35" s="18">
        <f t="shared" si="4"/>
        <v>1.11515611111111</v>
      </c>
      <c r="M35" s="13" t="s">
        <v>73</v>
      </c>
      <c r="N35" s="13"/>
      <c r="O35" s="18">
        <f t="shared" si="19"/>
        <v>2.51378493315284</v>
      </c>
      <c r="P35" s="18">
        <f t="shared" si="5"/>
        <v>1.1427060011339</v>
      </c>
      <c r="Q35" s="24">
        <f t="shared" si="6"/>
        <v>0.137124720136068</v>
      </c>
      <c r="R35" s="18">
        <f t="shared" si="7"/>
        <v>0.133818733333333</v>
      </c>
      <c r="S35" s="25">
        <f t="shared" si="8"/>
        <v>1.02470496260415</v>
      </c>
      <c r="T35" s="3">
        <v>0.01</v>
      </c>
      <c r="U35" s="26">
        <f t="shared" si="9"/>
        <v>0.0102470496260415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0.0396970496260415</v>
      </c>
      <c r="AR35" s="29">
        <f t="shared" si="15"/>
        <v>111.515611111111</v>
      </c>
      <c r="AS35" s="1">
        <f t="shared" si="16"/>
        <v>0.12</v>
      </c>
      <c r="AT35" s="2">
        <f t="shared" si="20"/>
        <v>2.2175</v>
      </c>
      <c r="AU35" s="1">
        <f t="shared" si="17"/>
        <v>7892.48156502167</v>
      </c>
    </row>
    <row r="36" s="1" customFormat="1" spans="1:47">
      <c r="A36" s="13"/>
      <c r="B36" s="13"/>
      <c r="C36" s="16">
        <v>9</v>
      </c>
      <c r="D36" s="19">
        <v>22.5736326276667</v>
      </c>
      <c r="E36" s="20">
        <f t="shared" si="18"/>
        <v>27.5080413612903</v>
      </c>
      <c r="F36" s="16" t="s">
        <v>73</v>
      </c>
      <c r="G36" s="13">
        <v>10</v>
      </c>
      <c r="H36" s="18">
        <f t="shared" si="0"/>
        <v>22.5736326276667</v>
      </c>
      <c r="I36" s="18">
        <f t="shared" si="1"/>
        <v>295.723632627667</v>
      </c>
      <c r="J36" s="18">
        <f t="shared" si="2"/>
        <v>0.264805041025579</v>
      </c>
      <c r="K36" s="18">
        <f t="shared" si="3"/>
        <v>111.515611111111</v>
      </c>
      <c r="L36" s="18">
        <f t="shared" si="4"/>
        <v>1.11515611111111</v>
      </c>
      <c r="M36" s="13" t="s">
        <v>73</v>
      </c>
      <c r="N36" s="13"/>
      <c r="O36" s="18">
        <f t="shared" si="19"/>
        <v>2.48623504313006</v>
      </c>
      <c r="P36" s="18">
        <f t="shared" si="5"/>
        <v>0.658367572595287</v>
      </c>
      <c r="Q36" s="24">
        <f t="shared" si="6"/>
        <v>0.0790041087114345</v>
      </c>
      <c r="R36" s="18">
        <f t="shared" si="7"/>
        <v>0.133818733333333</v>
      </c>
      <c r="S36" s="25">
        <f t="shared" si="8"/>
        <v>0.590381531370803</v>
      </c>
      <c r="T36" s="3">
        <v>0.01</v>
      </c>
      <c r="U36" s="26">
        <f t="shared" si="9"/>
        <v>0.00590381531370803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0.035353815313708</v>
      </c>
      <c r="AR36" s="29">
        <f t="shared" si="15"/>
        <v>111.515611111111</v>
      </c>
      <c r="AS36" s="1">
        <f t="shared" si="16"/>
        <v>0.12</v>
      </c>
      <c r="AT36" s="2">
        <f t="shared" si="20"/>
        <v>2.2175</v>
      </c>
      <c r="AU36" s="1">
        <f t="shared" si="17"/>
        <v>7028.96911093304</v>
      </c>
    </row>
    <row r="37" s="1" customFormat="1" spans="1:47">
      <c r="A37" s="13"/>
      <c r="B37" s="13"/>
      <c r="C37" s="16">
        <v>10</v>
      </c>
      <c r="D37" s="19">
        <v>18.9252485074194</v>
      </c>
      <c r="E37" s="20">
        <f t="shared" si="18"/>
        <v>22.5736326276667</v>
      </c>
      <c r="F37" s="16" t="s">
        <v>73</v>
      </c>
      <c r="G37" s="13">
        <v>11</v>
      </c>
      <c r="H37" s="18">
        <f t="shared" si="0"/>
        <v>18.9252485074194</v>
      </c>
      <c r="I37" s="18">
        <f t="shared" si="1"/>
        <v>292.075248507419</v>
      </c>
      <c r="J37" s="18">
        <f t="shared" si="2"/>
        <v>0.175513472927205</v>
      </c>
      <c r="K37" s="18">
        <f t="shared" si="3"/>
        <v>111.515611111111</v>
      </c>
      <c r="L37" s="18">
        <f t="shared" si="4"/>
        <v>1.11515611111111</v>
      </c>
      <c r="M37" s="13" t="s">
        <v>75</v>
      </c>
      <c r="N37" s="18">
        <f>(O36-P36)*C22/100</f>
        <v>1.73647409700803</v>
      </c>
      <c r="O37" s="18">
        <f t="shared" si="19"/>
        <v>1.20654948463785</v>
      </c>
      <c r="P37" s="18">
        <f t="shared" si="5"/>
        <v>0.211765690307318</v>
      </c>
      <c r="Q37" s="24">
        <f t="shared" si="6"/>
        <v>0.0254118828368782</v>
      </c>
      <c r="R37" s="18">
        <f t="shared" si="7"/>
        <v>0.133818733333333</v>
      </c>
      <c r="S37" s="25">
        <f t="shared" si="8"/>
        <v>0.189897798341723</v>
      </c>
      <c r="T37" s="3">
        <v>0.01</v>
      </c>
      <c r="U37" s="26">
        <f t="shared" si="9"/>
        <v>0.00189897798341723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0.0237989779834172</v>
      </c>
      <c r="AR37" s="29">
        <f t="shared" si="15"/>
        <v>111.515611111111</v>
      </c>
      <c r="AS37" s="1">
        <f t="shared" si="16"/>
        <v>0.12</v>
      </c>
      <c r="AT37" s="2">
        <f t="shared" si="20"/>
        <v>2.2175</v>
      </c>
      <c r="AU37" s="1">
        <f t="shared" si="17"/>
        <v>4731.66133931671</v>
      </c>
    </row>
    <row r="38" s="1" customFormat="1" spans="1:48">
      <c r="A38" s="13"/>
      <c r="B38" s="13"/>
      <c r="C38" s="16">
        <v>11</v>
      </c>
      <c r="D38" s="19">
        <v>11.9468640084667</v>
      </c>
      <c r="E38" s="20">
        <f t="shared" si="18"/>
        <v>18.9252485074194</v>
      </c>
      <c r="F38" s="16" t="s">
        <v>75</v>
      </c>
      <c r="G38" s="13">
        <v>12</v>
      </c>
      <c r="H38" s="18">
        <f t="shared" si="0"/>
        <v>11.9468640084667</v>
      </c>
      <c r="I38" s="18">
        <f t="shared" si="1"/>
        <v>285.096864008467</v>
      </c>
      <c r="J38" s="18">
        <f t="shared" si="2"/>
        <v>0.0776124914925744</v>
      </c>
      <c r="K38" s="18">
        <f t="shared" si="3"/>
        <v>111.515611111111</v>
      </c>
      <c r="L38" s="18">
        <f t="shared" si="4"/>
        <v>1.11515611111111</v>
      </c>
      <c r="M38" s="13" t="s">
        <v>73</v>
      </c>
      <c r="N38" s="13"/>
      <c r="O38" s="18">
        <f t="shared" si="19"/>
        <v>2.10993990544164</v>
      </c>
      <c r="P38" s="18">
        <f t="shared" si="5"/>
        <v>0.163757692960933</v>
      </c>
      <c r="Q38" s="24">
        <f t="shared" si="6"/>
        <v>0.0196509231553119</v>
      </c>
      <c r="R38" s="18">
        <f t="shared" si="7"/>
        <v>0.133818733333333</v>
      </c>
      <c r="S38" s="25">
        <f t="shared" si="8"/>
        <v>0.146847325974629</v>
      </c>
      <c r="T38" s="3">
        <v>0.01</v>
      </c>
      <c r="U38" s="26">
        <f t="shared" si="9"/>
        <v>0.00146847325974629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0.0233684732597463</v>
      </c>
      <c r="AR38" s="29">
        <f t="shared" si="15"/>
        <v>111.515611111111</v>
      </c>
      <c r="AS38" s="1">
        <f t="shared" si="16"/>
        <v>0.12</v>
      </c>
      <c r="AT38" s="2">
        <f t="shared" si="20"/>
        <v>2.2175</v>
      </c>
      <c r="AU38" s="1">
        <f t="shared" si="17"/>
        <v>4646.06932108776</v>
      </c>
      <c r="AV38" s="1">
        <f>SUM(AU27:AU38)</f>
        <v>75490.0388063246</v>
      </c>
    </row>
    <row r="39" s="1" customFormat="1" spans="1:46">
      <c r="A39" s="13"/>
      <c r="B39" s="13"/>
      <c r="C39" s="16">
        <v>12</v>
      </c>
      <c r="D39" s="19">
        <v>6.17716953790323</v>
      </c>
      <c r="E39" s="20">
        <f t="shared" si="18"/>
        <v>11.9468640084667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44</v>
      </c>
      <c r="T40" s="23"/>
      <c r="U40" s="23"/>
      <c r="V40" s="23" t="s">
        <v>45</v>
      </c>
      <c r="W40" s="23"/>
      <c r="X40" s="23"/>
      <c r="Y40" s="23" t="s">
        <v>46</v>
      </c>
      <c r="Z40" s="23"/>
      <c r="AA40" s="23"/>
      <c r="AB40" s="23" t="s">
        <v>47</v>
      </c>
      <c r="AC40" s="23"/>
      <c r="AD40" s="23"/>
      <c r="AE40" s="23" t="s">
        <v>48</v>
      </c>
      <c r="AF40" s="23"/>
      <c r="AG40" s="23"/>
      <c r="AH40" s="23" t="s">
        <v>49</v>
      </c>
      <c r="AI40" s="23"/>
      <c r="AJ40" s="23"/>
      <c r="AK40" s="31" t="s">
        <v>50</v>
      </c>
      <c r="AL40" s="32"/>
      <c r="AM40" s="33"/>
      <c r="AN40" s="23" t="s">
        <v>51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4" t="s">
        <v>11</v>
      </c>
      <c r="AO41" s="34" t="s">
        <v>12</v>
      </c>
      <c r="AP41" s="34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5</v>
      </c>
      <c r="E42" s="16"/>
      <c r="F42" s="16"/>
      <c r="G42" s="13">
        <v>1</v>
      </c>
      <c r="H42" s="18">
        <f t="shared" ref="H42:H53" si="21">E43</f>
        <v>5</v>
      </c>
      <c r="I42" s="18">
        <f t="shared" ref="I42:I53" si="22">H42+273.15</f>
        <v>278.15</v>
      </c>
      <c r="J42" s="18">
        <f t="shared" ref="J42:J53" si="23">EXP(($C$16*(I42-$C$14))/($C$17*I42*$C$14))</f>
        <v>0.0330744063381255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0.0025497404371127</v>
      </c>
      <c r="Q42" s="24">
        <f t="shared" ref="Q42:Q53" si="27">P42*$B$44</f>
        <v>0.000331466256824651</v>
      </c>
      <c r="R42" s="18">
        <f t="shared" ref="R42:R53" si="28">L42*$B$44</f>
        <v>0.0100218354166667</v>
      </c>
      <c r="S42" s="25">
        <f t="shared" ref="S42:S53" si="29">Q42/R42</f>
        <v>0.0330744063381255</v>
      </c>
      <c r="T42" s="3">
        <v>0.01</v>
      </c>
      <c r="U42" s="26">
        <f t="shared" ref="U42:U53" si="30">S42*T42</f>
        <v>0.000330744063381255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0.0151307440633813</v>
      </c>
      <c r="AR42" s="29">
        <f t="shared" ref="AR42:AR53" si="34">$B$42/12</f>
        <v>7.70910416666667</v>
      </c>
      <c r="AS42" s="1">
        <f t="shared" ref="AS42:AS53" si="35">$B$44</f>
        <v>0.13</v>
      </c>
      <c r="AT42" s="2">
        <f>$E$5/12</f>
        <v>30.8116438356164</v>
      </c>
      <c r="AU42" s="1">
        <f t="shared" ref="AU42:AU53" si="36">AT42*10000*AS42*0.67*AR42*AQ42</f>
        <v>3130.38117527325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4.47962639754839</v>
      </c>
      <c r="E43" s="20">
        <f t="shared" ref="E43:E54" si="37">D42</f>
        <v>5</v>
      </c>
      <c r="F43" s="16" t="s">
        <v>73</v>
      </c>
      <c r="G43" s="13">
        <v>2</v>
      </c>
      <c r="H43" s="18">
        <f t="shared" si="21"/>
        <v>4.47962639754839</v>
      </c>
      <c r="I43" s="18">
        <f t="shared" si="22"/>
        <v>277.629626397548</v>
      </c>
      <c r="J43" s="18">
        <f t="shared" si="23"/>
        <v>0.0309739747237569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8">L43+O42-P42-N43</f>
        <v>0.151632342896221</v>
      </c>
      <c r="P43" s="18">
        <f t="shared" si="26"/>
        <v>0.00469665635617158</v>
      </c>
      <c r="Q43" s="24">
        <f t="shared" si="27"/>
        <v>0.000610565326302305</v>
      </c>
      <c r="R43" s="18">
        <f t="shared" si="28"/>
        <v>0.0100218354166667</v>
      </c>
      <c r="S43" s="25">
        <f t="shared" si="29"/>
        <v>0.0609235036215934</v>
      </c>
      <c r="T43" s="3">
        <v>0.01</v>
      </c>
      <c r="U43" s="26">
        <f t="shared" si="30"/>
        <v>0.000609235036215934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0.0154092350362159</v>
      </c>
      <c r="AR43" s="29">
        <f t="shared" si="34"/>
        <v>7.70910416666667</v>
      </c>
      <c r="AS43" s="1">
        <f t="shared" si="35"/>
        <v>0.13</v>
      </c>
      <c r="AT43" s="2">
        <f t="shared" ref="AT43:AT53" si="39">$E$5/12</f>
        <v>30.8116438356164</v>
      </c>
      <c r="AU43" s="1">
        <f t="shared" si="36"/>
        <v>3187.99783280135</v>
      </c>
    </row>
    <row r="44" s="1" customFormat="1" spans="1:47">
      <c r="A44" s="13" t="s">
        <v>37</v>
      </c>
      <c r="B44" s="13">
        <f>I5</f>
        <v>0.13</v>
      </c>
      <c r="C44" s="16">
        <v>2</v>
      </c>
      <c r="D44" s="19">
        <v>5.04619508506897</v>
      </c>
      <c r="E44" s="20">
        <f t="shared" si="37"/>
        <v>4.47962639754839</v>
      </c>
      <c r="F44" s="16" t="s">
        <v>73</v>
      </c>
      <c r="G44" s="13">
        <v>3</v>
      </c>
      <c r="H44" s="18">
        <f t="shared" si="21"/>
        <v>5.04619508506897</v>
      </c>
      <c r="I44" s="18">
        <f t="shared" si="22"/>
        <v>278.196195085069</v>
      </c>
      <c r="J44" s="18">
        <f t="shared" si="23"/>
        <v>0.0332672192779208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8"/>
        <v>0.224026728206716</v>
      </c>
      <c r="P44" s="18">
        <f t="shared" si="26"/>
        <v>0.00745274629136798</v>
      </c>
      <c r="Q44" s="24">
        <f t="shared" si="27"/>
        <v>0.000968857017877837</v>
      </c>
      <c r="R44" s="18">
        <f t="shared" si="28"/>
        <v>0.0100218354166667</v>
      </c>
      <c r="S44" s="25">
        <f t="shared" si="29"/>
        <v>0.0966746087514662</v>
      </c>
      <c r="T44" s="3">
        <v>0.01</v>
      </c>
      <c r="U44" s="26">
        <f t="shared" si="30"/>
        <v>0.000966746087514662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0.0157667460875147</v>
      </c>
      <c r="AR44" s="29">
        <f t="shared" si="34"/>
        <v>7.70910416666667</v>
      </c>
      <c r="AS44" s="1">
        <f t="shared" si="35"/>
        <v>0.13</v>
      </c>
      <c r="AT44" s="2">
        <f t="shared" si="39"/>
        <v>30.8116438356164</v>
      </c>
      <c r="AU44" s="1">
        <f t="shared" si="36"/>
        <v>3261.96285793493</v>
      </c>
    </row>
    <row r="45" s="1" customFormat="1" spans="1:47">
      <c r="A45" s="13"/>
      <c r="B45" s="13"/>
      <c r="C45" s="16">
        <v>3</v>
      </c>
      <c r="D45" s="19">
        <v>10.4900172490645</v>
      </c>
      <c r="E45" s="20">
        <f t="shared" si="37"/>
        <v>5.04619508506897</v>
      </c>
      <c r="F45" s="16" t="s">
        <v>73</v>
      </c>
      <c r="G45" s="13">
        <v>4</v>
      </c>
      <c r="H45" s="18">
        <f t="shared" si="21"/>
        <v>10.4900172490645</v>
      </c>
      <c r="I45" s="18">
        <f t="shared" si="22"/>
        <v>283.640017249064</v>
      </c>
      <c r="J45" s="18">
        <f t="shared" si="23"/>
        <v>0.0651252402551647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8"/>
        <v>0.293665023582014</v>
      </c>
      <c r="P45" s="18">
        <f t="shared" si="26"/>
        <v>0.0191250052153173</v>
      </c>
      <c r="Q45" s="24">
        <f t="shared" si="27"/>
        <v>0.00248625067799125</v>
      </c>
      <c r="R45" s="18">
        <f t="shared" si="28"/>
        <v>0.0100218354166667</v>
      </c>
      <c r="S45" s="25">
        <f t="shared" si="29"/>
        <v>0.248083367429535</v>
      </c>
      <c r="T45" s="3">
        <v>0.01</v>
      </c>
      <c r="U45" s="26">
        <f t="shared" si="30"/>
        <v>0.00248083367429535</v>
      </c>
      <c r="V45" s="25"/>
      <c r="W45" s="3"/>
      <c r="X45" s="26"/>
      <c r="Y45" s="28">
        <v>0.04</v>
      </c>
      <c r="Z45" s="3">
        <v>0.49</v>
      </c>
      <c r="AA45" s="27">
        <f t="shared" si="31"/>
        <v>0.0196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0.015</v>
      </c>
      <c r="AO45" s="3">
        <v>0.5</v>
      </c>
      <c r="AP45" s="3">
        <f t="shared" si="32"/>
        <v>0.0075</v>
      </c>
      <c r="AQ45" s="1">
        <f t="shared" si="33"/>
        <v>0.0295808336742954</v>
      </c>
      <c r="AR45" s="29">
        <f t="shared" si="34"/>
        <v>7.70910416666667</v>
      </c>
      <c r="AS45" s="1">
        <f t="shared" si="35"/>
        <v>0.13</v>
      </c>
      <c r="AT45" s="2">
        <f t="shared" si="39"/>
        <v>30.8116438356164</v>
      </c>
      <c r="AU45" s="1">
        <f t="shared" si="36"/>
        <v>6119.94258147607</v>
      </c>
    </row>
    <row r="46" s="1" customFormat="1" spans="1:47">
      <c r="A46" s="13"/>
      <c r="B46" s="13"/>
      <c r="C46" s="16">
        <v>4</v>
      </c>
      <c r="D46" s="19">
        <v>18.181458969</v>
      </c>
      <c r="E46" s="20">
        <f t="shared" si="37"/>
        <v>10.4900172490645</v>
      </c>
      <c r="F46" s="16" t="s">
        <v>73</v>
      </c>
      <c r="G46" s="13">
        <v>5</v>
      </c>
      <c r="H46" s="18">
        <f t="shared" si="21"/>
        <v>18.181458969</v>
      </c>
      <c r="I46" s="18">
        <f t="shared" si="22"/>
        <v>291.331458969</v>
      </c>
      <c r="J46" s="18">
        <f t="shared" si="23"/>
        <v>0.161193450736478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0.260813017448362</v>
      </c>
      <c r="O46" s="18">
        <f t="shared" si="38"/>
        <v>0.0908180425850015</v>
      </c>
      <c r="P46" s="18">
        <f t="shared" si="26"/>
        <v>0.0146392736734088</v>
      </c>
      <c r="Q46" s="24">
        <f t="shared" si="27"/>
        <v>0.00190310557754314</v>
      </c>
      <c r="R46" s="18">
        <f t="shared" si="28"/>
        <v>0.0100218354166667</v>
      </c>
      <c r="S46" s="25">
        <f t="shared" si="29"/>
        <v>0.189895912117875</v>
      </c>
      <c r="T46" s="3">
        <v>0.01</v>
      </c>
      <c r="U46" s="26">
        <f t="shared" si="30"/>
        <v>0.00189895912117875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0.0289989591211788</v>
      </c>
      <c r="AR46" s="29">
        <f t="shared" si="34"/>
        <v>7.70910416666667</v>
      </c>
      <c r="AS46" s="1">
        <f t="shared" si="35"/>
        <v>0.13</v>
      </c>
      <c r="AT46" s="2">
        <f t="shared" si="39"/>
        <v>30.8116438356164</v>
      </c>
      <c r="AU46" s="1">
        <f t="shared" si="36"/>
        <v>5999.55926524148</v>
      </c>
    </row>
    <row r="47" s="1" customFormat="1" spans="1:47">
      <c r="A47" s="13"/>
      <c r="B47" s="13"/>
      <c r="C47" s="16">
        <v>5</v>
      </c>
      <c r="D47" s="19">
        <v>20.9882346964516</v>
      </c>
      <c r="E47" s="20">
        <f t="shared" si="37"/>
        <v>18.181458969</v>
      </c>
      <c r="F47" s="16" t="s">
        <v>75</v>
      </c>
      <c r="G47" s="13">
        <v>6</v>
      </c>
      <c r="H47" s="18">
        <f t="shared" si="21"/>
        <v>20.9882346964516</v>
      </c>
      <c r="I47" s="18">
        <f t="shared" si="22"/>
        <v>294.138234696452</v>
      </c>
      <c r="J47" s="18">
        <f t="shared" si="23"/>
        <v>0.221744828202938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8"/>
        <v>0.153269810578259</v>
      </c>
      <c r="P47" s="18">
        <f t="shared" si="26"/>
        <v>0.033986787815373</v>
      </c>
      <c r="Q47" s="24">
        <f t="shared" si="27"/>
        <v>0.00441828241599849</v>
      </c>
      <c r="R47" s="18">
        <f t="shared" si="28"/>
        <v>0.0100218354166667</v>
      </c>
      <c r="S47" s="25">
        <f t="shared" si="29"/>
        <v>0.44086559320768</v>
      </c>
      <c r="T47" s="3">
        <v>0.01</v>
      </c>
      <c r="U47" s="26">
        <f t="shared" si="30"/>
        <v>0.0044086559320768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0.0315086559320768</v>
      </c>
      <c r="AR47" s="29">
        <f t="shared" si="34"/>
        <v>7.70910416666667</v>
      </c>
      <c r="AS47" s="1">
        <f t="shared" si="35"/>
        <v>0.13</v>
      </c>
      <c r="AT47" s="2">
        <f t="shared" si="39"/>
        <v>30.8116438356164</v>
      </c>
      <c r="AU47" s="1">
        <f t="shared" si="36"/>
        <v>6518.787375873</v>
      </c>
    </row>
    <row r="48" s="1" customFormat="1" spans="1:47">
      <c r="A48" s="13"/>
      <c r="B48" s="13"/>
      <c r="C48" s="16">
        <v>6</v>
      </c>
      <c r="D48" s="19">
        <v>24.286680185</v>
      </c>
      <c r="E48" s="20">
        <f t="shared" si="37"/>
        <v>20.9882346964516</v>
      </c>
      <c r="F48" s="16" t="s">
        <v>73</v>
      </c>
      <c r="G48" s="13">
        <v>7</v>
      </c>
      <c r="H48" s="18">
        <f t="shared" si="21"/>
        <v>24.286680185</v>
      </c>
      <c r="I48" s="18">
        <f t="shared" si="22"/>
        <v>297.436680185</v>
      </c>
      <c r="J48" s="18">
        <f t="shared" si="23"/>
        <v>0.320096593578764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8"/>
        <v>0.196374064429553</v>
      </c>
      <c r="P48" s="18">
        <f t="shared" si="26"/>
        <v>0.0628586690911166</v>
      </c>
      <c r="Q48" s="24">
        <f t="shared" si="27"/>
        <v>0.00817162698184516</v>
      </c>
      <c r="R48" s="18">
        <f t="shared" si="28"/>
        <v>0.0100218354166667</v>
      </c>
      <c r="S48" s="25">
        <f t="shared" si="29"/>
        <v>0.815382277008407</v>
      </c>
      <c r="T48" s="3">
        <v>0.01</v>
      </c>
      <c r="U48" s="26">
        <f t="shared" si="30"/>
        <v>0.00815382277008407</v>
      </c>
      <c r="V48" s="25"/>
      <c r="W48" s="3"/>
      <c r="X48" s="26"/>
      <c r="Y48" s="28">
        <v>0.05</v>
      </c>
      <c r="Z48" s="3">
        <v>0.49</v>
      </c>
      <c r="AA48" s="27">
        <f t="shared" si="31"/>
        <v>0.0245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0.02</v>
      </c>
      <c r="AO48" s="3">
        <v>0.5</v>
      </c>
      <c r="AP48" s="3">
        <f t="shared" si="32"/>
        <v>0.01</v>
      </c>
      <c r="AQ48" s="1">
        <f t="shared" si="33"/>
        <v>0.0426538227700841</v>
      </c>
      <c r="AR48" s="29">
        <f t="shared" si="34"/>
        <v>7.70910416666667</v>
      </c>
      <c r="AS48" s="1">
        <f t="shared" si="35"/>
        <v>0.13</v>
      </c>
      <c r="AT48" s="2">
        <f t="shared" si="39"/>
        <v>30.8116438356164</v>
      </c>
      <c r="AU48" s="1">
        <f t="shared" si="36"/>
        <v>8824.59734257606</v>
      </c>
    </row>
    <row r="49" s="1" customFormat="1" spans="1:47">
      <c r="A49" s="13"/>
      <c r="B49" s="13"/>
      <c r="C49" s="16">
        <v>7</v>
      </c>
      <c r="D49" s="19">
        <v>29.1310906303226</v>
      </c>
      <c r="E49" s="20">
        <f t="shared" si="37"/>
        <v>24.286680185</v>
      </c>
      <c r="F49" s="16" t="s">
        <v>73</v>
      </c>
      <c r="G49" s="13">
        <v>8</v>
      </c>
      <c r="H49" s="18">
        <f t="shared" si="21"/>
        <v>29.1310906303226</v>
      </c>
      <c r="I49" s="18">
        <f t="shared" si="22"/>
        <v>302.281090630323</v>
      </c>
      <c r="J49" s="18">
        <f t="shared" si="23"/>
        <v>0.540908683830412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8"/>
        <v>0.210606437005103</v>
      </c>
      <c r="P49" s="18">
        <f t="shared" si="26"/>
        <v>0.113918850646643</v>
      </c>
      <c r="Q49" s="24">
        <f t="shared" si="27"/>
        <v>0.0148094505840636</v>
      </c>
      <c r="R49" s="18">
        <f t="shared" si="28"/>
        <v>0.0100218354166667</v>
      </c>
      <c r="S49" s="25">
        <f t="shared" si="29"/>
        <v>1.47771839871117</v>
      </c>
      <c r="T49" s="3">
        <v>0.01</v>
      </c>
      <c r="U49" s="26">
        <f t="shared" si="30"/>
        <v>0.0147771839871117</v>
      </c>
      <c r="V49" s="25"/>
      <c r="W49" s="3"/>
      <c r="X49" s="26"/>
      <c r="Y49" s="28">
        <v>0.05</v>
      </c>
      <c r="Z49" s="3">
        <v>0.49</v>
      </c>
      <c r="AA49" s="27">
        <f t="shared" si="31"/>
        <v>0.0245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0.02</v>
      </c>
      <c r="AO49" s="3">
        <v>0.5</v>
      </c>
      <c r="AP49" s="3">
        <f t="shared" si="32"/>
        <v>0.01</v>
      </c>
      <c r="AQ49" s="1">
        <f t="shared" si="33"/>
        <v>0.0492771839871117</v>
      </c>
      <c r="AR49" s="29">
        <f t="shared" si="34"/>
        <v>7.70910416666667</v>
      </c>
      <c r="AS49" s="1">
        <f t="shared" si="35"/>
        <v>0.13</v>
      </c>
      <c r="AT49" s="2">
        <f t="shared" si="39"/>
        <v>30.8116438356164</v>
      </c>
      <c r="AU49" s="1">
        <f t="shared" si="36"/>
        <v>10194.8964622999</v>
      </c>
    </row>
    <row r="50" s="1" customFormat="1" spans="1:47">
      <c r="A50" s="13"/>
      <c r="B50" s="13"/>
      <c r="C50" s="16">
        <v>8</v>
      </c>
      <c r="D50" s="19">
        <v>27.5080413612903</v>
      </c>
      <c r="E50" s="20">
        <f t="shared" si="37"/>
        <v>29.1310906303226</v>
      </c>
      <c r="F50" s="16" t="s">
        <v>73</v>
      </c>
      <c r="G50" s="13">
        <v>9</v>
      </c>
      <c r="H50" s="18">
        <f t="shared" si="21"/>
        <v>27.5080413612903</v>
      </c>
      <c r="I50" s="18">
        <f t="shared" si="22"/>
        <v>300.65804136129</v>
      </c>
      <c r="J50" s="18">
        <f t="shared" si="23"/>
        <v>0.454575881199467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8"/>
        <v>0.173778628025127</v>
      </c>
      <c r="P50" s="18">
        <f t="shared" si="26"/>
        <v>0.0789955729681564</v>
      </c>
      <c r="Q50" s="24">
        <f t="shared" si="27"/>
        <v>0.0102694244858603</v>
      </c>
      <c r="R50" s="18">
        <f t="shared" si="28"/>
        <v>0.0100218354166667</v>
      </c>
      <c r="S50" s="25">
        <f t="shared" si="29"/>
        <v>1.02470496260415</v>
      </c>
      <c r="T50" s="3">
        <v>0.01</v>
      </c>
      <c r="U50" s="26">
        <f t="shared" si="30"/>
        <v>0.0102470496260415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0.0373470496260415</v>
      </c>
      <c r="AR50" s="29">
        <f t="shared" si="34"/>
        <v>7.70910416666667</v>
      </c>
      <c r="AS50" s="1">
        <f t="shared" si="35"/>
        <v>0.13</v>
      </c>
      <c r="AT50" s="2">
        <f t="shared" si="39"/>
        <v>30.8116438356164</v>
      </c>
      <c r="AU50" s="1">
        <f t="shared" si="36"/>
        <v>7726.68552264377</v>
      </c>
    </row>
    <row r="51" s="1" customFormat="1" spans="1:47">
      <c r="A51" s="13"/>
      <c r="B51" s="13"/>
      <c r="C51" s="16">
        <v>9</v>
      </c>
      <c r="D51" s="19">
        <v>22.5736326276667</v>
      </c>
      <c r="E51" s="20">
        <f t="shared" si="37"/>
        <v>27.5080413612903</v>
      </c>
      <c r="F51" s="16" t="s">
        <v>73</v>
      </c>
      <c r="G51" s="13">
        <v>10</v>
      </c>
      <c r="H51" s="18">
        <f t="shared" si="21"/>
        <v>22.5736326276667</v>
      </c>
      <c r="I51" s="18">
        <f t="shared" si="22"/>
        <v>295.723632627667</v>
      </c>
      <c r="J51" s="18">
        <f t="shared" si="23"/>
        <v>0.264805041025579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8"/>
        <v>0.171874096723637</v>
      </c>
      <c r="P51" s="18">
        <f t="shared" si="26"/>
        <v>0.0455131272341371</v>
      </c>
      <c r="Q51" s="24">
        <f t="shared" si="27"/>
        <v>0.00591670654043782</v>
      </c>
      <c r="R51" s="18">
        <f t="shared" si="28"/>
        <v>0.0100218354166667</v>
      </c>
      <c r="S51" s="25">
        <f t="shared" si="29"/>
        <v>0.590381531370803</v>
      </c>
      <c r="T51" s="3">
        <v>0.01</v>
      </c>
      <c r="U51" s="26">
        <f t="shared" si="30"/>
        <v>0.00590381531370803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0.033003815313708</v>
      </c>
      <c r="AR51" s="29">
        <f t="shared" si="34"/>
        <v>7.70910416666667</v>
      </c>
      <c r="AS51" s="1">
        <f t="shared" si="35"/>
        <v>0.13</v>
      </c>
      <c r="AT51" s="2">
        <f t="shared" si="39"/>
        <v>30.8116438356164</v>
      </c>
      <c r="AU51" s="1">
        <f t="shared" si="36"/>
        <v>6828.11907580036</v>
      </c>
    </row>
    <row r="52" s="1" customFormat="1" spans="1:47">
      <c r="A52" s="13"/>
      <c r="B52" s="13"/>
      <c r="C52" s="16">
        <v>10</v>
      </c>
      <c r="D52" s="19">
        <v>18.9252485074194</v>
      </c>
      <c r="E52" s="20">
        <f t="shared" si="37"/>
        <v>22.5736326276667</v>
      </c>
      <c r="F52" s="16" t="s">
        <v>73</v>
      </c>
      <c r="G52" s="13">
        <v>11</v>
      </c>
      <c r="H52" s="18">
        <f t="shared" si="21"/>
        <v>18.9252485074194</v>
      </c>
      <c r="I52" s="18">
        <f t="shared" si="22"/>
        <v>292.075248507419</v>
      </c>
      <c r="J52" s="18">
        <f t="shared" si="23"/>
        <v>0.175513472927205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0.120042921015025</v>
      </c>
      <c r="O52" s="18">
        <f t="shared" si="38"/>
        <v>0.0834090901411417</v>
      </c>
      <c r="P52" s="18">
        <f t="shared" si="26"/>
        <v>0.0146394190843701</v>
      </c>
      <c r="Q52" s="24">
        <f t="shared" si="27"/>
        <v>0.00190312448096811</v>
      </c>
      <c r="R52" s="18">
        <f t="shared" si="28"/>
        <v>0.0100218354166667</v>
      </c>
      <c r="S52" s="25">
        <f t="shared" si="29"/>
        <v>0.189897798341723</v>
      </c>
      <c r="T52" s="3">
        <v>0.01</v>
      </c>
      <c r="U52" s="26">
        <f t="shared" si="30"/>
        <v>0.00189897798341723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0.0166989779834172</v>
      </c>
      <c r="AR52" s="29">
        <f t="shared" si="34"/>
        <v>7.70910416666667</v>
      </c>
      <c r="AS52" s="1">
        <f t="shared" si="35"/>
        <v>0.13</v>
      </c>
      <c r="AT52" s="2">
        <f t="shared" si="39"/>
        <v>30.8116438356164</v>
      </c>
      <c r="AU52" s="1">
        <f t="shared" si="36"/>
        <v>3454.83117727854</v>
      </c>
    </row>
    <row r="53" s="1" customFormat="1" spans="1:48">
      <c r="A53" s="13"/>
      <c r="B53" s="13"/>
      <c r="C53" s="16">
        <v>11</v>
      </c>
      <c r="D53" s="19">
        <v>11.9468640084667</v>
      </c>
      <c r="E53" s="20">
        <f t="shared" si="37"/>
        <v>18.9252485074194</v>
      </c>
      <c r="F53" s="16" t="s">
        <v>75</v>
      </c>
      <c r="G53" s="13">
        <v>12</v>
      </c>
      <c r="H53" s="18">
        <f t="shared" si="21"/>
        <v>11.9468640084667</v>
      </c>
      <c r="I53" s="18">
        <f t="shared" si="22"/>
        <v>285.096864008467</v>
      </c>
      <c r="J53" s="18">
        <f t="shared" si="23"/>
        <v>0.0776124914925744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8"/>
        <v>0.145860712723438</v>
      </c>
      <c r="P53" s="18">
        <f t="shared" si="26"/>
        <v>0.0113206133253487</v>
      </c>
      <c r="Q53" s="24">
        <f t="shared" si="27"/>
        <v>0.00147167973229533</v>
      </c>
      <c r="R53" s="18">
        <f t="shared" si="28"/>
        <v>0.0100218354166667</v>
      </c>
      <c r="S53" s="25">
        <f t="shared" si="29"/>
        <v>0.146847325974629</v>
      </c>
      <c r="T53" s="3">
        <v>0.01</v>
      </c>
      <c r="U53" s="26">
        <f t="shared" si="30"/>
        <v>0.00146847325974629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0.0162684732597463</v>
      </c>
      <c r="AR53" s="29">
        <f t="shared" si="34"/>
        <v>7.70910416666667</v>
      </c>
      <c r="AS53" s="1">
        <f t="shared" si="35"/>
        <v>0.13</v>
      </c>
      <c r="AT53" s="2">
        <f t="shared" si="39"/>
        <v>30.8116438356164</v>
      </c>
      <c r="AU53" s="1">
        <f t="shared" si="36"/>
        <v>3365.76458034183</v>
      </c>
      <c r="AV53" s="1">
        <f>SUM(AU42:AU53)</f>
        <v>68613.5252495405</v>
      </c>
    </row>
    <row r="54" s="1" customFormat="1" spans="1:46">
      <c r="A54" s="13"/>
      <c r="B54" s="13"/>
      <c r="C54" s="16">
        <v>12</v>
      </c>
      <c r="D54" s="19">
        <v>6.17716953790323</v>
      </c>
      <c r="E54" s="20">
        <f t="shared" si="37"/>
        <v>11.9468640084667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9">
      <c r="S56" s="23" t="s">
        <v>44</v>
      </c>
      <c r="T56" s="23"/>
      <c r="U56" s="23"/>
      <c r="V56" s="23" t="s">
        <v>45</v>
      </c>
      <c r="W56" s="23" t="s">
        <v>46</v>
      </c>
      <c r="X56" s="23" t="s">
        <v>47</v>
      </c>
      <c r="Y56" s="23" t="s">
        <v>48</v>
      </c>
      <c r="Z56" s="23" t="s">
        <v>49</v>
      </c>
      <c r="AA56" s="23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="1" customFormat="1" spans="1:79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="1" customFormat="1" spans="1:79">
      <c r="A58" s="13" t="s">
        <v>71</v>
      </c>
      <c r="B58" s="13">
        <f>F7</f>
        <v>122.786</v>
      </c>
      <c r="C58" s="16" t="s">
        <v>72</v>
      </c>
      <c r="D58" s="17">
        <v>5</v>
      </c>
      <c r="E58" s="16"/>
      <c r="F58" s="16"/>
      <c r="G58" s="13">
        <v>1</v>
      </c>
      <c r="H58" s="18">
        <f t="shared" ref="H58:H69" si="40">E59</f>
        <v>5</v>
      </c>
      <c r="I58" s="18">
        <f t="shared" ref="I58:I69" si="41">H58+273.15</f>
        <v>278.15</v>
      </c>
      <c r="J58" s="18">
        <f t="shared" ref="J58:J69" si="42">EXP(($C$16*(I58-$C$14))/($C$17*I58*$C$14))</f>
        <v>0.0330744063381255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0.0913741662742442</v>
      </c>
      <c r="Q58" s="24">
        <f t="shared" ref="Q58:Q69" si="46">P58*$B$60</f>
        <v>0.0264985082195308</v>
      </c>
      <c r="R58" s="18">
        <f t="shared" ref="R58:R69" si="47">L58*$B$60</f>
        <v>0.80117865</v>
      </c>
      <c r="S58" s="25">
        <f t="shared" ref="S58:S69" si="48">Q58/R58</f>
        <v>0.0330744063381255</v>
      </c>
      <c r="T58" s="3">
        <v>0.27</v>
      </c>
      <c r="U58" s="26">
        <f t="shared" ref="U58:U69" si="49">S58*T58</f>
        <v>0.00893008971129389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0.228135116430904</v>
      </c>
      <c r="AC58" s="29">
        <f t="shared" ref="AC58:AC69" si="51">$B$58/12</f>
        <v>10.2321666666667</v>
      </c>
      <c r="AD58" s="1">
        <f t="shared" ref="AD58:AD69" si="52">$B$60</f>
        <v>0.29</v>
      </c>
      <c r="AE58" s="30">
        <f>$E$7/12</f>
        <v>103.195731260308</v>
      </c>
      <c r="AF58" s="1">
        <f t="shared" ref="AF58:AF69" si="53">AE58*10000*AC58*AB58</f>
        <v>2408915.0170269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="1" customFormat="1" spans="1:79">
      <c r="A59" s="13" t="s">
        <v>74</v>
      </c>
      <c r="B59" s="13">
        <v>27</v>
      </c>
      <c r="C59" s="16">
        <v>1</v>
      </c>
      <c r="D59" s="19">
        <v>4.47962639754839</v>
      </c>
      <c r="E59" s="20">
        <f t="shared" ref="E59:E70" si="54">D58</f>
        <v>5</v>
      </c>
      <c r="F59" s="16" t="s">
        <v>73</v>
      </c>
      <c r="G59" s="13">
        <v>2</v>
      </c>
      <c r="H59" s="18">
        <f t="shared" si="40"/>
        <v>4.47962639754839</v>
      </c>
      <c r="I59" s="18">
        <f t="shared" si="41"/>
        <v>277.629626397548</v>
      </c>
      <c r="J59" s="18">
        <f t="shared" si="42"/>
        <v>0.0309739747237569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5">L59+O58-P58-N59</f>
        <v>5.43399583372575</v>
      </c>
      <c r="P59" s="18">
        <f t="shared" si="45"/>
        <v>0.168312449602822</v>
      </c>
      <c r="Q59" s="24">
        <f t="shared" si="46"/>
        <v>0.0488106103848183</v>
      </c>
      <c r="R59" s="18">
        <f t="shared" si="47"/>
        <v>0.80117865</v>
      </c>
      <c r="S59" s="25">
        <f t="shared" si="48"/>
        <v>0.0609235036215934</v>
      </c>
      <c r="T59" s="3">
        <v>0.27</v>
      </c>
      <c r="U59" s="26">
        <f t="shared" si="49"/>
        <v>0.0164493459778302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0.229596107923492</v>
      </c>
      <c r="AC59" s="29">
        <f t="shared" si="51"/>
        <v>10.2321666666667</v>
      </c>
      <c r="AD59" s="1">
        <f t="shared" si="52"/>
        <v>0.29</v>
      </c>
      <c r="AE59" s="30">
        <f t="shared" ref="AE59:AE69" si="56">$E$7/12</f>
        <v>103.195731260308</v>
      </c>
      <c r="AF59" s="1">
        <f t="shared" si="53"/>
        <v>2424341.85880954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="1" customFormat="1" spans="1:79">
      <c r="A60" s="13" t="s">
        <v>37</v>
      </c>
      <c r="B60" s="13">
        <f>H7</f>
        <v>0.29</v>
      </c>
      <c r="C60" s="16">
        <v>2</v>
      </c>
      <c r="D60" s="19">
        <v>5.04619508506897</v>
      </c>
      <c r="E60" s="20">
        <f t="shared" si="54"/>
        <v>4.47962639754839</v>
      </c>
      <c r="F60" s="16" t="s">
        <v>73</v>
      </c>
      <c r="G60" s="13">
        <v>3</v>
      </c>
      <c r="H60" s="18">
        <f t="shared" si="40"/>
        <v>5.04619508506897</v>
      </c>
      <c r="I60" s="18">
        <f t="shared" si="41"/>
        <v>278.196195085069</v>
      </c>
      <c r="J60" s="18">
        <f t="shared" si="42"/>
        <v>0.0332672192779208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5"/>
        <v>8.02836838412293</v>
      </c>
      <c r="P60" s="18">
        <f t="shared" si="45"/>
        <v>0.267081491478544</v>
      </c>
      <c r="Q60" s="24">
        <f t="shared" si="46"/>
        <v>0.0774536325287778</v>
      </c>
      <c r="R60" s="18">
        <f t="shared" si="47"/>
        <v>0.80117865</v>
      </c>
      <c r="S60" s="25">
        <f t="shared" si="48"/>
        <v>0.0966746087514662</v>
      </c>
      <c r="T60" s="3">
        <v>0.27</v>
      </c>
      <c r="U60" s="26">
        <f t="shared" si="49"/>
        <v>0.0261021443628959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0.231471646649711</v>
      </c>
      <c r="AC60" s="29">
        <f t="shared" si="51"/>
        <v>10.2321666666667</v>
      </c>
      <c r="AD60" s="1">
        <f t="shared" si="52"/>
        <v>0.29</v>
      </c>
      <c r="AE60" s="30">
        <f t="shared" si="56"/>
        <v>103.195731260308</v>
      </c>
      <c r="AF60" s="1">
        <f t="shared" si="53"/>
        <v>2444145.97083441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="1" customFormat="1" spans="1:79">
      <c r="A61" s="13"/>
      <c r="B61" s="13"/>
      <c r="C61" s="16">
        <v>3</v>
      </c>
      <c r="D61" s="19">
        <v>10.4900172490645</v>
      </c>
      <c r="E61" s="20">
        <f t="shared" si="54"/>
        <v>5.04619508506897</v>
      </c>
      <c r="F61" s="16" t="s">
        <v>73</v>
      </c>
      <c r="G61" s="13">
        <v>4</v>
      </c>
      <c r="H61" s="18">
        <f t="shared" si="40"/>
        <v>10.4900172490645</v>
      </c>
      <c r="I61" s="18">
        <f t="shared" si="41"/>
        <v>283.640017249064</v>
      </c>
      <c r="J61" s="18">
        <f t="shared" si="42"/>
        <v>0.0651252402551647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5"/>
        <v>10.5239718926444</v>
      </c>
      <c r="P61" s="18">
        <f t="shared" si="45"/>
        <v>0.685376197947066</v>
      </c>
      <c r="Q61" s="24">
        <f t="shared" si="46"/>
        <v>0.198759097404649</v>
      </c>
      <c r="R61" s="18">
        <f t="shared" si="47"/>
        <v>0.80117865</v>
      </c>
      <c r="S61" s="25">
        <f t="shared" si="48"/>
        <v>0.248083367429535</v>
      </c>
      <c r="T61" s="3">
        <v>0.27</v>
      </c>
      <c r="U61" s="26">
        <f t="shared" si="49"/>
        <v>0.0669825092059746</v>
      </c>
      <c r="V61" s="3">
        <v>220.1</v>
      </c>
      <c r="W61" s="27">
        <v>12.1</v>
      </c>
      <c r="X61" s="27">
        <v>4.5</v>
      </c>
      <c r="Y61" s="27">
        <v>1.5</v>
      </c>
      <c r="Z61" s="27">
        <v>6.8</v>
      </c>
      <c r="AA61" s="3">
        <v>30.2</v>
      </c>
      <c r="AB61" s="2">
        <f t="shared" si="50"/>
        <v>0.288214701538721</v>
      </c>
      <c r="AC61" s="29">
        <f t="shared" si="51"/>
        <v>10.2321666666667</v>
      </c>
      <c r="AD61" s="1">
        <f t="shared" si="52"/>
        <v>0.29</v>
      </c>
      <c r="AE61" s="30">
        <f t="shared" si="56"/>
        <v>103.195731260308</v>
      </c>
      <c r="AF61" s="1">
        <f t="shared" si="53"/>
        <v>3043304.92177793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="1" customFormat="1" spans="1:79">
      <c r="A62" s="13"/>
      <c r="B62" s="13"/>
      <c r="C62" s="16">
        <v>4</v>
      </c>
      <c r="D62" s="19">
        <v>18.181458969</v>
      </c>
      <c r="E62" s="20">
        <f t="shared" si="54"/>
        <v>10.4900172490645</v>
      </c>
      <c r="F62" s="16" t="s">
        <v>73</v>
      </c>
      <c r="G62" s="13">
        <v>5</v>
      </c>
      <c r="H62" s="18">
        <f t="shared" si="40"/>
        <v>18.181458969</v>
      </c>
      <c r="I62" s="18">
        <f t="shared" si="41"/>
        <v>291.331458969</v>
      </c>
      <c r="J62" s="18">
        <f t="shared" si="42"/>
        <v>0.161193450736478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9.34666590996246</v>
      </c>
      <c r="O62" s="18">
        <f t="shared" si="55"/>
        <v>3.25461478473487</v>
      </c>
      <c r="P62" s="18">
        <f t="shared" si="45"/>
        <v>0.524622587969373</v>
      </c>
      <c r="Q62" s="24">
        <f t="shared" si="46"/>
        <v>0.152140550511118</v>
      </c>
      <c r="R62" s="18">
        <f t="shared" si="47"/>
        <v>0.80117865</v>
      </c>
      <c r="S62" s="25">
        <f t="shared" si="48"/>
        <v>0.189895912117875</v>
      </c>
      <c r="T62" s="3">
        <v>0.27</v>
      </c>
      <c r="U62" s="26">
        <f t="shared" si="49"/>
        <v>0.0512718962718264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0.285162129445616</v>
      </c>
      <c r="AC62" s="29">
        <f t="shared" si="51"/>
        <v>10.2321666666667</v>
      </c>
      <c r="AD62" s="1">
        <f t="shared" si="52"/>
        <v>0.29</v>
      </c>
      <c r="AE62" s="30">
        <f t="shared" si="56"/>
        <v>103.195731260308</v>
      </c>
      <c r="AF62" s="1">
        <f t="shared" si="53"/>
        <v>3011072.32703022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="1" customFormat="1" spans="1:79">
      <c r="A63" s="13"/>
      <c r="B63" s="13"/>
      <c r="C63" s="16">
        <v>5</v>
      </c>
      <c r="D63" s="19">
        <v>20.9882346964516</v>
      </c>
      <c r="E63" s="20">
        <f t="shared" si="54"/>
        <v>18.181458969</v>
      </c>
      <c r="F63" s="16" t="s">
        <v>75</v>
      </c>
      <c r="G63" s="13">
        <v>6</v>
      </c>
      <c r="H63" s="18">
        <f t="shared" si="40"/>
        <v>20.9882346964516</v>
      </c>
      <c r="I63" s="18">
        <f t="shared" si="41"/>
        <v>294.138234696452</v>
      </c>
      <c r="J63" s="18">
        <f t="shared" si="42"/>
        <v>0.221744828202938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5"/>
        <v>5.49267719676549</v>
      </c>
      <c r="P63" s="18">
        <f t="shared" si="45"/>
        <v>1.21797276137096</v>
      </c>
      <c r="Q63" s="24">
        <f t="shared" si="46"/>
        <v>0.353212100797578</v>
      </c>
      <c r="R63" s="18">
        <f t="shared" si="47"/>
        <v>0.80117865</v>
      </c>
      <c r="S63" s="25">
        <f t="shared" si="48"/>
        <v>0.44086559320768</v>
      </c>
      <c r="T63" s="3">
        <v>0.27</v>
      </c>
      <c r="U63" s="26">
        <f t="shared" si="49"/>
        <v>0.119033710166074</v>
      </c>
      <c r="V63" s="3">
        <v>229.1</v>
      </c>
      <c r="W63" s="27">
        <v>15.1</v>
      </c>
      <c r="X63" s="27">
        <v>6</v>
      </c>
      <c r="Y63" s="27">
        <v>3</v>
      </c>
      <c r="Z63" s="27">
        <v>7</v>
      </c>
      <c r="AA63" s="3">
        <v>30.2</v>
      </c>
      <c r="AB63" s="2">
        <f t="shared" si="50"/>
        <v>0.313528249885268</v>
      </c>
      <c r="AC63" s="29">
        <f t="shared" si="51"/>
        <v>10.2321666666667</v>
      </c>
      <c r="AD63" s="1">
        <f t="shared" si="52"/>
        <v>0.29</v>
      </c>
      <c r="AE63" s="30">
        <f t="shared" si="56"/>
        <v>103.195731260308</v>
      </c>
      <c r="AF63" s="1">
        <f t="shared" si="53"/>
        <v>3310594.70907686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="1" customFormat="1" spans="1:79">
      <c r="A64" s="13"/>
      <c r="B64" s="13"/>
      <c r="C64" s="16">
        <v>6</v>
      </c>
      <c r="D64" s="19">
        <v>24.286680185</v>
      </c>
      <c r="E64" s="20">
        <f t="shared" si="54"/>
        <v>20.9882346964516</v>
      </c>
      <c r="F64" s="16" t="s">
        <v>73</v>
      </c>
      <c r="G64" s="13">
        <v>7</v>
      </c>
      <c r="H64" s="18">
        <f t="shared" si="40"/>
        <v>24.286680185</v>
      </c>
      <c r="I64" s="18">
        <f t="shared" si="41"/>
        <v>297.436680185</v>
      </c>
      <c r="J64" s="18">
        <f t="shared" si="42"/>
        <v>0.320096593578764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5"/>
        <v>7.03738943539453</v>
      </c>
      <c r="P64" s="18">
        <f t="shared" si="45"/>
        <v>2.25264438595697</v>
      </c>
      <c r="Q64" s="24">
        <f t="shared" si="46"/>
        <v>0.653266871927522</v>
      </c>
      <c r="R64" s="18">
        <f t="shared" si="47"/>
        <v>0.80117865</v>
      </c>
      <c r="S64" s="25">
        <f t="shared" si="48"/>
        <v>0.815382277008407</v>
      </c>
      <c r="T64" s="3">
        <v>0.27</v>
      </c>
      <c r="U64" s="26">
        <f t="shared" si="49"/>
        <v>0.22015321479227</v>
      </c>
      <c r="V64" s="3">
        <v>229.1</v>
      </c>
      <c r="W64" s="27">
        <v>15.1</v>
      </c>
      <c r="X64" s="27">
        <v>6</v>
      </c>
      <c r="Y64" s="27">
        <v>3</v>
      </c>
      <c r="Z64" s="27">
        <v>7</v>
      </c>
      <c r="AA64" s="3">
        <v>30.2</v>
      </c>
      <c r="AB64" s="2">
        <f t="shared" si="50"/>
        <v>0.333175769634138</v>
      </c>
      <c r="AC64" s="29">
        <f t="shared" si="51"/>
        <v>10.2321666666667</v>
      </c>
      <c r="AD64" s="1">
        <f t="shared" si="52"/>
        <v>0.29</v>
      </c>
      <c r="AE64" s="30">
        <f t="shared" si="56"/>
        <v>103.195731260308</v>
      </c>
      <c r="AF64" s="1">
        <f t="shared" si="53"/>
        <v>3518055.99829368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="1" customFormat="1" spans="1:79">
      <c r="A65" s="13"/>
      <c r="B65" s="13"/>
      <c r="C65" s="16">
        <v>7</v>
      </c>
      <c r="D65" s="19">
        <v>29.1310906303226</v>
      </c>
      <c r="E65" s="20">
        <f t="shared" si="54"/>
        <v>24.286680185</v>
      </c>
      <c r="F65" s="16" t="s">
        <v>73</v>
      </c>
      <c r="G65" s="13">
        <v>8</v>
      </c>
      <c r="H65" s="18">
        <f t="shared" si="40"/>
        <v>29.1310906303226</v>
      </c>
      <c r="I65" s="18">
        <f t="shared" si="41"/>
        <v>302.281090630323</v>
      </c>
      <c r="J65" s="18">
        <f t="shared" si="42"/>
        <v>0.540908683830412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5"/>
        <v>7.54743004943756</v>
      </c>
      <c r="P65" s="18">
        <f t="shared" si="45"/>
        <v>4.08247045434337</v>
      </c>
      <c r="Q65" s="24">
        <f t="shared" si="46"/>
        <v>1.18391643175958</v>
      </c>
      <c r="R65" s="18">
        <f t="shared" si="47"/>
        <v>0.80117865</v>
      </c>
      <c r="S65" s="25">
        <f t="shared" si="48"/>
        <v>1.47771839871117</v>
      </c>
      <c r="T65" s="3">
        <v>0.27</v>
      </c>
      <c r="U65" s="26">
        <f t="shared" si="49"/>
        <v>0.398983967652016</v>
      </c>
      <c r="V65" s="3">
        <v>229.1</v>
      </c>
      <c r="W65" s="27">
        <v>15.1</v>
      </c>
      <c r="X65" s="27">
        <v>6</v>
      </c>
      <c r="Y65" s="27">
        <v>3</v>
      </c>
      <c r="Z65" s="27">
        <v>7</v>
      </c>
      <c r="AA65" s="3">
        <v>30.2</v>
      </c>
      <c r="AB65" s="2">
        <f t="shared" si="50"/>
        <v>0.367922584914787</v>
      </c>
      <c r="AC65" s="29">
        <f t="shared" si="51"/>
        <v>10.2321666666667</v>
      </c>
      <c r="AD65" s="1">
        <f t="shared" si="52"/>
        <v>0.29</v>
      </c>
      <c r="AE65" s="30">
        <f t="shared" si="56"/>
        <v>103.195731260308</v>
      </c>
      <c r="AF65" s="1">
        <f t="shared" si="53"/>
        <v>3884953.15307154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="1" customFormat="1" spans="1:79">
      <c r="A66" s="13"/>
      <c r="B66" s="13"/>
      <c r="C66" s="16">
        <v>8</v>
      </c>
      <c r="D66" s="19">
        <v>27.5080413612903</v>
      </c>
      <c r="E66" s="20">
        <f t="shared" si="54"/>
        <v>29.1310906303226</v>
      </c>
      <c r="F66" s="16" t="s">
        <v>73</v>
      </c>
      <c r="G66" s="13">
        <v>9</v>
      </c>
      <c r="H66" s="18">
        <f t="shared" si="40"/>
        <v>27.5080413612903</v>
      </c>
      <c r="I66" s="18">
        <f t="shared" si="41"/>
        <v>300.65804136129</v>
      </c>
      <c r="J66" s="18">
        <f t="shared" si="42"/>
        <v>0.454575881199467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5"/>
        <v>6.22764459509419</v>
      </c>
      <c r="P66" s="18">
        <f t="shared" si="45"/>
        <v>2.83093702961204</v>
      </c>
      <c r="Q66" s="24">
        <f t="shared" si="46"/>
        <v>0.820971738587491</v>
      </c>
      <c r="R66" s="18">
        <f t="shared" si="47"/>
        <v>0.80117865</v>
      </c>
      <c r="S66" s="25">
        <f t="shared" si="48"/>
        <v>1.02470496260415</v>
      </c>
      <c r="T66" s="3">
        <v>0.27</v>
      </c>
      <c r="U66" s="26">
        <f t="shared" si="49"/>
        <v>0.27667033990312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50"/>
        <v>0.328957047043176</v>
      </c>
      <c r="AC66" s="29">
        <f t="shared" si="51"/>
        <v>10.2321666666667</v>
      </c>
      <c r="AD66" s="1">
        <f t="shared" si="52"/>
        <v>0.29</v>
      </c>
      <c r="AE66" s="30">
        <f t="shared" si="56"/>
        <v>103.195731260308</v>
      </c>
      <c r="AF66" s="1">
        <f t="shared" si="53"/>
        <v>3473509.83476994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="1" customFormat="1" spans="1:79">
      <c r="A67" s="13"/>
      <c r="B67" s="13"/>
      <c r="C67" s="16">
        <v>9</v>
      </c>
      <c r="D67" s="19">
        <v>22.5736326276667</v>
      </c>
      <c r="E67" s="20">
        <f t="shared" si="54"/>
        <v>27.5080413612903</v>
      </c>
      <c r="F67" s="16" t="s">
        <v>73</v>
      </c>
      <c r="G67" s="13">
        <v>10</v>
      </c>
      <c r="H67" s="18">
        <f t="shared" si="40"/>
        <v>22.5736326276667</v>
      </c>
      <c r="I67" s="18">
        <f t="shared" si="41"/>
        <v>295.723632627667</v>
      </c>
      <c r="J67" s="18">
        <f t="shared" si="42"/>
        <v>0.264805041025579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5"/>
        <v>6.15939256548215</v>
      </c>
      <c r="P67" s="18">
        <f t="shared" si="45"/>
        <v>1.63103820099515</v>
      </c>
      <c r="Q67" s="24">
        <f t="shared" si="46"/>
        <v>0.473001078288593</v>
      </c>
      <c r="R67" s="18">
        <f t="shared" si="47"/>
        <v>0.80117865</v>
      </c>
      <c r="S67" s="25">
        <f t="shared" si="48"/>
        <v>0.590381531370803</v>
      </c>
      <c r="T67" s="3">
        <v>0.27</v>
      </c>
      <c r="U67" s="26">
        <f t="shared" si="49"/>
        <v>0.159403013470117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0"/>
        <v>0.306172005517244</v>
      </c>
      <c r="AC67" s="29">
        <f t="shared" si="51"/>
        <v>10.2321666666667</v>
      </c>
      <c r="AD67" s="1">
        <f t="shared" si="52"/>
        <v>0.29</v>
      </c>
      <c r="AE67" s="30">
        <f t="shared" si="56"/>
        <v>103.195731260308</v>
      </c>
      <c r="AF67" s="1">
        <f t="shared" si="53"/>
        <v>3232918.95356721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="1" customFormat="1" spans="1:79">
      <c r="A68" s="13"/>
      <c r="B68" s="13"/>
      <c r="C68" s="16">
        <v>10</v>
      </c>
      <c r="D68" s="19">
        <v>18.9252485074194</v>
      </c>
      <c r="E68" s="20">
        <f t="shared" si="54"/>
        <v>22.5736326276667</v>
      </c>
      <c r="F68" s="16" t="s">
        <v>73</v>
      </c>
      <c r="G68" s="13">
        <v>11</v>
      </c>
      <c r="H68" s="18">
        <f t="shared" si="40"/>
        <v>18.9252485074194</v>
      </c>
      <c r="I68" s="18">
        <f t="shared" si="41"/>
        <v>292.075248507419</v>
      </c>
      <c r="J68" s="18">
        <f t="shared" si="42"/>
        <v>0.175513472927205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4.30193664626265</v>
      </c>
      <c r="O68" s="18">
        <f t="shared" si="55"/>
        <v>2.98910271822435</v>
      </c>
      <c r="P68" s="18">
        <f t="shared" si="45"/>
        <v>0.524627799011704</v>
      </c>
      <c r="Q68" s="24">
        <f t="shared" si="46"/>
        <v>0.152142061713394</v>
      </c>
      <c r="R68" s="18">
        <f t="shared" si="47"/>
        <v>0.80117865</v>
      </c>
      <c r="S68" s="25">
        <f t="shared" si="48"/>
        <v>0.189897798341723</v>
      </c>
      <c r="T68" s="3">
        <v>0.27</v>
      </c>
      <c r="U68" s="26">
        <f t="shared" si="49"/>
        <v>0.0512724055522653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0.236362228398805</v>
      </c>
      <c r="AC68" s="29">
        <f t="shared" si="51"/>
        <v>10.2321666666667</v>
      </c>
      <c r="AD68" s="1">
        <f t="shared" si="52"/>
        <v>0.29</v>
      </c>
      <c r="AE68" s="30">
        <f t="shared" si="56"/>
        <v>103.195731260308</v>
      </c>
      <c r="AF68" s="1">
        <f t="shared" si="53"/>
        <v>2495786.40217922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="1" customFormat="1" spans="1:79">
      <c r="A69" s="13"/>
      <c r="B69" s="13"/>
      <c r="C69" s="16">
        <v>11</v>
      </c>
      <c r="D69" s="19">
        <v>11.9468640084667</v>
      </c>
      <c r="E69" s="20">
        <f t="shared" si="54"/>
        <v>18.9252485074194</v>
      </c>
      <c r="F69" s="16" t="s">
        <v>75</v>
      </c>
      <c r="G69" s="13">
        <v>12</v>
      </c>
      <c r="H69" s="18">
        <f t="shared" si="40"/>
        <v>11.9468640084667</v>
      </c>
      <c r="I69" s="18">
        <f t="shared" si="41"/>
        <v>285.096864008467</v>
      </c>
      <c r="J69" s="18">
        <f t="shared" si="42"/>
        <v>0.0776124914925744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5"/>
        <v>5.22715991921264</v>
      </c>
      <c r="P69" s="18">
        <f t="shared" si="45"/>
        <v>0.405692904760217</v>
      </c>
      <c r="Q69" s="24">
        <f t="shared" si="46"/>
        <v>0.117650942380463</v>
      </c>
      <c r="R69" s="18">
        <f t="shared" si="47"/>
        <v>0.80117865</v>
      </c>
      <c r="S69" s="25">
        <f t="shared" si="48"/>
        <v>0.146847325974629</v>
      </c>
      <c r="T69" s="3">
        <v>0.27</v>
      </c>
      <c r="U69" s="26">
        <f t="shared" si="49"/>
        <v>0.0396487780131498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0.234103757567955</v>
      </c>
      <c r="AC69" s="29">
        <f t="shared" si="51"/>
        <v>10.2321666666667</v>
      </c>
      <c r="AD69" s="1">
        <f t="shared" si="52"/>
        <v>0.29</v>
      </c>
      <c r="AE69" s="30">
        <f t="shared" si="56"/>
        <v>103.195731260308</v>
      </c>
      <c r="AF69" s="1">
        <f t="shared" si="53"/>
        <v>2471938.84909285</v>
      </c>
      <c r="AG69" s="1">
        <f>SUM(AF58:AF69)</f>
        <v>35719537.9955303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="1" customFormat="1" spans="1:46">
      <c r="A70" s="13"/>
      <c r="B70" s="13"/>
      <c r="C70" s="16">
        <v>12</v>
      </c>
      <c r="D70" s="19">
        <v>6.17716953790323</v>
      </c>
      <c r="E70" s="20">
        <f t="shared" si="54"/>
        <v>11.9468640084667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3" t="s">
        <v>44</v>
      </c>
      <c r="T72" s="23"/>
      <c r="U72" s="23"/>
      <c r="V72" s="23" t="s">
        <v>45</v>
      </c>
      <c r="W72" s="23"/>
      <c r="X72" s="23"/>
      <c r="Y72" s="23" t="s">
        <v>46</v>
      </c>
      <c r="Z72" s="23"/>
      <c r="AA72" s="23"/>
      <c r="AB72" s="23" t="s">
        <v>47</v>
      </c>
      <c r="AC72" s="23"/>
      <c r="AD72" s="23"/>
      <c r="AE72" s="23" t="s">
        <v>48</v>
      </c>
      <c r="AF72" s="23"/>
      <c r="AG72" s="23"/>
      <c r="AH72" s="23" t="s">
        <v>49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51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4" t="s">
        <v>11</v>
      </c>
      <c r="AR73" s="34" t="s">
        <v>12</v>
      </c>
      <c r="AS73" s="34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5</v>
      </c>
      <c r="E74" s="16"/>
      <c r="F74" s="16"/>
      <c r="G74" s="13">
        <v>1</v>
      </c>
      <c r="H74" s="18">
        <f t="shared" ref="H74:H85" si="57">E75</f>
        <v>5</v>
      </c>
      <c r="I74" s="18">
        <f t="shared" ref="I74:I85" si="58">H74+273.15</f>
        <v>278.15</v>
      </c>
      <c r="J74" s="18">
        <f t="shared" ref="J74:J85" si="59">EXP(($C$16*(I74-$C$14))/($C$17*I74*$C$14))</f>
        <v>0.0330744063381255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0.0172390420715578</v>
      </c>
      <c r="Q74" s="24">
        <f t="shared" ref="Q74:Q85" si="63">P74*$B$76</f>
        <v>0.00448215093860502</v>
      </c>
      <c r="R74" s="18">
        <f t="shared" ref="R74:R85" si="64">L74*$B$76</f>
        <v>0.1355172</v>
      </c>
      <c r="S74" s="25">
        <f t="shared" ref="S74:S85" si="65">Q74/R74</f>
        <v>0.0330744063381255</v>
      </c>
      <c r="T74" s="3">
        <v>0.01</v>
      </c>
      <c r="U74" s="26">
        <f t="shared" ref="U74:U85" si="66">S74*T74</f>
        <v>0.000330744063381255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0.00582074406338126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0</v>
      </c>
      <c r="AX74" s="1">
        <f t="shared" ref="AX74:AX85" si="73">AW74*10000*AV74*0.67*AU74*AT74</f>
        <v>0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4.47962639754839</v>
      </c>
      <c r="E75" s="20">
        <f t="shared" ref="E75:E86" si="74">D74</f>
        <v>5</v>
      </c>
      <c r="F75" s="16" t="s">
        <v>73</v>
      </c>
      <c r="G75" s="13">
        <v>2</v>
      </c>
      <c r="H75" s="18">
        <f t="shared" si="57"/>
        <v>4.47962639754839</v>
      </c>
      <c r="I75" s="18">
        <f t="shared" si="58"/>
        <v>277.629626397548</v>
      </c>
      <c r="J75" s="18">
        <f t="shared" si="59"/>
        <v>0.0309739747237569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1.02520095792844</v>
      </c>
      <c r="P75" s="18">
        <f t="shared" si="62"/>
        <v>0.0317545485576469</v>
      </c>
      <c r="Q75" s="24">
        <f t="shared" si="63"/>
        <v>0.0082561826249882</v>
      </c>
      <c r="R75" s="18">
        <f t="shared" si="64"/>
        <v>0.1355172</v>
      </c>
      <c r="S75" s="25">
        <f t="shared" si="65"/>
        <v>0.0609235036215934</v>
      </c>
      <c r="T75" s="3">
        <v>0.01</v>
      </c>
      <c r="U75" s="26">
        <f t="shared" si="66"/>
        <v>0.000609235036215934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0.00609923503621593</v>
      </c>
      <c r="AU75" s="29">
        <f t="shared" si="70"/>
        <v>52.122</v>
      </c>
      <c r="AV75" s="1">
        <f t="shared" si="71"/>
        <v>0.26</v>
      </c>
      <c r="AW75" s="2">
        <f t="shared" si="72"/>
        <v>0</v>
      </c>
      <c r="AX75" s="1">
        <f t="shared" si="73"/>
        <v>0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9">
        <v>5.04619508506897</v>
      </c>
      <c r="E76" s="20">
        <f t="shared" si="74"/>
        <v>4.47962639754839</v>
      </c>
      <c r="F76" s="16" t="s">
        <v>73</v>
      </c>
      <c r="G76" s="13">
        <v>3</v>
      </c>
      <c r="H76" s="18">
        <f t="shared" si="57"/>
        <v>5.04619508506897</v>
      </c>
      <c r="I76" s="18">
        <f t="shared" si="58"/>
        <v>278.196195085069</v>
      </c>
      <c r="J76" s="18">
        <f t="shared" si="59"/>
        <v>0.0332672192779208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1.5146664093708</v>
      </c>
      <c r="P76" s="18">
        <f t="shared" si="62"/>
        <v>0.0503887395734392</v>
      </c>
      <c r="Q76" s="24">
        <f t="shared" si="63"/>
        <v>0.0131010722890942</v>
      </c>
      <c r="R76" s="18">
        <f t="shared" si="64"/>
        <v>0.1355172</v>
      </c>
      <c r="S76" s="25">
        <f t="shared" si="65"/>
        <v>0.0966746087514662</v>
      </c>
      <c r="T76" s="3">
        <v>0.01</v>
      </c>
      <c r="U76" s="26">
        <f t="shared" si="66"/>
        <v>0.000966746087514662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0.00645674608751466</v>
      </c>
      <c r="AU76" s="29">
        <f t="shared" si="70"/>
        <v>52.122</v>
      </c>
      <c r="AV76" s="1">
        <f t="shared" si="71"/>
        <v>0.26</v>
      </c>
      <c r="AW76" s="2">
        <f t="shared" si="72"/>
        <v>0</v>
      </c>
      <c r="AX76" s="1">
        <f t="shared" si="73"/>
        <v>0</v>
      </c>
    </row>
    <row r="77" s="1" customFormat="1" spans="1:50">
      <c r="A77" s="13"/>
      <c r="B77" s="13"/>
      <c r="C77" s="16">
        <v>3</v>
      </c>
      <c r="D77" s="19">
        <v>10.4900172490645</v>
      </c>
      <c r="E77" s="20">
        <f t="shared" si="74"/>
        <v>5.04619508506897</v>
      </c>
      <c r="F77" s="16" t="s">
        <v>73</v>
      </c>
      <c r="G77" s="13">
        <v>4</v>
      </c>
      <c r="H77" s="18">
        <f t="shared" si="57"/>
        <v>10.4900172490645</v>
      </c>
      <c r="I77" s="18">
        <f t="shared" si="58"/>
        <v>283.640017249064</v>
      </c>
      <c r="J77" s="18">
        <f t="shared" si="59"/>
        <v>0.0651252402551647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1.98549766979736</v>
      </c>
      <c r="P77" s="18">
        <f t="shared" si="62"/>
        <v>0.129306012771622</v>
      </c>
      <c r="Q77" s="24">
        <f t="shared" si="63"/>
        <v>0.0336195633206218</v>
      </c>
      <c r="R77" s="18">
        <f t="shared" si="64"/>
        <v>0.1355172</v>
      </c>
      <c r="S77" s="25">
        <f t="shared" si="65"/>
        <v>0.248083367429535</v>
      </c>
      <c r="T77" s="3">
        <v>0.01</v>
      </c>
      <c r="U77" s="26">
        <f t="shared" si="66"/>
        <v>0.00248083367429535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0.015</v>
      </c>
      <c r="AR77" s="3">
        <v>0.5</v>
      </c>
      <c r="AS77" s="3">
        <f t="shared" si="68"/>
        <v>0.0075</v>
      </c>
      <c r="AT77" s="2">
        <f t="shared" si="69"/>
        <v>0.0104708336742954</v>
      </c>
      <c r="AU77" s="29">
        <f t="shared" si="70"/>
        <v>52.122</v>
      </c>
      <c r="AV77" s="1">
        <f t="shared" si="71"/>
        <v>0.26</v>
      </c>
      <c r="AW77" s="2">
        <f t="shared" si="72"/>
        <v>0</v>
      </c>
      <c r="AX77" s="1">
        <f t="shared" si="73"/>
        <v>0</v>
      </c>
    </row>
    <row r="78" s="1" customFormat="1" spans="1:50">
      <c r="A78" s="13"/>
      <c r="B78" s="13"/>
      <c r="C78" s="16">
        <v>4</v>
      </c>
      <c r="D78" s="19">
        <v>18.181458969</v>
      </c>
      <c r="E78" s="20">
        <f t="shared" si="74"/>
        <v>10.4900172490645</v>
      </c>
      <c r="F78" s="16" t="s">
        <v>73</v>
      </c>
      <c r="G78" s="13">
        <v>5</v>
      </c>
      <c r="H78" s="18">
        <f t="shared" si="57"/>
        <v>18.181458969</v>
      </c>
      <c r="I78" s="18">
        <f t="shared" si="58"/>
        <v>291.331458969</v>
      </c>
      <c r="J78" s="18">
        <f t="shared" si="59"/>
        <v>0.161193450736478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1.76338207417445</v>
      </c>
      <c r="O78" s="18">
        <f t="shared" si="75"/>
        <v>0.614029582851287</v>
      </c>
      <c r="P78" s="18">
        <f t="shared" si="62"/>
        <v>0.098977547314079</v>
      </c>
      <c r="Q78" s="24">
        <f t="shared" si="63"/>
        <v>0.0257341623016605</v>
      </c>
      <c r="R78" s="18">
        <f t="shared" si="64"/>
        <v>0.1355172</v>
      </c>
      <c r="S78" s="25">
        <f t="shared" si="65"/>
        <v>0.189895912117875</v>
      </c>
      <c r="T78" s="3">
        <v>0.01</v>
      </c>
      <c r="U78" s="26">
        <f t="shared" si="66"/>
        <v>0.00189895912117875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0.0118489591211788</v>
      </c>
      <c r="AU78" s="29">
        <f t="shared" si="70"/>
        <v>52.122</v>
      </c>
      <c r="AV78" s="1">
        <f t="shared" si="71"/>
        <v>0.26</v>
      </c>
      <c r="AW78" s="2">
        <f t="shared" si="72"/>
        <v>0</v>
      </c>
      <c r="AX78" s="1">
        <f t="shared" si="73"/>
        <v>0</v>
      </c>
    </row>
    <row r="79" s="1" customFormat="1" spans="1:50">
      <c r="A79" s="13"/>
      <c r="B79" s="13"/>
      <c r="C79" s="16">
        <v>5</v>
      </c>
      <c r="D79" s="19">
        <v>20.9882346964516</v>
      </c>
      <c r="E79" s="20">
        <f t="shared" si="74"/>
        <v>18.181458969</v>
      </c>
      <c r="F79" s="16" t="s">
        <v>75</v>
      </c>
      <c r="G79" s="13">
        <v>6</v>
      </c>
      <c r="H79" s="18">
        <f t="shared" si="57"/>
        <v>20.9882346964516</v>
      </c>
      <c r="I79" s="18">
        <f t="shared" si="58"/>
        <v>294.138234696452</v>
      </c>
      <c r="J79" s="18">
        <f t="shared" si="59"/>
        <v>0.221744828202938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1.03627203553721</v>
      </c>
      <c r="P79" s="18">
        <f t="shared" si="62"/>
        <v>0.229787964491707</v>
      </c>
      <c r="Q79" s="24">
        <f t="shared" si="63"/>
        <v>0.0597448707678438</v>
      </c>
      <c r="R79" s="18">
        <f t="shared" si="64"/>
        <v>0.1355172</v>
      </c>
      <c r="S79" s="25">
        <f t="shared" si="65"/>
        <v>0.44086559320768</v>
      </c>
      <c r="T79" s="3">
        <v>0.01</v>
      </c>
      <c r="U79" s="26">
        <f t="shared" si="66"/>
        <v>0.0044086559320768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0.0143586559320768</v>
      </c>
      <c r="AU79" s="29">
        <f t="shared" si="70"/>
        <v>52.122</v>
      </c>
      <c r="AV79" s="1">
        <f t="shared" si="71"/>
        <v>0.26</v>
      </c>
      <c r="AW79" s="2">
        <f t="shared" si="72"/>
        <v>0</v>
      </c>
      <c r="AX79" s="1">
        <f t="shared" si="73"/>
        <v>0</v>
      </c>
    </row>
    <row r="80" s="1" customFormat="1" spans="1:50">
      <c r="A80" s="13"/>
      <c r="B80" s="13"/>
      <c r="C80" s="16">
        <v>6</v>
      </c>
      <c r="D80" s="19">
        <v>24.286680185</v>
      </c>
      <c r="E80" s="20">
        <f t="shared" si="74"/>
        <v>20.9882346964516</v>
      </c>
      <c r="F80" s="16" t="s">
        <v>73</v>
      </c>
      <c r="G80" s="13">
        <v>7</v>
      </c>
      <c r="H80" s="18">
        <f t="shared" si="57"/>
        <v>24.286680185</v>
      </c>
      <c r="I80" s="18">
        <f t="shared" si="58"/>
        <v>297.436680185</v>
      </c>
      <c r="J80" s="18">
        <f t="shared" si="59"/>
        <v>0.320096593578764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1.3277040710455</v>
      </c>
      <c r="P80" s="18">
        <f t="shared" si="62"/>
        <v>0.424993550422322</v>
      </c>
      <c r="Q80" s="24">
        <f t="shared" si="63"/>
        <v>0.110498323109804</v>
      </c>
      <c r="R80" s="18">
        <f t="shared" si="64"/>
        <v>0.1355172</v>
      </c>
      <c r="S80" s="25">
        <f t="shared" si="65"/>
        <v>0.815382277008407</v>
      </c>
      <c r="T80" s="3">
        <v>0.01</v>
      </c>
      <c r="U80" s="26">
        <f t="shared" si="66"/>
        <v>0.00815382277008407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0.02</v>
      </c>
      <c r="AR80" s="3">
        <v>0.5</v>
      </c>
      <c r="AS80" s="3">
        <f t="shared" si="68"/>
        <v>0.01</v>
      </c>
      <c r="AT80" s="2">
        <f t="shared" si="69"/>
        <v>0.0206038227700841</v>
      </c>
      <c r="AU80" s="29">
        <f t="shared" si="70"/>
        <v>52.122</v>
      </c>
      <c r="AV80" s="1">
        <f t="shared" si="71"/>
        <v>0.26</v>
      </c>
      <c r="AW80" s="2">
        <f t="shared" si="72"/>
        <v>0</v>
      </c>
      <c r="AX80" s="1">
        <f t="shared" si="73"/>
        <v>0</v>
      </c>
    </row>
    <row r="81" s="1" customFormat="1" spans="1:50">
      <c r="A81" s="13"/>
      <c r="B81" s="13"/>
      <c r="C81" s="16">
        <v>7</v>
      </c>
      <c r="D81" s="19">
        <v>29.1310906303226</v>
      </c>
      <c r="E81" s="20">
        <f t="shared" si="74"/>
        <v>24.286680185</v>
      </c>
      <c r="F81" s="16" t="s">
        <v>73</v>
      </c>
      <c r="G81" s="13">
        <v>8</v>
      </c>
      <c r="H81" s="18">
        <f t="shared" si="57"/>
        <v>29.1310906303226</v>
      </c>
      <c r="I81" s="18">
        <f t="shared" si="58"/>
        <v>302.281090630323</v>
      </c>
      <c r="J81" s="18">
        <f t="shared" si="59"/>
        <v>0.540908683830412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1.42393052062318</v>
      </c>
      <c r="P81" s="18">
        <f t="shared" si="62"/>
        <v>0.770216383776237</v>
      </c>
      <c r="Q81" s="24">
        <f t="shared" si="63"/>
        <v>0.200256259781822</v>
      </c>
      <c r="R81" s="18">
        <f t="shared" si="64"/>
        <v>0.1355172</v>
      </c>
      <c r="S81" s="25">
        <f t="shared" si="65"/>
        <v>1.47771839871117</v>
      </c>
      <c r="T81" s="3">
        <v>0.01</v>
      </c>
      <c r="U81" s="26">
        <f t="shared" si="66"/>
        <v>0.0147771839871117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0.02</v>
      </c>
      <c r="AR81" s="3">
        <v>0.5</v>
      </c>
      <c r="AS81" s="3">
        <f t="shared" si="68"/>
        <v>0.01</v>
      </c>
      <c r="AT81" s="2">
        <f t="shared" si="69"/>
        <v>0.0272271839871117</v>
      </c>
      <c r="AU81" s="29">
        <f t="shared" si="70"/>
        <v>52.122</v>
      </c>
      <c r="AV81" s="1">
        <f t="shared" si="71"/>
        <v>0.26</v>
      </c>
      <c r="AW81" s="2">
        <f t="shared" si="72"/>
        <v>0</v>
      </c>
      <c r="AX81" s="1">
        <f t="shared" si="73"/>
        <v>0</v>
      </c>
    </row>
    <row r="82" s="1" customFormat="1" spans="1:50">
      <c r="A82" s="13"/>
      <c r="B82" s="13"/>
      <c r="C82" s="16">
        <v>8</v>
      </c>
      <c r="D82" s="19">
        <v>27.5080413612903</v>
      </c>
      <c r="E82" s="20">
        <f t="shared" si="74"/>
        <v>29.1310906303226</v>
      </c>
      <c r="F82" s="16" t="s">
        <v>73</v>
      </c>
      <c r="G82" s="13">
        <v>9</v>
      </c>
      <c r="H82" s="18">
        <f t="shared" si="57"/>
        <v>27.5080413612903</v>
      </c>
      <c r="I82" s="18">
        <f t="shared" si="58"/>
        <v>300.65804136129</v>
      </c>
      <c r="J82" s="18">
        <f t="shared" si="59"/>
        <v>0.454575881199467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1.17493413684694</v>
      </c>
      <c r="P82" s="18">
        <f t="shared" si="62"/>
        <v>0.534096720608534</v>
      </c>
      <c r="Q82" s="24">
        <f t="shared" si="63"/>
        <v>0.138865147358219</v>
      </c>
      <c r="R82" s="18">
        <f t="shared" si="64"/>
        <v>0.1355172</v>
      </c>
      <c r="S82" s="25">
        <f t="shared" si="65"/>
        <v>1.02470496260415</v>
      </c>
      <c r="T82" s="3">
        <v>0.01</v>
      </c>
      <c r="U82" s="26">
        <f t="shared" si="66"/>
        <v>0.0102470496260415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7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0.0201970496260415</v>
      </c>
      <c r="AU82" s="29">
        <f t="shared" si="70"/>
        <v>52.122</v>
      </c>
      <c r="AV82" s="1">
        <f t="shared" si="71"/>
        <v>0.26</v>
      </c>
      <c r="AW82" s="2">
        <f t="shared" si="72"/>
        <v>0</v>
      </c>
      <c r="AX82" s="1">
        <f t="shared" si="73"/>
        <v>0</v>
      </c>
    </row>
    <row r="83" s="1" customFormat="1" spans="1:50">
      <c r="A83" s="13"/>
      <c r="B83" s="13"/>
      <c r="C83" s="16">
        <v>9</v>
      </c>
      <c r="D83" s="19">
        <v>22.5736326276667</v>
      </c>
      <c r="E83" s="20">
        <f t="shared" si="74"/>
        <v>27.5080413612903</v>
      </c>
      <c r="F83" s="16" t="s">
        <v>73</v>
      </c>
      <c r="G83" s="13">
        <v>10</v>
      </c>
      <c r="H83" s="18">
        <f t="shared" si="57"/>
        <v>22.5736326276667</v>
      </c>
      <c r="I83" s="18">
        <f t="shared" si="58"/>
        <v>295.723632627667</v>
      </c>
      <c r="J83" s="18">
        <f t="shared" si="59"/>
        <v>0.264805041025579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1.16205741623841</v>
      </c>
      <c r="P83" s="18">
        <f t="shared" si="62"/>
        <v>0.30771866178109</v>
      </c>
      <c r="Q83" s="24">
        <f t="shared" si="63"/>
        <v>0.0800068520630834</v>
      </c>
      <c r="R83" s="18">
        <f t="shared" si="64"/>
        <v>0.1355172</v>
      </c>
      <c r="S83" s="25">
        <f t="shared" si="65"/>
        <v>0.590381531370803</v>
      </c>
      <c r="T83" s="3">
        <v>0.01</v>
      </c>
      <c r="U83" s="26">
        <f t="shared" si="66"/>
        <v>0.00590381531370803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0.015853815313708</v>
      </c>
      <c r="AU83" s="29">
        <f t="shared" si="70"/>
        <v>52.122</v>
      </c>
      <c r="AV83" s="1">
        <f t="shared" si="71"/>
        <v>0.26</v>
      </c>
      <c r="AW83" s="2">
        <f t="shared" si="72"/>
        <v>0</v>
      </c>
      <c r="AX83" s="1">
        <f t="shared" si="73"/>
        <v>0</v>
      </c>
    </row>
    <row r="84" s="1" customFormat="1" spans="1:50">
      <c r="A84" s="13"/>
      <c r="B84" s="13"/>
      <c r="C84" s="16">
        <v>10</v>
      </c>
      <c r="D84" s="19">
        <v>18.9252485074194</v>
      </c>
      <c r="E84" s="20">
        <f t="shared" si="74"/>
        <v>22.5736326276667</v>
      </c>
      <c r="F84" s="16" t="s">
        <v>73</v>
      </c>
      <c r="G84" s="13">
        <v>11</v>
      </c>
      <c r="H84" s="18">
        <f t="shared" si="57"/>
        <v>18.9252485074194</v>
      </c>
      <c r="I84" s="18">
        <f t="shared" si="58"/>
        <v>292.075248507419</v>
      </c>
      <c r="J84" s="18">
        <f t="shared" si="59"/>
        <v>0.175513472927205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0.811621816734452</v>
      </c>
      <c r="O84" s="18">
        <f t="shared" si="75"/>
        <v>0.563936937722866</v>
      </c>
      <c r="P84" s="18">
        <f t="shared" si="62"/>
        <v>0.0989785304516731</v>
      </c>
      <c r="Q84" s="24">
        <f t="shared" si="63"/>
        <v>0.025734417917435</v>
      </c>
      <c r="R84" s="18">
        <f t="shared" si="64"/>
        <v>0.1355172</v>
      </c>
      <c r="S84" s="25">
        <f t="shared" si="65"/>
        <v>0.189897798341724</v>
      </c>
      <c r="T84" s="3">
        <v>0.01</v>
      </c>
      <c r="U84" s="26">
        <f t="shared" si="66"/>
        <v>0.00189897798341724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0.005</v>
      </c>
      <c r="AF84" s="3">
        <v>0.49</v>
      </c>
      <c r="AG84" s="26">
        <f t="shared" si="67"/>
        <v>0.00245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0.00934897798341723</v>
      </c>
      <c r="AU84" s="29">
        <f t="shared" si="70"/>
        <v>52.122</v>
      </c>
      <c r="AV84" s="1">
        <f t="shared" si="71"/>
        <v>0.26</v>
      </c>
      <c r="AW84" s="2">
        <f t="shared" si="72"/>
        <v>0</v>
      </c>
      <c r="AX84" s="1">
        <f t="shared" si="73"/>
        <v>0</v>
      </c>
    </row>
    <row r="85" s="1" customFormat="1" spans="1:51">
      <c r="A85" s="13"/>
      <c r="B85" s="13"/>
      <c r="C85" s="16">
        <v>11</v>
      </c>
      <c r="D85" s="19">
        <v>11.9468640084667</v>
      </c>
      <c r="E85" s="20">
        <f t="shared" si="74"/>
        <v>18.9252485074194</v>
      </c>
      <c r="F85" s="16" t="s">
        <v>75</v>
      </c>
      <c r="G85" s="13">
        <v>12</v>
      </c>
      <c r="H85" s="18">
        <f t="shared" si="57"/>
        <v>11.9468640084667</v>
      </c>
      <c r="I85" s="18">
        <f t="shared" si="58"/>
        <v>285.096864008467</v>
      </c>
      <c r="J85" s="18">
        <f t="shared" si="59"/>
        <v>0.0776124914925744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0.986178407271193</v>
      </c>
      <c r="P85" s="18">
        <f t="shared" si="62"/>
        <v>0.076539763244496</v>
      </c>
      <c r="Q85" s="24">
        <f t="shared" si="63"/>
        <v>0.019900338443569</v>
      </c>
      <c r="R85" s="18">
        <f t="shared" si="64"/>
        <v>0.1355172</v>
      </c>
      <c r="S85" s="25">
        <f t="shared" si="65"/>
        <v>0.146847325974629</v>
      </c>
      <c r="T85" s="3">
        <v>0.01</v>
      </c>
      <c r="U85" s="26">
        <f t="shared" si="66"/>
        <v>0.00146847325974629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0.005</v>
      </c>
      <c r="AF85" s="3">
        <v>0.49</v>
      </c>
      <c r="AG85" s="26">
        <f t="shared" si="67"/>
        <v>0.00245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0.00891847325974629</v>
      </c>
      <c r="AU85" s="29">
        <f t="shared" si="70"/>
        <v>52.122</v>
      </c>
      <c r="AV85" s="1">
        <f t="shared" si="71"/>
        <v>0.26</v>
      </c>
      <c r="AW85" s="2">
        <f t="shared" si="72"/>
        <v>0</v>
      </c>
      <c r="AX85" s="1">
        <f t="shared" si="73"/>
        <v>0</v>
      </c>
      <c r="AY85" s="1">
        <f>SUM(AX74:AX85)</f>
        <v>0</v>
      </c>
    </row>
    <row r="86" s="1" customFormat="1" spans="1:46">
      <c r="A86" s="13"/>
      <c r="B86" s="13"/>
      <c r="C86" s="16">
        <v>12</v>
      </c>
      <c r="D86" s="19">
        <v>6.17716953790323</v>
      </c>
      <c r="E86" s="20">
        <f t="shared" si="74"/>
        <v>11.9468640084667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44</v>
      </c>
      <c r="T88" s="23"/>
      <c r="U88" s="23"/>
      <c r="V88" s="23" t="s">
        <v>45</v>
      </c>
      <c r="W88" s="23"/>
      <c r="X88" s="23"/>
      <c r="Y88" s="23" t="s">
        <v>46</v>
      </c>
      <c r="Z88" s="23"/>
      <c r="AA88" s="23"/>
      <c r="AB88" s="23" t="s">
        <v>47</v>
      </c>
      <c r="AC88" s="23"/>
      <c r="AD88" s="23"/>
      <c r="AE88" s="23" t="s">
        <v>48</v>
      </c>
      <c r="AF88" s="23"/>
      <c r="AG88" s="23"/>
      <c r="AH88" s="23" t="s">
        <v>49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51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4" t="s">
        <v>11</v>
      </c>
      <c r="AR89" s="34" t="s">
        <v>12</v>
      </c>
      <c r="AS89" s="34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5</v>
      </c>
      <c r="E90" s="16"/>
      <c r="F90" s="16"/>
      <c r="G90" s="13">
        <v>1</v>
      </c>
      <c r="H90" s="18">
        <f t="shared" ref="H90:H101" si="76">E91</f>
        <v>5</v>
      </c>
      <c r="I90" s="18">
        <f t="shared" ref="I90:I101" si="77">H90+273.15</f>
        <v>278.15</v>
      </c>
      <c r="J90" s="18">
        <f t="shared" ref="J90:J101" si="78">EXP(($C$16*(I90-$C$14))/($C$17*I90*$C$14))</f>
        <v>0.0330744063381255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0.00941628348446433</v>
      </c>
      <c r="Q90" s="24">
        <f t="shared" ref="Q90:Q101" si="82">P90*$B$76</f>
        <v>0.00244823370596073</v>
      </c>
      <c r="R90" s="18">
        <f t="shared" ref="R90:R101" si="83">L90*$B$76</f>
        <v>0.074022</v>
      </c>
      <c r="S90" s="25">
        <f t="shared" ref="S90:S101" si="84">Q90/R90</f>
        <v>0.0330744063381255</v>
      </c>
      <c r="T90" s="3">
        <v>0.01</v>
      </c>
      <c r="U90" s="26">
        <f t="shared" ref="U90:U101" si="85">S90*T90</f>
        <v>0.000330744063381255</v>
      </c>
      <c r="V90" s="25"/>
      <c r="W90" s="3"/>
      <c r="X90" s="3"/>
      <c r="Y90" s="28"/>
      <c r="Z90" s="3"/>
      <c r="AA90" s="27"/>
      <c r="AB90" s="3"/>
      <c r="AC90" s="3"/>
      <c r="AD90" s="3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0.00582074406338126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0</v>
      </c>
      <c r="AX90" s="1">
        <f t="shared" ref="AX90:AX101" si="92">AW90*10000*AV90*0.67*AU90*AT90</f>
        <v>0</v>
      </c>
      <c r="AZ90" s="2">
        <f t="shared" ref="AZ90:AZ101" si="93">$E$10</f>
        <v>0</v>
      </c>
      <c r="BA90" s="1">
        <f t="shared" ref="BA90:BA101" si="94">AZ90*10000*AV90*0.67*AU90*AT90</f>
        <v>0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4.47962639754839</v>
      </c>
      <c r="E91" s="20">
        <f t="shared" ref="E91:E102" si="95">D90</f>
        <v>5</v>
      </c>
      <c r="F91" s="16" t="s">
        <v>73</v>
      </c>
      <c r="G91" s="13">
        <v>2</v>
      </c>
      <c r="H91" s="18">
        <f t="shared" si="76"/>
        <v>4.47962639754839</v>
      </c>
      <c r="I91" s="18">
        <f t="shared" si="77"/>
        <v>277.629626397548</v>
      </c>
      <c r="J91" s="18">
        <f t="shared" si="78"/>
        <v>0.0309739747237569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0.559983716515536</v>
      </c>
      <c r="P91" s="18">
        <f t="shared" si="81"/>
        <v>0.0173449214810677</v>
      </c>
      <c r="Q91" s="24">
        <f t="shared" si="82"/>
        <v>0.00450967958507759</v>
      </c>
      <c r="R91" s="18">
        <f t="shared" si="83"/>
        <v>0.074022</v>
      </c>
      <c r="S91" s="25">
        <f t="shared" si="84"/>
        <v>0.0609235036215934</v>
      </c>
      <c r="T91" s="3">
        <v>0.01</v>
      </c>
      <c r="U91" s="26">
        <f t="shared" si="85"/>
        <v>0.000609235036215934</v>
      </c>
      <c r="V91" s="25"/>
      <c r="W91" s="3"/>
      <c r="X91" s="3"/>
      <c r="Y91" s="28"/>
      <c r="Z91" s="3"/>
      <c r="AA91" s="27"/>
      <c r="AB91" s="3"/>
      <c r="AC91" s="3"/>
      <c r="AD91" s="3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0.00609923503621593</v>
      </c>
      <c r="AU91" s="29">
        <f t="shared" si="89"/>
        <v>28.47</v>
      </c>
      <c r="AV91" s="1">
        <f t="shared" si="90"/>
        <v>0.26</v>
      </c>
      <c r="AW91" s="2">
        <f t="shared" si="91"/>
        <v>0</v>
      </c>
      <c r="AX91" s="1">
        <f t="shared" si="92"/>
        <v>0</v>
      </c>
      <c r="AZ91" s="2">
        <f t="shared" si="93"/>
        <v>0</v>
      </c>
      <c r="BA91" s="1">
        <f t="shared" si="94"/>
        <v>0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9">
        <v>5.04619508506897</v>
      </c>
      <c r="E92" s="20">
        <f t="shared" si="95"/>
        <v>4.47962639754839</v>
      </c>
      <c r="F92" s="16" t="s">
        <v>73</v>
      </c>
      <c r="G92" s="13">
        <v>3</v>
      </c>
      <c r="H92" s="18">
        <f t="shared" si="76"/>
        <v>5.04619508506897</v>
      </c>
      <c r="I92" s="18">
        <f t="shared" si="77"/>
        <v>278.196195085069</v>
      </c>
      <c r="J92" s="18">
        <f t="shared" si="78"/>
        <v>0.0332672192779208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0.827338795034468</v>
      </c>
      <c r="P92" s="18">
        <f t="shared" si="81"/>
        <v>0.0275232611115424</v>
      </c>
      <c r="Q92" s="24">
        <f t="shared" si="82"/>
        <v>0.00715604788900103</v>
      </c>
      <c r="R92" s="18">
        <f t="shared" si="83"/>
        <v>0.074022</v>
      </c>
      <c r="S92" s="25">
        <f t="shared" si="84"/>
        <v>0.0966746087514661</v>
      </c>
      <c r="T92" s="3">
        <v>0.01</v>
      </c>
      <c r="U92" s="26">
        <f t="shared" si="85"/>
        <v>0.000966746087514662</v>
      </c>
      <c r="V92" s="25"/>
      <c r="W92" s="3"/>
      <c r="X92" s="3"/>
      <c r="Y92" s="28"/>
      <c r="Z92" s="3"/>
      <c r="AA92" s="27"/>
      <c r="AB92" s="3"/>
      <c r="AC92" s="3"/>
      <c r="AD92" s="3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0.00645674608751466</v>
      </c>
      <c r="AU92" s="29">
        <f t="shared" si="89"/>
        <v>28.47</v>
      </c>
      <c r="AV92" s="1">
        <f t="shared" si="90"/>
        <v>0.26</v>
      </c>
      <c r="AW92" s="2">
        <f t="shared" si="91"/>
        <v>0</v>
      </c>
      <c r="AX92" s="1">
        <f t="shared" si="92"/>
        <v>0</v>
      </c>
      <c r="AZ92" s="2">
        <f t="shared" si="93"/>
        <v>0</v>
      </c>
      <c r="BA92" s="1">
        <f t="shared" si="94"/>
        <v>0</v>
      </c>
    </row>
    <row r="93" s="1" customFormat="1" spans="1:53">
      <c r="A93" s="13"/>
      <c r="B93" s="13"/>
      <c r="C93" s="16">
        <v>3</v>
      </c>
      <c r="D93" s="19">
        <v>10.4900172490645</v>
      </c>
      <c r="E93" s="20">
        <f t="shared" si="95"/>
        <v>5.04619508506897</v>
      </c>
      <c r="F93" s="16" t="s">
        <v>73</v>
      </c>
      <c r="G93" s="13">
        <v>4</v>
      </c>
      <c r="H93" s="18">
        <f t="shared" si="76"/>
        <v>10.4900172490645</v>
      </c>
      <c r="I93" s="18">
        <f t="shared" si="77"/>
        <v>283.640017249064</v>
      </c>
      <c r="J93" s="18">
        <f t="shared" si="78"/>
        <v>0.0651252402551647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1.08451553392293</v>
      </c>
      <c r="P93" s="18">
        <f t="shared" si="81"/>
        <v>0.0706293347071887</v>
      </c>
      <c r="Q93" s="24">
        <f t="shared" si="82"/>
        <v>0.0183636270238691</v>
      </c>
      <c r="R93" s="18">
        <f t="shared" si="83"/>
        <v>0.074022</v>
      </c>
      <c r="S93" s="25">
        <f t="shared" si="84"/>
        <v>0.248083367429535</v>
      </c>
      <c r="T93" s="3">
        <v>0.01</v>
      </c>
      <c r="U93" s="26">
        <f t="shared" si="85"/>
        <v>0.00248083367429535</v>
      </c>
      <c r="V93" s="25"/>
      <c r="W93" s="3"/>
      <c r="X93" s="3"/>
      <c r="Y93" s="28"/>
      <c r="Z93" s="3"/>
      <c r="AA93" s="27"/>
      <c r="AB93" s="3"/>
      <c r="AC93" s="3"/>
      <c r="AD93" s="3"/>
      <c r="AE93" s="25">
        <v>0.005</v>
      </c>
      <c r="AF93" s="3">
        <v>0.49</v>
      </c>
      <c r="AG93" s="26">
        <f t="shared" si="86"/>
        <v>0.00245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0.015</v>
      </c>
      <c r="AR93" s="3">
        <v>0.5</v>
      </c>
      <c r="AS93" s="3">
        <f t="shared" si="87"/>
        <v>0.0075</v>
      </c>
      <c r="AT93" s="2">
        <f t="shared" si="88"/>
        <v>0.0124308336742954</v>
      </c>
      <c r="AU93" s="29">
        <f t="shared" si="89"/>
        <v>28.47</v>
      </c>
      <c r="AV93" s="1">
        <f t="shared" si="90"/>
        <v>0.26</v>
      </c>
      <c r="AW93" s="2">
        <f t="shared" si="91"/>
        <v>0</v>
      </c>
      <c r="AX93" s="1">
        <f t="shared" si="92"/>
        <v>0</v>
      </c>
      <c r="AZ93" s="2">
        <f t="shared" si="93"/>
        <v>0</v>
      </c>
      <c r="BA93" s="1">
        <f t="shared" si="94"/>
        <v>0</v>
      </c>
    </row>
    <row r="94" s="1" customFormat="1" spans="1:53">
      <c r="A94" s="13"/>
      <c r="B94" s="13"/>
      <c r="C94" s="16">
        <v>4</v>
      </c>
      <c r="D94" s="19">
        <v>18.181458969</v>
      </c>
      <c r="E94" s="20">
        <f t="shared" si="95"/>
        <v>10.4900172490645</v>
      </c>
      <c r="F94" s="16" t="s">
        <v>73</v>
      </c>
      <c r="G94" s="13">
        <v>5</v>
      </c>
      <c r="H94" s="18">
        <f t="shared" si="76"/>
        <v>18.181458969</v>
      </c>
      <c r="I94" s="18">
        <f t="shared" si="77"/>
        <v>291.331458969</v>
      </c>
      <c r="J94" s="18">
        <f t="shared" si="78"/>
        <v>0.161193450736478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0.96319188925495</v>
      </c>
      <c r="O94" s="18">
        <f t="shared" si="96"/>
        <v>0.335394309960787</v>
      </c>
      <c r="P94" s="18">
        <f t="shared" si="81"/>
        <v>0.0540633661799591</v>
      </c>
      <c r="Q94" s="24">
        <f t="shared" si="82"/>
        <v>0.0140564752067894</v>
      </c>
      <c r="R94" s="18">
        <f t="shared" si="83"/>
        <v>0.074022</v>
      </c>
      <c r="S94" s="25">
        <f t="shared" si="84"/>
        <v>0.189895912117875</v>
      </c>
      <c r="T94" s="3">
        <v>0.01</v>
      </c>
      <c r="U94" s="26">
        <f t="shared" si="85"/>
        <v>0.00189895912117875</v>
      </c>
      <c r="V94" s="25"/>
      <c r="W94" s="3"/>
      <c r="X94" s="3"/>
      <c r="Y94" s="28"/>
      <c r="Z94" s="3"/>
      <c r="AA94" s="27"/>
      <c r="AB94" s="3"/>
      <c r="AC94" s="3"/>
      <c r="AD94" s="3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0.0118489591211788</v>
      </c>
      <c r="AU94" s="29">
        <f t="shared" si="89"/>
        <v>28.47</v>
      </c>
      <c r="AV94" s="1">
        <f t="shared" si="90"/>
        <v>0.26</v>
      </c>
      <c r="AW94" s="2">
        <f t="shared" si="91"/>
        <v>0</v>
      </c>
      <c r="AX94" s="1">
        <f t="shared" si="92"/>
        <v>0</v>
      </c>
      <c r="AZ94" s="2">
        <f t="shared" si="93"/>
        <v>0</v>
      </c>
      <c r="BA94" s="1">
        <f t="shared" si="94"/>
        <v>0</v>
      </c>
    </row>
    <row r="95" s="1" customFormat="1" spans="1:53">
      <c r="A95" s="13"/>
      <c r="B95" s="13"/>
      <c r="C95" s="16">
        <v>5</v>
      </c>
      <c r="D95" s="19">
        <v>20.9882346964516</v>
      </c>
      <c r="E95" s="20">
        <f t="shared" si="95"/>
        <v>18.181458969</v>
      </c>
      <c r="F95" s="16" t="s">
        <v>75</v>
      </c>
      <c r="G95" s="13">
        <v>6</v>
      </c>
      <c r="H95" s="18">
        <f t="shared" si="76"/>
        <v>20.9882346964516</v>
      </c>
      <c r="I95" s="18">
        <f t="shared" si="77"/>
        <v>294.138234696452</v>
      </c>
      <c r="J95" s="18">
        <f t="shared" si="78"/>
        <v>0.221744828202938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0.566030943780828</v>
      </c>
      <c r="P95" s="18">
        <f t="shared" si="81"/>
        <v>0.125514434386226</v>
      </c>
      <c r="Q95" s="24">
        <f t="shared" si="82"/>
        <v>0.0326337529404189</v>
      </c>
      <c r="R95" s="18">
        <f t="shared" si="83"/>
        <v>0.074022</v>
      </c>
      <c r="S95" s="25">
        <f t="shared" si="84"/>
        <v>0.44086559320768</v>
      </c>
      <c r="T95" s="3">
        <v>0.01</v>
      </c>
      <c r="U95" s="26">
        <f t="shared" si="85"/>
        <v>0.0044086559320768</v>
      </c>
      <c r="V95" s="25"/>
      <c r="W95" s="3"/>
      <c r="X95" s="3"/>
      <c r="Y95" s="28"/>
      <c r="Z95" s="3"/>
      <c r="AA95" s="27"/>
      <c r="AB95" s="3"/>
      <c r="AC95" s="3"/>
      <c r="AD95" s="3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0.0143586559320768</v>
      </c>
      <c r="AU95" s="29">
        <f t="shared" si="89"/>
        <v>28.47</v>
      </c>
      <c r="AV95" s="1">
        <f t="shared" si="90"/>
        <v>0.26</v>
      </c>
      <c r="AW95" s="2">
        <f t="shared" si="91"/>
        <v>0</v>
      </c>
      <c r="AX95" s="1">
        <f t="shared" si="92"/>
        <v>0</v>
      </c>
      <c r="AZ95" s="2">
        <f t="shared" si="93"/>
        <v>0</v>
      </c>
      <c r="BA95" s="1">
        <f t="shared" si="94"/>
        <v>0</v>
      </c>
    </row>
    <row r="96" s="1" customFormat="1" spans="1:53">
      <c r="A96" s="13"/>
      <c r="B96" s="13"/>
      <c r="C96" s="16">
        <v>6</v>
      </c>
      <c r="D96" s="19">
        <v>24.286680185</v>
      </c>
      <c r="E96" s="20">
        <f t="shared" si="95"/>
        <v>20.9882346964516</v>
      </c>
      <c r="F96" s="16" t="s">
        <v>73</v>
      </c>
      <c r="G96" s="13">
        <v>7</v>
      </c>
      <c r="H96" s="18">
        <f t="shared" si="76"/>
        <v>24.286680185</v>
      </c>
      <c r="I96" s="18">
        <f t="shared" si="77"/>
        <v>297.436680185</v>
      </c>
      <c r="J96" s="18">
        <f t="shared" si="78"/>
        <v>0.320096593578764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0.725216509394601</v>
      </c>
      <c r="P96" s="18">
        <f t="shared" si="81"/>
        <v>0.232139334264294</v>
      </c>
      <c r="Q96" s="24">
        <f t="shared" si="82"/>
        <v>0.0603562269087163</v>
      </c>
      <c r="R96" s="18">
        <f t="shared" si="83"/>
        <v>0.074022</v>
      </c>
      <c r="S96" s="25">
        <f t="shared" si="84"/>
        <v>0.815382277008407</v>
      </c>
      <c r="T96" s="3">
        <v>0.01</v>
      </c>
      <c r="U96" s="26">
        <f t="shared" si="85"/>
        <v>0.00815382277008407</v>
      </c>
      <c r="V96" s="25"/>
      <c r="W96" s="3"/>
      <c r="X96" s="3"/>
      <c r="Y96" s="28"/>
      <c r="Z96" s="3"/>
      <c r="AA96" s="27"/>
      <c r="AB96" s="3"/>
      <c r="AC96" s="3"/>
      <c r="AD96" s="3"/>
      <c r="AE96" s="25">
        <v>0.01</v>
      </c>
      <c r="AF96" s="3">
        <v>0.49</v>
      </c>
      <c r="AG96" s="26">
        <f t="shared" si="86"/>
        <v>0.0049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0.02</v>
      </c>
      <c r="AR96" s="3">
        <v>0.5</v>
      </c>
      <c r="AS96" s="3">
        <f t="shared" si="87"/>
        <v>0.01</v>
      </c>
      <c r="AT96" s="2">
        <f t="shared" si="88"/>
        <v>0.0230538227700841</v>
      </c>
      <c r="AU96" s="29">
        <f t="shared" si="89"/>
        <v>28.47</v>
      </c>
      <c r="AV96" s="1">
        <f t="shared" si="90"/>
        <v>0.26</v>
      </c>
      <c r="AW96" s="2">
        <f t="shared" si="91"/>
        <v>0</v>
      </c>
      <c r="AX96" s="1">
        <f t="shared" si="92"/>
        <v>0</v>
      </c>
      <c r="AZ96" s="2">
        <f t="shared" si="93"/>
        <v>0</v>
      </c>
      <c r="BA96" s="1">
        <f t="shared" si="94"/>
        <v>0</v>
      </c>
    </row>
    <row r="97" s="1" customFormat="1" spans="1:53">
      <c r="A97" s="13"/>
      <c r="B97" s="13"/>
      <c r="C97" s="16">
        <v>7</v>
      </c>
      <c r="D97" s="19">
        <v>29.1310906303226</v>
      </c>
      <c r="E97" s="20">
        <f t="shared" si="95"/>
        <v>24.286680185</v>
      </c>
      <c r="F97" s="16" t="s">
        <v>73</v>
      </c>
      <c r="G97" s="13">
        <v>8</v>
      </c>
      <c r="H97" s="18">
        <f t="shared" si="76"/>
        <v>29.1310906303226</v>
      </c>
      <c r="I97" s="18">
        <f t="shared" si="77"/>
        <v>302.281090630323</v>
      </c>
      <c r="J97" s="18">
        <f t="shared" si="78"/>
        <v>0.540908683830412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0.777777175130308</v>
      </c>
      <c r="P97" s="18">
        <f t="shared" si="81"/>
        <v>0.420706428113071</v>
      </c>
      <c r="Q97" s="24">
        <f t="shared" si="82"/>
        <v>0.109383671309398</v>
      </c>
      <c r="R97" s="18">
        <f t="shared" si="83"/>
        <v>0.074022</v>
      </c>
      <c r="S97" s="25">
        <f t="shared" si="84"/>
        <v>1.47771839871117</v>
      </c>
      <c r="T97" s="3">
        <v>0.01</v>
      </c>
      <c r="U97" s="26">
        <f t="shared" si="85"/>
        <v>0.0147771839871117</v>
      </c>
      <c r="V97" s="25"/>
      <c r="W97" s="3"/>
      <c r="X97" s="3"/>
      <c r="Y97" s="28"/>
      <c r="Z97" s="3"/>
      <c r="AA97" s="27"/>
      <c r="AB97" s="3"/>
      <c r="AC97" s="3"/>
      <c r="AD97" s="3"/>
      <c r="AE97" s="25">
        <v>0.01</v>
      </c>
      <c r="AF97" s="3">
        <v>0.49</v>
      </c>
      <c r="AG97" s="26">
        <f t="shared" si="86"/>
        <v>0.0049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0.02</v>
      </c>
      <c r="AR97" s="3">
        <v>0.5</v>
      </c>
      <c r="AS97" s="3">
        <f t="shared" si="87"/>
        <v>0.01</v>
      </c>
      <c r="AT97" s="2">
        <f t="shared" si="88"/>
        <v>0.0296771839871117</v>
      </c>
      <c r="AU97" s="29">
        <f t="shared" si="89"/>
        <v>28.47</v>
      </c>
      <c r="AV97" s="1">
        <f t="shared" si="90"/>
        <v>0.26</v>
      </c>
      <c r="AW97" s="2">
        <f t="shared" si="91"/>
        <v>0</v>
      </c>
      <c r="AX97" s="1">
        <f t="shared" si="92"/>
        <v>0</v>
      </c>
      <c r="AZ97" s="2">
        <f t="shared" si="93"/>
        <v>0</v>
      </c>
      <c r="BA97" s="1">
        <f t="shared" si="94"/>
        <v>0</v>
      </c>
    </row>
    <row r="98" s="1" customFormat="1" spans="1:53">
      <c r="A98" s="13"/>
      <c r="B98" s="13"/>
      <c r="C98" s="16">
        <v>8</v>
      </c>
      <c r="D98" s="19">
        <v>27.5080413612903</v>
      </c>
      <c r="E98" s="20">
        <f t="shared" si="95"/>
        <v>29.1310906303226</v>
      </c>
      <c r="F98" s="16" t="s">
        <v>73</v>
      </c>
      <c r="G98" s="13">
        <v>9</v>
      </c>
      <c r="H98" s="18">
        <f t="shared" si="76"/>
        <v>27.5080413612903</v>
      </c>
      <c r="I98" s="18">
        <f t="shared" si="77"/>
        <v>300.65804136129</v>
      </c>
      <c r="J98" s="18">
        <f t="shared" si="78"/>
        <v>0.454575881199467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0.641770747017237</v>
      </c>
      <c r="P98" s="18">
        <f t="shared" si="81"/>
        <v>0.291733502853401</v>
      </c>
      <c r="Q98" s="24">
        <f t="shared" si="82"/>
        <v>0.0758507107418842</v>
      </c>
      <c r="R98" s="18">
        <f t="shared" si="83"/>
        <v>0.074022</v>
      </c>
      <c r="S98" s="25">
        <f t="shared" si="84"/>
        <v>1.02470496260415</v>
      </c>
      <c r="T98" s="3">
        <v>0.01</v>
      </c>
      <c r="U98" s="26">
        <f t="shared" si="85"/>
        <v>0.0102470496260415</v>
      </c>
      <c r="V98" s="25"/>
      <c r="W98" s="3"/>
      <c r="X98" s="3"/>
      <c r="Y98" s="28"/>
      <c r="Z98" s="3"/>
      <c r="AA98" s="27"/>
      <c r="AB98" s="3"/>
      <c r="AC98" s="3"/>
      <c r="AD98" s="3"/>
      <c r="AE98" s="25">
        <v>0.005</v>
      </c>
      <c r="AF98" s="3">
        <v>0.49</v>
      </c>
      <c r="AG98" s="26">
        <f t="shared" si="86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0.0201970496260415</v>
      </c>
      <c r="AU98" s="29">
        <f t="shared" si="89"/>
        <v>28.47</v>
      </c>
      <c r="AV98" s="1">
        <f t="shared" si="90"/>
        <v>0.26</v>
      </c>
      <c r="AW98" s="2">
        <f t="shared" si="91"/>
        <v>0</v>
      </c>
      <c r="AX98" s="1">
        <f t="shared" si="92"/>
        <v>0</v>
      </c>
      <c r="AZ98" s="2">
        <f t="shared" si="93"/>
        <v>0</v>
      </c>
      <c r="BA98" s="1">
        <f t="shared" si="94"/>
        <v>0</v>
      </c>
    </row>
    <row r="99" s="1" customFormat="1" spans="1:53">
      <c r="A99" s="13"/>
      <c r="B99" s="13"/>
      <c r="C99" s="16">
        <v>9</v>
      </c>
      <c r="D99" s="19">
        <v>22.5736326276667</v>
      </c>
      <c r="E99" s="20">
        <f t="shared" si="95"/>
        <v>27.5080413612903</v>
      </c>
      <c r="F99" s="16" t="s">
        <v>73</v>
      </c>
      <c r="G99" s="13">
        <v>10</v>
      </c>
      <c r="H99" s="18">
        <f t="shared" si="76"/>
        <v>22.5736326276667</v>
      </c>
      <c r="I99" s="18">
        <f t="shared" si="77"/>
        <v>295.723632627667</v>
      </c>
      <c r="J99" s="18">
        <f t="shared" si="78"/>
        <v>0.264805041025579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0.634737244163836</v>
      </c>
      <c r="P99" s="18">
        <f t="shared" si="81"/>
        <v>0.168081621981268</v>
      </c>
      <c r="Q99" s="24">
        <f t="shared" si="82"/>
        <v>0.0437012217151296</v>
      </c>
      <c r="R99" s="18">
        <f t="shared" si="83"/>
        <v>0.074022</v>
      </c>
      <c r="S99" s="25">
        <f t="shared" si="84"/>
        <v>0.590381531370803</v>
      </c>
      <c r="T99" s="3">
        <v>0.01</v>
      </c>
      <c r="U99" s="26">
        <f t="shared" si="85"/>
        <v>0.00590381531370803</v>
      </c>
      <c r="V99" s="25"/>
      <c r="W99" s="3"/>
      <c r="X99" s="3"/>
      <c r="Y99" s="28"/>
      <c r="Z99" s="3"/>
      <c r="AA99" s="27"/>
      <c r="AB99" s="3"/>
      <c r="AC99" s="3"/>
      <c r="AD99" s="3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0.015853815313708</v>
      </c>
      <c r="AU99" s="29">
        <f t="shared" si="89"/>
        <v>28.47</v>
      </c>
      <c r="AV99" s="1">
        <f t="shared" si="90"/>
        <v>0.26</v>
      </c>
      <c r="AW99" s="2">
        <f t="shared" si="91"/>
        <v>0</v>
      </c>
      <c r="AX99" s="1">
        <f t="shared" si="92"/>
        <v>0</v>
      </c>
      <c r="AZ99" s="2">
        <f t="shared" si="93"/>
        <v>0</v>
      </c>
      <c r="BA99" s="1">
        <f t="shared" si="94"/>
        <v>0</v>
      </c>
    </row>
    <row r="100" s="1" customFormat="1" spans="1:53">
      <c r="A100" s="13"/>
      <c r="B100" s="13"/>
      <c r="C100" s="16">
        <v>10</v>
      </c>
      <c r="D100" s="19">
        <v>18.9252485074194</v>
      </c>
      <c r="E100" s="20">
        <f t="shared" si="95"/>
        <v>22.5736326276667</v>
      </c>
      <c r="F100" s="16" t="s">
        <v>73</v>
      </c>
      <c r="G100" s="13">
        <v>11</v>
      </c>
      <c r="H100" s="18">
        <f t="shared" si="76"/>
        <v>18.9252485074194</v>
      </c>
      <c r="I100" s="18">
        <f t="shared" si="77"/>
        <v>292.075248507419</v>
      </c>
      <c r="J100" s="18">
        <f t="shared" si="78"/>
        <v>0.175513472927205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0.44332284107344</v>
      </c>
      <c r="O100" s="18">
        <f t="shared" si="96"/>
        <v>0.308032781109128</v>
      </c>
      <c r="P100" s="18">
        <f t="shared" si="81"/>
        <v>0.0540639031878887</v>
      </c>
      <c r="Q100" s="24">
        <f t="shared" si="82"/>
        <v>0.0140566148288511</v>
      </c>
      <c r="R100" s="18">
        <f t="shared" si="83"/>
        <v>0.074022</v>
      </c>
      <c r="S100" s="25">
        <f t="shared" si="84"/>
        <v>0.189897798341723</v>
      </c>
      <c r="T100" s="3">
        <v>0.01</v>
      </c>
      <c r="U100" s="26">
        <f t="shared" si="85"/>
        <v>0.00189897798341723</v>
      </c>
      <c r="V100" s="25"/>
      <c r="W100" s="3"/>
      <c r="X100" s="3"/>
      <c r="Y100" s="28"/>
      <c r="Z100" s="3"/>
      <c r="AA100" s="27"/>
      <c r="AB100" s="3"/>
      <c r="AC100" s="3"/>
      <c r="AD100" s="3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0.00738897798341723</v>
      </c>
      <c r="AU100" s="29">
        <f t="shared" si="89"/>
        <v>28.47</v>
      </c>
      <c r="AV100" s="1">
        <f t="shared" si="90"/>
        <v>0.26</v>
      </c>
      <c r="AW100" s="2">
        <f t="shared" si="91"/>
        <v>0</v>
      </c>
      <c r="AX100" s="1">
        <f t="shared" si="92"/>
        <v>0</v>
      </c>
      <c r="AZ100" s="2">
        <f t="shared" si="93"/>
        <v>0</v>
      </c>
      <c r="BA100" s="1">
        <f t="shared" si="94"/>
        <v>0</v>
      </c>
    </row>
    <row r="101" s="1" customFormat="1" spans="1:54">
      <c r="A101" s="13"/>
      <c r="B101" s="13"/>
      <c r="C101" s="16">
        <v>11</v>
      </c>
      <c r="D101" s="19">
        <v>11.9468640084667</v>
      </c>
      <c r="E101" s="20">
        <f t="shared" si="95"/>
        <v>18.9252485074194</v>
      </c>
      <c r="F101" s="16" t="s">
        <v>75</v>
      </c>
      <c r="G101" s="13">
        <v>12</v>
      </c>
      <c r="H101" s="18">
        <f t="shared" si="76"/>
        <v>11.9468640084667</v>
      </c>
      <c r="I101" s="18">
        <f t="shared" si="77"/>
        <v>285.096864008467</v>
      </c>
      <c r="J101" s="18">
        <f t="shared" si="78"/>
        <v>0.0776124914925744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0.53866887792124</v>
      </c>
      <c r="P101" s="18">
        <f t="shared" si="81"/>
        <v>0.0418074337049768</v>
      </c>
      <c r="Q101" s="24">
        <f t="shared" si="82"/>
        <v>0.010869932763294</v>
      </c>
      <c r="R101" s="18">
        <f t="shared" si="83"/>
        <v>0.074022</v>
      </c>
      <c r="S101" s="25">
        <f t="shared" si="84"/>
        <v>0.146847325974629</v>
      </c>
      <c r="T101" s="3">
        <v>0.01</v>
      </c>
      <c r="U101" s="26">
        <f t="shared" si="85"/>
        <v>0.00146847325974629</v>
      </c>
      <c r="V101" s="25"/>
      <c r="W101" s="3"/>
      <c r="X101" s="3"/>
      <c r="Y101" s="28"/>
      <c r="Z101" s="3"/>
      <c r="AA101" s="27"/>
      <c r="AB101" s="3"/>
      <c r="AC101" s="3"/>
      <c r="AD101" s="3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0.00695847325974629</v>
      </c>
      <c r="AU101" s="29">
        <f t="shared" si="89"/>
        <v>28.47</v>
      </c>
      <c r="AV101" s="1">
        <f t="shared" si="90"/>
        <v>0.26</v>
      </c>
      <c r="AW101" s="2">
        <f t="shared" si="91"/>
        <v>0</v>
      </c>
      <c r="AX101" s="1">
        <f t="shared" si="92"/>
        <v>0</v>
      </c>
      <c r="AY101" s="1">
        <f>SUM(AX90:AX101)</f>
        <v>0</v>
      </c>
      <c r="AZ101" s="2">
        <f t="shared" si="93"/>
        <v>0</v>
      </c>
      <c r="BA101" s="1">
        <f t="shared" si="94"/>
        <v>0</v>
      </c>
      <c r="BB101" s="1">
        <f>SUM(BA90:BA101)</f>
        <v>0</v>
      </c>
    </row>
    <row r="102" s="1" customFormat="1" spans="1:46">
      <c r="A102" s="13"/>
      <c r="B102" s="13"/>
      <c r="C102" s="16">
        <v>12</v>
      </c>
      <c r="D102" s="19">
        <v>6.17716953790323</v>
      </c>
      <c r="E102" s="20">
        <f t="shared" si="95"/>
        <v>11.9468640084667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102"/>
  <sheetViews>
    <sheetView workbookViewId="0">
      <selection activeCell="F20" sqref="F20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163.089</v>
      </c>
      <c r="F2" s="3">
        <v>1069.523</v>
      </c>
      <c r="G2" s="7">
        <f>(F2+F3+F4)/3</f>
        <v>1305.751</v>
      </c>
      <c r="H2" s="3">
        <v>0.13</v>
      </c>
      <c r="I2" s="21">
        <f>(H2+H3+H4)/3</f>
        <v>0.12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1263.00335702449</v>
      </c>
      <c r="F5" s="3">
        <v>91.104</v>
      </c>
      <c r="G5" s="7">
        <f>(F5+F6)/2</f>
        <v>92.50925</v>
      </c>
      <c r="H5" s="3">
        <v>0.18</v>
      </c>
      <c r="I5" s="21">
        <f>(H5+H6)/2</f>
        <v>0.155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3644.0273650211</v>
      </c>
      <c r="F7" s="3">
        <v>122.786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3">
        <v>0.13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0.22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0.06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(AV38+AV53+AY69+AY85+AY101+BB101+AG69)</f>
        <v>105597999.600556</v>
      </c>
      <c r="J14" s="14" t="s">
        <v>21</v>
      </c>
      <c r="K14" s="14">
        <f>I14/(10000*1000)</f>
        <v>10.5597999600556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14">
        <v>57773900.4732001</v>
      </c>
      <c r="J15" s="14" t="s">
        <v>21</v>
      </c>
      <c r="K15" s="14">
        <f>I15/(10000*1000)</f>
        <v>5.77739004732001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44</v>
      </c>
      <c r="T25" s="23"/>
      <c r="U25" s="23"/>
      <c r="V25" s="23" t="s">
        <v>45</v>
      </c>
      <c r="W25" s="23"/>
      <c r="X25" s="23"/>
      <c r="Y25" s="23" t="s">
        <v>46</v>
      </c>
      <c r="Z25" s="23"/>
      <c r="AA25" s="23"/>
      <c r="AB25" s="23" t="s">
        <v>47</v>
      </c>
      <c r="AC25" s="23"/>
      <c r="AD25" s="23"/>
      <c r="AE25" s="23" t="s">
        <v>48</v>
      </c>
      <c r="AF25" s="23"/>
      <c r="AG25" s="23"/>
      <c r="AH25" s="23" t="s">
        <v>49</v>
      </c>
      <c r="AI25" s="23"/>
      <c r="AJ25" s="23"/>
      <c r="AK25" s="31" t="s">
        <v>50</v>
      </c>
      <c r="AL25" s="32"/>
      <c r="AM25" s="33"/>
      <c r="AN25" s="23" t="s">
        <v>51</v>
      </c>
      <c r="AO25" s="23"/>
      <c r="AP25" s="23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4" t="s">
        <v>11</v>
      </c>
      <c r="AO26" s="34" t="s">
        <v>12</v>
      </c>
      <c r="AP26" s="34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1305.751</v>
      </c>
      <c r="C27" s="16" t="s">
        <v>72</v>
      </c>
      <c r="D27" s="17">
        <v>1</v>
      </c>
      <c r="E27" s="16"/>
      <c r="F27" s="16"/>
      <c r="G27" s="13">
        <v>1</v>
      </c>
      <c r="H27" s="18">
        <f t="shared" ref="H27:H38" si="0">E28</f>
        <v>1</v>
      </c>
      <c r="I27" s="18">
        <f t="shared" ref="I27:I38" si="1">H27+273.15</f>
        <v>274.15</v>
      </c>
      <c r="J27" s="18">
        <f t="shared" ref="J27:J38" si="2">EXP(($C$16*(I27-$C$14))/($C$17*I27*$C$14))</f>
        <v>0.0198461430441487</v>
      </c>
      <c r="K27" s="18">
        <f t="shared" ref="K27:K38" si="3">$B$27/12</f>
        <v>108.812583333333</v>
      </c>
      <c r="L27" s="18">
        <f t="shared" ref="L27:L38" si="4">K27*$B$28/100</f>
        <v>1.08812583333333</v>
      </c>
      <c r="M27" s="13" t="s">
        <v>73</v>
      </c>
      <c r="N27" s="13"/>
      <c r="O27" s="18">
        <f>L27</f>
        <v>1.08812583333333</v>
      </c>
      <c r="P27" s="18">
        <f t="shared" ref="P27:P38" si="5">O27*J27</f>
        <v>0.0215951009383668</v>
      </c>
      <c r="Q27" s="24">
        <f t="shared" ref="Q27:Q38" si="6">P27*$B$29</f>
        <v>0.00259141211260402</v>
      </c>
      <c r="R27" s="18">
        <f t="shared" ref="R27:R38" si="7">L27*$B$29</f>
        <v>0.1305751</v>
      </c>
      <c r="S27" s="25">
        <f t="shared" ref="S27:S38" si="8">Q27/R27</f>
        <v>0.0198461430441487</v>
      </c>
      <c r="T27" s="3">
        <v>0.01</v>
      </c>
      <c r="U27" s="26">
        <f t="shared" ref="U27:U38" si="9">S27*T27</f>
        <v>0.000198461430441487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0.0220984614304415</v>
      </c>
      <c r="AR27" s="29">
        <f t="shared" ref="AR27:AR38" si="15">$B$27/12</f>
        <v>108.812583333333</v>
      </c>
      <c r="AS27" s="1">
        <f t="shared" ref="AS27:AS38" si="16">$B$29</f>
        <v>0.12</v>
      </c>
      <c r="AT27" s="2">
        <f>$E$2/12</f>
        <v>13.59075</v>
      </c>
      <c r="AU27" s="1">
        <f t="shared" ref="AU27:AU38" si="17">AT27*10000*AS27*0.67*AR27*AQ27</f>
        <v>26274.8733461235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2.32129239916129</v>
      </c>
      <c r="E28" s="20">
        <f t="shared" ref="E28:E39" si="18">D27</f>
        <v>1</v>
      </c>
      <c r="F28" s="16" t="s">
        <v>73</v>
      </c>
      <c r="G28" s="13">
        <v>2</v>
      </c>
      <c r="H28" s="18">
        <f t="shared" si="0"/>
        <v>2.32129239916129</v>
      </c>
      <c r="I28" s="18">
        <f t="shared" si="1"/>
        <v>275.471292399161</v>
      </c>
      <c r="J28" s="18">
        <f t="shared" si="2"/>
        <v>0.0235320379110817</v>
      </c>
      <c r="K28" s="18">
        <f t="shared" si="3"/>
        <v>108.812583333333</v>
      </c>
      <c r="L28" s="18">
        <f t="shared" si="4"/>
        <v>1.08812583333333</v>
      </c>
      <c r="M28" s="13" t="s">
        <v>73</v>
      </c>
      <c r="N28" s="13"/>
      <c r="O28" s="18">
        <f t="shared" ref="O28:O38" si="19">L28+O27-P27-N28</f>
        <v>2.1546565657283</v>
      </c>
      <c r="P28" s="18">
        <f t="shared" si="5"/>
        <v>0.0507034599900794</v>
      </c>
      <c r="Q28" s="24">
        <f t="shared" si="6"/>
        <v>0.00608441519880953</v>
      </c>
      <c r="R28" s="18">
        <f t="shared" si="7"/>
        <v>0.1305751</v>
      </c>
      <c r="S28" s="25">
        <f t="shared" si="8"/>
        <v>0.0465970556316597</v>
      </c>
      <c r="T28" s="3">
        <v>0.01</v>
      </c>
      <c r="U28" s="26">
        <f t="shared" si="9"/>
        <v>0.000465970556316597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0.0223659705563166</v>
      </c>
      <c r="AR28" s="29">
        <f t="shared" si="15"/>
        <v>108.812583333333</v>
      </c>
      <c r="AS28" s="1">
        <f t="shared" si="16"/>
        <v>0.12</v>
      </c>
      <c r="AT28" s="2">
        <f t="shared" ref="AT28:AT38" si="20">$E$2/12</f>
        <v>13.59075</v>
      </c>
      <c r="AU28" s="1">
        <f t="shared" si="17"/>
        <v>26592.9393084723</v>
      </c>
    </row>
    <row r="29" s="1" customFormat="1" spans="1:47">
      <c r="A29" s="13" t="s">
        <v>37</v>
      </c>
      <c r="B29" s="13">
        <f>I2</f>
        <v>0.12</v>
      </c>
      <c r="C29" s="16">
        <v>2</v>
      </c>
      <c r="D29" s="19">
        <v>2.96732240155172</v>
      </c>
      <c r="E29" s="20">
        <f t="shared" si="18"/>
        <v>2.32129239916129</v>
      </c>
      <c r="F29" s="16" t="s">
        <v>73</v>
      </c>
      <c r="G29" s="13">
        <v>3</v>
      </c>
      <c r="H29" s="18">
        <f t="shared" si="0"/>
        <v>2.96732240155172</v>
      </c>
      <c r="I29" s="18">
        <f t="shared" si="1"/>
        <v>276.117322401552</v>
      </c>
      <c r="J29" s="18">
        <f t="shared" si="2"/>
        <v>0.0255608392684106</v>
      </c>
      <c r="K29" s="18">
        <f t="shared" si="3"/>
        <v>108.812583333333</v>
      </c>
      <c r="L29" s="18">
        <f t="shared" si="4"/>
        <v>1.08812583333333</v>
      </c>
      <c r="M29" s="13" t="s">
        <v>73</v>
      </c>
      <c r="N29" s="13"/>
      <c r="O29" s="18">
        <f t="shared" si="19"/>
        <v>3.19207893907155</v>
      </c>
      <c r="P29" s="18">
        <f t="shared" si="5"/>
        <v>0.0815922166936866</v>
      </c>
      <c r="Q29" s="24">
        <f t="shared" si="6"/>
        <v>0.0097910660032424</v>
      </c>
      <c r="R29" s="18">
        <f t="shared" si="7"/>
        <v>0.1305751</v>
      </c>
      <c r="S29" s="25">
        <f t="shared" si="8"/>
        <v>0.0749841738834004</v>
      </c>
      <c r="T29" s="3">
        <v>0.01</v>
      </c>
      <c r="U29" s="26">
        <f t="shared" si="9"/>
        <v>0.000749841738834004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0.022649841738834</v>
      </c>
      <c r="AR29" s="29">
        <f t="shared" si="15"/>
        <v>108.812583333333</v>
      </c>
      <c r="AS29" s="1">
        <f t="shared" si="16"/>
        <v>0.12</v>
      </c>
      <c r="AT29" s="2">
        <f t="shared" si="20"/>
        <v>13.59075</v>
      </c>
      <c r="AU29" s="1">
        <f t="shared" si="17"/>
        <v>26930.4596100886</v>
      </c>
    </row>
    <row r="30" s="1" customFormat="1" spans="1:47">
      <c r="A30" s="13"/>
      <c r="B30" s="13"/>
      <c r="C30" s="16">
        <v>3</v>
      </c>
      <c r="D30" s="19">
        <v>9.04453198996774</v>
      </c>
      <c r="E30" s="20">
        <f t="shared" si="18"/>
        <v>2.96732240155172</v>
      </c>
      <c r="F30" s="16" t="s">
        <v>73</v>
      </c>
      <c r="G30" s="13">
        <v>4</v>
      </c>
      <c r="H30" s="18">
        <f t="shared" si="0"/>
        <v>9.04453198996774</v>
      </c>
      <c r="I30" s="18">
        <f t="shared" si="1"/>
        <v>282.194531989968</v>
      </c>
      <c r="J30" s="18">
        <f t="shared" si="2"/>
        <v>0.0546240327806174</v>
      </c>
      <c r="K30" s="18">
        <f t="shared" si="3"/>
        <v>108.812583333333</v>
      </c>
      <c r="L30" s="18">
        <f t="shared" si="4"/>
        <v>1.08812583333333</v>
      </c>
      <c r="M30" s="13" t="s">
        <v>73</v>
      </c>
      <c r="N30" s="13"/>
      <c r="O30" s="18">
        <f t="shared" si="19"/>
        <v>4.1986125557112</v>
      </c>
      <c r="P30" s="18">
        <f t="shared" si="5"/>
        <v>0.22934514987628</v>
      </c>
      <c r="Q30" s="24">
        <f t="shared" si="6"/>
        <v>0.0275214179851537</v>
      </c>
      <c r="R30" s="18">
        <f t="shared" si="7"/>
        <v>0.1305751</v>
      </c>
      <c r="S30" s="25">
        <f t="shared" si="8"/>
        <v>0.210770797687719</v>
      </c>
      <c r="T30" s="3">
        <v>0.01</v>
      </c>
      <c r="U30" s="26">
        <f t="shared" si="9"/>
        <v>0.00210770797687719</v>
      </c>
      <c r="V30" s="25"/>
      <c r="W30" s="3"/>
      <c r="X30" s="26"/>
      <c r="Y30" s="28">
        <v>0.04</v>
      </c>
      <c r="Z30" s="3">
        <v>0.21</v>
      </c>
      <c r="AA30" s="27">
        <f t="shared" si="10"/>
        <v>0.0084</v>
      </c>
      <c r="AB30" s="3">
        <v>0.015</v>
      </c>
      <c r="AC30" s="3">
        <v>0.29</v>
      </c>
      <c r="AD30" s="27">
        <f t="shared" si="11"/>
        <v>0.00435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0.015</v>
      </c>
      <c r="AO30" s="3">
        <v>0.38</v>
      </c>
      <c r="AP30" s="3">
        <f t="shared" si="13"/>
        <v>0.0057</v>
      </c>
      <c r="AQ30" s="1">
        <f t="shared" si="14"/>
        <v>0.0315577079768772</v>
      </c>
      <c r="AR30" s="29">
        <f t="shared" si="15"/>
        <v>108.812583333333</v>
      </c>
      <c r="AS30" s="1">
        <f t="shared" si="16"/>
        <v>0.12</v>
      </c>
      <c r="AT30" s="2">
        <f t="shared" si="20"/>
        <v>13.59075</v>
      </c>
      <c r="AU30" s="1">
        <f t="shared" si="17"/>
        <v>37521.8330378503</v>
      </c>
    </row>
    <row r="31" s="1" customFormat="1" spans="1:47">
      <c r="A31" s="13"/>
      <c r="B31" s="13"/>
      <c r="C31" s="16">
        <v>4</v>
      </c>
      <c r="D31" s="19">
        <v>17.9790435756667</v>
      </c>
      <c r="E31" s="20">
        <f t="shared" si="18"/>
        <v>9.04453198996774</v>
      </c>
      <c r="F31" s="16" t="s">
        <v>73</v>
      </c>
      <c r="G31" s="13">
        <v>5</v>
      </c>
      <c r="H31" s="18">
        <f t="shared" si="0"/>
        <v>17.9790435756667</v>
      </c>
      <c r="I31" s="18">
        <f t="shared" si="1"/>
        <v>291.129043575667</v>
      </c>
      <c r="J31" s="18">
        <f t="shared" si="2"/>
        <v>0.157490928942274</v>
      </c>
      <c r="K31" s="18">
        <f t="shared" si="3"/>
        <v>108.812583333333</v>
      </c>
      <c r="L31" s="18">
        <f t="shared" si="4"/>
        <v>1.08812583333333</v>
      </c>
      <c r="M31" s="13" t="s">
        <v>75</v>
      </c>
      <c r="N31" s="18">
        <f>(O30-P30)*C22/100</f>
        <v>3.77080403554317</v>
      </c>
      <c r="O31" s="18">
        <f t="shared" si="19"/>
        <v>1.28658920362508</v>
      </c>
      <c r="P31" s="18">
        <f t="shared" si="5"/>
        <v>0.202626128846014</v>
      </c>
      <c r="Q31" s="24">
        <f t="shared" si="6"/>
        <v>0.0243151354615217</v>
      </c>
      <c r="R31" s="18">
        <f t="shared" si="7"/>
        <v>0.1305751</v>
      </c>
      <c r="S31" s="25">
        <f t="shared" si="8"/>
        <v>0.186215713880531</v>
      </c>
      <c r="T31" s="3">
        <v>0.01</v>
      </c>
      <c r="U31" s="26">
        <f t="shared" si="9"/>
        <v>0.00186215713880531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0.0313121571388053</v>
      </c>
      <c r="AR31" s="29">
        <f t="shared" si="15"/>
        <v>108.812583333333</v>
      </c>
      <c r="AS31" s="1">
        <f t="shared" si="16"/>
        <v>0.12</v>
      </c>
      <c r="AT31" s="2">
        <f t="shared" si="20"/>
        <v>13.59075</v>
      </c>
      <c r="AU31" s="1">
        <f t="shared" si="17"/>
        <v>37229.8752836564</v>
      </c>
    </row>
    <row r="32" s="1" customFormat="1" spans="1:47">
      <c r="A32" s="13"/>
      <c r="B32" s="13"/>
      <c r="C32" s="16">
        <v>5</v>
      </c>
      <c r="D32" s="19">
        <v>22.2239860390323</v>
      </c>
      <c r="E32" s="20">
        <f t="shared" si="18"/>
        <v>17.9790435756667</v>
      </c>
      <c r="F32" s="16" t="s">
        <v>75</v>
      </c>
      <c r="G32" s="13">
        <v>6</v>
      </c>
      <c r="H32" s="18">
        <f t="shared" si="0"/>
        <v>22.2239860390323</v>
      </c>
      <c r="I32" s="18">
        <f t="shared" si="1"/>
        <v>295.373986039032</v>
      </c>
      <c r="J32" s="18">
        <f t="shared" si="2"/>
        <v>0.254682787900211</v>
      </c>
      <c r="K32" s="18">
        <f t="shared" si="3"/>
        <v>108.812583333333</v>
      </c>
      <c r="L32" s="18">
        <f t="shared" si="4"/>
        <v>1.08812583333333</v>
      </c>
      <c r="M32" s="13" t="s">
        <v>73</v>
      </c>
      <c r="N32" s="13"/>
      <c r="O32" s="18">
        <f t="shared" si="19"/>
        <v>2.1720889081124</v>
      </c>
      <c r="P32" s="18">
        <f t="shared" si="5"/>
        <v>0.553193658685191</v>
      </c>
      <c r="Q32" s="24">
        <f t="shared" si="6"/>
        <v>0.0663832390422229</v>
      </c>
      <c r="R32" s="18">
        <f t="shared" si="7"/>
        <v>0.1305751</v>
      </c>
      <c r="S32" s="25">
        <f t="shared" si="8"/>
        <v>0.508391255623951</v>
      </c>
      <c r="T32" s="3">
        <v>0.01</v>
      </c>
      <c r="U32" s="26">
        <f t="shared" si="9"/>
        <v>0.00508391255623951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0.0345339125562395</v>
      </c>
      <c r="AR32" s="29">
        <f t="shared" si="15"/>
        <v>108.812583333333</v>
      </c>
      <c r="AS32" s="1">
        <f t="shared" si="16"/>
        <v>0.12</v>
      </c>
      <c r="AT32" s="2">
        <f t="shared" si="20"/>
        <v>13.59075</v>
      </c>
      <c r="AU32" s="1">
        <f t="shared" si="17"/>
        <v>41060.5137112104</v>
      </c>
    </row>
    <row r="33" s="1" customFormat="1" spans="1:47">
      <c r="A33" s="13"/>
      <c r="B33" s="13"/>
      <c r="C33" s="16">
        <v>6</v>
      </c>
      <c r="D33" s="19">
        <v>25.9687548956667</v>
      </c>
      <c r="E33" s="20">
        <f t="shared" si="18"/>
        <v>22.2239860390323</v>
      </c>
      <c r="F33" s="16" t="s">
        <v>73</v>
      </c>
      <c r="G33" s="13">
        <v>7</v>
      </c>
      <c r="H33" s="18">
        <f t="shared" si="0"/>
        <v>25.9687548956667</v>
      </c>
      <c r="I33" s="18">
        <f t="shared" si="1"/>
        <v>299.118754895667</v>
      </c>
      <c r="J33" s="18">
        <f t="shared" si="2"/>
        <v>0.384794606321875</v>
      </c>
      <c r="K33" s="18">
        <f t="shared" si="3"/>
        <v>108.812583333333</v>
      </c>
      <c r="L33" s="18">
        <f t="shared" si="4"/>
        <v>1.08812583333333</v>
      </c>
      <c r="M33" s="13" t="s">
        <v>73</v>
      </c>
      <c r="N33" s="13"/>
      <c r="O33" s="18">
        <f t="shared" si="19"/>
        <v>2.70702108276054</v>
      </c>
      <c r="P33" s="18">
        <f t="shared" si="5"/>
        <v>1.04164711184586</v>
      </c>
      <c r="Q33" s="24">
        <f t="shared" si="6"/>
        <v>0.124997653421503</v>
      </c>
      <c r="R33" s="18">
        <f t="shared" si="7"/>
        <v>0.1305751</v>
      </c>
      <c r="S33" s="25">
        <f t="shared" si="8"/>
        <v>0.95728552703772</v>
      </c>
      <c r="T33" s="3">
        <v>0.01</v>
      </c>
      <c r="U33" s="26">
        <f t="shared" si="9"/>
        <v>0.0095728552703772</v>
      </c>
      <c r="V33" s="25"/>
      <c r="W33" s="3"/>
      <c r="X33" s="26"/>
      <c r="Y33" s="28">
        <v>0.05</v>
      </c>
      <c r="Z33" s="3">
        <v>0.21</v>
      </c>
      <c r="AA33" s="27">
        <f t="shared" si="10"/>
        <v>0.0105</v>
      </c>
      <c r="AB33" s="3">
        <v>0.02</v>
      </c>
      <c r="AC33" s="3">
        <v>0.29</v>
      </c>
      <c r="AD33" s="27">
        <f t="shared" si="11"/>
        <v>0.0058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0.02</v>
      </c>
      <c r="AO33" s="3">
        <v>0.38</v>
      </c>
      <c r="AP33" s="3">
        <f t="shared" si="13"/>
        <v>0.0076</v>
      </c>
      <c r="AQ33" s="1">
        <f t="shared" si="14"/>
        <v>0.0444728552703772</v>
      </c>
      <c r="AR33" s="29">
        <f t="shared" si="15"/>
        <v>108.812583333333</v>
      </c>
      <c r="AS33" s="1">
        <f t="shared" si="16"/>
        <v>0.12</v>
      </c>
      <c r="AT33" s="2">
        <f t="shared" si="20"/>
        <v>13.59075</v>
      </c>
      <c r="AU33" s="1">
        <f t="shared" si="17"/>
        <v>52877.827863616</v>
      </c>
    </row>
    <row r="34" s="1" customFormat="1" spans="1:47">
      <c r="A34" s="13"/>
      <c r="B34" s="13"/>
      <c r="C34" s="16">
        <v>7</v>
      </c>
      <c r="D34" s="19">
        <v>29.4938797441935</v>
      </c>
      <c r="E34" s="20">
        <f t="shared" si="18"/>
        <v>25.9687548956667</v>
      </c>
      <c r="F34" s="16" t="s">
        <v>73</v>
      </c>
      <c r="G34" s="13">
        <v>8</v>
      </c>
      <c r="H34" s="18">
        <f t="shared" si="0"/>
        <v>29.4938797441935</v>
      </c>
      <c r="I34" s="18">
        <f t="shared" si="1"/>
        <v>302.643879744194</v>
      </c>
      <c r="J34" s="18">
        <f t="shared" si="2"/>
        <v>0.562202948626795</v>
      </c>
      <c r="K34" s="18">
        <f t="shared" si="3"/>
        <v>108.812583333333</v>
      </c>
      <c r="L34" s="18">
        <f t="shared" si="4"/>
        <v>1.08812583333333</v>
      </c>
      <c r="M34" s="13" t="s">
        <v>73</v>
      </c>
      <c r="N34" s="13"/>
      <c r="O34" s="18">
        <f t="shared" si="19"/>
        <v>2.75349980424802</v>
      </c>
      <c r="P34" s="18">
        <f t="shared" si="5"/>
        <v>1.54802570899154</v>
      </c>
      <c r="Q34" s="24">
        <f t="shared" si="6"/>
        <v>0.185763085078985</v>
      </c>
      <c r="R34" s="18">
        <f t="shared" si="7"/>
        <v>0.1305751</v>
      </c>
      <c r="S34" s="25">
        <f t="shared" si="8"/>
        <v>1.42265320937135</v>
      </c>
      <c r="T34" s="3">
        <v>0.01</v>
      </c>
      <c r="U34" s="26">
        <f t="shared" si="9"/>
        <v>0.0142265320937135</v>
      </c>
      <c r="V34" s="25"/>
      <c r="W34" s="3"/>
      <c r="X34" s="26"/>
      <c r="Y34" s="28">
        <v>0.05</v>
      </c>
      <c r="Z34" s="3">
        <v>0.21</v>
      </c>
      <c r="AA34" s="27">
        <f t="shared" si="10"/>
        <v>0.0105</v>
      </c>
      <c r="AB34" s="3">
        <v>0.02</v>
      </c>
      <c r="AC34" s="3">
        <v>0.29</v>
      </c>
      <c r="AD34" s="27">
        <f t="shared" si="11"/>
        <v>0.0058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0.0491265320937135</v>
      </c>
      <c r="AR34" s="29">
        <f t="shared" si="15"/>
        <v>108.812583333333</v>
      </c>
      <c r="AS34" s="1">
        <f t="shared" si="16"/>
        <v>0.12</v>
      </c>
      <c r="AT34" s="2">
        <f t="shared" si="20"/>
        <v>13.59075</v>
      </c>
      <c r="AU34" s="1">
        <f t="shared" si="17"/>
        <v>58411.0080586188</v>
      </c>
    </row>
    <row r="35" s="1" customFormat="1" spans="1:47">
      <c r="A35" s="13"/>
      <c r="B35" s="13"/>
      <c r="C35" s="16">
        <v>8</v>
      </c>
      <c r="D35" s="19">
        <v>27.1442484416129</v>
      </c>
      <c r="E35" s="20">
        <f t="shared" si="18"/>
        <v>29.4938797441935</v>
      </c>
      <c r="F35" s="16" t="s">
        <v>73</v>
      </c>
      <c r="G35" s="13">
        <v>9</v>
      </c>
      <c r="H35" s="18">
        <f t="shared" si="0"/>
        <v>27.1442484416129</v>
      </c>
      <c r="I35" s="18">
        <f t="shared" si="1"/>
        <v>300.294248441613</v>
      </c>
      <c r="J35" s="18">
        <f t="shared" si="2"/>
        <v>0.437086876294234</v>
      </c>
      <c r="K35" s="18">
        <f t="shared" si="3"/>
        <v>108.812583333333</v>
      </c>
      <c r="L35" s="18">
        <f t="shared" si="4"/>
        <v>1.08812583333333</v>
      </c>
      <c r="M35" s="13" t="s">
        <v>73</v>
      </c>
      <c r="N35" s="13"/>
      <c r="O35" s="18">
        <f t="shared" si="19"/>
        <v>2.29359992858981</v>
      </c>
      <c r="P35" s="18">
        <f t="shared" si="5"/>
        <v>1.002502428256</v>
      </c>
      <c r="Q35" s="24">
        <f t="shared" si="6"/>
        <v>0.12030029139072</v>
      </c>
      <c r="R35" s="18">
        <f t="shared" si="7"/>
        <v>0.1305751</v>
      </c>
      <c r="S35" s="25">
        <f t="shared" si="8"/>
        <v>0.921311118204925</v>
      </c>
      <c r="T35" s="3">
        <v>0.01</v>
      </c>
      <c r="U35" s="26">
        <f t="shared" si="9"/>
        <v>0.00921311118204925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0.0386631111820493</v>
      </c>
      <c r="AR35" s="29">
        <f t="shared" si="15"/>
        <v>108.812583333333</v>
      </c>
      <c r="AS35" s="1">
        <f t="shared" si="16"/>
        <v>0.12</v>
      </c>
      <c r="AT35" s="2">
        <f t="shared" si="20"/>
        <v>13.59075</v>
      </c>
      <c r="AU35" s="1">
        <f t="shared" si="17"/>
        <v>45970.0940118862</v>
      </c>
    </row>
    <row r="36" s="1" customFormat="1" spans="1:47">
      <c r="A36" s="13"/>
      <c r="B36" s="13"/>
      <c r="C36" s="16">
        <v>9</v>
      </c>
      <c r="D36" s="19">
        <v>21.930243417</v>
      </c>
      <c r="E36" s="20">
        <f t="shared" si="18"/>
        <v>27.1442484416129</v>
      </c>
      <c r="F36" s="16" t="s">
        <v>73</v>
      </c>
      <c r="G36" s="13">
        <v>10</v>
      </c>
      <c r="H36" s="18">
        <f t="shared" si="0"/>
        <v>21.930243417</v>
      </c>
      <c r="I36" s="18">
        <f t="shared" si="1"/>
        <v>295.080243417</v>
      </c>
      <c r="J36" s="18">
        <f t="shared" si="2"/>
        <v>0.246461047071086</v>
      </c>
      <c r="K36" s="18">
        <f t="shared" si="3"/>
        <v>108.812583333333</v>
      </c>
      <c r="L36" s="18">
        <f t="shared" si="4"/>
        <v>1.08812583333333</v>
      </c>
      <c r="M36" s="13" t="s">
        <v>73</v>
      </c>
      <c r="N36" s="13"/>
      <c r="O36" s="18">
        <f t="shared" si="19"/>
        <v>2.37922333366715</v>
      </c>
      <c r="P36" s="18">
        <f t="shared" si="5"/>
        <v>0.586385874031565</v>
      </c>
      <c r="Q36" s="24">
        <f t="shared" si="6"/>
        <v>0.0703663048837878</v>
      </c>
      <c r="R36" s="18">
        <f t="shared" si="7"/>
        <v>0.1305751</v>
      </c>
      <c r="S36" s="25">
        <f t="shared" si="8"/>
        <v>0.538895278531571</v>
      </c>
      <c r="T36" s="3">
        <v>0.01</v>
      </c>
      <c r="U36" s="26">
        <f t="shared" si="9"/>
        <v>0.00538895278531571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0.0348389527853157</v>
      </c>
      <c r="AR36" s="29">
        <f t="shared" si="15"/>
        <v>108.812583333333</v>
      </c>
      <c r="AS36" s="1">
        <f t="shared" si="16"/>
        <v>0.12</v>
      </c>
      <c r="AT36" s="2">
        <f t="shared" si="20"/>
        <v>13.59075</v>
      </c>
      <c r="AU36" s="1">
        <f t="shared" si="17"/>
        <v>41423.2038201883</v>
      </c>
    </row>
    <row r="37" s="1" customFormat="1" spans="1:47">
      <c r="A37" s="13"/>
      <c r="B37" s="13"/>
      <c r="C37" s="16">
        <v>10</v>
      </c>
      <c r="D37" s="19">
        <v>17.7708403593548</v>
      </c>
      <c r="E37" s="20">
        <f t="shared" si="18"/>
        <v>21.930243417</v>
      </c>
      <c r="F37" s="16" t="s">
        <v>73</v>
      </c>
      <c r="G37" s="13">
        <v>11</v>
      </c>
      <c r="H37" s="18">
        <f t="shared" si="0"/>
        <v>17.7708403593548</v>
      </c>
      <c r="I37" s="18">
        <f t="shared" si="1"/>
        <v>290.920840359355</v>
      </c>
      <c r="J37" s="18">
        <f t="shared" si="2"/>
        <v>0.153766058157683</v>
      </c>
      <c r="K37" s="18">
        <f t="shared" si="3"/>
        <v>108.812583333333</v>
      </c>
      <c r="L37" s="18">
        <f t="shared" si="4"/>
        <v>1.08812583333333</v>
      </c>
      <c r="M37" s="13" t="s">
        <v>75</v>
      </c>
      <c r="N37" s="18">
        <f>(O36-P36)*C22/100</f>
        <v>1.7031955866538</v>
      </c>
      <c r="O37" s="18">
        <f t="shared" si="19"/>
        <v>1.17776770631511</v>
      </c>
      <c r="P37" s="18">
        <f t="shared" si="5"/>
        <v>0.181100697625491</v>
      </c>
      <c r="Q37" s="24">
        <f t="shared" si="6"/>
        <v>0.0217320837150589</v>
      </c>
      <c r="R37" s="18">
        <f t="shared" si="7"/>
        <v>0.1305751</v>
      </c>
      <c r="S37" s="25">
        <f t="shared" si="8"/>
        <v>0.166433598098404</v>
      </c>
      <c r="T37" s="3">
        <v>0.01</v>
      </c>
      <c r="U37" s="26">
        <f t="shared" si="9"/>
        <v>0.00166433598098404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0.023564335980984</v>
      </c>
      <c r="AR37" s="29">
        <f t="shared" si="15"/>
        <v>108.812583333333</v>
      </c>
      <c r="AS37" s="1">
        <f t="shared" si="16"/>
        <v>0.12</v>
      </c>
      <c r="AT37" s="2">
        <f t="shared" si="20"/>
        <v>13.59075</v>
      </c>
      <c r="AU37" s="1">
        <f t="shared" si="17"/>
        <v>28017.7850994166</v>
      </c>
    </row>
    <row r="38" s="1" customFormat="1" spans="1:48">
      <c r="A38" s="13"/>
      <c r="B38" s="13"/>
      <c r="C38" s="16">
        <v>11</v>
      </c>
      <c r="D38" s="19">
        <v>9.5539430341</v>
      </c>
      <c r="E38" s="20">
        <f t="shared" si="18"/>
        <v>17.7708403593548</v>
      </c>
      <c r="F38" s="16" t="s">
        <v>75</v>
      </c>
      <c r="G38" s="13">
        <v>12</v>
      </c>
      <c r="H38" s="18">
        <f t="shared" si="0"/>
        <v>9.5539430341</v>
      </c>
      <c r="I38" s="18">
        <f t="shared" si="1"/>
        <v>282.7039430341</v>
      </c>
      <c r="J38" s="18">
        <f t="shared" si="2"/>
        <v>0.0581279845516674</v>
      </c>
      <c r="K38" s="18">
        <f t="shared" si="3"/>
        <v>108.812583333333</v>
      </c>
      <c r="L38" s="18">
        <f t="shared" si="4"/>
        <v>1.08812583333333</v>
      </c>
      <c r="M38" s="13" t="s">
        <v>73</v>
      </c>
      <c r="N38" s="13"/>
      <c r="O38" s="18">
        <f t="shared" si="19"/>
        <v>2.08479284202296</v>
      </c>
      <c r="P38" s="18">
        <f t="shared" si="5"/>
        <v>0.121184806114537</v>
      </c>
      <c r="Q38" s="24">
        <f t="shared" si="6"/>
        <v>0.0145421767337445</v>
      </c>
      <c r="R38" s="18">
        <f t="shared" si="7"/>
        <v>0.1305751</v>
      </c>
      <c r="S38" s="25">
        <f t="shared" si="8"/>
        <v>0.111370213262287</v>
      </c>
      <c r="T38" s="3">
        <v>0.01</v>
      </c>
      <c r="U38" s="26">
        <f t="shared" si="9"/>
        <v>0.00111370213262287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0.0230137021326229</v>
      </c>
      <c r="AR38" s="29">
        <f t="shared" si="15"/>
        <v>108.812583333333</v>
      </c>
      <c r="AS38" s="1">
        <f t="shared" si="16"/>
        <v>0.12</v>
      </c>
      <c r="AT38" s="2">
        <f t="shared" si="20"/>
        <v>13.59075</v>
      </c>
      <c r="AU38" s="1">
        <f t="shared" si="17"/>
        <v>27363.0863697644</v>
      </c>
      <c r="AV38" s="1">
        <f>SUM(AU27:AU38)</f>
        <v>449673.499520892</v>
      </c>
    </row>
    <row r="39" s="1" customFormat="1" spans="1:46">
      <c r="A39" s="13"/>
      <c r="B39" s="13"/>
      <c r="C39" s="16">
        <v>12</v>
      </c>
      <c r="D39" s="19">
        <v>2.8282313026129</v>
      </c>
      <c r="E39" s="20">
        <f t="shared" si="18"/>
        <v>9.5539430341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44</v>
      </c>
      <c r="T40" s="23"/>
      <c r="U40" s="23"/>
      <c r="V40" s="23" t="s">
        <v>45</v>
      </c>
      <c r="W40" s="23"/>
      <c r="X40" s="23"/>
      <c r="Y40" s="23" t="s">
        <v>46</v>
      </c>
      <c r="Z40" s="23"/>
      <c r="AA40" s="23"/>
      <c r="AB40" s="23" t="s">
        <v>47</v>
      </c>
      <c r="AC40" s="23"/>
      <c r="AD40" s="23"/>
      <c r="AE40" s="23" t="s">
        <v>48</v>
      </c>
      <c r="AF40" s="23"/>
      <c r="AG40" s="23"/>
      <c r="AH40" s="23" t="s">
        <v>49</v>
      </c>
      <c r="AI40" s="23"/>
      <c r="AJ40" s="23"/>
      <c r="AK40" s="31" t="s">
        <v>50</v>
      </c>
      <c r="AL40" s="32"/>
      <c r="AM40" s="33"/>
      <c r="AN40" s="23" t="s">
        <v>51</v>
      </c>
      <c r="AO40" s="23"/>
      <c r="AP40" s="23"/>
      <c r="AT40" s="2"/>
    </row>
    <row r="41" s="1" customFormat="1" spans="1:47">
      <c r="A41" s="15" t="s">
        <v>15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4" t="s">
        <v>11</v>
      </c>
      <c r="AO41" s="34" t="s">
        <v>12</v>
      </c>
      <c r="AP41" s="34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1</v>
      </c>
      <c r="E42" s="16"/>
      <c r="F42" s="16"/>
      <c r="G42" s="13">
        <v>1</v>
      </c>
      <c r="H42" s="18">
        <f t="shared" ref="H42:H53" si="21">E43</f>
        <v>1</v>
      </c>
      <c r="I42" s="18">
        <f t="shared" ref="I42:I53" si="22">H42+273.15</f>
        <v>274.15</v>
      </c>
      <c r="J42" s="18">
        <f t="shared" ref="J42:J53" si="23">EXP(($C$16*(I42-$C$14))/($C$17*I42*$C$14))</f>
        <v>0.0198461430441487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0.00152995984033909</v>
      </c>
      <c r="Q42" s="24">
        <f t="shared" ref="Q42:Q53" si="27">P42*$B$44</f>
        <v>0.00023714377525256</v>
      </c>
      <c r="R42" s="18">
        <f t="shared" ref="R42:R53" si="28">L42*$B$44</f>
        <v>0.0119491114583333</v>
      </c>
      <c r="S42" s="25">
        <f t="shared" ref="S42:S53" si="29">Q42/R42</f>
        <v>0.0198461430441487</v>
      </c>
      <c r="T42" s="3">
        <v>0.01</v>
      </c>
      <c r="U42" s="26">
        <f t="shared" ref="U42:U53" si="30">S42*T42</f>
        <v>0.000198461430441487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0.0149984614304415</v>
      </c>
      <c r="AR42" s="29">
        <f t="shared" ref="AR42:AR53" si="34">$B$42/12</f>
        <v>7.70910416666667</v>
      </c>
      <c r="AS42" s="1">
        <f t="shared" ref="AS42:AS53" si="35">$B$44</f>
        <v>0.155</v>
      </c>
      <c r="AT42" s="2">
        <f t="shared" ref="AT42:AT53" si="36">$E$5/12</f>
        <v>105.250279752041</v>
      </c>
      <c r="AU42" s="1">
        <f t="shared" ref="AU42:AU53" si="37">AT42*10000*AS42*0.67*AR42*AQ42</f>
        <v>12638.0591687831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2.32129239916129</v>
      </c>
      <c r="E43" s="20">
        <f t="shared" ref="E43:E54" si="38">D42</f>
        <v>1</v>
      </c>
      <c r="F43" s="16" t="s">
        <v>73</v>
      </c>
      <c r="G43" s="13">
        <v>2</v>
      </c>
      <c r="H43" s="18">
        <f t="shared" si="21"/>
        <v>2.32129239916129</v>
      </c>
      <c r="I43" s="18">
        <f t="shared" si="22"/>
        <v>275.471292399161</v>
      </c>
      <c r="J43" s="18">
        <f t="shared" si="23"/>
        <v>0.0235320379110817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0.152652123492994</v>
      </c>
      <c r="P43" s="18">
        <f t="shared" si="26"/>
        <v>0.00359221555724427</v>
      </c>
      <c r="Q43" s="24">
        <f t="shared" si="27"/>
        <v>0.000556793411372861</v>
      </c>
      <c r="R43" s="18">
        <f t="shared" si="28"/>
        <v>0.0119491114583333</v>
      </c>
      <c r="S43" s="25">
        <f t="shared" si="29"/>
        <v>0.0465970556316597</v>
      </c>
      <c r="T43" s="3">
        <v>0.01</v>
      </c>
      <c r="U43" s="26">
        <f t="shared" si="30"/>
        <v>0.000465970556316597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0.0152659705563166</v>
      </c>
      <c r="AR43" s="29">
        <f t="shared" si="34"/>
        <v>7.70910416666667</v>
      </c>
      <c r="AS43" s="1">
        <f t="shared" si="35"/>
        <v>0.155</v>
      </c>
      <c r="AT43" s="2">
        <f t="shared" si="36"/>
        <v>105.250279752041</v>
      </c>
      <c r="AU43" s="1">
        <f t="shared" si="37"/>
        <v>12863.4687000659</v>
      </c>
    </row>
    <row r="44" s="1" customFormat="1" spans="1:47">
      <c r="A44" s="13" t="s">
        <v>37</v>
      </c>
      <c r="B44" s="13">
        <f>I5</f>
        <v>0.155</v>
      </c>
      <c r="C44" s="16">
        <v>2</v>
      </c>
      <c r="D44" s="19">
        <v>2.96732240155172</v>
      </c>
      <c r="E44" s="20">
        <f t="shared" si="38"/>
        <v>2.32129239916129</v>
      </c>
      <c r="F44" s="16" t="s">
        <v>73</v>
      </c>
      <c r="G44" s="13">
        <v>3</v>
      </c>
      <c r="H44" s="18">
        <f t="shared" si="21"/>
        <v>2.96732240155172</v>
      </c>
      <c r="I44" s="18">
        <f t="shared" si="22"/>
        <v>276.117322401552</v>
      </c>
      <c r="J44" s="18">
        <f t="shared" si="23"/>
        <v>0.0255608392684106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0.226150949602417</v>
      </c>
      <c r="P44" s="18">
        <f t="shared" si="26"/>
        <v>0.0057806080731858</v>
      </c>
      <c r="Q44" s="24">
        <f t="shared" si="27"/>
        <v>0.000895994251343799</v>
      </c>
      <c r="R44" s="18">
        <f t="shared" si="28"/>
        <v>0.0119491114583333</v>
      </c>
      <c r="S44" s="25">
        <f t="shared" si="29"/>
        <v>0.0749841738834004</v>
      </c>
      <c r="T44" s="3">
        <v>0.01</v>
      </c>
      <c r="U44" s="26">
        <f t="shared" si="30"/>
        <v>0.000749841738834004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0.015549841738834</v>
      </c>
      <c r="AR44" s="29">
        <f t="shared" si="34"/>
        <v>7.70910416666667</v>
      </c>
      <c r="AS44" s="1">
        <f t="shared" si="35"/>
        <v>0.155</v>
      </c>
      <c r="AT44" s="2">
        <f t="shared" si="36"/>
        <v>105.250279752041</v>
      </c>
      <c r="AU44" s="1">
        <f t="shared" si="37"/>
        <v>13102.6652881697</v>
      </c>
    </row>
    <row r="45" s="1" customFormat="1" spans="1:47">
      <c r="A45" s="13"/>
      <c r="B45" s="13"/>
      <c r="C45" s="16">
        <v>3</v>
      </c>
      <c r="D45" s="19">
        <v>9.04453198996774</v>
      </c>
      <c r="E45" s="20">
        <f t="shared" si="38"/>
        <v>2.96732240155172</v>
      </c>
      <c r="F45" s="16" t="s">
        <v>73</v>
      </c>
      <c r="G45" s="13">
        <v>4</v>
      </c>
      <c r="H45" s="18">
        <f t="shared" si="21"/>
        <v>9.04453198996774</v>
      </c>
      <c r="I45" s="18">
        <f t="shared" si="22"/>
        <v>282.194531989968</v>
      </c>
      <c r="J45" s="18">
        <f t="shared" si="23"/>
        <v>0.0546240327806174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0.297461383195897</v>
      </c>
      <c r="P45" s="18">
        <f t="shared" si="26"/>
        <v>0.0162485403466605</v>
      </c>
      <c r="Q45" s="24">
        <f t="shared" si="27"/>
        <v>0.00251852375373238</v>
      </c>
      <c r="R45" s="18">
        <f t="shared" si="28"/>
        <v>0.0119491114583333</v>
      </c>
      <c r="S45" s="25">
        <f t="shared" si="29"/>
        <v>0.210770797687719</v>
      </c>
      <c r="T45" s="3">
        <v>0.01</v>
      </c>
      <c r="U45" s="26">
        <f t="shared" si="30"/>
        <v>0.00210770797687719</v>
      </c>
      <c r="V45" s="25"/>
      <c r="W45" s="3"/>
      <c r="X45" s="26"/>
      <c r="Y45" s="28">
        <v>0.04</v>
      </c>
      <c r="Z45" s="3">
        <v>0.49</v>
      </c>
      <c r="AA45" s="27">
        <f t="shared" si="31"/>
        <v>0.0196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0.015</v>
      </c>
      <c r="AO45" s="3">
        <v>0.5</v>
      </c>
      <c r="AP45" s="3">
        <f t="shared" si="32"/>
        <v>0.0075</v>
      </c>
      <c r="AQ45" s="1">
        <f t="shared" si="33"/>
        <v>0.0292077079768772</v>
      </c>
      <c r="AR45" s="29">
        <f t="shared" si="34"/>
        <v>7.70910416666667</v>
      </c>
      <c r="AS45" s="1">
        <f t="shared" si="35"/>
        <v>0.155</v>
      </c>
      <c r="AT45" s="2">
        <f t="shared" si="36"/>
        <v>105.250279752041</v>
      </c>
      <c r="AU45" s="1">
        <f t="shared" si="37"/>
        <v>24611.10716644</v>
      </c>
    </row>
    <row r="46" s="1" customFormat="1" spans="1:47">
      <c r="A46" s="13"/>
      <c r="B46" s="13"/>
      <c r="C46" s="16">
        <v>4</v>
      </c>
      <c r="D46" s="19">
        <v>17.9790435756667</v>
      </c>
      <c r="E46" s="20">
        <f t="shared" si="38"/>
        <v>9.04453198996774</v>
      </c>
      <c r="F46" s="16" t="s">
        <v>73</v>
      </c>
      <c r="G46" s="13">
        <v>5</v>
      </c>
      <c r="H46" s="18">
        <f t="shared" si="21"/>
        <v>17.9790435756667</v>
      </c>
      <c r="I46" s="18">
        <f t="shared" si="22"/>
        <v>291.129043575667</v>
      </c>
      <c r="J46" s="18">
        <f t="shared" si="23"/>
        <v>0.157490928942274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0.267152200706775</v>
      </c>
      <c r="O46" s="18">
        <f t="shared" si="39"/>
        <v>0.0911516838091285</v>
      </c>
      <c r="P46" s="18">
        <f t="shared" si="26"/>
        <v>0.0143555633577521</v>
      </c>
      <c r="Q46" s="24">
        <f t="shared" si="27"/>
        <v>0.00222511232045157</v>
      </c>
      <c r="R46" s="18">
        <f t="shared" si="28"/>
        <v>0.0119491114583333</v>
      </c>
      <c r="S46" s="25">
        <f t="shared" si="29"/>
        <v>0.186215713880531</v>
      </c>
      <c r="T46" s="3">
        <v>0.01</v>
      </c>
      <c r="U46" s="26">
        <f t="shared" si="30"/>
        <v>0.00186215713880531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0.0289621571388053</v>
      </c>
      <c r="AR46" s="29">
        <f t="shared" si="34"/>
        <v>7.70910416666667</v>
      </c>
      <c r="AS46" s="1">
        <f t="shared" si="35"/>
        <v>0.155</v>
      </c>
      <c r="AT46" s="2">
        <f t="shared" si="36"/>
        <v>105.250279752041</v>
      </c>
      <c r="AU46" s="1">
        <f t="shared" si="37"/>
        <v>24404.2002090238</v>
      </c>
    </row>
    <row r="47" s="1" customFormat="1" spans="1:47">
      <c r="A47" s="13"/>
      <c r="B47" s="13"/>
      <c r="C47" s="16">
        <v>5</v>
      </c>
      <c r="D47" s="19">
        <v>22.2239860390323</v>
      </c>
      <c r="E47" s="20">
        <f t="shared" si="38"/>
        <v>17.9790435756667</v>
      </c>
      <c r="F47" s="16" t="s">
        <v>75</v>
      </c>
      <c r="G47" s="13">
        <v>6</v>
      </c>
      <c r="H47" s="18">
        <f t="shared" si="21"/>
        <v>22.2239860390323</v>
      </c>
      <c r="I47" s="18">
        <f t="shared" si="22"/>
        <v>295.373986039032</v>
      </c>
      <c r="J47" s="18">
        <f t="shared" si="23"/>
        <v>0.254682787900211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0.153887162118043</v>
      </c>
      <c r="P47" s="18">
        <f t="shared" si="26"/>
        <v>0.0391924114702749</v>
      </c>
      <c r="Q47" s="24">
        <f t="shared" si="27"/>
        <v>0.00607482377789262</v>
      </c>
      <c r="R47" s="18">
        <f t="shared" si="28"/>
        <v>0.0119491114583333</v>
      </c>
      <c r="S47" s="25">
        <f t="shared" si="29"/>
        <v>0.50839125562395</v>
      </c>
      <c r="T47" s="3">
        <v>0.01</v>
      </c>
      <c r="U47" s="26">
        <f t="shared" si="30"/>
        <v>0.0050839125562395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0.0321839125562395</v>
      </c>
      <c r="AR47" s="29">
        <f t="shared" si="34"/>
        <v>7.70910416666667</v>
      </c>
      <c r="AS47" s="1">
        <f t="shared" si="35"/>
        <v>0.155</v>
      </c>
      <c r="AT47" s="2">
        <f t="shared" si="36"/>
        <v>105.250279752041</v>
      </c>
      <c r="AU47" s="1">
        <f t="shared" si="37"/>
        <v>27118.9277016879</v>
      </c>
    </row>
    <row r="48" s="1" customFormat="1" spans="1:47">
      <c r="A48" s="13"/>
      <c r="B48" s="13"/>
      <c r="C48" s="16">
        <v>6</v>
      </c>
      <c r="D48" s="19">
        <v>25.9687548956667</v>
      </c>
      <c r="E48" s="20">
        <f t="shared" si="38"/>
        <v>22.2239860390323</v>
      </c>
      <c r="F48" s="16" t="s">
        <v>73</v>
      </c>
      <c r="G48" s="13">
        <v>7</v>
      </c>
      <c r="H48" s="18">
        <f t="shared" si="21"/>
        <v>25.9687548956667</v>
      </c>
      <c r="I48" s="18">
        <f t="shared" si="22"/>
        <v>299.118754895667</v>
      </c>
      <c r="J48" s="18">
        <f t="shared" si="23"/>
        <v>0.384794606321875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0.191785792314435</v>
      </c>
      <c r="P48" s="18">
        <f t="shared" si="26"/>
        <v>0.0737981384517618</v>
      </c>
      <c r="Q48" s="24">
        <f t="shared" si="27"/>
        <v>0.0114387114600231</v>
      </c>
      <c r="R48" s="18">
        <f t="shared" si="28"/>
        <v>0.0119491114583333</v>
      </c>
      <c r="S48" s="25">
        <f t="shared" si="29"/>
        <v>0.95728552703772</v>
      </c>
      <c r="T48" s="3">
        <v>0.01</v>
      </c>
      <c r="U48" s="26">
        <f t="shared" si="30"/>
        <v>0.0095728552703772</v>
      </c>
      <c r="V48" s="25"/>
      <c r="W48" s="3"/>
      <c r="X48" s="26"/>
      <c r="Y48" s="28">
        <v>0.05</v>
      </c>
      <c r="Z48" s="3">
        <v>0.49</v>
      </c>
      <c r="AA48" s="27">
        <f t="shared" si="31"/>
        <v>0.0245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0.02</v>
      </c>
      <c r="AO48" s="3">
        <v>0.5</v>
      </c>
      <c r="AP48" s="3">
        <f t="shared" si="32"/>
        <v>0.01</v>
      </c>
      <c r="AQ48" s="1">
        <f t="shared" si="33"/>
        <v>0.0440728552703772</v>
      </c>
      <c r="AR48" s="29">
        <f t="shared" si="34"/>
        <v>7.70910416666667</v>
      </c>
      <c r="AS48" s="1">
        <f t="shared" si="35"/>
        <v>0.155</v>
      </c>
      <c r="AT48" s="2">
        <f t="shared" si="36"/>
        <v>105.250279752041</v>
      </c>
      <c r="AU48" s="1">
        <f t="shared" si="37"/>
        <v>37136.8326829672</v>
      </c>
    </row>
    <row r="49" s="1" customFormat="1" spans="1:47">
      <c r="A49" s="13"/>
      <c r="B49" s="13"/>
      <c r="C49" s="16">
        <v>7</v>
      </c>
      <c r="D49" s="19">
        <v>29.4938797441935</v>
      </c>
      <c r="E49" s="20">
        <f t="shared" si="38"/>
        <v>25.9687548956667</v>
      </c>
      <c r="F49" s="16" t="s">
        <v>73</v>
      </c>
      <c r="G49" s="13">
        <v>8</v>
      </c>
      <c r="H49" s="18">
        <f t="shared" si="21"/>
        <v>29.4938797441935</v>
      </c>
      <c r="I49" s="18">
        <f t="shared" si="22"/>
        <v>302.643879744194</v>
      </c>
      <c r="J49" s="18">
        <f t="shared" si="23"/>
        <v>0.562202948626795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0.19507869552934</v>
      </c>
      <c r="P49" s="18">
        <f t="shared" si="26"/>
        <v>0.109673817840863</v>
      </c>
      <c r="Q49" s="24">
        <f t="shared" si="27"/>
        <v>0.0169994417653338</v>
      </c>
      <c r="R49" s="18">
        <f t="shared" si="28"/>
        <v>0.0119491114583333</v>
      </c>
      <c r="S49" s="25">
        <f t="shared" si="29"/>
        <v>1.42265320937135</v>
      </c>
      <c r="T49" s="3">
        <v>0.01</v>
      </c>
      <c r="U49" s="26">
        <f t="shared" si="30"/>
        <v>0.0142265320937135</v>
      </c>
      <c r="V49" s="25"/>
      <c r="W49" s="3"/>
      <c r="X49" s="26"/>
      <c r="Y49" s="28">
        <v>0.05</v>
      </c>
      <c r="Z49" s="3">
        <v>0.49</v>
      </c>
      <c r="AA49" s="27">
        <f t="shared" si="31"/>
        <v>0.0245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0.02</v>
      </c>
      <c r="AO49" s="3">
        <v>0.5</v>
      </c>
      <c r="AP49" s="3">
        <f t="shared" si="32"/>
        <v>0.01</v>
      </c>
      <c r="AQ49" s="1">
        <f t="shared" si="33"/>
        <v>0.0487265320937135</v>
      </c>
      <c r="AR49" s="29">
        <f t="shared" si="34"/>
        <v>7.70910416666667</v>
      </c>
      <c r="AS49" s="1">
        <f t="shared" si="35"/>
        <v>0.155</v>
      </c>
      <c r="AT49" s="2">
        <f t="shared" si="36"/>
        <v>105.250279752041</v>
      </c>
      <c r="AU49" s="1">
        <f t="shared" si="37"/>
        <v>41058.1310987066</v>
      </c>
    </row>
    <row r="50" s="1" customFormat="1" spans="1:47">
      <c r="A50" s="13"/>
      <c r="B50" s="13"/>
      <c r="C50" s="16">
        <v>8</v>
      </c>
      <c r="D50" s="19">
        <v>27.1442484416129</v>
      </c>
      <c r="E50" s="20">
        <f t="shared" si="38"/>
        <v>29.4938797441935</v>
      </c>
      <c r="F50" s="16" t="s">
        <v>73</v>
      </c>
      <c r="G50" s="13">
        <v>9</v>
      </c>
      <c r="H50" s="18">
        <f t="shared" si="21"/>
        <v>27.1442484416129</v>
      </c>
      <c r="I50" s="18">
        <f t="shared" si="22"/>
        <v>300.294248441613</v>
      </c>
      <c r="J50" s="18">
        <f t="shared" si="23"/>
        <v>0.437086876294234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0.162495919355143</v>
      </c>
      <c r="P50" s="18">
        <f t="shared" si="26"/>
        <v>0.0710248338014991</v>
      </c>
      <c r="Q50" s="24">
        <f t="shared" si="27"/>
        <v>0.0110088492392324</v>
      </c>
      <c r="R50" s="18">
        <f t="shared" si="28"/>
        <v>0.0119491114583333</v>
      </c>
      <c r="S50" s="25">
        <f t="shared" si="29"/>
        <v>0.921311118204925</v>
      </c>
      <c r="T50" s="3">
        <v>0.01</v>
      </c>
      <c r="U50" s="26">
        <f t="shared" si="30"/>
        <v>0.00921311118204925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0.0363131111820492</v>
      </c>
      <c r="AR50" s="29">
        <f t="shared" si="34"/>
        <v>7.70910416666667</v>
      </c>
      <c r="AS50" s="1">
        <f t="shared" si="35"/>
        <v>0.155</v>
      </c>
      <c r="AT50" s="2">
        <f t="shared" si="36"/>
        <v>105.250279752041</v>
      </c>
      <c r="AU50" s="1">
        <f t="shared" si="37"/>
        <v>30598.2883544229</v>
      </c>
    </row>
    <row r="51" s="1" customFormat="1" spans="1:47">
      <c r="A51" s="13"/>
      <c r="B51" s="13"/>
      <c r="C51" s="16">
        <v>9</v>
      </c>
      <c r="D51" s="19">
        <v>21.930243417</v>
      </c>
      <c r="E51" s="20">
        <f t="shared" si="38"/>
        <v>27.1442484416129</v>
      </c>
      <c r="F51" s="16" t="s">
        <v>73</v>
      </c>
      <c r="G51" s="13">
        <v>10</v>
      </c>
      <c r="H51" s="18">
        <f t="shared" si="21"/>
        <v>21.930243417</v>
      </c>
      <c r="I51" s="18">
        <f t="shared" si="22"/>
        <v>295.080243417</v>
      </c>
      <c r="J51" s="18">
        <f t="shared" si="23"/>
        <v>0.246461047071086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0.16856212722031</v>
      </c>
      <c r="P51" s="18">
        <f t="shared" si="26"/>
        <v>0.0415439983712473</v>
      </c>
      <c r="Q51" s="24">
        <f t="shared" si="27"/>
        <v>0.00643931974754333</v>
      </c>
      <c r="R51" s="18">
        <f t="shared" si="28"/>
        <v>0.0119491114583333</v>
      </c>
      <c r="S51" s="25">
        <f t="shared" si="29"/>
        <v>0.538895278531571</v>
      </c>
      <c r="T51" s="3">
        <v>0.01</v>
      </c>
      <c r="U51" s="26">
        <f t="shared" si="30"/>
        <v>0.00538895278531571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0.0324889527853157</v>
      </c>
      <c r="AR51" s="29">
        <f t="shared" si="34"/>
        <v>7.70910416666667</v>
      </c>
      <c r="AS51" s="1">
        <f t="shared" si="35"/>
        <v>0.155</v>
      </c>
      <c r="AT51" s="2">
        <f t="shared" si="36"/>
        <v>105.250279752041</v>
      </c>
      <c r="AU51" s="1">
        <f t="shared" si="37"/>
        <v>27375.9618302752</v>
      </c>
    </row>
    <row r="52" s="1" customFormat="1" spans="1:47">
      <c r="A52" s="13"/>
      <c r="B52" s="13"/>
      <c r="C52" s="16">
        <v>10</v>
      </c>
      <c r="D52" s="19">
        <v>17.7708403593548</v>
      </c>
      <c r="E52" s="20">
        <f t="shared" si="38"/>
        <v>21.930243417</v>
      </c>
      <c r="F52" s="16" t="s">
        <v>73</v>
      </c>
      <c r="G52" s="13">
        <v>11</v>
      </c>
      <c r="H52" s="18">
        <f t="shared" si="21"/>
        <v>17.7708403593548</v>
      </c>
      <c r="I52" s="18">
        <f t="shared" si="22"/>
        <v>290.920840359355</v>
      </c>
      <c r="J52" s="18">
        <f t="shared" si="23"/>
        <v>0.153766058157683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0.12066722240661</v>
      </c>
      <c r="O52" s="18">
        <f t="shared" si="39"/>
        <v>0.0834419481091198</v>
      </c>
      <c r="P52" s="18">
        <f t="shared" si="26"/>
        <v>0.0128305394457373</v>
      </c>
      <c r="Q52" s="24">
        <f t="shared" si="27"/>
        <v>0.00198873361408928</v>
      </c>
      <c r="R52" s="18">
        <f t="shared" si="28"/>
        <v>0.0119491114583333</v>
      </c>
      <c r="S52" s="25">
        <f t="shared" si="29"/>
        <v>0.166433598098404</v>
      </c>
      <c r="T52" s="3">
        <v>0.01</v>
      </c>
      <c r="U52" s="26">
        <f t="shared" si="30"/>
        <v>0.00166433598098404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0.016464335980984</v>
      </c>
      <c r="AR52" s="29">
        <f t="shared" si="34"/>
        <v>7.70910416666667</v>
      </c>
      <c r="AS52" s="1">
        <f t="shared" si="35"/>
        <v>0.155</v>
      </c>
      <c r="AT52" s="2">
        <f t="shared" si="36"/>
        <v>105.250279752041</v>
      </c>
      <c r="AU52" s="1">
        <f t="shared" si="37"/>
        <v>13873.2398164574</v>
      </c>
    </row>
    <row r="53" s="1" customFormat="1" spans="1:48">
      <c r="A53" s="13"/>
      <c r="B53" s="13"/>
      <c r="C53" s="16">
        <v>11</v>
      </c>
      <c r="D53" s="19">
        <v>9.5539430341</v>
      </c>
      <c r="E53" s="20">
        <f t="shared" si="38"/>
        <v>17.7708403593548</v>
      </c>
      <c r="F53" s="16" t="s">
        <v>75</v>
      </c>
      <c r="G53" s="13">
        <v>12</v>
      </c>
      <c r="H53" s="18">
        <f t="shared" si="21"/>
        <v>9.5539430341</v>
      </c>
      <c r="I53" s="18">
        <f t="shared" si="22"/>
        <v>282.7039430341</v>
      </c>
      <c r="J53" s="18">
        <f t="shared" si="23"/>
        <v>0.0581279845516674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0.147702450330049</v>
      </c>
      <c r="P53" s="18">
        <f t="shared" si="26"/>
        <v>0.00858564575102852</v>
      </c>
      <c r="Q53" s="24">
        <f t="shared" si="27"/>
        <v>0.00133077509140942</v>
      </c>
      <c r="R53" s="18">
        <f t="shared" si="28"/>
        <v>0.0119491114583333</v>
      </c>
      <c r="S53" s="25">
        <f t="shared" si="29"/>
        <v>0.111370213262287</v>
      </c>
      <c r="T53" s="3">
        <v>0.01</v>
      </c>
      <c r="U53" s="26">
        <f t="shared" si="30"/>
        <v>0.00111370213262287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0.0159137021326229</v>
      </c>
      <c r="AR53" s="29">
        <f t="shared" si="34"/>
        <v>7.70910416666667</v>
      </c>
      <c r="AS53" s="1">
        <f t="shared" si="35"/>
        <v>0.155</v>
      </c>
      <c r="AT53" s="2">
        <f t="shared" si="36"/>
        <v>105.250279752041</v>
      </c>
      <c r="AU53" s="1">
        <f t="shared" si="37"/>
        <v>13409.2626819895</v>
      </c>
      <c r="AV53" s="1">
        <f>SUM(AU42:AU53)</f>
        <v>278190.144698989</v>
      </c>
    </row>
    <row r="54" s="1" customFormat="1" spans="1:46">
      <c r="A54" s="13"/>
      <c r="B54" s="13"/>
      <c r="C54" s="16">
        <v>12</v>
      </c>
      <c r="D54" s="19">
        <v>2.8282313026129</v>
      </c>
      <c r="E54" s="20">
        <f t="shared" si="38"/>
        <v>9.5539430341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9">
      <c r="S56" s="23" t="s">
        <v>44</v>
      </c>
      <c r="T56" s="23"/>
      <c r="U56" s="23"/>
      <c r="V56" s="23" t="s">
        <v>45</v>
      </c>
      <c r="W56" s="23" t="s">
        <v>46</v>
      </c>
      <c r="X56" s="23" t="s">
        <v>47</v>
      </c>
      <c r="Y56" s="23" t="s">
        <v>48</v>
      </c>
      <c r="Z56" s="23" t="s">
        <v>49</v>
      </c>
      <c r="AA56" s="23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="1" customFormat="1" spans="1:79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="1" customFormat="1" spans="1:79">
      <c r="A58" s="13" t="s">
        <v>71</v>
      </c>
      <c r="B58" s="13">
        <f>F7</f>
        <v>122.786</v>
      </c>
      <c r="C58" s="16" t="s">
        <v>72</v>
      </c>
      <c r="D58" s="17">
        <v>1</v>
      </c>
      <c r="E58" s="16"/>
      <c r="F58" s="16"/>
      <c r="G58" s="13">
        <v>1</v>
      </c>
      <c r="H58" s="18">
        <f t="shared" ref="H58:H69" si="40">E59</f>
        <v>1</v>
      </c>
      <c r="I58" s="18">
        <f t="shared" ref="I58:I69" si="41">H58+273.15</f>
        <v>274.15</v>
      </c>
      <c r="J58" s="18">
        <f t="shared" ref="J58:J69" si="42">EXP(($C$16*(I58-$C$14))/($C$17*I58*$C$14))</f>
        <v>0.0198461430441487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0.0548286416959239</v>
      </c>
      <c r="Q58" s="24">
        <f t="shared" ref="Q58:Q69" si="46">P58*$B$60</f>
        <v>0.0159003060918179</v>
      </c>
      <c r="R58" s="18">
        <f t="shared" ref="R58:R69" si="47">L58*$B$60</f>
        <v>0.80117865</v>
      </c>
      <c r="S58" s="25">
        <f t="shared" ref="S58:S69" si="48">Q58/R58</f>
        <v>0.0198461430441487</v>
      </c>
      <c r="T58" s="3">
        <v>0.27</v>
      </c>
      <c r="U58" s="26">
        <f t="shared" ref="U58:U69" si="49">S58*T58</f>
        <v>0.00535845862192015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0.227441148510239</v>
      </c>
      <c r="AC58" s="29">
        <f t="shared" ref="AC58:AC69" si="51">$B$58/12</f>
        <v>10.2321666666667</v>
      </c>
      <c r="AD58" s="1">
        <f t="shared" ref="AD58:AD69" si="52">$B$60</f>
        <v>0.29</v>
      </c>
      <c r="AE58" s="30">
        <f t="shared" ref="AE58:AE69" si="53">$E$7/12</f>
        <v>303.668947085092</v>
      </c>
      <c r="AF58" s="1">
        <f t="shared" ref="AF58:AF69" si="54">AE58*10000*AC58*AB58</f>
        <v>7067031.52924292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="1" customFormat="1" spans="1:79">
      <c r="A59" s="13" t="s">
        <v>74</v>
      </c>
      <c r="B59" s="13">
        <v>27</v>
      </c>
      <c r="C59" s="16">
        <v>1</v>
      </c>
      <c r="D59" s="19">
        <v>2.32129239916129</v>
      </c>
      <c r="E59" s="20">
        <f t="shared" ref="E59:E70" si="55">D58</f>
        <v>1</v>
      </c>
      <c r="F59" s="16" t="s">
        <v>73</v>
      </c>
      <c r="G59" s="13">
        <v>2</v>
      </c>
      <c r="H59" s="18">
        <f t="shared" si="40"/>
        <v>2.32129239916129</v>
      </c>
      <c r="I59" s="18">
        <f t="shared" si="41"/>
        <v>275.471292399161</v>
      </c>
      <c r="J59" s="18">
        <f t="shared" si="42"/>
        <v>0.0235320379110817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5.47054135830408</v>
      </c>
      <c r="P59" s="18">
        <f t="shared" si="45"/>
        <v>0.128732986637752</v>
      </c>
      <c r="Q59" s="24">
        <f t="shared" si="46"/>
        <v>0.037332566124948</v>
      </c>
      <c r="R59" s="18">
        <f t="shared" si="47"/>
        <v>0.80117865</v>
      </c>
      <c r="S59" s="25">
        <f t="shared" si="48"/>
        <v>0.0465970556316597</v>
      </c>
      <c r="T59" s="3">
        <v>0.27</v>
      </c>
      <c r="U59" s="26">
        <f t="shared" si="49"/>
        <v>0.0125812050205481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0.228844528135493</v>
      </c>
      <c r="AC59" s="29">
        <f t="shared" si="51"/>
        <v>10.2321666666667</v>
      </c>
      <c r="AD59" s="1">
        <f t="shared" si="52"/>
        <v>0.29</v>
      </c>
      <c r="AE59" s="30">
        <f t="shared" si="53"/>
        <v>303.668947085092</v>
      </c>
      <c r="AF59" s="1">
        <f t="shared" si="54"/>
        <v>7110637.21855695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="1" customFormat="1" spans="1:79">
      <c r="A60" s="13" t="s">
        <v>37</v>
      </c>
      <c r="B60" s="13">
        <f>H7</f>
        <v>0.29</v>
      </c>
      <c r="C60" s="16">
        <v>2</v>
      </c>
      <c r="D60" s="19">
        <v>2.96732240155172</v>
      </c>
      <c r="E60" s="20">
        <f t="shared" si="55"/>
        <v>2.32129239916129</v>
      </c>
      <c r="F60" s="16" t="s">
        <v>73</v>
      </c>
      <c r="G60" s="13">
        <v>3</v>
      </c>
      <c r="H60" s="18">
        <f t="shared" si="40"/>
        <v>2.96732240155172</v>
      </c>
      <c r="I60" s="18">
        <f t="shared" si="41"/>
        <v>276.117322401552</v>
      </c>
      <c r="J60" s="18">
        <f t="shared" si="42"/>
        <v>0.0255608392684106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8.10449337166632</v>
      </c>
      <c r="P60" s="18">
        <f t="shared" si="45"/>
        <v>0.207157652425062</v>
      </c>
      <c r="Q60" s="24">
        <f t="shared" si="46"/>
        <v>0.060075719203268</v>
      </c>
      <c r="R60" s="18">
        <f t="shared" si="47"/>
        <v>0.80117865</v>
      </c>
      <c r="S60" s="25">
        <f t="shared" si="48"/>
        <v>0.0749841738834004</v>
      </c>
      <c r="T60" s="3">
        <v>0.27</v>
      </c>
      <c r="U60" s="26">
        <f t="shared" si="49"/>
        <v>0.0202457269485181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0.230333744746097</v>
      </c>
      <c r="AC60" s="29">
        <f t="shared" si="51"/>
        <v>10.2321666666667</v>
      </c>
      <c r="AD60" s="1">
        <f t="shared" si="52"/>
        <v>0.29</v>
      </c>
      <c r="AE60" s="30">
        <f t="shared" si="53"/>
        <v>303.668947085092</v>
      </c>
      <c r="AF60" s="1">
        <f t="shared" si="54"/>
        <v>7156910.02719316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="1" customFormat="1" spans="1:79">
      <c r="A61" s="13"/>
      <c r="B61" s="13"/>
      <c r="C61" s="16">
        <v>3</v>
      </c>
      <c r="D61" s="19">
        <v>9.04453198996774</v>
      </c>
      <c r="E61" s="20">
        <f t="shared" si="55"/>
        <v>2.96732240155172</v>
      </c>
      <c r="F61" s="16" t="s">
        <v>73</v>
      </c>
      <c r="G61" s="13">
        <v>4</v>
      </c>
      <c r="H61" s="18">
        <f t="shared" si="40"/>
        <v>9.04453198996774</v>
      </c>
      <c r="I61" s="18">
        <f t="shared" si="41"/>
        <v>282.194531989968</v>
      </c>
      <c r="J61" s="18">
        <f t="shared" si="42"/>
        <v>0.0546240327806174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10.6600207192413</v>
      </c>
      <c r="P61" s="18">
        <f t="shared" si="45"/>
        <v>0.582293321209895</v>
      </c>
      <c r="Q61" s="24">
        <f t="shared" si="46"/>
        <v>0.16886506315087</v>
      </c>
      <c r="R61" s="18">
        <f t="shared" si="47"/>
        <v>0.80117865</v>
      </c>
      <c r="S61" s="25">
        <f t="shared" si="48"/>
        <v>0.210770797687719</v>
      </c>
      <c r="T61" s="3">
        <v>0.27</v>
      </c>
      <c r="U61" s="26">
        <f t="shared" si="49"/>
        <v>0.0569081153756841</v>
      </c>
      <c r="V61" s="3">
        <v>220.1</v>
      </c>
      <c r="W61" s="27">
        <v>12.1</v>
      </c>
      <c r="X61" s="27">
        <v>4.5</v>
      </c>
      <c r="Y61" s="27">
        <v>1.5</v>
      </c>
      <c r="Z61" s="27">
        <v>6.8</v>
      </c>
      <c r="AA61" s="3">
        <v>30.2</v>
      </c>
      <c r="AB61" s="2">
        <f t="shared" si="50"/>
        <v>0.286257246817495</v>
      </c>
      <c r="AC61" s="29">
        <f t="shared" si="51"/>
        <v>10.2321666666667</v>
      </c>
      <c r="AD61" s="1">
        <f t="shared" si="52"/>
        <v>0.29</v>
      </c>
      <c r="AE61" s="30">
        <f t="shared" si="53"/>
        <v>303.668947085092</v>
      </c>
      <c r="AF61" s="1">
        <f t="shared" si="54"/>
        <v>8894560.20594462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="1" customFormat="1" spans="1:79">
      <c r="A62" s="13"/>
      <c r="B62" s="13"/>
      <c r="C62" s="16">
        <v>4</v>
      </c>
      <c r="D62" s="19">
        <v>17.9790435756667</v>
      </c>
      <c r="E62" s="20">
        <f t="shared" si="55"/>
        <v>9.04453198996774</v>
      </c>
      <c r="F62" s="16" t="s">
        <v>73</v>
      </c>
      <c r="G62" s="13">
        <v>5</v>
      </c>
      <c r="H62" s="18">
        <f t="shared" si="40"/>
        <v>17.9790435756667</v>
      </c>
      <c r="I62" s="18">
        <f t="shared" si="41"/>
        <v>291.129043575667</v>
      </c>
      <c r="J62" s="18">
        <f t="shared" si="42"/>
        <v>0.157490928942274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9.5738410281298</v>
      </c>
      <c r="O62" s="18">
        <f t="shared" si="56"/>
        <v>3.26657136990157</v>
      </c>
      <c r="P62" s="18">
        <f t="shared" si="45"/>
        <v>0.514455359502034</v>
      </c>
      <c r="Q62" s="24">
        <f t="shared" si="46"/>
        <v>0.14919205425559</v>
      </c>
      <c r="R62" s="18">
        <f t="shared" si="47"/>
        <v>0.80117865</v>
      </c>
      <c r="S62" s="25">
        <f t="shared" si="48"/>
        <v>0.186215713880531</v>
      </c>
      <c r="T62" s="3">
        <v>0.27</v>
      </c>
      <c r="U62" s="26">
        <f t="shared" si="49"/>
        <v>0.0502782427477434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0.284969062565887</v>
      </c>
      <c r="AC62" s="29">
        <f t="shared" si="51"/>
        <v>10.2321666666667</v>
      </c>
      <c r="AD62" s="1">
        <f t="shared" si="52"/>
        <v>0.29</v>
      </c>
      <c r="AE62" s="30">
        <f t="shared" si="53"/>
        <v>303.668947085092</v>
      </c>
      <c r="AF62" s="1">
        <f t="shared" si="54"/>
        <v>8854533.85723321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="1" customFormat="1" spans="1:79">
      <c r="A63" s="13"/>
      <c r="B63" s="13"/>
      <c r="C63" s="16">
        <v>5</v>
      </c>
      <c r="D63" s="19">
        <v>22.2239860390323</v>
      </c>
      <c r="E63" s="20">
        <f t="shared" si="55"/>
        <v>17.9790435756667</v>
      </c>
      <c r="F63" s="16" t="s">
        <v>75</v>
      </c>
      <c r="G63" s="13">
        <v>6</v>
      </c>
      <c r="H63" s="18">
        <f t="shared" si="40"/>
        <v>22.2239860390323</v>
      </c>
      <c r="I63" s="18">
        <f t="shared" si="41"/>
        <v>295.373986039032</v>
      </c>
      <c r="J63" s="18">
        <f t="shared" si="42"/>
        <v>0.254682787900211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5.51480101039953</v>
      </c>
      <c r="P63" s="18">
        <f t="shared" si="45"/>
        <v>1.40452489604345</v>
      </c>
      <c r="Q63" s="24">
        <f t="shared" si="46"/>
        <v>0.407312219852602</v>
      </c>
      <c r="R63" s="18">
        <f t="shared" si="47"/>
        <v>0.80117865</v>
      </c>
      <c r="S63" s="25">
        <f t="shared" si="48"/>
        <v>0.508391255623951</v>
      </c>
      <c r="T63" s="3">
        <v>0.27</v>
      </c>
      <c r="U63" s="26">
        <f t="shared" si="49"/>
        <v>0.137265639018467</v>
      </c>
      <c r="V63" s="3">
        <v>229.1</v>
      </c>
      <c r="W63" s="27">
        <v>15.1</v>
      </c>
      <c r="X63" s="27">
        <v>6</v>
      </c>
      <c r="Y63" s="27">
        <v>3</v>
      </c>
      <c r="Z63" s="27">
        <v>7</v>
      </c>
      <c r="AA63" s="3">
        <v>30.2</v>
      </c>
      <c r="AB63" s="2">
        <f t="shared" si="50"/>
        <v>0.317070713661288</v>
      </c>
      <c r="AC63" s="29">
        <f t="shared" si="51"/>
        <v>10.2321666666667</v>
      </c>
      <c r="AD63" s="1">
        <f t="shared" si="52"/>
        <v>0.29</v>
      </c>
      <c r="AE63" s="30">
        <f t="shared" si="53"/>
        <v>303.668947085092</v>
      </c>
      <c r="AF63" s="1">
        <f t="shared" si="54"/>
        <v>9851993.56018465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="1" customFormat="1" spans="1:79">
      <c r="A64" s="13"/>
      <c r="B64" s="13"/>
      <c r="C64" s="16">
        <v>6</v>
      </c>
      <c r="D64" s="19">
        <v>25.9687548956667</v>
      </c>
      <c r="E64" s="20">
        <f t="shared" si="55"/>
        <v>22.2239860390323</v>
      </c>
      <c r="F64" s="16" t="s">
        <v>73</v>
      </c>
      <c r="G64" s="13">
        <v>7</v>
      </c>
      <c r="H64" s="18">
        <f t="shared" si="40"/>
        <v>25.9687548956667</v>
      </c>
      <c r="I64" s="18">
        <f t="shared" si="41"/>
        <v>299.118754895667</v>
      </c>
      <c r="J64" s="18">
        <f t="shared" si="42"/>
        <v>0.384794606321875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6.87296111435608</v>
      </c>
      <c r="P64" s="18">
        <f t="shared" si="45"/>
        <v>2.6446783662642</v>
      </c>
      <c r="Q64" s="24">
        <f t="shared" si="46"/>
        <v>0.766956726216619</v>
      </c>
      <c r="R64" s="18">
        <f t="shared" si="47"/>
        <v>0.80117865</v>
      </c>
      <c r="S64" s="25">
        <f t="shared" si="48"/>
        <v>0.95728552703772</v>
      </c>
      <c r="T64" s="3">
        <v>0.27</v>
      </c>
      <c r="U64" s="26">
        <f t="shared" si="49"/>
        <v>0.258467092300184</v>
      </c>
      <c r="V64" s="3">
        <v>229.1</v>
      </c>
      <c r="W64" s="27">
        <v>15.1</v>
      </c>
      <c r="X64" s="27">
        <v>6</v>
      </c>
      <c r="Y64" s="27">
        <v>3</v>
      </c>
      <c r="Z64" s="27">
        <v>7</v>
      </c>
      <c r="AA64" s="3">
        <v>30.2</v>
      </c>
      <c r="AB64" s="2">
        <f t="shared" si="50"/>
        <v>0.340620156033926</v>
      </c>
      <c r="AC64" s="29">
        <f t="shared" si="51"/>
        <v>10.2321666666667</v>
      </c>
      <c r="AD64" s="1">
        <f t="shared" si="52"/>
        <v>0.29</v>
      </c>
      <c r="AE64" s="30">
        <f t="shared" si="53"/>
        <v>303.668947085092</v>
      </c>
      <c r="AF64" s="1">
        <f t="shared" si="54"/>
        <v>10583719.7796204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="1" customFormat="1" spans="1:79">
      <c r="A65" s="13"/>
      <c r="B65" s="13"/>
      <c r="C65" s="16">
        <v>7</v>
      </c>
      <c r="D65" s="19">
        <v>29.4938797441935</v>
      </c>
      <c r="E65" s="20">
        <f t="shared" si="55"/>
        <v>25.9687548956667</v>
      </c>
      <c r="F65" s="16" t="s">
        <v>73</v>
      </c>
      <c r="G65" s="13">
        <v>8</v>
      </c>
      <c r="H65" s="18">
        <f t="shared" si="40"/>
        <v>29.4938797441935</v>
      </c>
      <c r="I65" s="18">
        <f t="shared" si="41"/>
        <v>302.643879744194</v>
      </c>
      <c r="J65" s="18">
        <f t="shared" si="42"/>
        <v>0.562202948626795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6.99096774809188</v>
      </c>
      <c r="P65" s="18">
        <f t="shared" si="45"/>
        <v>3.93034268173208</v>
      </c>
      <c r="Q65" s="24">
        <f t="shared" si="46"/>
        <v>1.1397993777023</v>
      </c>
      <c r="R65" s="18">
        <f t="shared" si="47"/>
        <v>0.80117865</v>
      </c>
      <c r="S65" s="25">
        <f t="shared" si="48"/>
        <v>1.42265320937135</v>
      </c>
      <c r="T65" s="3">
        <v>0.27</v>
      </c>
      <c r="U65" s="26">
        <f t="shared" si="49"/>
        <v>0.384116366530264</v>
      </c>
      <c r="V65" s="3">
        <v>229.1</v>
      </c>
      <c r="W65" s="27">
        <v>15.1</v>
      </c>
      <c r="X65" s="27">
        <v>6</v>
      </c>
      <c r="Y65" s="27">
        <v>3</v>
      </c>
      <c r="Z65" s="27">
        <v>7</v>
      </c>
      <c r="AA65" s="3">
        <v>30.2</v>
      </c>
      <c r="AB65" s="2">
        <f t="shared" si="50"/>
        <v>0.36503381001683</v>
      </c>
      <c r="AC65" s="29">
        <f t="shared" si="51"/>
        <v>10.2321666666667</v>
      </c>
      <c r="AD65" s="1">
        <f t="shared" si="52"/>
        <v>0.29</v>
      </c>
      <c r="AE65" s="30">
        <f t="shared" si="53"/>
        <v>303.668947085092</v>
      </c>
      <c r="AF65" s="1">
        <f t="shared" si="54"/>
        <v>11342298.7068344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="1" customFormat="1" spans="1:79">
      <c r="A66" s="13"/>
      <c r="B66" s="13"/>
      <c r="C66" s="16">
        <v>8</v>
      </c>
      <c r="D66" s="19">
        <v>27.1442484416129</v>
      </c>
      <c r="E66" s="20">
        <f t="shared" si="55"/>
        <v>29.4938797441935</v>
      </c>
      <c r="F66" s="16" t="s">
        <v>73</v>
      </c>
      <c r="G66" s="13">
        <v>9</v>
      </c>
      <c r="H66" s="18">
        <f t="shared" si="40"/>
        <v>27.1442484416129</v>
      </c>
      <c r="I66" s="18">
        <f t="shared" si="41"/>
        <v>300.294248441613</v>
      </c>
      <c r="J66" s="18">
        <f t="shared" si="42"/>
        <v>0.437086876294234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5.8233100663598</v>
      </c>
      <c r="P66" s="18">
        <f t="shared" si="45"/>
        <v>2.54529240659797</v>
      </c>
      <c r="Q66" s="24">
        <f t="shared" si="46"/>
        <v>0.738134797913412</v>
      </c>
      <c r="R66" s="18">
        <f t="shared" si="47"/>
        <v>0.80117865</v>
      </c>
      <c r="S66" s="25">
        <f t="shared" si="48"/>
        <v>0.921311118204925</v>
      </c>
      <c r="T66" s="3">
        <v>0.27</v>
      </c>
      <c r="U66" s="26">
        <f t="shared" si="49"/>
        <v>0.24875400191533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50"/>
        <v>0.323532902572149</v>
      </c>
      <c r="AC66" s="29">
        <f t="shared" si="51"/>
        <v>10.2321666666667</v>
      </c>
      <c r="AD66" s="1">
        <f t="shared" si="52"/>
        <v>0.29</v>
      </c>
      <c r="AE66" s="30">
        <f t="shared" si="53"/>
        <v>303.668947085092</v>
      </c>
      <c r="AF66" s="1">
        <f t="shared" si="54"/>
        <v>10052786.130395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="1" customFormat="1" spans="1:79">
      <c r="A67" s="13"/>
      <c r="B67" s="13"/>
      <c r="C67" s="16">
        <v>9</v>
      </c>
      <c r="D67" s="19">
        <v>21.930243417</v>
      </c>
      <c r="E67" s="20">
        <f t="shared" si="55"/>
        <v>27.1442484416129</v>
      </c>
      <c r="F67" s="16" t="s">
        <v>73</v>
      </c>
      <c r="G67" s="13">
        <v>10</v>
      </c>
      <c r="H67" s="18">
        <f t="shared" si="40"/>
        <v>21.930243417</v>
      </c>
      <c r="I67" s="18">
        <f t="shared" si="41"/>
        <v>295.080243417</v>
      </c>
      <c r="J67" s="18">
        <f t="shared" si="42"/>
        <v>0.246461047071086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6.04070265976182</v>
      </c>
      <c r="P67" s="18">
        <f t="shared" si="45"/>
        <v>1.48879790256999</v>
      </c>
      <c r="Q67" s="24">
        <f t="shared" si="46"/>
        <v>0.431751391745298</v>
      </c>
      <c r="R67" s="18">
        <f t="shared" si="47"/>
        <v>0.80117865</v>
      </c>
      <c r="S67" s="25">
        <f t="shared" si="48"/>
        <v>0.538895278531571</v>
      </c>
      <c r="T67" s="3">
        <v>0.27</v>
      </c>
      <c r="U67" s="26">
        <f t="shared" si="49"/>
        <v>0.145501725203524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0"/>
        <v>0.303470985207045</v>
      </c>
      <c r="AC67" s="29">
        <f t="shared" si="51"/>
        <v>10.2321666666667</v>
      </c>
      <c r="AD67" s="1">
        <f t="shared" si="52"/>
        <v>0.29</v>
      </c>
      <c r="AE67" s="30">
        <f t="shared" si="53"/>
        <v>303.668947085092</v>
      </c>
      <c r="AF67" s="1">
        <f t="shared" si="54"/>
        <v>9429423.98381377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="1" customFormat="1" spans="1:79">
      <c r="A68" s="13"/>
      <c r="B68" s="13"/>
      <c r="C68" s="16">
        <v>10</v>
      </c>
      <c r="D68" s="19">
        <v>17.7708403593548</v>
      </c>
      <c r="E68" s="20">
        <f t="shared" si="55"/>
        <v>21.930243417</v>
      </c>
      <c r="F68" s="16" t="s">
        <v>73</v>
      </c>
      <c r="G68" s="13">
        <v>11</v>
      </c>
      <c r="H68" s="18">
        <f t="shared" si="40"/>
        <v>17.7708403593548</v>
      </c>
      <c r="I68" s="18">
        <f t="shared" si="41"/>
        <v>290.920840359355</v>
      </c>
      <c r="J68" s="18">
        <f t="shared" si="42"/>
        <v>0.153766058157683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4.32430951933224</v>
      </c>
      <c r="O68" s="18">
        <f t="shared" si="56"/>
        <v>2.99028023785959</v>
      </c>
      <c r="P68" s="18">
        <f t="shared" si="45"/>
        <v>0.459803604962488</v>
      </c>
      <c r="Q68" s="24">
        <f t="shared" si="46"/>
        <v>0.133343045439122</v>
      </c>
      <c r="R68" s="18">
        <f t="shared" si="47"/>
        <v>0.80117865</v>
      </c>
      <c r="S68" s="25">
        <f t="shared" si="48"/>
        <v>0.166433598098404</v>
      </c>
      <c r="T68" s="3">
        <v>0.27</v>
      </c>
      <c r="U68" s="26">
        <f t="shared" si="49"/>
        <v>0.044937071486569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0.23513127298984</v>
      </c>
      <c r="AC68" s="29">
        <f t="shared" si="51"/>
        <v>10.2321666666667</v>
      </c>
      <c r="AD68" s="1">
        <f t="shared" si="52"/>
        <v>0.29</v>
      </c>
      <c r="AE68" s="30">
        <f t="shared" si="53"/>
        <v>303.668947085092</v>
      </c>
      <c r="AF68" s="1">
        <f t="shared" si="54"/>
        <v>7305978.4063455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="1" customFormat="1" spans="1:79">
      <c r="A69" s="13"/>
      <c r="B69" s="13"/>
      <c r="C69" s="16">
        <v>11</v>
      </c>
      <c r="D69" s="19">
        <v>9.5539430341</v>
      </c>
      <c r="E69" s="20">
        <f t="shared" si="55"/>
        <v>17.7708403593548</v>
      </c>
      <c r="F69" s="16" t="s">
        <v>75</v>
      </c>
      <c r="G69" s="13">
        <v>12</v>
      </c>
      <c r="H69" s="18">
        <f t="shared" si="40"/>
        <v>9.5539430341</v>
      </c>
      <c r="I69" s="18">
        <f t="shared" si="41"/>
        <v>282.7039430341</v>
      </c>
      <c r="J69" s="18">
        <f t="shared" si="42"/>
        <v>0.0581279845516674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5.2931616328971</v>
      </c>
      <c r="P69" s="18">
        <f t="shared" si="45"/>
        <v>0.307680817626521</v>
      </c>
      <c r="Q69" s="24">
        <f t="shared" si="46"/>
        <v>0.0892274371116912</v>
      </c>
      <c r="R69" s="18">
        <f t="shared" si="47"/>
        <v>0.80117865</v>
      </c>
      <c r="S69" s="25">
        <f t="shared" si="48"/>
        <v>0.111370213262287</v>
      </c>
      <c r="T69" s="3">
        <v>0.27</v>
      </c>
      <c r="U69" s="26">
        <f t="shared" si="49"/>
        <v>0.0300699575808175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0.232242592757953</v>
      </c>
      <c r="AC69" s="29">
        <f t="shared" si="51"/>
        <v>10.2321666666667</v>
      </c>
      <c r="AD69" s="1">
        <f t="shared" si="52"/>
        <v>0.29</v>
      </c>
      <c r="AE69" s="30">
        <f t="shared" si="53"/>
        <v>303.668947085092</v>
      </c>
      <c r="AF69" s="1">
        <f t="shared" si="54"/>
        <v>7216221.58612908</v>
      </c>
      <c r="AG69" s="1">
        <f>SUM(AF58:AF69)</f>
        <v>104866094.991494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="1" customFormat="1" spans="1:46">
      <c r="A70" s="13"/>
      <c r="B70" s="13"/>
      <c r="C70" s="16">
        <v>12</v>
      </c>
      <c r="D70" s="19">
        <v>2.8282313026129</v>
      </c>
      <c r="E70" s="20">
        <f t="shared" si="55"/>
        <v>9.5539430341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3" t="s">
        <v>44</v>
      </c>
      <c r="T72" s="23"/>
      <c r="U72" s="23"/>
      <c r="V72" s="23" t="s">
        <v>45</v>
      </c>
      <c r="W72" s="23"/>
      <c r="X72" s="23"/>
      <c r="Y72" s="23" t="s">
        <v>46</v>
      </c>
      <c r="Z72" s="23"/>
      <c r="AA72" s="23"/>
      <c r="AB72" s="23" t="s">
        <v>47</v>
      </c>
      <c r="AC72" s="23"/>
      <c r="AD72" s="23"/>
      <c r="AE72" s="23" t="s">
        <v>48</v>
      </c>
      <c r="AF72" s="23"/>
      <c r="AG72" s="23"/>
      <c r="AH72" s="23" t="s">
        <v>49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51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4" t="s">
        <v>11</v>
      </c>
      <c r="AR73" s="34" t="s">
        <v>12</v>
      </c>
      <c r="AS73" s="34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1</v>
      </c>
      <c r="E74" s="16"/>
      <c r="F74" s="16"/>
      <c r="G74" s="13">
        <v>1</v>
      </c>
      <c r="H74" s="18">
        <f t="shared" ref="H74:H85" si="57">E75</f>
        <v>1</v>
      </c>
      <c r="I74" s="18">
        <f t="shared" ref="I74:I85" si="58">H74+273.15</f>
        <v>274.15</v>
      </c>
      <c r="J74" s="18">
        <f t="shared" ref="J74:J85" si="59">EXP(($C$16*(I74-$C$14))/($C$17*I74*$C$14))</f>
        <v>0.0198461430441487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0.0103442066774712</v>
      </c>
      <c r="Q74" s="24">
        <f t="shared" ref="Q74:Q85" si="63">P74*$B$76</f>
        <v>0.00268949373614251</v>
      </c>
      <c r="R74" s="18">
        <f t="shared" ref="R74:R85" si="64">L74*$B$76</f>
        <v>0.1355172</v>
      </c>
      <c r="S74" s="25">
        <f t="shared" ref="S74:S85" si="65">Q74/R74</f>
        <v>0.0198461430441487</v>
      </c>
      <c r="T74" s="3">
        <v>0.01</v>
      </c>
      <c r="U74" s="26">
        <f t="shared" ref="U74:U85" si="66">S74*T74</f>
        <v>0.000198461430441487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0.00568846143044149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0.13</v>
      </c>
      <c r="AX74" s="1">
        <f t="shared" ref="AX74:AX85" si="73">AW74*10000*AV74*0.67*AU74*AT74</f>
        <v>67.1440282229801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2.32129239916129</v>
      </c>
      <c r="E75" s="20">
        <f t="shared" ref="E75:E86" si="74">D74</f>
        <v>1</v>
      </c>
      <c r="F75" s="16" t="s">
        <v>73</v>
      </c>
      <c r="G75" s="13">
        <v>2</v>
      </c>
      <c r="H75" s="18">
        <f t="shared" si="57"/>
        <v>2.32129239916129</v>
      </c>
      <c r="I75" s="18">
        <f t="shared" si="58"/>
        <v>275.471292399161</v>
      </c>
      <c r="J75" s="18">
        <f t="shared" si="59"/>
        <v>0.0235320379110817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1.03209579332253</v>
      </c>
      <c r="P75" s="18">
        <f t="shared" si="62"/>
        <v>0.0242873173363337</v>
      </c>
      <c r="Q75" s="24">
        <f t="shared" si="63"/>
        <v>0.00631470250744676</v>
      </c>
      <c r="R75" s="18">
        <f t="shared" si="64"/>
        <v>0.1355172</v>
      </c>
      <c r="S75" s="25">
        <f t="shared" si="65"/>
        <v>0.0465970556316597</v>
      </c>
      <c r="T75" s="3">
        <v>0.01</v>
      </c>
      <c r="U75" s="26">
        <f t="shared" si="66"/>
        <v>0.000465970556316597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0.0059559705563166</v>
      </c>
      <c r="AU75" s="29">
        <f t="shared" si="70"/>
        <v>52.122</v>
      </c>
      <c r="AV75" s="1">
        <f t="shared" si="71"/>
        <v>0.26</v>
      </c>
      <c r="AW75" s="2">
        <f t="shared" si="72"/>
        <v>0.13</v>
      </c>
      <c r="AX75" s="1">
        <f t="shared" si="73"/>
        <v>70.3015850627861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9">
        <v>2.96732240155172</v>
      </c>
      <c r="E76" s="20">
        <f t="shared" si="74"/>
        <v>2.32129239916129</v>
      </c>
      <c r="F76" s="16" t="s">
        <v>73</v>
      </c>
      <c r="G76" s="13">
        <v>3</v>
      </c>
      <c r="H76" s="18">
        <f t="shared" si="57"/>
        <v>2.96732240155172</v>
      </c>
      <c r="I76" s="18">
        <f t="shared" si="58"/>
        <v>276.117322401552</v>
      </c>
      <c r="J76" s="18">
        <f t="shared" si="59"/>
        <v>0.0255608392684106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1.5290284759862</v>
      </c>
      <c r="P76" s="18">
        <f t="shared" si="62"/>
        <v>0.039083251111506</v>
      </c>
      <c r="Q76" s="24">
        <f t="shared" si="63"/>
        <v>0.0101616452889915</v>
      </c>
      <c r="R76" s="18">
        <f t="shared" si="64"/>
        <v>0.1355172</v>
      </c>
      <c r="S76" s="25">
        <f t="shared" si="65"/>
        <v>0.0749841738834004</v>
      </c>
      <c r="T76" s="3">
        <v>0.01</v>
      </c>
      <c r="U76" s="26">
        <f t="shared" si="66"/>
        <v>0.000749841738834004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0.006239841738834</v>
      </c>
      <c r="AU76" s="29">
        <f t="shared" si="70"/>
        <v>52.122</v>
      </c>
      <c r="AV76" s="1">
        <f t="shared" si="71"/>
        <v>0.26</v>
      </c>
      <c r="AW76" s="2">
        <f t="shared" si="72"/>
        <v>0.13</v>
      </c>
      <c r="AX76" s="1">
        <f t="shared" si="73"/>
        <v>73.6522722255117</v>
      </c>
    </row>
    <row r="77" s="1" customFormat="1" spans="1:50">
      <c r="A77" s="13"/>
      <c r="B77" s="13"/>
      <c r="C77" s="16">
        <v>3</v>
      </c>
      <c r="D77" s="19">
        <v>9.04453198996774</v>
      </c>
      <c r="E77" s="20">
        <f t="shared" si="74"/>
        <v>2.96732240155172</v>
      </c>
      <c r="F77" s="16" t="s">
        <v>73</v>
      </c>
      <c r="G77" s="13">
        <v>4</v>
      </c>
      <c r="H77" s="18">
        <f t="shared" si="57"/>
        <v>9.04453198996774</v>
      </c>
      <c r="I77" s="18">
        <f t="shared" si="58"/>
        <v>282.194531989968</v>
      </c>
      <c r="J77" s="18">
        <f t="shared" si="59"/>
        <v>0.0546240327806174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2.01116522487469</v>
      </c>
      <c r="P77" s="18">
        <f t="shared" si="62"/>
        <v>0.109857955170793</v>
      </c>
      <c r="Q77" s="24">
        <f t="shared" si="63"/>
        <v>0.0285630683444061</v>
      </c>
      <c r="R77" s="18">
        <f t="shared" si="64"/>
        <v>0.1355172</v>
      </c>
      <c r="S77" s="25">
        <f t="shared" si="65"/>
        <v>0.210770797687719</v>
      </c>
      <c r="T77" s="3">
        <v>0.01</v>
      </c>
      <c r="U77" s="26">
        <f t="shared" si="66"/>
        <v>0.00210770797687719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0.015</v>
      </c>
      <c r="AR77" s="3">
        <v>0.5</v>
      </c>
      <c r="AS77" s="3">
        <f t="shared" si="68"/>
        <v>0.0075</v>
      </c>
      <c r="AT77" s="2">
        <f t="shared" si="69"/>
        <v>0.0100977079768772</v>
      </c>
      <c r="AU77" s="29">
        <f t="shared" si="70"/>
        <v>52.122</v>
      </c>
      <c r="AV77" s="1">
        <f t="shared" si="71"/>
        <v>0.26</v>
      </c>
      <c r="AW77" s="2">
        <f t="shared" si="72"/>
        <v>0.13</v>
      </c>
      <c r="AX77" s="1">
        <f t="shared" si="73"/>
        <v>119.188782006778</v>
      </c>
    </row>
    <row r="78" s="1" customFormat="1" spans="1:50">
      <c r="A78" s="13"/>
      <c r="B78" s="13"/>
      <c r="C78" s="16">
        <v>4</v>
      </c>
      <c r="D78" s="19">
        <v>17.9790435756667</v>
      </c>
      <c r="E78" s="20">
        <f t="shared" si="74"/>
        <v>9.04453198996774</v>
      </c>
      <c r="F78" s="16" t="s">
        <v>73</v>
      </c>
      <c r="G78" s="13">
        <v>5</v>
      </c>
      <c r="H78" s="18">
        <f t="shared" si="57"/>
        <v>17.9790435756667</v>
      </c>
      <c r="I78" s="18">
        <f t="shared" si="58"/>
        <v>291.129043575667</v>
      </c>
      <c r="J78" s="18">
        <f t="shared" si="59"/>
        <v>0.157490928942274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1.8062419062187</v>
      </c>
      <c r="O78" s="18">
        <f t="shared" si="75"/>
        <v>0.616285363485195</v>
      </c>
      <c r="P78" s="18">
        <f t="shared" si="62"/>
        <v>0.0970593543888103</v>
      </c>
      <c r="Q78" s="24">
        <f t="shared" si="63"/>
        <v>0.0252354321410907</v>
      </c>
      <c r="R78" s="18">
        <f t="shared" si="64"/>
        <v>0.1355172</v>
      </c>
      <c r="S78" s="25">
        <f t="shared" si="65"/>
        <v>0.186215713880531</v>
      </c>
      <c r="T78" s="3">
        <v>0.01</v>
      </c>
      <c r="U78" s="26">
        <f t="shared" si="66"/>
        <v>0.00186215713880531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0.0118121571388053</v>
      </c>
      <c r="AU78" s="29">
        <f t="shared" si="70"/>
        <v>52.122</v>
      </c>
      <c r="AV78" s="1">
        <f t="shared" si="71"/>
        <v>0.26</v>
      </c>
      <c r="AW78" s="2">
        <f t="shared" si="72"/>
        <v>0.13</v>
      </c>
      <c r="AX78" s="1">
        <f t="shared" si="73"/>
        <v>139.42536518889</v>
      </c>
    </row>
    <row r="79" s="1" customFormat="1" spans="1:50">
      <c r="A79" s="13"/>
      <c r="B79" s="13"/>
      <c r="C79" s="16">
        <v>5</v>
      </c>
      <c r="D79" s="19">
        <v>22.2239860390323</v>
      </c>
      <c r="E79" s="20">
        <f t="shared" si="74"/>
        <v>17.9790435756667</v>
      </c>
      <c r="F79" s="16" t="s">
        <v>75</v>
      </c>
      <c r="G79" s="13">
        <v>6</v>
      </c>
      <c r="H79" s="18">
        <f t="shared" si="57"/>
        <v>22.2239860390323</v>
      </c>
      <c r="I79" s="18">
        <f t="shared" si="58"/>
        <v>295.373986039032</v>
      </c>
      <c r="J79" s="18">
        <f t="shared" si="59"/>
        <v>0.254682787900211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1.04044600909638</v>
      </c>
      <c r="P79" s="18">
        <f t="shared" si="62"/>
        <v>0.264983690256315</v>
      </c>
      <c r="Q79" s="24">
        <f t="shared" si="63"/>
        <v>0.068895759466642</v>
      </c>
      <c r="R79" s="18">
        <f t="shared" si="64"/>
        <v>0.1355172</v>
      </c>
      <c r="S79" s="25">
        <f t="shared" si="65"/>
        <v>0.50839125562395</v>
      </c>
      <c r="T79" s="3">
        <v>0.01</v>
      </c>
      <c r="U79" s="26">
        <f t="shared" si="66"/>
        <v>0.0050839125562395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0.0150339125562395</v>
      </c>
      <c r="AU79" s="29">
        <f t="shared" si="70"/>
        <v>52.122</v>
      </c>
      <c r="AV79" s="1">
        <f t="shared" si="71"/>
        <v>0.26</v>
      </c>
      <c r="AW79" s="2">
        <f t="shared" si="72"/>
        <v>0.13</v>
      </c>
      <c r="AX79" s="1">
        <f t="shared" si="73"/>
        <v>177.453510289445</v>
      </c>
    </row>
    <row r="80" s="1" customFormat="1" spans="1:50">
      <c r="A80" s="13"/>
      <c r="B80" s="13"/>
      <c r="C80" s="16">
        <v>6</v>
      </c>
      <c r="D80" s="19">
        <v>25.9687548956667</v>
      </c>
      <c r="E80" s="20">
        <f t="shared" si="74"/>
        <v>22.2239860390323</v>
      </c>
      <c r="F80" s="16" t="s">
        <v>73</v>
      </c>
      <c r="G80" s="13">
        <v>7</v>
      </c>
      <c r="H80" s="18">
        <f t="shared" si="57"/>
        <v>25.9687548956667</v>
      </c>
      <c r="I80" s="18">
        <f t="shared" si="58"/>
        <v>299.118754895667</v>
      </c>
      <c r="J80" s="18">
        <f t="shared" si="59"/>
        <v>0.384794606321875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1.29668231884007</v>
      </c>
      <c r="P80" s="18">
        <f t="shared" si="62"/>
        <v>0.4989563624026</v>
      </c>
      <c r="Q80" s="24">
        <f t="shared" si="63"/>
        <v>0.129728654224676</v>
      </c>
      <c r="R80" s="18">
        <f t="shared" si="64"/>
        <v>0.1355172</v>
      </c>
      <c r="S80" s="25">
        <f t="shared" si="65"/>
        <v>0.95728552703772</v>
      </c>
      <c r="T80" s="3">
        <v>0.01</v>
      </c>
      <c r="U80" s="26">
        <f t="shared" si="66"/>
        <v>0.0095728552703772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0.02</v>
      </c>
      <c r="AR80" s="3">
        <v>0.5</v>
      </c>
      <c r="AS80" s="3">
        <f t="shared" si="68"/>
        <v>0.01</v>
      </c>
      <c r="AT80" s="2">
        <f t="shared" si="69"/>
        <v>0.0220228552703772</v>
      </c>
      <c r="AU80" s="29">
        <f t="shared" si="70"/>
        <v>52.122</v>
      </c>
      <c r="AV80" s="1">
        <f t="shared" si="71"/>
        <v>0.26</v>
      </c>
      <c r="AW80" s="2">
        <f t="shared" si="72"/>
        <v>0.13</v>
      </c>
      <c r="AX80" s="1">
        <f t="shared" si="73"/>
        <v>259.947831923693</v>
      </c>
    </row>
    <row r="81" s="1" customFormat="1" spans="1:50">
      <c r="A81" s="13"/>
      <c r="B81" s="13"/>
      <c r="C81" s="16">
        <v>7</v>
      </c>
      <c r="D81" s="19">
        <v>29.4938797441935</v>
      </c>
      <c r="E81" s="20">
        <f t="shared" si="74"/>
        <v>25.9687548956667</v>
      </c>
      <c r="F81" s="16" t="s">
        <v>73</v>
      </c>
      <c r="G81" s="13">
        <v>8</v>
      </c>
      <c r="H81" s="18">
        <f t="shared" si="57"/>
        <v>29.4938797441935</v>
      </c>
      <c r="I81" s="18">
        <f t="shared" si="58"/>
        <v>302.643879744194</v>
      </c>
      <c r="J81" s="18">
        <f t="shared" si="59"/>
        <v>0.562202948626795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1.31894595643747</v>
      </c>
      <c r="P81" s="18">
        <f t="shared" si="62"/>
        <v>0.741515305788533</v>
      </c>
      <c r="Q81" s="24">
        <f t="shared" si="63"/>
        <v>0.192793979505019</v>
      </c>
      <c r="R81" s="18">
        <f t="shared" si="64"/>
        <v>0.1355172</v>
      </c>
      <c r="S81" s="25">
        <f t="shared" si="65"/>
        <v>1.42265320937135</v>
      </c>
      <c r="T81" s="3">
        <v>0.01</v>
      </c>
      <c r="U81" s="26">
        <f t="shared" si="66"/>
        <v>0.0142265320937135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0.02</v>
      </c>
      <c r="AR81" s="3">
        <v>0.5</v>
      </c>
      <c r="AS81" s="3">
        <f t="shared" si="68"/>
        <v>0.01</v>
      </c>
      <c r="AT81" s="2">
        <f t="shared" si="69"/>
        <v>0.0266765320937135</v>
      </c>
      <c r="AU81" s="29">
        <f t="shared" si="70"/>
        <v>52.122</v>
      </c>
      <c r="AV81" s="1">
        <f t="shared" si="71"/>
        <v>0.26</v>
      </c>
      <c r="AW81" s="2">
        <f t="shared" si="72"/>
        <v>0.13</v>
      </c>
      <c r="AX81" s="1">
        <f t="shared" si="73"/>
        <v>314.877730242871</v>
      </c>
    </row>
    <row r="82" s="1" customFormat="1" spans="1:50">
      <c r="A82" s="13"/>
      <c r="B82" s="13"/>
      <c r="C82" s="16">
        <v>8</v>
      </c>
      <c r="D82" s="19">
        <v>27.1442484416129</v>
      </c>
      <c r="E82" s="20">
        <f t="shared" si="74"/>
        <v>29.4938797441935</v>
      </c>
      <c r="F82" s="16" t="s">
        <v>73</v>
      </c>
      <c r="G82" s="13">
        <v>9</v>
      </c>
      <c r="H82" s="18">
        <f t="shared" si="57"/>
        <v>27.1442484416129</v>
      </c>
      <c r="I82" s="18">
        <f t="shared" si="58"/>
        <v>300.294248441613</v>
      </c>
      <c r="J82" s="18">
        <f t="shared" si="59"/>
        <v>0.437086876294234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1.09865065064894</v>
      </c>
      <c r="P82" s="18">
        <f t="shared" si="62"/>
        <v>0.480205781030771</v>
      </c>
      <c r="Q82" s="24">
        <f t="shared" si="63"/>
        <v>0.124853503068</v>
      </c>
      <c r="R82" s="18">
        <f t="shared" si="64"/>
        <v>0.1355172</v>
      </c>
      <c r="S82" s="25">
        <f t="shared" si="65"/>
        <v>0.921311118204925</v>
      </c>
      <c r="T82" s="3">
        <v>0.01</v>
      </c>
      <c r="U82" s="26">
        <f t="shared" si="66"/>
        <v>0.00921311118204925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7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0.0191631111820492</v>
      </c>
      <c r="AU82" s="29">
        <f t="shared" si="70"/>
        <v>52.122</v>
      </c>
      <c r="AV82" s="1">
        <f t="shared" si="71"/>
        <v>0.26</v>
      </c>
      <c r="AW82" s="2">
        <f t="shared" si="72"/>
        <v>0.13</v>
      </c>
      <c r="AX82" s="1">
        <f t="shared" si="73"/>
        <v>226.192704966228</v>
      </c>
    </row>
    <row r="83" s="1" customFormat="1" spans="1:50">
      <c r="A83" s="13"/>
      <c r="B83" s="13"/>
      <c r="C83" s="16">
        <v>9</v>
      </c>
      <c r="D83" s="19">
        <v>21.930243417</v>
      </c>
      <c r="E83" s="20">
        <f t="shared" si="74"/>
        <v>27.1442484416129</v>
      </c>
      <c r="F83" s="16" t="s">
        <v>73</v>
      </c>
      <c r="G83" s="13">
        <v>10</v>
      </c>
      <c r="H83" s="18">
        <f t="shared" si="57"/>
        <v>21.930243417</v>
      </c>
      <c r="I83" s="18">
        <f t="shared" si="58"/>
        <v>295.080243417</v>
      </c>
      <c r="J83" s="18">
        <f t="shared" si="59"/>
        <v>0.246461047071086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1.13966486961816</v>
      </c>
      <c r="P83" s="18">
        <f t="shared" si="62"/>
        <v>0.280882997076226</v>
      </c>
      <c r="Q83" s="24">
        <f t="shared" si="63"/>
        <v>0.0730295792398186</v>
      </c>
      <c r="R83" s="18">
        <f t="shared" si="64"/>
        <v>0.1355172</v>
      </c>
      <c r="S83" s="25">
        <f t="shared" si="65"/>
        <v>0.538895278531571</v>
      </c>
      <c r="T83" s="3">
        <v>0.01</v>
      </c>
      <c r="U83" s="26">
        <f t="shared" si="66"/>
        <v>0.00538895278531571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0.0153389527853157</v>
      </c>
      <c r="AU83" s="29">
        <f t="shared" si="70"/>
        <v>52.122</v>
      </c>
      <c r="AV83" s="1">
        <f t="shared" si="71"/>
        <v>0.26</v>
      </c>
      <c r="AW83" s="2">
        <f t="shared" si="72"/>
        <v>0.13</v>
      </c>
      <c r="AX83" s="1">
        <f t="shared" si="73"/>
        <v>181.054067311882</v>
      </c>
    </row>
    <row r="84" s="1" customFormat="1" spans="1:50">
      <c r="A84" s="13"/>
      <c r="B84" s="13"/>
      <c r="C84" s="16">
        <v>10</v>
      </c>
      <c r="D84" s="19">
        <v>17.7708403593548</v>
      </c>
      <c r="E84" s="20">
        <f t="shared" si="74"/>
        <v>21.930243417</v>
      </c>
      <c r="F84" s="16" t="s">
        <v>73</v>
      </c>
      <c r="G84" s="13">
        <v>11</v>
      </c>
      <c r="H84" s="18">
        <f t="shared" si="57"/>
        <v>17.7708403593548</v>
      </c>
      <c r="I84" s="18">
        <f t="shared" si="58"/>
        <v>290.920840359355</v>
      </c>
      <c r="J84" s="18">
        <f t="shared" si="59"/>
        <v>0.153766058157683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0.815842778914842</v>
      </c>
      <c r="O84" s="18">
        <f t="shared" si="75"/>
        <v>0.564159093627097</v>
      </c>
      <c r="P84" s="18">
        <f t="shared" si="62"/>
        <v>0.0867485200008499</v>
      </c>
      <c r="Q84" s="24">
        <f t="shared" si="63"/>
        <v>0.022554615200221</v>
      </c>
      <c r="R84" s="18">
        <f t="shared" si="64"/>
        <v>0.1355172</v>
      </c>
      <c r="S84" s="25">
        <f t="shared" si="65"/>
        <v>0.166433598098404</v>
      </c>
      <c r="T84" s="3">
        <v>0.01</v>
      </c>
      <c r="U84" s="26">
        <f t="shared" si="66"/>
        <v>0.00166433598098404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0.005</v>
      </c>
      <c r="AF84" s="3">
        <v>0.49</v>
      </c>
      <c r="AG84" s="26">
        <f t="shared" si="67"/>
        <v>0.00245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0.00911433598098404</v>
      </c>
      <c r="AU84" s="29">
        <f t="shared" si="70"/>
        <v>52.122</v>
      </c>
      <c r="AV84" s="1">
        <f t="shared" si="71"/>
        <v>0.26</v>
      </c>
      <c r="AW84" s="2">
        <f t="shared" si="72"/>
        <v>0.13</v>
      </c>
      <c r="AX84" s="1">
        <f t="shared" si="73"/>
        <v>107.581503333392</v>
      </c>
    </row>
    <row r="85" s="1" customFormat="1" spans="1:51">
      <c r="A85" s="13"/>
      <c r="B85" s="13"/>
      <c r="C85" s="16">
        <v>11</v>
      </c>
      <c r="D85" s="19">
        <v>9.5539430341</v>
      </c>
      <c r="E85" s="20">
        <f t="shared" si="74"/>
        <v>17.7708403593548</v>
      </c>
      <c r="F85" s="16" t="s">
        <v>75</v>
      </c>
      <c r="G85" s="13">
        <v>12</v>
      </c>
      <c r="H85" s="18">
        <f t="shared" si="57"/>
        <v>9.5539430341</v>
      </c>
      <c r="I85" s="18">
        <f t="shared" si="58"/>
        <v>282.7039430341</v>
      </c>
      <c r="J85" s="18">
        <f t="shared" si="59"/>
        <v>0.0581279845516674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0.998630573626247</v>
      </c>
      <c r="P85" s="18">
        <f t="shared" si="62"/>
        <v>0.0580483825565693</v>
      </c>
      <c r="Q85" s="24">
        <f t="shared" si="63"/>
        <v>0.015092579464708</v>
      </c>
      <c r="R85" s="18">
        <f t="shared" si="64"/>
        <v>0.1355172</v>
      </c>
      <c r="S85" s="25">
        <f t="shared" si="65"/>
        <v>0.111370213262287</v>
      </c>
      <c r="T85" s="3">
        <v>0.01</v>
      </c>
      <c r="U85" s="26">
        <f t="shared" si="66"/>
        <v>0.00111370213262287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0.005</v>
      </c>
      <c r="AF85" s="3">
        <v>0.49</v>
      </c>
      <c r="AG85" s="26">
        <f t="shared" si="67"/>
        <v>0.00245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0.00856370213262287</v>
      </c>
      <c r="AU85" s="29">
        <f t="shared" si="70"/>
        <v>52.122</v>
      </c>
      <c r="AV85" s="1">
        <f t="shared" si="71"/>
        <v>0.26</v>
      </c>
      <c r="AW85" s="2">
        <f t="shared" si="72"/>
        <v>0.13</v>
      </c>
      <c r="AX85" s="1">
        <f t="shared" si="73"/>
        <v>101.082070207761</v>
      </c>
      <c r="AY85" s="1">
        <f>SUM(AX74:AX85)</f>
        <v>1837.90145098222</v>
      </c>
    </row>
    <row r="86" s="1" customFormat="1" spans="1:46">
      <c r="A86" s="13"/>
      <c r="B86" s="13"/>
      <c r="C86" s="16">
        <v>12</v>
      </c>
      <c r="D86" s="19">
        <v>2.8282313026129</v>
      </c>
      <c r="E86" s="20">
        <f t="shared" si="74"/>
        <v>9.5539430341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44</v>
      </c>
      <c r="T88" s="23"/>
      <c r="U88" s="23"/>
      <c r="V88" s="23" t="s">
        <v>45</v>
      </c>
      <c r="W88" s="23"/>
      <c r="X88" s="23"/>
      <c r="Y88" s="23" t="s">
        <v>46</v>
      </c>
      <c r="Z88" s="23"/>
      <c r="AA88" s="23"/>
      <c r="AB88" s="23" t="s">
        <v>47</v>
      </c>
      <c r="AC88" s="23"/>
      <c r="AD88" s="23"/>
      <c r="AE88" s="23" t="s">
        <v>48</v>
      </c>
      <c r="AF88" s="23"/>
      <c r="AG88" s="23"/>
      <c r="AH88" s="23" t="s">
        <v>49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51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4" t="s">
        <v>11</v>
      </c>
      <c r="AR89" s="34" t="s">
        <v>12</v>
      </c>
      <c r="AS89" s="34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1</v>
      </c>
      <c r="E90" s="16"/>
      <c r="F90" s="16"/>
      <c r="G90" s="13">
        <v>1</v>
      </c>
      <c r="H90" s="18">
        <f t="shared" ref="H90:H101" si="76">E91</f>
        <v>1</v>
      </c>
      <c r="I90" s="18">
        <f t="shared" ref="I90:I101" si="77">H90+273.15</f>
        <v>274.15</v>
      </c>
      <c r="J90" s="18">
        <f t="shared" ref="J90:J101" si="78">EXP(($C$16*(I90-$C$14))/($C$17*I90*$C$14))</f>
        <v>0.0198461430441487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0.00565019692466913</v>
      </c>
      <c r="Q90" s="24">
        <f t="shared" ref="Q90:Q101" si="82">P90*$B$76</f>
        <v>0.00146905120041397</v>
      </c>
      <c r="R90" s="18">
        <f t="shared" ref="R90:R101" si="83">L90*$B$76</f>
        <v>0.074022</v>
      </c>
      <c r="S90" s="25">
        <f t="shared" ref="S90:S101" si="84">Q90/R90</f>
        <v>0.0198461430441487</v>
      </c>
      <c r="T90" s="3">
        <v>0.01</v>
      </c>
      <c r="U90" s="26">
        <f t="shared" ref="U90:U101" si="85">S90*T90</f>
        <v>0.000198461430441487</v>
      </c>
      <c r="V90" s="25"/>
      <c r="W90" s="3"/>
      <c r="X90" s="3"/>
      <c r="Y90" s="28"/>
      <c r="Z90" s="3"/>
      <c r="AA90" s="27"/>
      <c r="AB90" s="3"/>
      <c r="AC90" s="3"/>
      <c r="AD90" s="3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0.00568846143044149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0.22</v>
      </c>
      <c r="AX90" s="1">
        <f t="shared" ref="AX90:AX101" si="92">AW90*10000*AV90*0.67*AU90*AT90</f>
        <v>62.0659084414102</v>
      </c>
      <c r="AZ90" s="2">
        <f t="shared" ref="AZ90:AZ101" si="93">$E$10</f>
        <v>0.06</v>
      </c>
      <c r="BA90" s="1">
        <f t="shared" ref="BA90:BA101" si="94">AZ90*10000*AV90*0.67*AU90*AT90</f>
        <v>16.9270659385664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2.32129239916129</v>
      </c>
      <c r="E91" s="20">
        <f t="shared" ref="E91:E102" si="95">D90</f>
        <v>1</v>
      </c>
      <c r="F91" s="16" t="s">
        <v>73</v>
      </c>
      <c r="G91" s="13">
        <v>2</v>
      </c>
      <c r="H91" s="18">
        <f t="shared" si="76"/>
        <v>2.32129239916129</v>
      </c>
      <c r="I91" s="18">
        <f t="shared" si="77"/>
        <v>275.471292399161</v>
      </c>
      <c r="J91" s="18">
        <f t="shared" si="78"/>
        <v>0.0235320379110817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0.563749803075331</v>
      </c>
      <c r="P91" s="18">
        <f t="shared" si="81"/>
        <v>0.0132661817383335</v>
      </c>
      <c r="Q91" s="24">
        <f t="shared" si="82"/>
        <v>0.00344920725196672</v>
      </c>
      <c r="R91" s="18">
        <f t="shared" si="83"/>
        <v>0.074022</v>
      </c>
      <c r="S91" s="25">
        <f t="shared" si="84"/>
        <v>0.0465970556316597</v>
      </c>
      <c r="T91" s="3">
        <v>0.01</v>
      </c>
      <c r="U91" s="26">
        <f t="shared" si="85"/>
        <v>0.000465970556316597</v>
      </c>
      <c r="V91" s="25"/>
      <c r="W91" s="3"/>
      <c r="X91" s="3"/>
      <c r="Y91" s="28"/>
      <c r="Z91" s="3"/>
      <c r="AA91" s="27"/>
      <c r="AB91" s="3"/>
      <c r="AC91" s="3"/>
      <c r="AD91" s="3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0.0059559705563166</v>
      </c>
      <c r="AU91" s="29">
        <f t="shared" si="89"/>
        <v>28.47</v>
      </c>
      <c r="AV91" s="1">
        <f t="shared" si="90"/>
        <v>0.26</v>
      </c>
      <c r="AW91" s="2">
        <f t="shared" si="91"/>
        <v>0.22</v>
      </c>
      <c r="AX91" s="1">
        <f t="shared" si="92"/>
        <v>64.984658461399</v>
      </c>
      <c r="AZ91" s="2">
        <f t="shared" si="93"/>
        <v>0.06</v>
      </c>
      <c r="BA91" s="1">
        <f t="shared" si="94"/>
        <v>17.7230886712906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9">
        <v>2.96732240155172</v>
      </c>
      <c r="E92" s="20">
        <f t="shared" si="95"/>
        <v>2.32129239916129</v>
      </c>
      <c r="F92" s="16" t="s">
        <v>73</v>
      </c>
      <c r="G92" s="13">
        <v>3</v>
      </c>
      <c r="H92" s="18">
        <f t="shared" si="76"/>
        <v>2.96732240155172</v>
      </c>
      <c r="I92" s="18">
        <f t="shared" si="77"/>
        <v>276.117322401552</v>
      </c>
      <c r="J92" s="18">
        <f t="shared" si="78"/>
        <v>0.0255608392684106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0.835183621336997</v>
      </c>
      <c r="P92" s="18">
        <f t="shared" si="81"/>
        <v>0.0213479943046041</v>
      </c>
      <c r="Q92" s="24">
        <f t="shared" si="82"/>
        <v>0.00555047851919706</v>
      </c>
      <c r="R92" s="18">
        <f t="shared" si="83"/>
        <v>0.074022</v>
      </c>
      <c r="S92" s="25">
        <f t="shared" si="84"/>
        <v>0.0749841738834004</v>
      </c>
      <c r="T92" s="3">
        <v>0.01</v>
      </c>
      <c r="U92" s="26">
        <f t="shared" si="85"/>
        <v>0.000749841738834004</v>
      </c>
      <c r="V92" s="25"/>
      <c r="W92" s="3"/>
      <c r="X92" s="3"/>
      <c r="Y92" s="28"/>
      <c r="Z92" s="3"/>
      <c r="AA92" s="27"/>
      <c r="AB92" s="3"/>
      <c r="AC92" s="3"/>
      <c r="AD92" s="3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0.006239841738834</v>
      </c>
      <c r="AU92" s="29">
        <f t="shared" si="89"/>
        <v>28.47</v>
      </c>
      <c r="AV92" s="1">
        <f t="shared" si="90"/>
        <v>0.26</v>
      </c>
      <c r="AW92" s="2">
        <f t="shared" si="91"/>
        <v>0.22</v>
      </c>
      <c r="AX92" s="1">
        <f t="shared" si="92"/>
        <v>68.0819323092965</v>
      </c>
      <c r="AZ92" s="2">
        <f t="shared" si="93"/>
        <v>0.06</v>
      </c>
      <c r="BA92" s="1">
        <f t="shared" si="94"/>
        <v>18.5677997207172</v>
      </c>
    </row>
    <row r="93" s="1" customFormat="1" spans="1:53">
      <c r="A93" s="13"/>
      <c r="B93" s="13"/>
      <c r="C93" s="16">
        <v>3</v>
      </c>
      <c r="D93" s="19">
        <v>9.04453198996774</v>
      </c>
      <c r="E93" s="20">
        <f t="shared" si="95"/>
        <v>2.96732240155172</v>
      </c>
      <c r="F93" s="16" t="s">
        <v>73</v>
      </c>
      <c r="G93" s="13">
        <v>4</v>
      </c>
      <c r="H93" s="18">
        <f t="shared" si="76"/>
        <v>9.04453198996774</v>
      </c>
      <c r="I93" s="18">
        <f t="shared" si="77"/>
        <v>282.194531989968</v>
      </c>
      <c r="J93" s="18">
        <f t="shared" si="78"/>
        <v>0.0546240327806174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1.09853562703239</v>
      </c>
      <c r="P93" s="18">
        <f t="shared" si="81"/>
        <v>0.0600064461016935</v>
      </c>
      <c r="Q93" s="24">
        <f t="shared" si="82"/>
        <v>0.0156016759864403</v>
      </c>
      <c r="R93" s="18">
        <f t="shared" si="83"/>
        <v>0.074022</v>
      </c>
      <c r="S93" s="25">
        <f t="shared" si="84"/>
        <v>0.210770797687719</v>
      </c>
      <c r="T93" s="3">
        <v>0.01</v>
      </c>
      <c r="U93" s="26">
        <f t="shared" si="85"/>
        <v>0.00210770797687719</v>
      </c>
      <c r="V93" s="25"/>
      <c r="W93" s="3"/>
      <c r="X93" s="3"/>
      <c r="Y93" s="28"/>
      <c r="Z93" s="3"/>
      <c r="AA93" s="27"/>
      <c r="AB93" s="3"/>
      <c r="AC93" s="3"/>
      <c r="AD93" s="3"/>
      <c r="AE93" s="25">
        <v>0.005</v>
      </c>
      <c r="AF93" s="3">
        <v>0.49</v>
      </c>
      <c r="AG93" s="26">
        <f t="shared" si="86"/>
        <v>0.00245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0.015</v>
      </c>
      <c r="AR93" s="3">
        <v>0.5</v>
      </c>
      <c r="AS93" s="3">
        <f t="shared" si="87"/>
        <v>0.0075</v>
      </c>
      <c r="AT93" s="2">
        <f t="shared" si="88"/>
        <v>0.0120577079768772</v>
      </c>
      <c r="AU93" s="29">
        <f t="shared" si="89"/>
        <v>28.47</v>
      </c>
      <c r="AV93" s="1">
        <f t="shared" si="90"/>
        <v>0.26</v>
      </c>
      <c r="AW93" s="2">
        <f t="shared" si="91"/>
        <v>0.22</v>
      </c>
      <c r="AX93" s="1">
        <f t="shared" si="92"/>
        <v>131.559756264013</v>
      </c>
      <c r="AZ93" s="2">
        <f t="shared" si="93"/>
        <v>0.06</v>
      </c>
      <c r="BA93" s="1">
        <f t="shared" si="94"/>
        <v>35.879933526549</v>
      </c>
    </row>
    <row r="94" s="1" customFormat="1" spans="1:53">
      <c r="A94" s="13"/>
      <c r="B94" s="13"/>
      <c r="C94" s="16">
        <v>4</v>
      </c>
      <c r="D94" s="19">
        <v>17.9790435756667</v>
      </c>
      <c r="E94" s="20">
        <f t="shared" si="95"/>
        <v>9.04453198996774</v>
      </c>
      <c r="F94" s="16" t="s">
        <v>73</v>
      </c>
      <c r="G94" s="13">
        <v>5</v>
      </c>
      <c r="H94" s="18">
        <f t="shared" si="76"/>
        <v>17.9790435756667</v>
      </c>
      <c r="I94" s="18">
        <f t="shared" si="77"/>
        <v>291.129043575667</v>
      </c>
      <c r="J94" s="18">
        <f t="shared" si="78"/>
        <v>0.157490928942274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0.986602721884165</v>
      </c>
      <c r="O94" s="18">
        <f t="shared" si="96"/>
        <v>0.336626459046535</v>
      </c>
      <c r="P94" s="18">
        <f t="shared" si="81"/>
        <v>0.0530156137417871</v>
      </c>
      <c r="Q94" s="24">
        <f t="shared" si="82"/>
        <v>0.0137840595728647</v>
      </c>
      <c r="R94" s="18">
        <f t="shared" si="83"/>
        <v>0.074022</v>
      </c>
      <c r="S94" s="25">
        <f t="shared" si="84"/>
        <v>0.186215713880531</v>
      </c>
      <c r="T94" s="3">
        <v>0.01</v>
      </c>
      <c r="U94" s="26">
        <f t="shared" si="85"/>
        <v>0.00186215713880531</v>
      </c>
      <c r="V94" s="25"/>
      <c r="W94" s="3"/>
      <c r="X94" s="3"/>
      <c r="Y94" s="28"/>
      <c r="Z94" s="3"/>
      <c r="AA94" s="27"/>
      <c r="AB94" s="3"/>
      <c r="AC94" s="3"/>
      <c r="AD94" s="3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0.0118121571388053</v>
      </c>
      <c r="AU94" s="29">
        <f t="shared" si="89"/>
        <v>28.47</v>
      </c>
      <c r="AV94" s="1">
        <f t="shared" si="90"/>
        <v>0.26</v>
      </c>
      <c r="AW94" s="2">
        <f t="shared" si="91"/>
        <v>0.22</v>
      </c>
      <c r="AX94" s="1">
        <f t="shared" si="92"/>
        <v>128.880589670402</v>
      </c>
      <c r="AZ94" s="2">
        <f t="shared" si="93"/>
        <v>0.06</v>
      </c>
      <c r="BA94" s="1">
        <f t="shared" si="94"/>
        <v>35.1492517282916</v>
      </c>
    </row>
    <row r="95" s="1" customFormat="1" spans="1:53">
      <c r="A95" s="13"/>
      <c r="B95" s="13"/>
      <c r="C95" s="16">
        <v>5</v>
      </c>
      <c r="D95" s="19">
        <v>22.2239860390323</v>
      </c>
      <c r="E95" s="20">
        <f t="shared" si="95"/>
        <v>17.9790435756667</v>
      </c>
      <c r="F95" s="16" t="s">
        <v>75</v>
      </c>
      <c r="G95" s="13">
        <v>6</v>
      </c>
      <c r="H95" s="18">
        <f t="shared" si="76"/>
        <v>22.2239860390323</v>
      </c>
      <c r="I95" s="18">
        <f t="shared" si="77"/>
        <v>295.373986039032</v>
      </c>
      <c r="J95" s="18">
        <f t="shared" si="78"/>
        <v>0.254682787900211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0.568310845304748</v>
      </c>
      <c r="P95" s="18">
        <f t="shared" si="81"/>
        <v>0.144738990476139</v>
      </c>
      <c r="Q95" s="24">
        <f t="shared" si="82"/>
        <v>0.0376321375237961</v>
      </c>
      <c r="R95" s="18">
        <f t="shared" si="83"/>
        <v>0.074022</v>
      </c>
      <c r="S95" s="25">
        <f t="shared" si="84"/>
        <v>0.50839125562395</v>
      </c>
      <c r="T95" s="3">
        <v>0.01</v>
      </c>
      <c r="U95" s="26">
        <f t="shared" si="85"/>
        <v>0.00508391255623951</v>
      </c>
      <c r="V95" s="25"/>
      <c r="W95" s="3"/>
      <c r="X95" s="3"/>
      <c r="Y95" s="28"/>
      <c r="Z95" s="3"/>
      <c r="AA95" s="27"/>
      <c r="AB95" s="3"/>
      <c r="AC95" s="3"/>
      <c r="AD95" s="3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0.0150339125562395</v>
      </c>
      <c r="AU95" s="29">
        <f t="shared" si="89"/>
        <v>28.47</v>
      </c>
      <c r="AV95" s="1">
        <f t="shared" si="90"/>
        <v>0.26</v>
      </c>
      <c r="AW95" s="2">
        <f t="shared" si="91"/>
        <v>0.22</v>
      </c>
      <c r="AX95" s="1">
        <f t="shared" si="92"/>
        <v>164.032656570075</v>
      </c>
      <c r="AZ95" s="2">
        <f t="shared" si="93"/>
        <v>0.06</v>
      </c>
      <c r="BA95" s="1">
        <f t="shared" si="94"/>
        <v>44.736179064566</v>
      </c>
    </row>
    <row r="96" s="1" customFormat="1" spans="1:53">
      <c r="A96" s="13"/>
      <c r="B96" s="13"/>
      <c r="C96" s="16">
        <v>6</v>
      </c>
      <c r="D96" s="19">
        <v>25.9687548956667</v>
      </c>
      <c r="E96" s="20">
        <f t="shared" si="95"/>
        <v>22.2239860390323</v>
      </c>
      <c r="F96" s="16" t="s">
        <v>73</v>
      </c>
      <c r="G96" s="13">
        <v>7</v>
      </c>
      <c r="H96" s="18">
        <f t="shared" si="76"/>
        <v>25.9687548956667</v>
      </c>
      <c r="I96" s="18">
        <f t="shared" si="77"/>
        <v>299.118754895667</v>
      </c>
      <c r="J96" s="18">
        <f t="shared" si="78"/>
        <v>0.384794606321875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0.708271854828609</v>
      </c>
      <c r="P96" s="18">
        <f t="shared" si="81"/>
        <v>0.272539189547639</v>
      </c>
      <c r="Q96" s="24">
        <f t="shared" si="82"/>
        <v>0.0708601892823861</v>
      </c>
      <c r="R96" s="18">
        <f t="shared" si="83"/>
        <v>0.074022</v>
      </c>
      <c r="S96" s="25">
        <f t="shared" si="84"/>
        <v>0.95728552703772</v>
      </c>
      <c r="T96" s="3">
        <v>0.01</v>
      </c>
      <c r="U96" s="26">
        <f t="shared" si="85"/>
        <v>0.0095728552703772</v>
      </c>
      <c r="V96" s="25"/>
      <c r="W96" s="3"/>
      <c r="X96" s="3"/>
      <c r="Y96" s="28"/>
      <c r="Z96" s="3"/>
      <c r="AA96" s="27"/>
      <c r="AB96" s="3"/>
      <c r="AC96" s="3"/>
      <c r="AD96" s="3"/>
      <c r="AE96" s="25">
        <v>0.01</v>
      </c>
      <c r="AF96" s="3">
        <v>0.49</v>
      </c>
      <c r="AG96" s="26">
        <f t="shared" si="86"/>
        <v>0.0049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0.02</v>
      </c>
      <c r="AR96" s="3">
        <v>0.5</v>
      </c>
      <c r="AS96" s="3">
        <f t="shared" si="87"/>
        <v>0.01</v>
      </c>
      <c r="AT96" s="2">
        <f t="shared" si="88"/>
        <v>0.0244728552703772</v>
      </c>
      <c r="AU96" s="29">
        <f t="shared" si="89"/>
        <v>28.47</v>
      </c>
      <c r="AV96" s="1">
        <f t="shared" si="90"/>
        <v>0.26</v>
      </c>
      <c r="AW96" s="2">
        <f t="shared" si="91"/>
        <v>0.22</v>
      </c>
      <c r="AX96" s="1">
        <f t="shared" si="92"/>
        <v>267.019476722237</v>
      </c>
      <c r="AZ96" s="2">
        <f t="shared" si="93"/>
        <v>0.06</v>
      </c>
      <c r="BA96" s="1">
        <f t="shared" si="94"/>
        <v>72.8234936515192</v>
      </c>
    </row>
    <row r="97" s="1" customFormat="1" spans="1:53">
      <c r="A97" s="13"/>
      <c r="B97" s="13"/>
      <c r="C97" s="16">
        <v>7</v>
      </c>
      <c r="D97" s="19">
        <v>29.4938797441935</v>
      </c>
      <c r="E97" s="20">
        <f t="shared" si="95"/>
        <v>25.9687548956667</v>
      </c>
      <c r="F97" s="16" t="s">
        <v>73</v>
      </c>
      <c r="G97" s="13">
        <v>8</v>
      </c>
      <c r="H97" s="18">
        <f t="shared" si="76"/>
        <v>29.4938797441935</v>
      </c>
      <c r="I97" s="18">
        <f t="shared" si="77"/>
        <v>302.643879744194</v>
      </c>
      <c r="J97" s="18">
        <f t="shared" si="78"/>
        <v>0.562202948626795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0.72043266528097</v>
      </c>
      <c r="P97" s="18">
        <f t="shared" si="81"/>
        <v>0.405029368708022</v>
      </c>
      <c r="Q97" s="24">
        <f t="shared" si="82"/>
        <v>0.105307635864086</v>
      </c>
      <c r="R97" s="18">
        <f t="shared" si="83"/>
        <v>0.074022</v>
      </c>
      <c r="S97" s="25">
        <f t="shared" si="84"/>
        <v>1.42265320937135</v>
      </c>
      <c r="T97" s="3">
        <v>0.01</v>
      </c>
      <c r="U97" s="26">
        <f t="shared" si="85"/>
        <v>0.0142265320937135</v>
      </c>
      <c r="V97" s="25"/>
      <c r="W97" s="3"/>
      <c r="X97" s="3"/>
      <c r="Y97" s="28"/>
      <c r="Z97" s="3"/>
      <c r="AA97" s="27"/>
      <c r="AB97" s="3"/>
      <c r="AC97" s="3"/>
      <c r="AD97" s="3"/>
      <c r="AE97" s="25">
        <v>0.01</v>
      </c>
      <c r="AF97" s="3">
        <v>0.49</v>
      </c>
      <c r="AG97" s="26">
        <f t="shared" si="86"/>
        <v>0.0049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0.02</v>
      </c>
      <c r="AR97" s="3">
        <v>0.5</v>
      </c>
      <c r="AS97" s="3">
        <f t="shared" si="87"/>
        <v>0.01</v>
      </c>
      <c r="AT97" s="2">
        <f t="shared" si="88"/>
        <v>0.0291265320937135</v>
      </c>
      <c r="AU97" s="29">
        <f t="shared" si="89"/>
        <v>28.47</v>
      </c>
      <c r="AV97" s="1">
        <f t="shared" si="90"/>
        <v>0.26</v>
      </c>
      <c r="AW97" s="2">
        <f t="shared" si="91"/>
        <v>0.22</v>
      </c>
      <c r="AX97" s="1">
        <f t="shared" si="92"/>
        <v>317.795012983663</v>
      </c>
      <c r="AZ97" s="2">
        <f t="shared" si="93"/>
        <v>0.06</v>
      </c>
      <c r="BA97" s="1">
        <f t="shared" si="94"/>
        <v>86.6713671773625</v>
      </c>
    </row>
    <row r="98" s="1" customFormat="1" spans="1:53">
      <c r="A98" s="13"/>
      <c r="B98" s="13"/>
      <c r="C98" s="16">
        <v>8</v>
      </c>
      <c r="D98" s="19">
        <v>27.1442484416129</v>
      </c>
      <c r="E98" s="20">
        <f t="shared" si="95"/>
        <v>29.4938797441935</v>
      </c>
      <c r="F98" s="16" t="s">
        <v>73</v>
      </c>
      <c r="G98" s="13">
        <v>9</v>
      </c>
      <c r="H98" s="18">
        <f t="shared" si="76"/>
        <v>27.1442484416129</v>
      </c>
      <c r="I98" s="18">
        <f t="shared" si="77"/>
        <v>300.294248441613</v>
      </c>
      <c r="J98" s="18">
        <f t="shared" si="78"/>
        <v>0.437086876294234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0.600103296572948</v>
      </c>
      <c r="P98" s="18">
        <f t="shared" si="81"/>
        <v>0.262297275352942</v>
      </c>
      <c r="Q98" s="24">
        <f t="shared" si="82"/>
        <v>0.0681972915917649</v>
      </c>
      <c r="R98" s="18">
        <f t="shared" si="83"/>
        <v>0.074022</v>
      </c>
      <c r="S98" s="25">
        <f t="shared" si="84"/>
        <v>0.921311118204925</v>
      </c>
      <c r="T98" s="3">
        <v>0.01</v>
      </c>
      <c r="U98" s="26">
        <f t="shared" si="85"/>
        <v>0.00921311118204925</v>
      </c>
      <c r="V98" s="25"/>
      <c r="W98" s="3"/>
      <c r="X98" s="3"/>
      <c r="Y98" s="28"/>
      <c r="Z98" s="3"/>
      <c r="AA98" s="27"/>
      <c r="AB98" s="3"/>
      <c r="AC98" s="3"/>
      <c r="AD98" s="3"/>
      <c r="AE98" s="25">
        <v>0.005</v>
      </c>
      <c r="AF98" s="3">
        <v>0.49</v>
      </c>
      <c r="AG98" s="26">
        <f t="shared" si="86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0.0191631111820492</v>
      </c>
      <c r="AU98" s="29">
        <f t="shared" si="89"/>
        <v>28.47</v>
      </c>
      <c r="AV98" s="1">
        <f t="shared" si="90"/>
        <v>0.26</v>
      </c>
      <c r="AW98" s="2">
        <f t="shared" si="91"/>
        <v>0.22</v>
      </c>
      <c r="AX98" s="1">
        <f t="shared" si="92"/>
        <v>209.085693666262</v>
      </c>
      <c r="AZ98" s="2">
        <f t="shared" si="93"/>
        <v>0.06</v>
      </c>
      <c r="BA98" s="1">
        <f t="shared" si="94"/>
        <v>57.0233709998895</v>
      </c>
    </row>
    <row r="99" s="1" customFormat="1" spans="1:53">
      <c r="A99" s="13"/>
      <c r="B99" s="13"/>
      <c r="C99" s="16">
        <v>9</v>
      </c>
      <c r="D99" s="19">
        <v>21.930243417</v>
      </c>
      <c r="E99" s="20">
        <f t="shared" si="95"/>
        <v>27.1442484416129</v>
      </c>
      <c r="F99" s="16" t="s">
        <v>73</v>
      </c>
      <c r="G99" s="13">
        <v>10</v>
      </c>
      <c r="H99" s="18">
        <f t="shared" si="76"/>
        <v>21.930243417</v>
      </c>
      <c r="I99" s="18">
        <f t="shared" si="77"/>
        <v>295.080243417</v>
      </c>
      <c r="J99" s="18">
        <f t="shared" si="78"/>
        <v>0.246461047071086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0.622506021220006</v>
      </c>
      <c r="P99" s="18">
        <f t="shared" si="81"/>
        <v>0.153423485797938</v>
      </c>
      <c r="Q99" s="24">
        <f t="shared" si="82"/>
        <v>0.039890106307464</v>
      </c>
      <c r="R99" s="18">
        <f t="shared" si="83"/>
        <v>0.074022</v>
      </c>
      <c r="S99" s="25">
        <f t="shared" si="84"/>
        <v>0.538895278531571</v>
      </c>
      <c r="T99" s="3">
        <v>0.01</v>
      </c>
      <c r="U99" s="26">
        <f t="shared" si="85"/>
        <v>0.00538895278531571</v>
      </c>
      <c r="V99" s="25"/>
      <c r="W99" s="3"/>
      <c r="X99" s="3"/>
      <c r="Y99" s="28"/>
      <c r="Z99" s="3"/>
      <c r="AA99" s="27"/>
      <c r="AB99" s="3"/>
      <c r="AC99" s="3"/>
      <c r="AD99" s="3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0.0153389527853157</v>
      </c>
      <c r="AU99" s="29">
        <f t="shared" si="89"/>
        <v>28.47</v>
      </c>
      <c r="AV99" s="1">
        <f t="shared" si="90"/>
        <v>0.26</v>
      </c>
      <c r="AW99" s="2">
        <f t="shared" si="91"/>
        <v>0.22</v>
      </c>
      <c r="AX99" s="1">
        <f t="shared" si="92"/>
        <v>167.360902557202</v>
      </c>
      <c r="AZ99" s="2">
        <f t="shared" si="93"/>
        <v>0.06</v>
      </c>
      <c r="BA99" s="1">
        <f t="shared" si="94"/>
        <v>45.6438825156005</v>
      </c>
    </row>
    <row r="100" s="1" customFormat="1" spans="1:53">
      <c r="A100" s="13"/>
      <c r="B100" s="13"/>
      <c r="C100" s="16">
        <v>10</v>
      </c>
      <c r="D100" s="19">
        <v>17.7708403593548</v>
      </c>
      <c r="E100" s="20">
        <f t="shared" si="95"/>
        <v>21.930243417</v>
      </c>
      <c r="F100" s="16" t="s">
        <v>73</v>
      </c>
      <c r="G100" s="13">
        <v>11</v>
      </c>
      <c r="H100" s="18">
        <f t="shared" si="76"/>
        <v>17.7708403593548</v>
      </c>
      <c r="I100" s="18">
        <f t="shared" si="77"/>
        <v>290.920840359355</v>
      </c>
      <c r="J100" s="18">
        <f t="shared" si="78"/>
        <v>0.153766058157683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0.445628408650964</v>
      </c>
      <c r="O100" s="18">
        <f t="shared" si="96"/>
        <v>0.308154126771103</v>
      </c>
      <c r="P100" s="18">
        <f t="shared" si="81"/>
        <v>0.0473836453786155</v>
      </c>
      <c r="Q100" s="24">
        <f t="shared" si="82"/>
        <v>0.01231974779844</v>
      </c>
      <c r="R100" s="18">
        <f t="shared" si="83"/>
        <v>0.074022</v>
      </c>
      <c r="S100" s="25">
        <f t="shared" si="84"/>
        <v>0.166433598098404</v>
      </c>
      <c r="T100" s="3">
        <v>0.01</v>
      </c>
      <c r="U100" s="26">
        <f t="shared" si="85"/>
        <v>0.00166433598098404</v>
      </c>
      <c r="V100" s="25"/>
      <c r="W100" s="3"/>
      <c r="X100" s="3"/>
      <c r="Y100" s="28"/>
      <c r="Z100" s="3"/>
      <c r="AA100" s="27"/>
      <c r="AB100" s="3"/>
      <c r="AC100" s="3"/>
      <c r="AD100" s="3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0.00715433598098404</v>
      </c>
      <c r="AU100" s="29">
        <f t="shared" si="89"/>
        <v>28.47</v>
      </c>
      <c r="AV100" s="1">
        <f t="shared" si="90"/>
        <v>0.26</v>
      </c>
      <c r="AW100" s="2">
        <f t="shared" si="91"/>
        <v>0.22</v>
      </c>
      <c r="AX100" s="1">
        <f t="shared" si="92"/>
        <v>78.0598352269006</v>
      </c>
      <c r="AZ100" s="2">
        <f t="shared" si="93"/>
        <v>0.06</v>
      </c>
      <c r="BA100" s="1">
        <f t="shared" si="94"/>
        <v>21.2890459709729</v>
      </c>
    </row>
    <row r="101" s="1" customFormat="1" spans="1:54">
      <c r="A101" s="13"/>
      <c r="B101" s="13"/>
      <c r="C101" s="16">
        <v>11</v>
      </c>
      <c r="D101" s="19">
        <v>9.5539430341</v>
      </c>
      <c r="E101" s="20">
        <f t="shared" si="95"/>
        <v>17.7708403593548</v>
      </c>
      <c r="F101" s="16" t="s">
        <v>75</v>
      </c>
      <c r="G101" s="13">
        <v>12</v>
      </c>
      <c r="H101" s="18">
        <f t="shared" si="76"/>
        <v>9.5539430341</v>
      </c>
      <c r="I101" s="18">
        <f t="shared" si="77"/>
        <v>282.7039430341</v>
      </c>
      <c r="J101" s="18">
        <f t="shared" si="78"/>
        <v>0.0581279845516674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0.545470481392488</v>
      </c>
      <c r="P101" s="18">
        <f t="shared" si="81"/>
        <v>0.0317070997157731</v>
      </c>
      <c r="Q101" s="24">
        <f t="shared" si="82"/>
        <v>0.00824384592610101</v>
      </c>
      <c r="R101" s="18">
        <f t="shared" si="83"/>
        <v>0.074022</v>
      </c>
      <c r="S101" s="25">
        <f t="shared" si="84"/>
        <v>0.111370213262287</v>
      </c>
      <c r="T101" s="3">
        <v>0.01</v>
      </c>
      <c r="U101" s="26">
        <f t="shared" si="85"/>
        <v>0.00111370213262287</v>
      </c>
      <c r="V101" s="25"/>
      <c r="W101" s="3"/>
      <c r="X101" s="3"/>
      <c r="Y101" s="28"/>
      <c r="Z101" s="3"/>
      <c r="AA101" s="27"/>
      <c r="AB101" s="3"/>
      <c r="AC101" s="3"/>
      <c r="AD101" s="3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0.00660370213262287</v>
      </c>
      <c r="AU101" s="29">
        <f t="shared" si="89"/>
        <v>28.47</v>
      </c>
      <c r="AV101" s="1">
        <f t="shared" si="90"/>
        <v>0.26</v>
      </c>
      <c r="AW101" s="2">
        <f t="shared" si="91"/>
        <v>0.22</v>
      </c>
      <c r="AX101" s="1">
        <f t="shared" si="92"/>
        <v>72.0519558670729</v>
      </c>
      <c r="AY101" s="1">
        <f>SUM(AX90:AX101)</f>
        <v>1730.97837873993</v>
      </c>
      <c r="AZ101" s="2">
        <f t="shared" si="93"/>
        <v>0.06</v>
      </c>
      <c r="BA101" s="1">
        <f t="shared" si="94"/>
        <v>19.6505334182926</v>
      </c>
      <c r="BB101" s="1">
        <f>SUM(BA90:BA101)</f>
        <v>472.085012383618</v>
      </c>
    </row>
    <row r="102" s="1" customFormat="1" spans="1:46">
      <c r="A102" s="13"/>
      <c r="B102" s="13"/>
      <c r="C102" s="16">
        <v>12</v>
      </c>
      <c r="D102" s="19">
        <v>2.8282313026129</v>
      </c>
      <c r="E102" s="20">
        <f t="shared" si="95"/>
        <v>9.5539430341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F21" sqref="F21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48" width="15.6666666666667" style="1"/>
    <col min="49" max="49" width="11.4444444444444" style="1"/>
    <col min="50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69.464</v>
      </c>
      <c r="F2" s="3">
        <v>1166.832</v>
      </c>
      <c r="G2" s="7">
        <f>(F2+F3+F4)/3</f>
        <v>1338.18733333333</v>
      </c>
      <c r="H2" s="3">
        <v>0.13</v>
      </c>
      <c r="I2" s="21">
        <f>(H2+H3+H4)/3</f>
        <v>0.12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189.6</v>
      </c>
      <c r="F5" s="3">
        <v>91.104</v>
      </c>
      <c r="G5" s="7">
        <f>(F5+F6)/2</f>
        <v>92.50925</v>
      </c>
      <c r="H5" s="3">
        <v>0.13</v>
      </c>
      <c r="I5" s="21">
        <f>(H5+H6)/2</f>
        <v>0.13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2203.08858284252</v>
      </c>
      <c r="F7" s="3">
        <v>122.786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3">
        <v>0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0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0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2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(AV38+AV53+AY85+AY101+BB101+AG69)</f>
        <v>64103205.1081358</v>
      </c>
      <c r="J14" s="14" t="s">
        <v>21</v>
      </c>
      <c r="K14" s="14">
        <f>I14/(10000*1000)</f>
        <v>6.41032051081358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14">
        <v>42686719.3972602</v>
      </c>
      <c r="J15" s="14" t="s">
        <v>21</v>
      </c>
      <c r="K15" s="14">
        <f>I15/(10000*1000)</f>
        <v>4.26867193972602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44</v>
      </c>
      <c r="T25" s="23"/>
      <c r="U25" s="23"/>
      <c r="V25" s="23" t="s">
        <v>45</v>
      </c>
      <c r="W25" s="23"/>
      <c r="X25" s="23"/>
      <c r="Y25" s="23" t="s">
        <v>46</v>
      </c>
      <c r="Z25" s="23"/>
      <c r="AA25" s="23"/>
      <c r="AB25" s="23" t="s">
        <v>47</v>
      </c>
      <c r="AC25" s="23"/>
      <c r="AD25" s="23"/>
      <c r="AE25" s="23" t="s">
        <v>48</v>
      </c>
      <c r="AF25" s="23"/>
      <c r="AG25" s="23"/>
      <c r="AH25" s="23" t="s">
        <v>49</v>
      </c>
      <c r="AI25" s="23"/>
      <c r="AJ25" s="23"/>
      <c r="AK25" s="31" t="s">
        <v>50</v>
      </c>
      <c r="AL25" s="32"/>
      <c r="AM25" s="33"/>
      <c r="AN25" s="23" t="s">
        <v>51</v>
      </c>
      <c r="AO25" s="23"/>
      <c r="AP25" s="23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4" t="s">
        <v>11</v>
      </c>
      <c r="AO26" s="34" t="s">
        <v>12</v>
      </c>
      <c r="AP26" s="34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1338.18733333333</v>
      </c>
      <c r="C27" s="16" t="s">
        <v>72</v>
      </c>
      <c r="D27" s="17">
        <v>7</v>
      </c>
      <c r="E27" s="16"/>
      <c r="F27" s="16"/>
      <c r="G27" s="13">
        <v>1</v>
      </c>
      <c r="H27" s="18">
        <f t="shared" ref="H27:H38" si="0">E28</f>
        <v>7</v>
      </c>
      <c r="I27" s="18">
        <f t="shared" ref="I27:I38" si="1">H27+273.15</f>
        <v>280.15</v>
      </c>
      <c r="J27" s="18">
        <f t="shared" ref="J27:J38" si="2">EXP(($C$16*(I27-$C$14))/($C$17*I27*$C$14))</f>
        <v>0.0424643715341541</v>
      </c>
      <c r="K27" s="18">
        <f t="shared" ref="K27:K38" si="3">$B$27/12</f>
        <v>111.515611111111</v>
      </c>
      <c r="L27" s="18">
        <f t="shared" ref="L27:L38" si="4">K27*$B$28/100</f>
        <v>1.11515611111111</v>
      </c>
      <c r="M27" s="13" t="s">
        <v>73</v>
      </c>
      <c r="N27" s="13"/>
      <c r="O27" s="18">
        <f>L27</f>
        <v>1.11515611111111</v>
      </c>
      <c r="P27" s="18">
        <f t="shared" ref="P27:P38" si="5">O27*J27</f>
        <v>0.0473544034208047</v>
      </c>
      <c r="Q27" s="24">
        <f t="shared" ref="Q27:Q38" si="6">P27*$B$29</f>
        <v>0.00568252841049656</v>
      </c>
      <c r="R27" s="18">
        <f t="shared" ref="R27:R38" si="7">L27*$B$29</f>
        <v>0.133818733333333</v>
      </c>
      <c r="S27" s="25">
        <f t="shared" ref="S27:S38" si="8">Q27/R27</f>
        <v>0.0424643715341541</v>
      </c>
      <c r="T27" s="3">
        <v>0.01</v>
      </c>
      <c r="U27" s="26">
        <f t="shared" ref="U27:U38" si="9">S27*T27</f>
        <v>0.000424643715341541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0.0223246437153415</v>
      </c>
      <c r="AR27" s="29">
        <f t="shared" ref="AR27:AR38" si="15">$B$27/12</f>
        <v>111.515611111111</v>
      </c>
      <c r="AS27" s="1">
        <f t="shared" ref="AS27:AS38" si="16">$B$29</f>
        <v>0.12</v>
      </c>
      <c r="AT27" s="2">
        <f>$E$2/12</f>
        <v>5.78866666666667</v>
      </c>
      <c r="AU27" s="1">
        <f t="shared" ref="AU27:AU38" si="17">AT27*10000*AS27*0.67*AR27*AQ27</f>
        <v>11586.567498627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8.05405731835484</v>
      </c>
      <c r="E28" s="20">
        <f t="shared" ref="E28:E39" si="18">D27</f>
        <v>7</v>
      </c>
      <c r="F28" s="16" t="s">
        <v>73</v>
      </c>
      <c r="G28" s="13">
        <v>2</v>
      </c>
      <c r="H28" s="18">
        <f t="shared" si="0"/>
        <v>8.05405731835484</v>
      </c>
      <c r="I28" s="18">
        <f t="shared" si="1"/>
        <v>281.204057318355</v>
      </c>
      <c r="J28" s="18">
        <f t="shared" si="2"/>
        <v>0.048373029549519</v>
      </c>
      <c r="K28" s="18">
        <f t="shared" si="3"/>
        <v>111.515611111111</v>
      </c>
      <c r="L28" s="18">
        <f t="shared" si="4"/>
        <v>1.11515611111111</v>
      </c>
      <c r="M28" s="13" t="s">
        <v>73</v>
      </c>
      <c r="N28" s="13"/>
      <c r="O28" s="18">
        <f t="shared" ref="O28:O38" si="19">L28+O27-P27-N28</f>
        <v>2.18295781880142</v>
      </c>
      <c r="P28" s="18">
        <f t="shared" si="5"/>
        <v>0.105596283074235</v>
      </c>
      <c r="Q28" s="24">
        <f t="shared" si="6"/>
        <v>0.0126715539689081</v>
      </c>
      <c r="R28" s="18">
        <f t="shared" si="7"/>
        <v>0.133818733333333</v>
      </c>
      <c r="S28" s="25">
        <f t="shared" si="8"/>
        <v>0.0946919288000146</v>
      </c>
      <c r="T28" s="3">
        <v>0.01</v>
      </c>
      <c r="U28" s="26">
        <f t="shared" si="9"/>
        <v>0.000946919288000146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0.0228469192880001</v>
      </c>
      <c r="AR28" s="29">
        <f t="shared" si="15"/>
        <v>111.515611111111</v>
      </c>
      <c r="AS28" s="1">
        <f t="shared" si="16"/>
        <v>0.12</v>
      </c>
      <c r="AT28" s="2">
        <f t="shared" ref="AT28:AT38" si="20">$E$2/12</f>
        <v>5.78866666666667</v>
      </c>
      <c r="AU28" s="1">
        <f t="shared" si="17"/>
        <v>11857.6303318195</v>
      </c>
    </row>
    <row r="29" s="1" customFormat="1" spans="1:47">
      <c r="A29" s="13" t="s">
        <v>37</v>
      </c>
      <c r="B29" s="13">
        <f>I2</f>
        <v>0.12</v>
      </c>
      <c r="C29" s="16">
        <v>2</v>
      </c>
      <c r="D29" s="19">
        <v>9.57009042768965</v>
      </c>
      <c r="E29" s="20">
        <f t="shared" si="18"/>
        <v>8.05405731835484</v>
      </c>
      <c r="F29" s="16" t="s">
        <v>73</v>
      </c>
      <c r="G29" s="13">
        <v>3</v>
      </c>
      <c r="H29" s="18">
        <f t="shared" si="0"/>
        <v>9.57009042768965</v>
      </c>
      <c r="I29" s="18">
        <f t="shared" si="1"/>
        <v>282.72009042769</v>
      </c>
      <c r="J29" s="18">
        <f t="shared" si="2"/>
        <v>0.058242441496036</v>
      </c>
      <c r="K29" s="18">
        <f t="shared" si="3"/>
        <v>111.515611111111</v>
      </c>
      <c r="L29" s="18">
        <f t="shared" si="4"/>
        <v>1.11515611111111</v>
      </c>
      <c r="M29" s="13" t="s">
        <v>73</v>
      </c>
      <c r="N29" s="13"/>
      <c r="O29" s="18">
        <f t="shared" si="19"/>
        <v>3.19251764683829</v>
      </c>
      <c r="P29" s="18">
        <f t="shared" si="5"/>
        <v>0.185940022271042</v>
      </c>
      <c r="Q29" s="24">
        <f t="shared" si="6"/>
        <v>0.022312802672525</v>
      </c>
      <c r="R29" s="18">
        <f t="shared" si="7"/>
        <v>0.133818733333333</v>
      </c>
      <c r="S29" s="25">
        <f t="shared" si="8"/>
        <v>0.166739006690082</v>
      </c>
      <c r="T29" s="3">
        <v>0.01</v>
      </c>
      <c r="U29" s="26">
        <f t="shared" si="9"/>
        <v>0.00166739006690082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0.0235673900669008</v>
      </c>
      <c r="AR29" s="29">
        <f t="shared" si="15"/>
        <v>111.515611111111</v>
      </c>
      <c r="AS29" s="1">
        <f t="shared" si="16"/>
        <v>0.12</v>
      </c>
      <c r="AT29" s="2">
        <f t="shared" si="20"/>
        <v>5.78866666666667</v>
      </c>
      <c r="AU29" s="1">
        <f t="shared" si="17"/>
        <v>12231.5571642905</v>
      </c>
    </row>
    <row r="30" s="1" customFormat="1" spans="1:47">
      <c r="A30" s="13"/>
      <c r="B30" s="13"/>
      <c r="C30" s="16">
        <v>3</v>
      </c>
      <c r="D30" s="19">
        <v>14.2300272938065</v>
      </c>
      <c r="E30" s="20">
        <f t="shared" si="18"/>
        <v>9.57009042768965</v>
      </c>
      <c r="F30" s="16" t="s">
        <v>73</v>
      </c>
      <c r="G30" s="13">
        <v>4</v>
      </c>
      <c r="H30" s="18">
        <f t="shared" si="0"/>
        <v>14.2300272938065</v>
      </c>
      <c r="I30" s="18">
        <f t="shared" si="1"/>
        <v>287.380027293806</v>
      </c>
      <c r="J30" s="18">
        <f t="shared" si="2"/>
        <v>0.10180529058449</v>
      </c>
      <c r="K30" s="18">
        <f t="shared" si="3"/>
        <v>111.515611111111</v>
      </c>
      <c r="L30" s="18">
        <f t="shared" si="4"/>
        <v>1.11515611111111</v>
      </c>
      <c r="M30" s="13" t="s">
        <v>73</v>
      </c>
      <c r="N30" s="13"/>
      <c r="O30" s="18">
        <f t="shared" si="19"/>
        <v>4.12173373567836</v>
      </c>
      <c r="P30" s="18">
        <f t="shared" si="5"/>
        <v>0.419614300672631</v>
      </c>
      <c r="Q30" s="24">
        <f t="shared" si="6"/>
        <v>0.0503537160807158</v>
      </c>
      <c r="R30" s="18">
        <f t="shared" si="7"/>
        <v>0.133818733333333</v>
      </c>
      <c r="S30" s="25">
        <f t="shared" si="8"/>
        <v>0.376283012299093</v>
      </c>
      <c r="T30" s="3">
        <v>0.01</v>
      </c>
      <c r="U30" s="26">
        <f t="shared" si="9"/>
        <v>0.00376283012299093</v>
      </c>
      <c r="V30" s="25"/>
      <c r="W30" s="3"/>
      <c r="X30" s="26"/>
      <c r="Y30" s="28">
        <v>0.04</v>
      </c>
      <c r="Z30" s="3">
        <v>0.21</v>
      </c>
      <c r="AA30" s="27">
        <f t="shared" si="10"/>
        <v>0.0084</v>
      </c>
      <c r="AB30" s="3">
        <v>0.015</v>
      </c>
      <c r="AC30" s="3">
        <v>0.29</v>
      </c>
      <c r="AD30" s="27">
        <f t="shared" si="11"/>
        <v>0.00435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0.015</v>
      </c>
      <c r="AO30" s="3">
        <v>0.38</v>
      </c>
      <c r="AP30" s="3">
        <f t="shared" si="13"/>
        <v>0.0057</v>
      </c>
      <c r="AQ30" s="1">
        <f t="shared" si="14"/>
        <v>0.0332128301229909</v>
      </c>
      <c r="AR30" s="29">
        <f t="shared" si="15"/>
        <v>111.515611111111</v>
      </c>
      <c r="AS30" s="1">
        <f t="shared" si="16"/>
        <v>0.12</v>
      </c>
      <c r="AT30" s="2">
        <f t="shared" si="20"/>
        <v>5.78866666666667</v>
      </c>
      <c r="AU30" s="1">
        <f t="shared" si="17"/>
        <v>17237.5739988189</v>
      </c>
    </row>
    <row r="31" s="1" customFormat="1" spans="1:47">
      <c r="A31" s="13"/>
      <c r="B31" s="13"/>
      <c r="C31" s="16">
        <v>4</v>
      </c>
      <c r="D31" s="19">
        <v>19.4247037913333</v>
      </c>
      <c r="E31" s="20">
        <f t="shared" si="18"/>
        <v>14.2300272938065</v>
      </c>
      <c r="F31" s="16" t="s">
        <v>73</v>
      </c>
      <c r="G31" s="13">
        <v>5</v>
      </c>
      <c r="H31" s="18">
        <f t="shared" si="0"/>
        <v>19.4247037913333</v>
      </c>
      <c r="I31" s="18">
        <f t="shared" si="1"/>
        <v>292.574703791333</v>
      </c>
      <c r="J31" s="18">
        <f t="shared" si="2"/>
        <v>0.18579144753076</v>
      </c>
      <c r="K31" s="18">
        <f t="shared" si="3"/>
        <v>111.515611111111</v>
      </c>
      <c r="L31" s="18">
        <f t="shared" si="4"/>
        <v>1.11515611111111</v>
      </c>
      <c r="M31" s="13" t="s">
        <v>75</v>
      </c>
      <c r="N31" s="18">
        <f>(O30-P30)*C22/100</f>
        <v>3.51701346325545</v>
      </c>
      <c r="O31" s="18">
        <f t="shared" si="19"/>
        <v>1.3002620828614</v>
      </c>
      <c r="P31" s="18">
        <f t="shared" si="5"/>
        <v>0.24157757454418</v>
      </c>
      <c r="Q31" s="24">
        <f t="shared" si="6"/>
        <v>0.0289893089453016</v>
      </c>
      <c r="R31" s="18">
        <f t="shared" si="7"/>
        <v>0.133818733333333</v>
      </c>
      <c r="S31" s="25">
        <f t="shared" si="8"/>
        <v>0.216631171310606</v>
      </c>
      <c r="T31" s="3">
        <v>0.01</v>
      </c>
      <c r="U31" s="26">
        <f t="shared" si="9"/>
        <v>0.00216631171310606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0.0316163117131061</v>
      </c>
      <c r="AR31" s="29">
        <f t="shared" si="15"/>
        <v>111.515611111111</v>
      </c>
      <c r="AS31" s="1">
        <f t="shared" si="16"/>
        <v>0.12</v>
      </c>
      <c r="AT31" s="2">
        <f t="shared" si="20"/>
        <v>5.78866666666667</v>
      </c>
      <c r="AU31" s="1">
        <f t="shared" si="17"/>
        <v>16408.9754081852</v>
      </c>
    </row>
    <row r="32" s="1" customFormat="1" spans="1:47">
      <c r="A32" s="13"/>
      <c r="B32" s="13"/>
      <c r="C32" s="16">
        <v>5</v>
      </c>
      <c r="D32" s="19">
        <v>22.9373746758065</v>
      </c>
      <c r="E32" s="20">
        <f t="shared" si="18"/>
        <v>19.4247037913333</v>
      </c>
      <c r="F32" s="16" t="s">
        <v>75</v>
      </c>
      <c r="G32" s="13">
        <v>6</v>
      </c>
      <c r="H32" s="18">
        <f t="shared" si="0"/>
        <v>22.9373746758065</v>
      </c>
      <c r="I32" s="18">
        <f t="shared" si="1"/>
        <v>296.087374675806</v>
      </c>
      <c r="J32" s="18">
        <f t="shared" si="2"/>
        <v>0.275735603322994</v>
      </c>
      <c r="K32" s="18">
        <f t="shared" si="3"/>
        <v>111.515611111111</v>
      </c>
      <c r="L32" s="18">
        <f t="shared" si="4"/>
        <v>1.11515611111111</v>
      </c>
      <c r="M32" s="13" t="s">
        <v>73</v>
      </c>
      <c r="N32" s="13"/>
      <c r="O32" s="18">
        <f t="shared" si="19"/>
        <v>2.17384061942833</v>
      </c>
      <c r="P32" s="18">
        <f t="shared" si="5"/>
        <v>0.599405254726101</v>
      </c>
      <c r="Q32" s="24">
        <f t="shared" si="6"/>
        <v>0.0719286305671322</v>
      </c>
      <c r="R32" s="18">
        <f t="shared" si="7"/>
        <v>0.133818733333333</v>
      </c>
      <c r="S32" s="25">
        <f t="shared" si="8"/>
        <v>0.537507931628398</v>
      </c>
      <c r="T32" s="3">
        <v>0.01</v>
      </c>
      <c r="U32" s="26">
        <f t="shared" si="9"/>
        <v>0.00537507931628398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0.034825079316284</v>
      </c>
      <c r="AR32" s="29">
        <f t="shared" si="15"/>
        <v>111.515611111111</v>
      </c>
      <c r="AS32" s="1">
        <f t="shared" si="16"/>
        <v>0.12</v>
      </c>
      <c r="AT32" s="2">
        <f t="shared" si="20"/>
        <v>5.78866666666667</v>
      </c>
      <c r="AU32" s="1">
        <f t="shared" si="17"/>
        <v>18074.3369205877</v>
      </c>
    </row>
    <row r="33" s="1" customFormat="1" spans="1:47">
      <c r="A33" s="13"/>
      <c r="B33" s="13"/>
      <c r="C33" s="16">
        <v>6</v>
      </c>
      <c r="D33" s="19">
        <v>25.280272489</v>
      </c>
      <c r="E33" s="20">
        <f t="shared" si="18"/>
        <v>22.9373746758065</v>
      </c>
      <c r="F33" s="16" t="s">
        <v>73</v>
      </c>
      <c r="G33" s="13">
        <v>7</v>
      </c>
      <c r="H33" s="18">
        <f t="shared" si="0"/>
        <v>25.280272489</v>
      </c>
      <c r="I33" s="18">
        <f t="shared" si="1"/>
        <v>298.430272489</v>
      </c>
      <c r="J33" s="18">
        <f t="shared" si="2"/>
        <v>0.356956093813342</v>
      </c>
      <c r="K33" s="18">
        <f t="shared" si="3"/>
        <v>111.515611111111</v>
      </c>
      <c r="L33" s="18">
        <f t="shared" si="4"/>
        <v>1.11515611111111</v>
      </c>
      <c r="M33" s="13" t="s">
        <v>73</v>
      </c>
      <c r="N33" s="13"/>
      <c r="O33" s="18">
        <f t="shared" si="19"/>
        <v>2.68959147581334</v>
      </c>
      <c r="P33" s="18">
        <f t="shared" si="5"/>
        <v>0.960066067159991</v>
      </c>
      <c r="Q33" s="24">
        <f t="shared" si="6"/>
        <v>0.115207928059199</v>
      </c>
      <c r="R33" s="18">
        <f t="shared" si="7"/>
        <v>0.133818733333333</v>
      </c>
      <c r="S33" s="25">
        <f t="shared" si="8"/>
        <v>0.86092526202758</v>
      </c>
      <c r="T33" s="3">
        <v>0.01</v>
      </c>
      <c r="U33" s="26">
        <f t="shared" si="9"/>
        <v>0.0086092526202758</v>
      </c>
      <c r="V33" s="25"/>
      <c r="W33" s="3"/>
      <c r="X33" s="26"/>
      <c r="Y33" s="28">
        <v>0.05</v>
      </c>
      <c r="Z33" s="3">
        <v>0.21</v>
      </c>
      <c r="AA33" s="27">
        <f t="shared" si="10"/>
        <v>0.0105</v>
      </c>
      <c r="AB33" s="3">
        <v>0.02</v>
      </c>
      <c r="AC33" s="3">
        <v>0.29</v>
      </c>
      <c r="AD33" s="27">
        <f t="shared" si="11"/>
        <v>0.0058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0.02</v>
      </c>
      <c r="AO33" s="3">
        <v>0.38</v>
      </c>
      <c r="AP33" s="3">
        <f t="shared" si="13"/>
        <v>0.0076</v>
      </c>
      <c r="AQ33" s="1">
        <f t="shared" si="14"/>
        <v>0.0435092526202758</v>
      </c>
      <c r="AR33" s="29">
        <f t="shared" si="15"/>
        <v>111.515611111111</v>
      </c>
      <c r="AS33" s="1">
        <f t="shared" si="16"/>
        <v>0.12</v>
      </c>
      <c r="AT33" s="2">
        <f t="shared" si="20"/>
        <v>5.78866666666667</v>
      </c>
      <c r="AU33" s="1">
        <f t="shared" si="17"/>
        <v>22581.4529775991</v>
      </c>
    </row>
    <row r="34" s="1" customFormat="1" spans="1:47">
      <c r="A34" s="13"/>
      <c r="B34" s="13"/>
      <c r="C34" s="16">
        <v>7</v>
      </c>
      <c r="D34" s="19">
        <v>27.9128532641936</v>
      </c>
      <c r="E34" s="20">
        <f t="shared" si="18"/>
        <v>25.280272489</v>
      </c>
      <c r="F34" s="16" t="s">
        <v>73</v>
      </c>
      <c r="G34" s="13">
        <v>8</v>
      </c>
      <c r="H34" s="18">
        <f t="shared" si="0"/>
        <v>27.9128532641936</v>
      </c>
      <c r="I34" s="18">
        <f t="shared" si="1"/>
        <v>301.062853264194</v>
      </c>
      <c r="J34" s="18">
        <f t="shared" si="2"/>
        <v>0.474807723686319</v>
      </c>
      <c r="K34" s="18">
        <f t="shared" si="3"/>
        <v>111.515611111111</v>
      </c>
      <c r="L34" s="18">
        <f t="shared" si="4"/>
        <v>1.11515611111111</v>
      </c>
      <c r="M34" s="13" t="s">
        <v>73</v>
      </c>
      <c r="N34" s="13"/>
      <c r="O34" s="18">
        <f t="shared" si="19"/>
        <v>2.84468151976446</v>
      </c>
      <c r="P34" s="18">
        <f t="shared" si="5"/>
        <v>1.3506767570119</v>
      </c>
      <c r="Q34" s="24">
        <f t="shared" si="6"/>
        <v>0.162081210841428</v>
      </c>
      <c r="R34" s="18">
        <f t="shared" si="7"/>
        <v>0.133818733333333</v>
      </c>
      <c r="S34" s="25">
        <f t="shared" si="8"/>
        <v>1.21119970877093</v>
      </c>
      <c r="T34" s="3">
        <v>0.01</v>
      </c>
      <c r="U34" s="26">
        <f t="shared" si="9"/>
        <v>0.0121119970877093</v>
      </c>
      <c r="V34" s="25"/>
      <c r="W34" s="3"/>
      <c r="X34" s="26"/>
      <c r="Y34" s="28">
        <v>0.05</v>
      </c>
      <c r="Z34" s="3">
        <v>0.21</v>
      </c>
      <c r="AA34" s="27">
        <f t="shared" si="10"/>
        <v>0.0105</v>
      </c>
      <c r="AB34" s="3">
        <v>0.02</v>
      </c>
      <c r="AC34" s="3">
        <v>0.29</v>
      </c>
      <c r="AD34" s="27">
        <f t="shared" si="11"/>
        <v>0.0058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0.0470119970877093</v>
      </c>
      <c r="AR34" s="29">
        <f t="shared" si="15"/>
        <v>111.515611111111</v>
      </c>
      <c r="AS34" s="1">
        <f t="shared" si="16"/>
        <v>0.12</v>
      </c>
      <c r="AT34" s="2">
        <f t="shared" si="20"/>
        <v>5.78866666666667</v>
      </c>
      <c r="AU34" s="1">
        <f t="shared" si="17"/>
        <v>24399.3895019106</v>
      </c>
    </row>
    <row r="35" s="1" customFormat="1" spans="1:47">
      <c r="A35" s="13"/>
      <c r="B35" s="13"/>
      <c r="C35" s="16">
        <v>8</v>
      </c>
      <c r="D35" s="19">
        <v>26.9794346822581</v>
      </c>
      <c r="E35" s="20">
        <f t="shared" si="18"/>
        <v>27.9128532641936</v>
      </c>
      <c r="F35" s="16" t="s">
        <v>73</v>
      </c>
      <c r="G35" s="13">
        <v>9</v>
      </c>
      <c r="H35" s="18">
        <f t="shared" si="0"/>
        <v>26.9794346822581</v>
      </c>
      <c r="I35" s="18">
        <f t="shared" si="1"/>
        <v>300.129434682258</v>
      </c>
      <c r="J35" s="18">
        <f t="shared" si="2"/>
        <v>0.42937321226378</v>
      </c>
      <c r="K35" s="18">
        <f t="shared" si="3"/>
        <v>111.515611111111</v>
      </c>
      <c r="L35" s="18">
        <f t="shared" si="4"/>
        <v>1.11515611111111</v>
      </c>
      <c r="M35" s="13" t="s">
        <v>73</v>
      </c>
      <c r="N35" s="13"/>
      <c r="O35" s="18">
        <f t="shared" si="19"/>
        <v>2.60916087386367</v>
      </c>
      <c r="P35" s="18">
        <f t="shared" si="5"/>
        <v>1.12030378572381</v>
      </c>
      <c r="Q35" s="24">
        <f t="shared" si="6"/>
        <v>0.134436454286858</v>
      </c>
      <c r="R35" s="18">
        <f t="shared" si="7"/>
        <v>0.133818733333333</v>
      </c>
      <c r="S35" s="25">
        <f t="shared" si="8"/>
        <v>1.00461610223126</v>
      </c>
      <c r="T35" s="3">
        <v>0.01</v>
      </c>
      <c r="U35" s="26">
        <f t="shared" si="9"/>
        <v>0.0100461610223126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0.0394961610223126</v>
      </c>
      <c r="AR35" s="29">
        <f t="shared" si="15"/>
        <v>111.515611111111</v>
      </c>
      <c r="AS35" s="1">
        <f t="shared" si="16"/>
        <v>0.12</v>
      </c>
      <c r="AT35" s="2">
        <f t="shared" si="20"/>
        <v>5.78866666666667</v>
      </c>
      <c r="AU35" s="1">
        <f t="shared" si="17"/>
        <v>20498.6445229218</v>
      </c>
    </row>
    <row r="36" s="1" customFormat="1" spans="1:47">
      <c r="A36" s="13"/>
      <c r="B36" s="13"/>
      <c r="C36" s="16">
        <v>9</v>
      </c>
      <c r="D36" s="19">
        <v>23.5674597216667</v>
      </c>
      <c r="E36" s="20">
        <f t="shared" si="18"/>
        <v>26.9794346822581</v>
      </c>
      <c r="F36" s="16" t="s">
        <v>73</v>
      </c>
      <c r="G36" s="13">
        <v>10</v>
      </c>
      <c r="H36" s="18">
        <f t="shared" si="0"/>
        <v>23.5674597216667</v>
      </c>
      <c r="I36" s="18">
        <f t="shared" si="1"/>
        <v>296.717459721667</v>
      </c>
      <c r="J36" s="18">
        <f t="shared" si="2"/>
        <v>0.295678891657891</v>
      </c>
      <c r="K36" s="18">
        <f t="shared" si="3"/>
        <v>111.515611111111</v>
      </c>
      <c r="L36" s="18">
        <f t="shared" si="4"/>
        <v>1.11515611111111</v>
      </c>
      <c r="M36" s="13" t="s">
        <v>73</v>
      </c>
      <c r="N36" s="13"/>
      <c r="O36" s="18">
        <f t="shared" si="19"/>
        <v>2.60401319925097</v>
      </c>
      <c r="P36" s="18">
        <f t="shared" si="5"/>
        <v>0.769951736617044</v>
      </c>
      <c r="Q36" s="24">
        <f t="shared" si="6"/>
        <v>0.0923942083940453</v>
      </c>
      <c r="R36" s="18">
        <f t="shared" si="7"/>
        <v>0.133818733333333</v>
      </c>
      <c r="S36" s="25">
        <f t="shared" si="8"/>
        <v>0.690443005194928</v>
      </c>
      <c r="T36" s="3">
        <v>0.01</v>
      </c>
      <c r="U36" s="26">
        <f t="shared" si="9"/>
        <v>0.00690443005194928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0.0363544300519493</v>
      </c>
      <c r="AR36" s="29">
        <f t="shared" si="15"/>
        <v>111.515611111111</v>
      </c>
      <c r="AS36" s="1">
        <f t="shared" si="16"/>
        <v>0.12</v>
      </c>
      <c r="AT36" s="2">
        <f t="shared" si="20"/>
        <v>5.78866666666667</v>
      </c>
      <c r="AU36" s="1">
        <f t="shared" si="17"/>
        <v>18868.0752553985</v>
      </c>
    </row>
    <row r="37" s="1" customFormat="1" spans="1:47">
      <c r="A37" s="13"/>
      <c r="B37" s="13"/>
      <c r="C37" s="16">
        <v>10</v>
      </c>
      <c r="D37" s="19">
        <v>20.5936535364516</v>
      </c>
      <c r="E37" s="20">
        <f t="shared" si="18"/>
        <v>23.5674597216667</v>
      </c>
      <c r="F37" s="16" t="s">
        <v>73</v>
      </c>
      <c r="G37" s="13">
        <v>11</v>
      </c>
      <c r="H37" s="18">
        <f t="shared" si="0"/>
        <v>20.5936535364516</v>
      </c>
      <c r="I37" s="18">
        <f t="shared" si="1"/>
        <v>293.743653536452</v>
      </c>
      <c r="J37" s="18">
        <f t="shared" si="2"/>
        <v>0.212100640490771</v>
      </c>
      <c r="K37" s="18">
        <f t="shared" si="3"/>
        <v>111.515611111111</v>
      </c>
      <c r="L37" s="18">
        <f t="shared" si="4"/>
        <v>1.11515611111111</v>
      </c>
      <c r="M37" s="13" t="s">
        <v>75</v>
      </c>
      <c r="N37" s="18">
        <f>(O36-P36)*C22/100</f>
        <v>1.74235838950222</v>
      </c>
      <c r="O37" s="18">
        <f t="shared" si="19"/>
        <v>1.20685918424281</v>
      </c>
      <c r="P37" s="18">
        <f t="shared" si="5"/>
        <v>0.255975605960069</v>
      </c>
      <c r="Q37" s="24">
        <f t="shared" si="6"/>
        <v>0.0307170727152083</v>
      </c>
      <c r="R37" s="18">
        <f t="shared" si="7"/>
        <v>0.133818733333333</v>
      </c>
      <c r="S37" s="25">
        <f t="shared" si="8"/>
        <v>0.229542396270439</v>
      </c>
      <c r="T37" s="3">
        <v>0.01</v>
      </c>
      <c r="U37" s="26">
        <f t="shared" si="9"/>
        <v>0.00229542396270439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0.0241954239627044</v>
      </c>
      <c r="AR37" s="29">
        <f t="shared" si="15"/>
        <v>111.515611111111</v>
      </c>
      <c r="AS37" s="1">
        <f t="shared" si="16"/>
        <v>0.12</v>
      </c>
      <c r="AT37" s="2">
        <f t="shared" si="20"/>
        <v>5.78866666666667</v>
      </c>
      <c r="AU37" s="1">
        <f t="shared" si="17"/>
        <v>12557.5089339106</v>
      </c>
    </row>
    <row r="38" s="1" customFormat="1" spans="1:48">
      <c r="A38" s="13"/>
      <c r="B38" s="13"/>
      <c r="C38" s="16">
        <v>11</v>
      </c>
      <c r="D38" s="19">
        <v>15.1477912629333</v>
      </c>
      <c r="E38" s="20">
        <f t="shared" si="18"/>
        <v>20.5936535364516</v>
      </c>
      <c r="F38" s="16" t="s">
        <v>75</v>
      </c>
      <c r="G38" s="13">
        <v>12</v>
      </c>
      <c r="H38" s="18">
        <f t="shared" si="0"/>
        <v>15.1477912629333</v>
      </c>
      <c r="I38" s="18">
        <f t="shared" si="1"/>
        <v>288.297791262933</v>
      </c>
      <c r="J38" s="18">
        <f t="shared" si="2"/>
        <v>0.113399752185729</v>
      </c>
      <c r="K38" s="18">
        <f t="shared" si="3"/>
        <v>111.515611111111</v>
      </c>
      <c r="L38" s="18">
        <f t="shared" si="4"/>
        <v>1.11515611111111</v>
      </c>
      <c r="M38" s="13" t="s">
        <v>73</v>
      </c>
      <c r="N38" s="13"/>
      <c r="O38" s="18">
        <f t="shared" si="19"/>
        <v>2.06603968939385</v>
      </c>
      <c r="P38" s="18">
        <f t="shared" si="5"/>
        <v>0.234288388783143</v>
      </c>
      <c r="Q38" s="24">
        <f t="shared" si="6"/>
        <v>0.0281146066539772</v>
      </c>
      <c r="R38" s="18">
        <f t="shared" si="7"/>
        <v>0.133818733333333</v>
      </c>
      <c r="S38" s="25">
        <f t="shared" si="8"/>
        <v>0.210094700148937</v>
      </c>
      <c r="T38" s="3">
        <v>0.01</v>
      </c>
      <c r="U38" s="26">
        <f t="shared" si="9"/>
        <v>0.00210094700148937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0.0240009470014894</v>
      </c>
      <c r="AR38" s="29">
        <f t="shared" si="15"/>
        <v>111.515611111111</v>
      </c>
      <c r="AS38" s="1">
        <f t="shared" si="16"/>
        <v>0.12</v>
      </c>
      <c r="AT38" s="2">
        <f t="shared" si="20"/>
        <v>5.78866666666667</v>
      </c>
      <c r="AU38" s="1">
        <f t="shared" si="17"/>
        <v>12456.574716694</v>
      </c>
      <c r="AV38" s="1">
        <f>SUM(AU27:AU38)</f>
        <v>198758.287230763</v>
      </c>
    </row>
    <row r="39" s="1" customFormat="1" spans="1:46">
      <c r="A39" s="13"/>
      <c r="B39" s="13"/>
      <c r="C39" s="16">
        <v>12</v>
      </c>
      <c r="D39" s="19">
        <v>10.2206871594839</v>
      </c>
      <c r="E39" s="20">
        <f t="shared" si="18"/>
        <v>15.1477912629333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44</v>
      </c>
      <c r="T40" s="23"/>
      <c r="U40" s="23"/>
      <c r="V40" s="23" t="s">
        <v>45</v>
      </c>
      <c r="W40" s="23"/>
      <c r="X40" s="23"/>
      <c r="Y40" s="23" t="s">
        <v>46</v>
      </c>
      <c r="Z40" s="23"/>
      <c r="AA40" s="23"/>
      <c r="AB40" s="23" t="s">
        <v>47</v>
      </c>
      <c r="AC40" s="23"/>
      <c r="AD40" s="23"/>
      <c r="AE40" s="23" t="s">
        <v>48</v>
      </c>
      <c r="AF40" s="23"/>
      <c r="AG40" s="23"/>
      <c r="AH40" s="23" t="s">
        <v>49</v>
      </c>
      <c r="AI40" s="23"/>
      <c r="AJ40" s="23"/>
      <c r="AK40" s="31" t="s">
        <v>50</v>
      </c>
      <c r="AL40" s="32"/>
      <c r="AM40" s="33"/>
      <c r="AN40" s="23" t="s">
        <v>51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4" t="s">
        <v>11</v>
      </c>
      <c r="AO41" s="34" t="s">
        <v>12</v>
      </c>
      <c r="AP41" s="34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7</v>
      </c>
      <c r="E42" s="16"/>
      <c r="F42" s="16"/>
      <c r="G42" s="13">
        <v>1</v>
      </c>
      <c r="H42" s="18">
        <f t="shared" ref="H42:H53" si="21">E43</f>
        <v>7</v>
      </c>
      <c r="I42" s="18">
        <f t="shared" ref="I42:I53" si="22">H42+273.15</f>
        <v>280.15</v>
      </c>
      <c r="J42" s="18">
        <f t="shared" ref="J42:J53" si="23">EXP(($C$16*(I42-$C$14))/($C$17*I42*$C$14))</f>
        <v>0.0424643715341541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0.00327362263528829</v>
      </c>
      <c r="Q42" s="24">
        <f t="shared" ref="Q42:Q53" si="27">P42*$B$44</f>
        <v>0.000425570942587477</v>
      </c>
      <c r="R42" s="18">
        <f t="shared" ref="R42:R53" si="28">L42*$B$44</f>
        <v>0.0100218354166667</v>
      </c>
      <c r="S42" s="25">
        <f t="shared" ref="S42:S53" si="29">Q42/R42</f>
        <v>0.0424643715341541</v>
      </c>
      <c r="T42" s="3">
        <v>0.01</v>
      </c>
      <c r="U42" s="26">
        <f t="shared" ref="U42:U53" si="30">S42*T42</f>
        <v>0.000424643715341541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0.0152246437153415</v>
      </c>
      <c r="AR42" s="29">
        <f t="shared" ref="AR42:AR53" si="34">$B$42/12</f>
        <v>7.70910416666667</v>
      </c>
      <c r="AS42" s="1">
        <f t="shared" ref="AS42:AS53" si="35">$B$44</f>
        <v>0.13</v>
      </c>
      <c r="AT42" s="2">
        <f t="shared" ref="AT42:AT53" si="36">$E$5/12</f>
        <v>15.8</v>
      </c>
      <c r="AU42" s="1">
        <f t="shared" ref="AU42:AU53" si="37">AT42*10000*AS42*0.67*AR42*AQ42</f>
        <v>1615.19995585064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8.05405731835484</v>
      </c>
      <c r="E43" s="20">
        <f t="shared" ref="E43:E54" si="38">D42</f>
        <v>7</v>
      </c>
      <c r="F43" s="16" t="s">
        <v>73</v>
      </c>
      <c r="G43" s="13">
        <v>2</v>
      </c>
      <c r="H43" s="18">
        <f t="shared" si="21"/>
        <v>8.05405731835484</v>
      </c>
      <c r="I43" s="18">
        <f t="shared" si="22"/>
        <v>281.204057318355</v>
      </c>
      <c r="J43" s="18">
        <f t="shared" si="23"/>
        <v>0.048373029549519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0.150908460698045</v>
      </c>
      <c r="P43" s="18">
        <f t="shared" si="26"/>
        <v>0.00729989942861896</v>
      </c>
      <c r="Q43" s="24">
        <f t="shared" si="27"/>
        <v>0.000948986925720465</v>
      </c>
      <c r="R43" s="18">
        <f t="shared" si="28"/>
        <v>0.0100218354166667</v>
      </c>
      <c r="S43" s="25">
        <f t="shared" si="29"/>
        <v>0.0946919288000146</v>
      </c>
      <c r="T43" s="3">
        <v>0.01</v>
      </c>
      <c r="U43" s="26">
        <f t="shared" si="30"/>
        <v>0.000946919288000146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0.0157469192880001</v>
      </c>
      <c r="AR43" s="29">
        <f t="shared" si="34"/>
        <v>7.70910416666667</v>
      </c>
      <c r="AS43" s="1">
        <f t="shared" si="35"/>
        <v>0.13</v>
      </c>
      <c r="AT43" s="2">
        <f t="shared" si="36"/>
        <v>15.8</v>
      </c>
      <c r="AU43" s="1">
        <f t="shared" si="37"/>
        <v>1670.6087718251</v>
      </c>
    </row>
    <row r="44" s="1" customFormat="1" spans="1:47">
      <c r="A44" s="13" t="s">
        <v>37</v>
      </c>
      <c r="B44" s="13">
        <f>I5</f>
        <v>0.13</v>
      </c>
      <c r="C44" s="16">
        <v>2</v>
      </c>
      <c r="D44" s="19">
        <v>9.57009042768965</v>
      </c>
      <c r="E44" s="20">
        <f t="shared" si="38"/>
        <v>8.05405731835484</v>
      </c>
      <c r="F44" s="16" t="s">
        <v>73</v>
      </c>
      <c r="G44" s="13">
        <v>3</v>
      </c>
      <c r="H44" s="18">
        <f t="shared" si="21"/>
        <v>9.57009042768965</v>
      </c>
      <c r="I44" s="18">
        <f t="shared" si="22"/>
        <v>282.72009042769</v>
      </c>
      <c r="J44" s="18">
        <f t="shared" si="23"/>
        <v>0.058242441496036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0.220699602936093</v>
      </c>
      <c r="P44" s="18">
        <f t="shared" si="26"/>
        <v>0.0128540837122038</v>
      </c>
      <c r="Q44" s="24">
        <f t="shared" si="27"/>
        <v>0.00167103088258649</v>
      </c>
      <c r="R44" s="18">
        <f t="shared" si="28"/>
        <v>0.0100218354166667</v>
      </c>
      <c r="S44" s="25">
        <f t="shared" si="29"/>
        <v>0.166739006690082</v>
      </c>
      <c r="T44" s="3">
        <v>0.01</v>
      </c>
      <c r="U44" s="26">
        <f t="shared" si="30"/>
        <v>0.00166739006690082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0.0164673900669008</v>
      </c>
      <c r="AR44" s="29">
        <f t="shared" si="34"/>
        <v>7.70910416666667</v>
      </c>
      <c r="AS44" s="1">
        <f t="shared" si="35"/>
        <v>0.13</v>
      </c>
      <c r="AT44" s="2">
        <f t="shared" si="36"/>
        <v>15.8</v>
      </c>
      <c r="AU44" s="1">
        <f t="shared" si="37"/>
        <v>1747.04434509894</v>
      </c>
    </row>
    <row r="45" s="1" customFormat="1" spans="1:47">
      <c r="A45" s="13"/>
      <c r="B45" s="13"/>
      <c r="C45" s="16">
        <v>3</v>
      </c>
      <c r="D45" s="19">
        <v>14.2300272938065</v>
      </c>
      <c r="E45" s="20">
        <f t="shared" si="38"/>
        <v>9.57009042768965</v>
      </c>
      <c r="F45" s="16" t="s">
        <v>73</v>
      </c>
      <c r="G45" s="13">
        <v>4</v>
      </c>
      <c r="H45" s="18">
        <f t="shared" si="21"/>
        <v>14.2300272938065</v>
      </c>
      <c r="I45" s="18">
        <f t="shared" si="22"/>
        <v>287.380027293806</v>
      </c>
      <c r="J45" s="18">
        <f t="shared" si="23"/>
        <v>0.10180529058449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0.284936560890556</v>
      </c>
      <c r="P45" s="18">
        <f t="shared" si="26"/>
        <v>0.0290080493796082</v>
      </c>
      <c r="Q45" s="24">
        <f t="shared" si="27"/>
        <v>0.00377104641934907</v>
      </c>
      <c r="R45" s="18">
        <f t="shared" si="28"/>
        <v>0.0100218354166667</v>
      </c>
      <c r="S45" s="25">
        <f t="shared" si="29"/>
        <v>0.376283012299093</v>
      </c>
      <c r="T45" s="3">
        <v>0.01</v>
      </c>
      <c r="U45" s="26">
        <f t="shared" si="30"/>
        <v>0.00376283012299093</v>
      </c>
      <c r="V45" s="25"/>
      <c r="W45" s="3"/>
      <c r="X45" s="26"/>
      <c r="Y45" s="28">
        <v>0.04</v>
      </c>
      <c r="Z45" s="3">
        <v>0.49</v>
      </c>
      <c r="AA45" s="27">
        <f t="shared" si="31"/>
        <v>0.0196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0.015</v>
      </c>
      <c r="AO45" s="3">
        <v>0.5</v>
      </c>
      <c r="AP45" s="3">
        <f t="shared" si="32"/>
        <v>0.0075</v>
      </c>
      <c r="AQ45" s="1">
        <f t="shared" si="33"/>
        <v>0.0308628301229909</v>
      </c>
      <c r="AR45" s="29">
        <f t="shared" si="34"/>
        <v>7.70910416666667</v>
      </c>
      <c r="AS45" s="1">
        <f t="shared" si="35"/>
        <v>0.13</v>
      </c>
      <c r="AT45" s="2">
        <f t="shared" si="36"/>
        <v>15.8</v>
      </c>
      <c r="AU45" s="1">
        <f t="shared" si="37"/>
        <v>3274.27313138688</v>
      </c>
    </row>
    <row r="46" s="1" customFormat="1" spans="1:47">
      <c r="A46" s="13"/>
      <c r="B46" s="13"/>
      <c r="C46" s="16">
        <v>4</v>
      </c>
      <c r="D46" s="19">
        <v>19.4247037913333</v>
      </c>
      <c r="E46" s="20">
        <f t="shared" si="38"/>
        <v>14.2300272938065</v>
      </c>
      <c r="F46" s="16" t="s">
        <v>73</v>
      </c>
      <c r="G46" s="13">
        <v>5</v>
      </c>
      <c r="H46" s="18">
        <f t="shared" si="21"/>
        <v>19.4247037913333</v>
      </c>
      <c r="I46" s="18">
        <f t="shared" si="22"/>
        <v>292.574703791333</v>
      </c>
      <c r="J46" s="18">
        <f t="shared" si="23"/>
        <v>0.18579144753076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0.2431320859354</v>
      </c>
      <c r="O46" s="18">
        <f t="shared" si="39"/>
        <v>0.0898874672422141</v>
      </c>
      <c r="P46" s="18">
        <f t="shared" si="26"/>
        <v>0.0167003226538047</v>
      </c>
      <c r="Q46" s="24">
        <f t="shared" si="27"/>
        <v>0.00217104194499461</v>
      </c>
      <c r="R46" s="18">
        <f t="shared" si="28"/>
        <v>0.0100218354166667</v>
      </c>
      <c r="S46" s="25">
        <f t="shared" si="29"/>
        <v>0.216631171310606</v>
      </c>
      <c r="T46" s="3">
        <v>0.01</v>
      </c>
      <c r="U46" s="26">
        <f t="shared" si="30"/>
        <v>0.00216631171310606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0.0292663117131061</v>
      </c>
      <c r="AR46" s="29">
        <f t="shared" si="34"/>
        <v>7.70910416666667</v>
      </c>
      <c r="AS46" s="1">
        <f t="shared" si="35"/>
        <v>0.13</v>
      </c>
      <c r="AT46" s="2">
        <f t="shared" si="36"/>
        <v>15.8</v>
      </c>
      <c r="AU46" s="1">
        <f t="shared" si="37"/>
        <v>3104.89665773171</v>
      </c>
    </row>
    <row r="47" s="1" customFormat="1" spans="1:47">
      <c r="A47" s="13"/>
      <c r="B47" s="13"/>
      <c r="C47" s="16">
        <v>5</v>
      </c>
      <c r="D47" s="19">
        <v>22.9373746758065</v>
      </c>
      <c r="E47" s="20">
        <f t="shared" si="38"/>
        <v>19.4247037913333</v>
      </c>
      <c r="F47" s="16" t="s">
        <v>75</v>
      </c>
      <c r="G47" s="13">
        <v>6</v>
      </c>
      <c r="H47" s="18">
        <f t="shared" si="21"/>
        <v>22.9373746758065</v>
      </c>
      <c r="I47" s="18">
        <f t="shared" si="22"/>
        <v>296.087374675806</v>
      </c>
      <c r="J47" s="18">
        <f t="shared" si="23"/>
        <v>0.275735603322994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0.150278186255076</v>
      </c>
      <c r="P47" s="18">
        <f t="shared" si="26"/>
        <v>0.0414370463533286</v>
      </c>
      <c r="Q47" s="24">
        <f t="shared" si="27"/>
        <v>0.00538681602593272</v>
      </c>
      <c r="R47" s="18">
        <f t="shared" si="28"/>
        <v>0.0100218354166667</v>
      </c>
      <c r="S47" s="25">
        <f t="shared" si="29"/>
        <v>0.537507931628398</v>
      </c>
      <c r="T47" s="3">
        <v>0.01</v>
      </c>
      <c r="U47" s="26">
        <f t="shared" si="30"/>
        <v>0.00537507931628398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0.032475079316284</v>
      </c>
      <c r="AR47" s="29">
        <f t="shared" si="34"/>
        <v>7.70910416666667</v>
      </c>
      <c r="AS47" s="1">
        <f t="shared" si="35"/>
        <v>0.13</v>
      </c>
      <c r="AT47" s="2">
        <f t="shared" si="36"/>
        <v>15.8</v>
      </c>
      <c r="AU47" s="1">
        <f t="shared" si="37"/>
        <v>3445.31850193982</v>
      </c>
    </row>
    <row r="48" s="1" customFormat="1" spans="1:47">
      <c r="A48" s="13"/>
      <c r="B48" s="13"/>
      <c r="C48" s="16">
        <v>6</v>
      </c>
      <c r="D48" s="19">
        <v>25.280272489</v>
      </c>
      <c r="E48" s="20">
        <f t="shared" si="38"/>
        <v>22.9373746758065</v>
      </c>
      <c r="F48" s="16" t="s">
        <v>73</v>
      </c>
      <c r="G48" s="13">
        <v>7</v>
      </c>
      <c r="H48" s="18">
        <f t="shared" si="21"/>
        <v>25.280272489</v>
      </c>
      <c r="I48" s="18">
        <f t="shared" si="22"/>
        <v>298.430272489</v>
      </c>
      <c r="J48" s="18">
        <f t="shared" si="23"/>
        <v>0.356956093813342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0.185932181568414</v>
      </c>
      <c r="P48" s="18">
        <f t="shared" si="26"/>
        <v>0.0663696252468541</v>
      </c>
      <c r="Q48" s="24">
        <f t="shared" si="27"/>
        <v>0.00862805128209104</v>
      </c>
      <c r="R48" s="18">
        <f t="shared" si="28"/>
        <v>0.0100218354166667</v>
      </c>
      <c r="S48" s="25">
        <f t="shared" si="29"/>
        <v>0.86092526202758</v>
      </c>
      <c r="T48" s="3">
        <v>0.01</v>
      </c>
      <c r="U48" s="26">
        <f t="shared" si="30"/>
        <v>0.0086092526202758</v>
      </c>
      <c r="V48" s="25"/>
      <c r="W48" s="3"/>
      <c r="X48" s="26"/>
      <c r="Y48" s="28">
        <v>0.05</v>
      </c>
      <c r="Z48" s="3">
        <v>0.49</v>
      </c>
      <c r="AA48" s="27">
        <f t="shared" si="31"/>
        <v>0.0245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0.02</v>
      </c>
      <c r="AO48" s="3">
        <v>0.5</v>
      </c>
      <c r="AP48" s="3">
        <f t="shared" si="32"/>
        <v>0.01</v>
      </c>
      <c r="AQ48" s="1">
        <f t="shared" si="33"/>
        <v>0.0431092526202758</v>
      </c>
      <c r="AR48" s="29">
        <f t="shared" si="34"/>
        <v>7.70910416666667</v>
      </c>
      <c r="AS48" s="1">
        <f t="shared" si="35"/>
        <v>0.13</v>
      </c>
      <c r="AT48" s="2">
        <f t="shared" si="36"/>
        <v>15.8</v>
      </c>
      <c r="AU48" s="1">
        <f t="shared" si="37"/>
        <v>4573.51017409091</v>
      </c>
    </row>
    <row r="49" s="1" customFormat="1" spans="1:47">
      <c r="A49" s="13"/>
      <c r="B49" s="13"/>
      <c r="C49" s="16">
        <v>7</v>
      </c>
      <c r="D49" s="19">
        <v>27.9128532641936</v>
      </c>
      <c r="E49" s="20">
        <f t="shared" si="38"/>
        <v>25.280272489</v>
      </c>
      <c r="F49" s="16" t="s">
        <v>73</v>
      </c>
      <c r="G49" s="13">
        <v>8</v>
      </c>
      <c r="H49" s="18">
        <f t="shared" si="21"/>
        <v>27.9128532641936</v>
      </c>
      <c r="I49" s="18">
        <f t="shared" si="22"/>
        <v>301.062853264194</v>
      </c>
      <c r="J49" s="18">
        <f t="shared" si="23"/>
        <v>0.474807723686319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0.196653597988227</v>
      </c>
      <c r="P49" s="18">
        <f t="shared" si="26"/>
        <v>0.0933726472155143</v>
      </c>
      <c r="Q49" s="24">
        <f t="shared" si="27"/>
        <v>0.0121384441380169</v>
      </c>
      <c r="R49" s="18">
        <f t="shared" si="28"/>
        <v>0.0100218354166667</v>
      </c>
      <c r="S49" s="25">
        <f t="shared" si="29"/>
        <v>1.21119970877093</v>
      </c>
      <c r="T49" s="3">
        <v>0.01</v>
      </c>
      <c r="U49" s="26">
        <f t="shared" si="30"/>
        <v>0.0121119970877093</v>
      </c>
      <c r="V49" s="25"/>
      <c r="W49" s="3"/>
      <c r="X49" s="26"/>
      <c r="Y49" s="28">
        <v>0.05</v>
      </c>
      <c r="Z49" s="3">
        <v>0.49</v>
      </c>
      <c r="AA49" s="27">
        <f t="shared" si="31"/>
        <v>0.0245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0.02</v>
      </c>
      <c r="AO49" s="3">
        <v>0.5</v>
      </c>
      <c r="AP49" s="3">
        <f t="shared" si="32"/>
        <v>0.01</v>
      </c>
      <c r="AQ49" s="1">
        <f t="shared" si="33"/>
        <v>0.0466119970877093</v>
      </c>
      <c r="AR49" s="29">
        <f t="shared" si="34"/>
        <v>7.70910416666667</v>
      </c>
      <c r="AS49" s="1">
        <f t="shared" si="35"/>
        <v>0.13</v>
      </c>
      <c r="AT49" s="2">
        <f t="shared" si="36"/>
        <v>15.8</v>
      </c>
      <c r="AU49" s="1">
        <f t="shared" si="37"/>
        <v>4945.12036181922</v>
      </c>
    </row>
    <row r="50" s="1" customFormat="1" spans="1:47">
      <c r="A50" s="13"/>
      <c r="B50" s="13"/>
      <c r="C50" s="16">
        <v>8</v>
      </c>
      <c r="D50" s="19">
        <v>26.9794346822581</v>
      </c>
      <c r="E50" s="20">
        <f t="shared" si="38"/>
        <v>27.9128532641936</v>
      </c>
      <c r="F50" s="16" t="s">
        <v>73</v>
      </c>
      <c r="G50" s="13">
        <v>9</v>
      </c>
      <c r="H50" s="18">
        <f t="shared" si="21"/>
        <v>26.9794346822581</v>
      </c>
      <c r="I50" s="18">
        <f t="shared" si="22"/>
        <v>300.129434682258</v>
      </c>
      <c r="J50" s="18">
        <f t="shared" si="23"/>
        <v>0.42937321226378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0.180371992439379</v>
      </c>
      <c r="P50" s="18">
        <f t="shared" si="26"/>
        <v>0.0774469017961143</v>
      </c>
      <c r="Q50" s="24">
        <f t="shared" si="27"/>
        <v>0.0100680972334949</v>
      </c>
      <c r="R50" s="18">
        <f t="shared" si="28"/>
        <v>0.0100218354166667</v>
      </c>
      <c r="S50" s="25">
        <f t="shared" si="29"/>
        <v>1.00461610223126</v>
      </c>
      <c r="T50" s="3">
        <v>0.01</v>
      </c>
      <c r="U50" s="26">
        <f t="shared" si="30"/>
        <v>0.0100461610223126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0.0371461610223126</v>
      </c>
      <c r="AR50" s="29">
        <f t="shared" si="34"/>
        <v>7.70910416666667</v>
      </c>
      <c r="AS50" s="1">
        <f t="shared" si="35"/>
        <v>0.13</v>
      </c>
      <c r="AT50" s="2">
        <f t="shared" si="36"/>
        <v>15.8</v>
      </c>
      <c r="AU50" s="1">
        <f t="shared" si="37"/>
        <v>3940.87893057235</v>
      </c>
    </row>
    <row r="51" s="1" customFormat="1" spans="1:47">
      <c r="A51" s="13"/>
      <c r="B51" s="13"/>
      <c r="C51" s="16">
        <v>9</v>
      </c>
      <c r="D51" s="19">
        <v>23.5674597216667</v>
      </c>
      <c r="E51" s="20">
        <f t="shared" si="38"/>
        <v>26.9794346822581</v>
      </c>
      <c r="F51" s="16" t="s">
        <v>73</v>
      </c>
      <c r="G51" s="13">
        <v>10</v>
      </c>
      <c r="H51" s="18">
        <f t="shared" si="21"/>
        <v>23.5674597216667</v>
      </c>
      <c r="I51" s="18">
        <f t="shared" si="22"/>
        <v>296.717459721667</v>
      </c>
      <c r="J51" s="18">
        <f t="shared" si="23"/>
        <v>0.295678891657891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0.180016132309931</v>
      </c>
      <c r="P51" s="18">
        <f t="shared" si="26"/>
        <v>0.0532269704819407</v>
      </c>
      <c r="Q51" s="24">
        <f t="shared" si="27"/>
        <v>0.00691950616265229</v>
      </c>
      <c r="R51" s="18">
        <f t="shared" si="28"/>
        <v>0.0100218354166667</v>
      </c>
      <c r="S51" s="25">
        <f t="shared" si="29"/>
        <v>0.690443005194928</v>
      </c>
      <c r="T51" s="3">
        <v>0.01</v>
      </c>
      <c r="U51" s="26">
        <f t="shared" si="30"/>
        <v>0.00690443005194928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0.0340044300519493</v>
      </c>
      <c r="AR51" s="29">
        <f t="shared" si="34"/>
        <v>7.70910416666667</v>
      </c>
      <c r="AS51" s="1">
        <f t="shared" si="35"/>
        <v>0.13</v>
      </c>
      <c r="AT51" s="2">
        <f t="shared" si="36"/>
        <v>15.8</v>
      </c>
      <c r="AU51" s="1">
        <f t="shared" si="37"/>
        <v>3607.56907981296</v>
      </c>
    </row>
    <row r="52" s="1" customFormat="1" spans="1:47">
      <c r="A52" s="13"/>
      <c r="B52" s="13"/>
      <c r="C52" s="16">
        <v>10</v>
      </c>
      <c r="D52" s="19">
        <v>20.5936535364516</v>
      </c>
      <c r="E52" s="20">
        <f t="shared" si="38"/>
        <v>23.5674597216667</v>
      </c>
      <c r="F52" s="16" t="s">
        <v>73</v>
      </c>
      <c r="G52" s="13">
        <v>11</v>
      </c>
      <c r="H52" s="18">
        <f t="shared" si="21"/>
        <v>20.5936535364516</v>
      </c>
      <c r="I52" s="18">
        <f t="shared" si="22"/>
        <v>293.743653536452</v>
      </c>
      <c r="J52" s="18">
        <f t="shared" si="23"/>
        <v>0.212100640490771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0.120449703736591</v>
      </c>
      <c r="O52" s="18">
        <f t="shared" si="39"/>
        <v>0.0834304997580662</v>
      </c>
      <c r="P52" s="18">
        <f t="shared" si="26"/>
        <v>0.017695662435151</v>
      </c>
      <c r="Q52" s="24">
        <f t="shared" si="27"/>
        <v>0.00230043611656962</v>
      </c>
      <c r="R52" s="18">
        <f t="shared" si="28"/>
        <v>0.0100218354166667</v>
      </c>
      <c r="S52" s="25">
        <f t="shared" si="29"/>
        <v>0.229542396270439</v>
      </c>
      <c r="T52" s="3">
        <v>0.01</v>
      </c>
      <c r="U52" s="26">
        <f t="shared" si="30"/>
        <v>0.00229542396270439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0.0170954239627044</v>
      </c>
      <c r="AR52" s="29">
        <f t="shared" si="34"/>
        <v>7.70910416666667</v>
      </c>
      <c r="AS52" s="1">
        <f t="shared" si="35"/>
        <v>0.13</v>
      </c>
      <c r="AT52" s="2">
        <f t="shared" si="36"/>
        <v>15.8</v>
      </c>
      <c r="AU52" s="1">
        <f t="shared" si="37"/>
        <v>1813.67318316839</v>
      </c>
    </row>
    <row r="53" s="1" customFormat="1" spans="1:48">
      <c r="A53" s="13"/>
      <c r="B53" s="13"/>
      <c r="C53" s="16">
        <v>11</v>
      </c>
      <c r="D53" s="19">
        <v>15.1477912629333</v>
      </c>
      <c r="E53" s="20">
        <f t="shared" si="38"/>
        <v>20.5936535364516</v>
      </c>
      <c r="F53" s="16" t="s">
        <v>75</v>
      </c>
      <c r="G53" s="13">
        <v>12</v>
      </c>
      <c r="H53" s="18">
        <f t="shared" si="21"/>
        <v>15.1477912629333</v>
      </c>
      <c r="I53" s="18">
        <f t="shared" si="22"/>
        <v>288.297791262933</v>
      </c>
      <c r="J53" s="18">
        <f t="shared" si="23"/>
        <v>0.113399752185729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0.142825878989582</v>
      </c>
      <c r="P53" s="18">
        <f t="shared" si="26"/>
        <v>0.0161964192831275</v>
      </c>
      <c r="Q53" s="24">
        <f t="shared" si="27"/>
        <v>0.00210553450680658</v>
      </c>
      <c r="R53" s="18">
        <f t="shared" si="28"/>
        <v>0.0100218354166667</v>
      </c>
      <c r="S53" s="25">
        <f t="shared" si="29"/>
        <v>0.210094700148937</v>
      </c>
      <c r="T53" s="3">
        <v>0.01</v>
      </c>
      <c r="U53" s="26">
        <f t="shared" si="30"/>
        <v>0.00210094700148937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0.0169009470014894</v>
      </c>
      <c r="AR53" s="29">
        <f t="shared" si="34"/>
        <v>7.70910416666667</v>
      </c>
      <c r="AS53" s="1">
        <f t="shared" si="35"/>
        <v>0.13</v>
      </c>
      <c r="AT53" s="2">
        <f t="shared" si="36"/>
        <v>15.8</v>
      </c>
      <c r="AU53" s="1">
        <f t="shared" si="37"/>
        <v>1793.04089875888</v>
      </c>
      <c r="AV53" s="1">
        <f>SUM(AU42:AU53)</f>
        <v>35531.1339920558</v>
      </c>
    </row>
    <row r="54" s="1" customFormat="1" spans="1:46">
      <c r="A54" s="13"/>
      <c r="B54" s="13"/>
      <c r="C54" s="16">
        <v>12</v>
      </c>
      <c r="D54" s="19">
        <v>10.2206871594839</v>
      </c>
      <c r="E54" s="20">
        <f t="shared" si="38"/>
        <v>15.1477912629333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3" t="s">
        <v>44</v>
      </c>
      <c r="T56" s="23"/>
      <c r="U56" s="23"/>
      <c r="V56" s="23" t="s">
        <v>45</v>
      </c>
      <c r="W56" s="23" t="s">
        <v>46</v>
      </c>
      <c r="X56" s="23" t="s">
        <v>47</v>
      </c>
      <c r="Y56" s="23" t="s">
        <v>48</v>
      </c>
      <c r="Z56" s="23" t="s">
        <v>49</v>
      </c>
      <c r="AA56" s="23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122.786</v>
      </c>
      <c r="C58" s="16" t="s">
        <v>72</v>
      </c>
      <c r="D58" s="17">
        <v>7</v>
      </c>
      <c r="E58" s="16"/>
      <c r="F58" s="16"/>
      <c r="G58" s="13">
        <v>1</v>
      </c>
      <c r="H58" s="18">
        <f t="shared" ref="H58:H69" si="40">E59</f>
        <v>7</v>
      </c>
      <c r="I58" s="18">
        <f t="shared" ref="I58:I69" si="41">H58+273.15</f>
        <v>280.15</v>
      </c>
      <c r="J58" s="18">
        <f t="shared" ref="J58:J69" si="42">EXP(($C$16*(I58-$C$14))/($C$17*I58*$C$14))</f>
        <v>0.0424643715341541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0.117315682271834</v>
      </c>
      <c r="Q58" s="24">
        <f t="shared" ref="Q58:Q69" si="46">P58*$B$60</f>
        <v>0.034021547858832</v>
      </c>
      <c r="R58" s="18">
        <f t="shared" ref="R58:R69" si="47">L58*$B$60</f>
        <v>0.80117865</v>
      </c>
      <c r="S58" s="25">
        <f t="shared" ref="S58:S69" si="48">Q58/R58</f>
        <v>0.0424643715341541</v>
      </c>
      <c r="T58" s="3">
        <v>0.27</v>
      </c>
      <c r="U58" s="26">
        <f t="shared" ref="U58:U69" si="49">S58*T58</f>
        <v>0.0114653803142216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0.228627723395053</v>
      </c>
      <c r="AC58" s="29">
        <f t="shared" ref="AC58:AC69" si="51">$B$58/12</f>
        <v>10.2321666666667</v>
      </c>
      <c r="AD58" s="1">
        <f t="shared" ref="AD58:AD69" si="52">$B$60</f>
        <v>0.29</v>
      </c>
      <c r="AE58" s="30">
        <f t="shared" ref="AE58:AE69" si="53">$E$7/12</f>
        <v>183.590715236877</v>
      </c>
      <c r="AF58" s="1">
        <f t="shared" ref="AF58:AF69" si="54">AE58*10000*AC58*AB58</f>
        <v>4294842.1938988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9">
        <v>8.05405731835484</v>
      </c>
      <c r="E59" s="20">
        <f t="shared" ref="E59:E70" si="55">D58</f>
        <v>7</v>
      </c>
      <c r="F59" s="16" t="s">
        <v>73</v>
      </c>
      <c r="G59" s="13">
        <v>2</v>
      </c>
      <c r="H59" s="18">
        <f t="shared" si="40"/>
        <v>8.05405731835484</v>
      </c>
      <c r="I59" s="18">
        <f t="shared" si="41"/>
        <v>281.204057318355</v>
      </c>
      <c r="J59" s="18">
        <f t="shared" si="42"/>
        <v>0.048373029549519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5.40805431772816</v>
      </c>
      <c r="P59" s="18">
        <f t="shared" si="45"/>
        <v>0.261603971316868</v>
      </c>
      <c r="Q59" s="24">
        <f t="shared" si="46"/>
        <v>0.0758651516818918</v>
      </c>
      <c r="R59" s="18">
        <f t="shared" si="47"/>
        <v>0.80117865</v>
      </c>
      <c r="S59" s="25">
        <f t="shared" si="48"/>
        <v>0.0946919288000146</v>
      </c>
      <c r="T59" s="3">
        <v>0.27</v>
      </c>
      <c r="U59" s="26">
        <f t="shared" si="49"/>
        <v>0.0255668207760039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0.231367633276778</v>
      </c>
      <c r="AC59" s="29">
        <f t="shared" si="51"/>
        <v>10.2321666666667</v>
      </c>
      <c r="AD59" s="1">
        <f t="shared" si="52"/>
        <v>0.29</v>
      </c>
      <c r="AE59" s="30">
        <f t="shared" si="53"/>
        <v>183.590715236877</v>
      </c>
      <c r="AF59" s="1">
        <f t="shared" si="54"/>
        <v>4346312.24483036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37</v>
      </c>
      <c r="B60" s="13">
        <f>H7</f>
        <v>0.29</v>
      </c>
      <c r="C60" s="16">
        <v>2</v>
      </c>
      <c r="D60" s="19">
        <v>9.57009042768965</v>
      </c>
      <c r="E60" s="20">
        <f t="shared" si="55"/>
        <v>8.05405731835484</v>
      </c>
      <c r="F60" s="16" t="s">
        <v>73</v>
      </c>
      <c r="G60" s="13">
        <v>3</v>
      </c>
      <c r="H60" s="18">
        <f t="shared" si="40"/>
        <v>9.57009042768965</v>
      </c>
      <c r="I60" s="18">
        <f t="shared" si="41"/>
        <v>282.72009042769</v>
      </c>
      <c r="J60" s="18">
        <f t="shared" si="42"/>
        <v>0.058242441496036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7.9091353464113</v>
      </c>
      <c r="P60" s="18">
        <f t="shared" si="45"/>
        <v>0.46064735269759</v>
      </c>
      <c r="Q60" s="24">
        <f t="shared" si="46"/>
        <v>0.133587732282301</v>
      </c>
      <c r="R60" s="18">
        <f t="shared" si="47"/>
        <v>0.80117865</v>
      </c>
      <c r="S60" s="25">
        <f t="shared" si="48"/>
        <v>0.166739006690082</v>
      </c>
      <c r="T60" s="3">
        <v>0.27</v>
      </c>
      <c r="U60" s="26">
        <f t="shared" si="49"/>
        <v>0.0450195318063223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0.235147295029968</v>
      </c>
      <c r="AC60" s="29">
        <f t="shared" si="51"/>
        <v>10.2321666666667</v>
      </c>
      <c r="AD60" s="1">
        <f t="shared" si="52"/>
        <v>0.29</v>
      </c>
      <c r="AE60" s="30">
        <f t="shared" si="53"/>
        <v>183.590715236877</v>
      </c>
      <c r="AF60" s="1">
        <f t="shared" si="54"/>
        <v>4417314.35487726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9">
        <v>14.2300272938065</v>
      </c>
      <c r="E61" s="20">
        <f t="shared" si="55"/>
        <v>9.57009042768965</v>
      </c>
      <c r="F61" s="16" t="s">
        <v>73</v>
      </c>
      <c r="G61" s="13">
        <v>4</v>
      </c>
      <c r="H61" s="18">
        <f t="shared" si="40"/>
        <v>14.2300272938065</v>
      </c>
      <c r="I61" s="18">
        <f t="shared" si="41"/>
        <v>287.380027293806</v>
      </c>
      <c r="J61" s="18">
        <f t="shared" si="42"/>
        <v>0.10180529058449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10.2111729937137</v>
      </c>
      <c r="P61" s="18">
        <f t="shared" si="45"/>
        <v>1.03955143383352</v>
      </c>
      <c r="Q61" s="24">
        <f t="shared" si="46"/>
        <v>0.301469915811721</v>
      </c>
      <c r="R61" s="18">
        <f t="shared" si="47"/>
        <v>0.80117865</v>
      </c>
      <c r="S61" s="25">
        <f t="shared" si="48"/>
        <v>0.376283012299093</v>
      </c>
      <c r="T61" s="3">
        <v>0.27</v>
      </c>
      <c r="U61" s="26">
        <f t="shared" si="49"/>
        <v>0.101596413320755</v>
      </c>
      <c r="V61" s="3">
        <v>220.1</v>
      </c>
      <c r="W61" s="27">
        <v>12.1</v>
      </c>
      <c r="X61" s="27">
        <v>4.5</v>
      </c>
      <c r="Y61" s="27">
        <v>1.5</v>
      </c>
      <c r="Z61" s="27">
        <v>6.8</v>
      </c>
      <c r="AA61" s="3">
        <v>30.2</v>
      </c>
      <c r="AB61" s="2">
        <f t="shared" si="50"/>
        <v>0.294940183108223</v>
      </c>
      <c r="AC61" s="29">
        <f t="shared" si="51"/>
        <v>10.2321666666667</v>
      </c>
      <c r="AD61" s="1">
        <f t="shared" si="52"/>
        <v>0.29</v>
      </c>
      <c r="AE61" s="30">
        <f t="shared" si="53"/>
        <v>183.590715236877</v>
      </c>
      <c r="AF61" s="1">
        <f t="shared" si="54"/>
        <v>5540542.17169727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9">
        <v>19.4247037913333</v>
      </c>
      <c r="E62" s="20">
        <f t="shared" si="55"/>
        <v>14.2300272938065</v>
      </c>
      <c r="F62" s="16" t="s">
        <v>73</v>
      </c>
      <c r="G62" s="13">
        <v>5</v>
      </c>
      <c r="H62" s="18">
        <f t="shared" si="40"/>
        <v>19.4247037913333</v>
      </c>
      <c r="I62" s="18">
        <f t="shared" si="41"/>
        <v>292.574703791333</v>
      </c>
      <c r="J62" s="18">
        <f t="shared" si="42"/>
        <v>0.18579144753076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8.71304048188617</v>
      </c>
      <c r="O62" s="18">
        <f t="shared" si="56"/>
        <v>3.22126607799401</v>
      </c>
      <c r="P62" s="18">
        <f t="shared" si="45"/>
        <v>0.598483687512241</v>
      </c>
      <c r="Q62" s="24">
        <f t="shared" si="46"/>
        <v>0.17356026937855</v>
      </c>
      <c r="R62" s="18">
        <f t="shared" si="47"/>
        <v>0.80117865</v>
      </c>
      <c r="S62" s="25">
        <f t="shared" si="48"/>
        <v>0.216631171310606</v>
      </c>
      <c r="T62" s="3">
        <v>0.27</v>
      </c>
      <c r="U62" s="26">
        <f t="shared" si="49"/>
        <v>0.0584904162538636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0.286564687878126</v>
      </c>
      <c r="AC62" s="29">
        <f t="shared" si="51"/>
        <v>10.2321666666667</v>
      </c>
      <c r="AD62" s="1">
        <f t="shared" si="52"/>
        <v>0.29</v>
      </c>
      <c r="AE62" s="30">
        <f t="shared" si="53"/>
        <v>183.590715236877</v>
      </c>
      <c r="AF62" s="1">
        <f t="shared" si="54"/>
        <v>5383205.91441905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9">
        <v>22.9373746758065</v>
      </c>
      <c r="E63" s="20">
        <f t="shared" si="55"/>
        <v>19.4247037913333</v>
      </c>
      <c r="F63" s="16" t="s">
        <v>75</v>
      </c>
      <c r="G63" s="13">
        <v>6</v>
      </c>
      <c r="H63" s="18">
        <f t="shared" si="40"/>
        <v>22.9373746758065</v>
      </c>
      <c r="I63" s="18">
        <f t="shared" si="41"/>
        <v>296.087374675806</v>
      </c>
      <c r="J63" s="18">
        <f t="shared" si="42"/>
        <v>0.275735603322994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5.38546739048177</v>
      </c>
      <c r="P63" s="18">
        <f t="shared" si="45"/>
        <v>1.4849651000908</v>
      </c>
      <c r="Q63" s="24">
        <f t="shared" si="46"/>
        <v>0.430639879026332</v>
      </c>
      <c r="R63" s="18">
        <f t="shared" si="47"/>
        <v>0.80117865</v>
      </c>
      <c r="S63" s="25">
        <f t="shared" si="48"/>
        <v>0.537507931628398</v>
      </c>
      <c r="T63" s="3">
        <v>0.27</v>
      </c>
      <c r="U63" s="26">
        <f t="shared" si="49"/>
        <v>0.145127141539667</v>
      </c>
      <c r="V63" s="3">
        <v>229.1</v>
      </c>
      <c r="W63" s="27">
        <v>15.1</v>
      </c>
      <c r="X63" s="27">
        <v>6</v>
      </c>
      <c r="Y63" s="27">
        <v>3</v>
      </c>
      <c r="Z63" s="27">
        <v>7</v>
      </c>
      <c r="AA63" s="3">
        <v>30.2</v>
      </c>
      <c r="AB63" s="2">
        <f t="shared" si="50"/>
        <v>0.318598203601157</v>
      </c>
      <c r="AC63" s="29">
        <f t="shared" si="51"/>
        <v>10.2321666666667</v>
      </c>
      <c r="AD63" s="1">
        <f t="shared" si="52"/>
        <v>0.29</v>
      </c>
      <c r="AE63" s="30">
        <f t="shared" si="53"/>
        <v>183.590715236877</v>
      </c>
      <c r="AF63" s="1">
        <f t="shared" si="54"/>
        <v>5984965.37255996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9">
        <v>25.280272489</v>
      </c>
      <c r="E64" s="20">
        <f t="shared" si="55"/>
        <v>22.9373746758065</v>
      </c>
      <c r="F64" s="16" t="s">
        <v>73</v>
      </c>
      <c r="G64" s="13">
        <v>7</v>
      </c>
      <c r="H64" s="18">
        <f t="shared" si="40"/>
        <v>25.280272489</v>
      </c>
      <c r="I64" s="18">
        <f t="shared" si="41"/>
        <v>298.430272489</v>
      </c>
      <c r="J64" s="18">
        <f t="shared" si="42"/>
        <v>0.356956093813342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6.66318729039097</v>
      </c>
      <c r="P64" s="18">
        <f t="shared" si="45"/>
        <v>2.37846530752467</v>
      </c>
      <c r="Q64" s="24">
        <f t="shared" si="46"/>
        <v>0.689754939182153</v>
      </c>
      <c r="R64" s="18">
        <f t="shared" si="47"/>
        <v>0.80117865</v>
      </c>
      <c r="S64" s="25">
        <f t="shared" si="48"/>
        <v>0.860925262027581</v>
      </c>
      <c r="T64" s="3">
        <v>0.27</v>
      </c>
      <c r="U64" s="26">
        <f t="shared" si="49"/>
        <v>0.232449820747447</v>
      </c>
      <c r="V64" s="3">
        <v>229.1</v>
      </c>
      <c r="W64" s="27">
        <v>15.1</v>
      </c>
      <c r="X64" s="27">
        <v>6</v>
      </c>
      <c r="Y64" s="27">
        <v>3</v>
      </c>
      <c r="Z64" s="27">
        <v>7</v>
      </c>
      <c r="AA64" s="3">
        <v>30.2</v>
      </c>
      <c r="AB64" s="2">
        <f t="shared" si="50"/>
        <v>0.335565000171229</v>
      </c>
      <c r="AC64" s="29">
        <f t="shared" si="51"/>
        <v>10.2321666666667</v>
      </c>
      <c r="AD64" s="1">
        <f t="shared" si="52"/>
        <v>0.29</v>
      </c>
      <c r="AE64" s="30">
        <f t="shared" si="53"/>
        <v>183.590715236877</v>
      </c>
      <c r="AF64" s="1">
        <f t="shared" si="54"/>
        <v>6303691.87135174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9">
        <v>27.9128532641936</v>
      </c>
      <c r="E65" s="20">
        <f t="shared" si="55"/>
        <v>25.280272489</v>
      </c>
      <c r="F65" s="16" t="s">
        <v>73</v>
      </c>
      <c r="G65" s="13">
        <v>8</v>
      </c>
      <c r="H65" s="18">
        <f t="shared" si="40"/>
        <v>27.9128532641936</v>
      </c>
      <c r="I65" s="18">
        <f t="shared" si="41"/>
        <v>301.062853264194</v>
      </c>
      <c r="J65" s="18">
        <f t="shared" si="42"/>
        <v>0.474807723686319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7.0474069828663</v>
      </c>
      <c r="P65" s="18">
        <f t="shared" si="45"/>
        <v>3.34616326742582</v>
      </c>
      <c r="Q65" s="24">
        <f t="shared" si="46"/>
        <v>0.970387347553487</v>
      </c>
      <c r="R65" s="18">
        <f t="shared" si="47"/>
        <v>0.80117865</v>
      </c>
      <c r="S65" s="25">
        <f t="shared" si="48"/>
        <v>1.21119970877093</v>
      </c>
      <c r="T65" s="3">
        <v>0.27</v>
      </c>
      <c r="U65" s="26">
        <f t="shared" si="49"/>
        <v>0.327023921368151</v>
      </c>
      <c r="V65" s="3">
        <v>229.1</v>
      </c>
      <c r="W65" s="27">
        <v>15.1</v>
      </c>
      <c r="X65" s="27">
        <v>6</v>
      </c>
      <c r="Y65" s="27">
        <v>3</v>
      </c>
      <c r="Z65" s="27">
        <v>7</v>
      </c>
      <c r="AA65" s="3">
        <v>30.2</v>
      </c>
      <c r="AB65" s="2">
        <f t="shared" si="50"/>
        <v>0.353940747921832</v>
      </c>
      <c r="AC65" s="29">
        <f t="shared" si="51"/>
        <v>10.2321666666667</v>
      </c>
      <c r="AD65" s="1">
        <f t="shared" si="52"/>
        <v>0.29</v>
      </c>
      <c r="AE65" s="30">
        <f t="shared" si="53"/>
        <v>183.590715236877</v>
      </c>
      <c r="AF65" s="1">
        <f t="shared" si="54"/>
        <v>6648885.95198106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9">
        <v>26.9794346822581</v>
      </c>
      <c r="E66" s="20">
        <f t="shared" si="55"/>
        <v>27.9128532641936</v>
      </c>
      <c r="F66" s="16" t="s">
        <v>73</v>
      </c>
      <c r="G66" s="13">
        <v>9</v>
      </c>
      <c r="H66" s="18">
        <f t="shared" si="40"/>
        <v>26.9794346822581</v>
      </c>
      <c r="I66" s="18">
        <f t="shared" si="41"/>
        <v>300.129434682258</v>
      </c>
      <c r="J66" s="18">
        <f t="shared" si="42"/>
        <v>0.42937321226378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6.46392871544048</v>
      </c>
      <c r="P66" s="18">
        <f t="shared" si="45"/>
        <v>2.77543783639277</v>
      </c>
      <c r="Q66" s="24">
        <f t="shared" si="46"/>
        <v>0.804876972553903</v>
      </c>
      <c r="R66" s="18">
        <f t="shared" si="47"/>
        <v>0.80117865</v>
      </c>
      <c r="S66" s="25">
        <f t="shared" si="48"/>
        <v>1.00461610223126</v>
      </c>
      <c r="T66" s="3">
        <v>0.27</v>
      </c>
      <c r="U66" s="26">
        <f t="shared" si="49"/>
        <v>0.27124634760244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50"/>
        <v>0.327903165339154</v>
      </c>
      <c r="AC66" s="29">
        <f t="shared" si="51"/>
        <v>10.2321666666667</v>
      </c>
      <c r="AD66" s="1">
        <f t="shared" si="52"/>
        <v>0.29</v>
      </c>
      <c r="AE66" s="30">
        <f t="shared" si="53"/>
        <v>183.590715236877</v>
      </c>
      <c r="AF66" s="1">
        <f t="shared" si="54"/>
        <v>6159761.94443461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9">
        <v>23.5674597216667</v>
      </c>
      <c r="E67" s="20">
        <f t="shared" si="55"/>
        <v>26.9794346822581</v>
      </c>
      <c r="F67" s="16" t="s">
        <v>73</v>
      </c>
      <c r="G67" s="13">
        <v>10</v>
      </c>
      <c r="H67" s="18">
        <f t="shared" si="40"/>
        <v>23.5674597216667</v>
      </c>
      <c r="I67" s="18">
        <f t="shared" si="41"/>
        <v>296.717459721667</v>
      </c>
      <c r="J67" s="18">
        <f t="shared" si="42"/>
        <v>0.295678891657891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6.45117587904771</v>
      </c>
      <c r="P67" s="18">
        <f t="shared" si="45"/>
        <v>1.90747653380695</v>
      </c>
      <c r="Q67" s="24">
        <f t="shared" si="46"/>
        <v>0.553168194804015</v>
      </c>
      <c r="R67" s="18">
        <f t="shared" si="47"/>
        <v>0.80117865</v>
      </c>
      <c r="S67" s="25">
        <f t="shared" si="48"/>
        <v>0.690443005194928</v>
      </c>
      <c r="T67" s="3">
        <v>0.27</v>
      </c>
      <c r="U67" s="26">
        <f t="shared" si="49"/>
        <v>0.18641961140263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0"/>
        <v>0.311421330495531</v>
      </c>
      <c r="AC67" s="29">
        <f t="shared" si="51"/>
        <v>10.2321666666667</v>
      </c>
      <c r="AD67" s="1">
        <f t="shared" si="52"/>
        <v>0.29</v>
      </c>
      <c r="AE67" s="30">
        <f t="shared" si="53"/>
        <v>183.590715236877</v>
      </c>
      <c r="AF67" s="1">
        <f t="shared" si="54"/>
        <v>5850145.60102665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9">
        <v>20.5936535364516</v>
      </c>
      <c r="E68" s="20">
        <f t="shared" si="55"/>
        <v>23.5674597216667</v>
      </c>
      <c r="F68" s="16" t="s">
        <v>73</v>
      </c>
      <c r="G68" s="13">
        <v>11</v>
      </c>
      <c r="H68" s="18">
        <f t="shared" si="40"/>
        <v>20.5936535364516</v>
      </c>
      <c r="I68" s="18">
        <f t="shared" si="41"/>
        <v>293.743653536452</v>
      </c>
      <c r="J68" s="18">
        <f t="shared" si="42"/>
        <v>0.212100640490771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4.31651437797873</v>
      </c>
      <c r="O68" s="18">
        <f t="shared" si="56"/>
        <v>2.98986996726204</v>
      </c>
      <c r="P68" s="18">
        <f t="shared" si="45"/>
        <v>0.634153335040399</v>
      </c>
      <c r="Q68" s="24">
        <f t="shared" si="46"/>
        <v>0.183904467161716</v>
      </c>
      <c r="R68" s="18">
        <f t="shared" si="47"/>
        <v>0.80117865</v>
      </c>
      <c r="S68" s="25">
        <f t="shared" si="48"/>
        <v>0.229542396270439</v>
      </c>
      <c r="T68" s="3">
        <v>0.27</v>
      </c>
      <c r="U68" s="26">
        <f t="shared" si="49"/>
        <v>0.0619764469930186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0.238442023650744</v>
      </c>
      <c r="AC68" s="29">
        <f t="shared" si="51"/>
        <v>10.2321666666667</v>
      </c>
      <c r="AD68" s="1">
        <f t="shared" si="52"/>
        <v>0.29</v>
      </c>
      <c r="AE68" s="30">
        <f t="shared" si="53"/>
        <v>183.590715236877</v>
      </c>
      <c r="AF68" s="1">
        <f t="shared" si="54"/>
        <v>4479206.84668807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9">
        <v>15.1477912629333</v>
      </c>
      <c r="E69" s="20">
        <f t="shared" si="55"/>
        <v>20.5936535364516</v>
      </c>
      <c r="F69" s="16" t="s">
        <v>75</v>
      </c>
      <c r="G69" s="13">
        <v>12</v>
      </c>
      <c r="H69" s="18">
        <f t="shared" si="40"/>
        <v>15.1477912629333</v>
      </c>
      <c r="I69" s="18">
        <f t="shared" si="41"/>
        <v>288.297791262933</v>
      </c>
      <c r="J69" s="18">
        <f t="shared" si="42"/>
        <v>0.113399752185729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5.11840163222164</v>
      </c>
      <c r="P69" s="18">
        <f t="shared" si="45"/>
        <v>0.580425476680965</v>
      </c>
      <c r="Q69" s="24">
        <f t="shared" si="46"/>
        <v>0.16832338823748</v>
      </c>
      <c r="R69" s="18">
        <f t="shared" si="47"/>
        <v>0.80117865</v>
      </c>
      <c r="S69" s="25">
        <f t="shared" si="48"/>
        <v>0.210094700148937</v>
      </c>
      <c r="T69" s="3">
        <v>0.27</v>
      </c>
      <c r="U69" s="26">
        <f t="shared" si="49"/>
        <v>0.0567255690402129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0.237421778064513</v>
      </c>
      <c r="AC69" s="29">
        <f t="shared" si="51"/>
        <v>10.2321666666667</v>
      </c>
      <c r="AD69" s="1">
        <f t="shared" si="52"/>
        <v>0.29</v>
      </c>
      <c r="AE69" s="30">
        <f t="shared" si="53"/>
        <v>183.590715236877</v>
      </c>
      <c r="AF69" s="1">
        <f t="shared" si="54"/>
        <v>4460041.21914819</v>
      </c>
      <c r="AG69" s="1">
        <f>SUM(AF58:AF69)</f>
        <v>63868915.686913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9">
        <v>10.2206871594839</v>
      </c>
      <c r="E70" s="20">
        <f t="shared" si="55"/>
        <v>15.1477912629333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3" t="s">
        <v>44</v>
      </c>
      <c r="T72" s="23"/>
      <c r="U72" s="23"/>
      <c r="V72" s="23" t="s">
        <v>45</v>
      </c>
      <c r="W72" s="23"/>
      <c r="X72" s="23"/>
      <c r="Y72" s="23" t="s">
        <v>46</v>
      </c>
      <c r="Z72" s="23"/>
      <c r="AA72" s="23"/>
      <c r="AB72" s="23" t="s">
        <v>47</v>
      </c>
      <c r="AC72" s="23"/>
      <c r="AD72" s="23"/>
      <c r="AE72" s="23" t="s">
        <v>48</v>
      </c>
      <c r="AF72" s="23"/>
      <c r="AG72" s="23"/>
      <c r="AH72" s="23" t="s">
        <v>49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51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4" t="s">
        <v>11</v>
      </c>
      <c r="AR73" s="34" t="s">
        <v>12</v>
      </c>
      <c r="AS73" s="34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7</v>
      </c>
      <c r="E74" s="16"/>
      <c r="F74" s="16"/>
      <c r="G74" s="13">
        <v>1</v>
      </c>
      <c r="H74" s="18">
        <f t="shared" ref="H74:H85" si="57">E75</f>
        <v>7</v>
      </c>
      <c r="I74" s="18">
        <f t="shared" ref="I74:I85" si="58">H74+273.15</f>
        <v>280.15</v>
      </c>
      <c r="J74" s="18">
        <f t="shared" ref="J74:J85" si="59">EXP(($C$16*(I74-$C$14))/($C$17*I74*$C$14))</f>
        <v>0.0424643715341541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0.0221332797310318</v>
      </c>
      <c r="Q74" s="24">
        <f t="shared" ref="Q74:Q85" si="63">P74*$B$76</f>
        <v>0.00575465273006827</v>
      </c>
      <c r="R74" s="18">
        <f t="shared" ref="R74:R85" si="64">L74*$B$76</f>
        <v>0.1355172</v>
      </c>
      <c r="S74" s="25">
        <f t="shared" ref="S74:S85" si="65">Q74/R74</f>
        <v>0.0424643715341541</v>
      </c>
      <c r="T74" s="3">
        <v>0.01</v>
      </c>
      <c r="U74" s="26">
        <f t="shared" ref="U74:U85" si="66">S74*T74</f>
        <v>0.000424643715341541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0.00591464371534154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0</v>
      </c>
      <c r="AX74" s="1">
        <f t="shared" ref="AX74:AX85" si="73">AW74*10000*AV74*0.67*AU74*AT74</f>
        <v>0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8.05405731835484</v>
      </c>
      <c r="E75" s="20">
        <f t="shared" ref="E75:E86" si="74">D74</f>
        <v>7</v>
      </c>
      <c r="F75" s="16" t="s">
        <v>73</v>
      </c>
      <c r="G75" s="13">
        <v>2</v>
      </c>
      <c r="H75" s="18">
        <f t="shared" si="57"/>
        <v>8.05405731835484</v>
      </c>
      <c r="I75" s="18">
        <f t="shared" si="58"/>
        <v>281.204057318355</v>
      </c>
      <c r="J75" s="18">
        <f t="shared" si="59"/>
        <v>0.048373029549519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1.02030672026897</v>
      </c>
      <c r="P75" s="18">
        <f t="shared" si="62"/>
        <v>0.0493553271291436</v>
      </c>
      <c r="Q75" s="24">
        <f t="shared" si="63"/>
        <v>0.0128323850535773</v>
      </c>
      <c r="R75" s="18">
        <f t="shared" si="64"/>
        <v>0.1355172</v>
      </c>
      <c r="S75" s="25">
        <f t="shared" si="65"/>
        <v>0.0946919288000146</v>
      </c>
      <c r="T75" s="3">
        <v>0.01</v>
      </c>
      <c r="U75" s="26">
        <f t="shared" si="66"/>
        <v>0.000946919288000146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0.00643691928800015</v>
      </c>
      <c r="AU75" s="29">
        <f t="shared" si="70"/>
        <v>52.122</v>
      </c>
      <c r="AV75" s="1">
        <f t="shared" si="71"/>
        <v>0.26</v>
      </c>
      <c r="AW75" s="2">
        <f t="shared" si="72"/>
        <v>0</v>
      </c>
      <c r="AX75" s="1">
        <f t="shared" si="73"/>
        <v>0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9">
        <v>9.57009042768965</v>
      </c>
      <c r="E76" s="20">
        <f t="shared" si="74"/>
        <v>8.05405731835484</v>
      </c>
      <c r="F76" s="16" t="s">
        <v>73</v>
      </c>
      <c r="G76" s="13">
        <v>3</v>
      </c>
      <c r="H76" s="18">
        <f t="shared" si="57"/>
        <v>9.57009042768965</v>
      </c>
      <c r="I76" s="18">
        <f t="shared" si="58"/>
        <v>282.72009042769</v>
      </c>
      <c r="J76" s="18">
        <f t="shared" si="59"/>
        <v>0.058242441496036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1.49217139313982</v>
      </c>
      <c r="P76" s="18">
        <f t="shared" si="62"/>
        <v>0.0869077050670048</v>
      </c>
      <c r="Q76" s="24">
        <f t="shared" si="63"/>
        <v>0.0225960033174212</v>
      </c>
      <c r="R76" s="18">
        <f t="shared" si="64"/>
        <v>0.1355172</v>
      </c>
      <c r="S76" s="25">
        <f t="shared" si="65"/>
        <v>0.166739006690082</v>
      </c>
      <c r="T76" s="3">
        <v>0.01</v>
      </c>
      <c r="U76" s="26">
        <f t="shared" si="66"/>
        <v>0.00166739006690082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0.00715739006690082</v>
      </c>
      <c r="AU76" s="29">
        <f t="shared" si="70"/>
        <v>52.122</v>
      </c>
      <c r="AV76" s="1">
        <f t="shared" si="71"/>
        <v>0.26</v>
      </c>
      <c r="AW76" s="2">
        <f t="shared" si="72"/>
        <v>0</v>
      </c>
      <c r="AX76" s="1">
        <f t="shared" si="73"/>
        <v>0</v>
      </c>
    </row>
    <row r="77" s="1" customFormat="1" spans="1:50">
      <c r="A77" s="13"/>
      <c r="B77" s="13"/>
      <c r="C77" s="16">
        <v>3</v>
      </c>
      <c r="D77" s="19">
        <v>14.2300272938065</v>
      </c>
      <c r="E77" s="20">
        <f t="shared" si="74"/>
        <v>9.57009042768965</v>
      </c>
      <c r="F77" s="16" t="s">
        <v>73</v>
      </c>
      <c r="G77" s="13">
        <v>4</v>
      </c>
      <c r="H77" s="18">
        <f t="shared" si="57"/>
        <v>14.2300272938065</v>
      </c>
      <c r="I77" s="18">
        <f t="shared" si="58"/>
        <v>287.380027293806</v>
      </c>
      <c r="J77" s="18">
        <f t="shared" si="59"/>
        <v>0.10180529058449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1.92648368807282</v>
      </c>
      <c r="P77" s="18">
        <f t="shared" si="62"/>
        <v>0.196126231670533</v>
      </c>
      <c r="Q77" s="24">
        <f t="shared" si="63"/>
        <v>0.0509928202343387</v>
      </c>
      <c r="R77" s="18">
        <f t="shared" si="64"/>
        <v>0.1355172</v>
      </c>
      <c r="S77" s="25">
        <f t="shared" si="65"/>
        <v>0.376283012299093</v>
      </c>
      <c r="T77" s="3">
        <v>0.01</v>
      </c>
      <c r="U77" s="26">
        <f t="shared" si="66"/>
        <v>0.00376283012299093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0.015</v>
      </c>
      <c r="AR77" s="3">
        <v>0.5</v>
      </c>
      <c r="AS77" s="3">
        <f t="shared" si="68"/>
        <v>0.0075</v>
      </c>
      <c r="AT77" s="2">
        <f t="shared" si="69"/>
        <v>0.0117528301229909</v>
      </c>
      <c r="AU77" s="29">
        <f t="shared" si="70"/>
        <v>52.122</v>
      </c>
      <c r="AV77" s="1">
        <f t="shared" si="71"/>
        <v>0.26</v>
      </c>
      <c r="AW77" s="2">
        <f t="shared" si="72"/>
        <v>0</v>
      </c>
      <c r="AX77" s="1">
        <f t="shared" si="73"/>
        <v>0</v>
      </c>
    </row>
    <row r="78" s="1" customFormat="1" spans="1:50">
      <c r="A78" s="13"/>
      <c r="B78" s="13"/>
      <c r="C78" s="16">
        <v>4</v>
      </c>
      <c r="D78" s="19">
        <v>19.4247037913333</v>
      </c>
      <c r="E78" s="20">
        <f t="shared" si="74"/>
        <v>14.2300272938065</v>
      </c>
      <c r="F78" s="16" t="s">
        <v>73</v>
      </c>
      <c r="G78" s="13">
        <v>5</v>
      </c>
      <c r="H78" s="18">
        <f t="shared" si="57"/>
        <v>19.4247037913333</v>
      </c>
      <c r="I78" s="18">
        <f t="shared" si="58"/>
        <v>292.574703791333</v>
      </c>
      <c r="J78" s="18">
        <f t="shared" si="59"/>
        <v>0.18579144753076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1.64383958358217</v>
      </c>
      <c r="O78" s="18">
        <f t="shared" si="75"/>
        <v>0.607737872820114</v>
      </c>
      <c r="P78" s="18">
        <f t="shared" si="62"/>
        <v>0.112912499110514</v>
      </c>
      <c r="Q78" s="24">
        <f t="shared" si="63"/>
        <v>0.0293572497687336</v>
      </c>
      <c r="R78" s="18">
        <f t="shared" si="64"/>
        <v>0.1355172</v>
      </c>
      <c r="S78" s="25">
        <f t="shared" si="65"/>
        <v>0.216631171310606</v>
      </c>
      <c r="T78" s="3">
        <v>0.01</v>
      </c>
      <c r="U78" s="26">
        <f t="shared" si="66"/>
        <v>0.00216631171310606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0.0121163117131061</v>
      </c>
      <c r="AU78" s="29">
        <f t="shared" si="70"/>
        <v>52.122</v>
      </c>
      <c r="AV78" s="1">
        <f t="shared" si="71"/>
        <v>0.26</v>
      </c>
      <c r="AW78" s="2">
        <f t="shared" si="72"/>
        <v>0</v>
      </c>
      <c r="AX78" s="1">
        <f t="shared" si="73"/>
        <v>0</v>
      </c>
    </row>
    <row r="79" s="1" customFormat="1" spans="1:50">
      <c r="A79" s="13"/>
      <c r="B79" s="13"/>
      <c r="C79" s="16">
        <v>5</v>
      </c>
      <c r="D79" s="19">
        <v>22.9373746758065</v>
      </c>
      <c r="E79" s="20">
        <f t="shared" si="74"/>
        <v>19.4247037913333</v>
      </c>
      <c r="F79" s="16" t="s">
        <v>75</v>
      </c>
      <c r="G79" s="13">
        <v>6</v>
      </c>
      <c r="H79" s="18">
        <f t="shared" si="57"/>
        <v>22.9373746758065</v>
      </c>
      <c r="I79" s="18">
        <f t="shared" si="58"/>
        <v>296.087374675806</v>
      </c>
      <c r="J79" s="18">
        <f t="shared" si="59"/>
        <v>0.275735603322994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1.0160453737096</v>
      </c>
      <c r="P79" s="18">
        <f t="shared" si="62"/>
        <v>0.280159884123354</v>
      </c>
      <c r="Q79" s="24">
        <f t="shared" si="63"/>
        <v>0.072841569872072</v>
      </c>
      <c r="R79" s="18">
        <f t="shared" si="64"/>
        <v>0.1355172</v>
      </c>
      <c r="S79" s="25">
        <f t="shared" si="65"/>
        <v>0.537507931628398</v>
      </c>
      <c r="T79" s="3">
        <v>0.01</v>
      </c>
      <c r="U79" s="26">
        <f t="shared" si="66"/>
        <v>0.00537507931628398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0.015325079316284</v>
      </c>
      <c r="AU79" s="29">
        <f t="shared" si="70"/>
        <v>52.122</v>
      </c>
      <c r="AV79" s="1">
        <f t="shared" si="71"/>
        <v>0.26</v>
      </c>
      <c r="AW79" s="2">
        <f t="shared" si="72"/>
        <v>0</v>
      </c>
      <c r="AX79" s="1">
        <f t="shared" si="73"/>
        <v>0</v>
      </c>
    </row>
    <row r="80" s="1" customFormat="1" spans="1:50">
      <c r="A80" s="13"/>
      <c r="B80" s="13"/>
      <c r="C80" s="16">
        <v>6</v>
      </c>
      <c r="D80" s="19">
        <v>25.280272489</v>
      </c>
      <c r="E80" s="20">
        <f t="shared" si="74"/>
        <v>22.9373746758065</v>
      </c>
      <c r="F80" s="16" t="s">
        <v>73</v>
      </c>
      <c r="G80" s="13">
        <v>7</v>
      </c>
      <c r="H80" s="18">
        <f t="shared" si="57"/>
        <v>25.280272489</v>
      </c>
      <c r="I80" s="18">
        <f t="shared" si="58"/>
        <v>298.430272489</v>
      </c>
      <c r="J80" s="18">
        <f t="shared" si="59"/>
        <v>0.356956093813342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1.25710548958625</v>
      </c>
      <c r="P80" s="18">
        <f t="shared" si="62"/>
        <v>0.448731465074016</v>
      </c>
      <c r="Q80" s="24">
        <f t="shared" si="63"/>
        <v>0.116670180919244</v>
      </c>
      <c r="R80" s="18">
        <f t="shared" si="64"/>
        <v>0.1355172</v>
      </c>
      <c r="S80" s="25">
        <f t="shared" si="65"/>
        <v>0.860925262027581</v>
      </c>
      <c r="T80" s="3">
        <v>0.01</v>
      </c>
      <c r="U80" s="26">
        <f t="shared" si="66"/>
        <v>0.00860925262027581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0.02</v>
      </c>
      <c r="AR80" s="3">
        <v>0.5</v>
      </c>
      <c r="AS80" s="3">
        <f t="shared" si="68"/>
        <v>0.01</v>
      </c>
      <c r="AT80" s="2">
        <f t="shared" si="69"/>
        <v>0.0210592526202758</v>
      </c>
      <c r="AU80" s="29">
        <f t="shared" si="70"/>
        <v>52.122</v>
      </c>
      <c r="AV80" s="1">
        <f t="shared" si="71"/>
        <v>0.26</v>
      </c>
      <c r="AW80" s="2">
        <f t="shared" si="72"/>
        <v>0</v>
      </c>
      <c r="AX80" s="1">
        <f t="shared" si="73"/>
        <v>0</v>
      </c>
    </row>
    <row r="81" s="1" customFormat="1" spans="1:50">
      <c r="A81" s="13"/>
      <c r="B81" s="13"/>
      <c r="C81" s="16">
        <v>7</v>
      </c>
      <c r="D81" s="19">
        <v>27.9128532641936</v>
      </c>
      <c r="E81" s="20">
        <f t="shared" si="74"/>
        <v>25.280272489</v>
      </c>
      <c r="F81" s="16" t="s">
        <v>73</v>
      </c>
      <c r="G81" s="13">
        <v>8</v>
      </c>
      <c r="H81" s="18">
        <f t="shared" si="57"/>
        <v>27.9128532641936</v>
      </c>
      <c r="I81" s="18">
        <f t="shared" si="58"/>
        <v>301.062853264194</v>
      </c>
      <c r="J81" s="18">
        <f t="shared" si="59"/>
        <v>0.474807723686319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1.32959402451223</v>
      </c>
      <c r="P81" s="18">
        <f t="shared" si="62"/>
        <v>0.631301512205584</v>
      </c>
      <c r="Q81" s="24">
        <f t="shared" si="63"/>
        <v>0.164138393173452</v>
      </c>
      <c r="R81" s="18">
        <f t="shared" si="64"/>
        <v>0.1355172</v>
      </c>
      <c r="S81" s="25">
        <f t="shared" si="65"/>
        <v>1.21119970877093</v>
      </c>
      <c r="T81" s="3">
        <v>0.01</v>
      </c>
      <c r="U81" s="26">
        <f t="shared" si="66"/>
        <v>0.0121119970877093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0.02</v>
      </c>
      <c r="AR81" s="3">
        <v>0.5</v>
      </c>
      <c r="AS81" s="3">
        <f t="shared" si="68"/>
        <v>0.01</v>
      </c>
      <c r="AT81" s="2">
        <f t="shared" si="69"/>
        <v>0.0245619970877093</v>
      </c>
      <c r="AU81" s="29">
        <f t="shared" si="70"/>
        <v>52.122</v>
      </c>
      <c r="AV81" s="1">
        <f t="shared" si="71"/>
        <v>0.26</v>
      </c>
      <c r="AW81" s="2">
        <f t="shared" si="72"/>
        <v>0</v>
      </c>
      <c r="AX81" s="1">
        <f t="shared" si="73"/>
        <v>0</v>
      </c>
    </row>
    <row r="82" s="1" customFormat="1" spans="1:50">
      <c r="A82" s="13"/>
      <c r="B82" s="13"/>
      <c r="C82" s="16">
        <v>8</v>
      </c>
      <c r="D82" s="19">
        <v>26.9794346822581</v>
      </c>
      <c r="E82" s="20">
        <f t="shared" si="74"/>
        <v>27.9128532641936</v>
      </c>
      <c r="F82" s="16" t="s">
        <v>73</v>
      </c>
      <c r="G82" s="13">
        <v>9</v>
      </c>
      <c r="H82" s="18">
        <f t="shared" si="57"/>
        <v>26.9794346822581</v>
      </c>
      <c r="I82" s="18">
        <f t="shared" si="58"/>
        <v>300.129434682258</v>
      </c>
      <c r="J82" s="18">
        <f t="shared" si="59"/>
        <v>0.42937321226378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1.21951251230665</v>
      </c>
      <c r="P82" s="18">
        <f t="shared" si="62"/>
        <v>0.523626004804977</v>
      </c>
      <c r="Q82" s="24">
        <f t="shared" si="63"/>
        <v>0.136142761249294</v>
      </c>
      <c r="R82" s="18">
        <f t="shared" si="64"/>
        <v>0.1355172</v>
      </c>
      <c r="S82" s="25">
        <f t="shared" si="65"/>
        <v>1.00461610223126</v>
      </c>
      <c r="T82" s="3">
        <v>0.01</v>
      </c>
      <c r="U82" s="26">
        <f t="shared" si="66"/>
        <v>0.0100461610223126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7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0.0199961610223126</v>
      </c>
      <c r="AU82" s="29">
        <f t="shared" si="70"/>
        <v>52.122</v>
      </c>
      <c r="AV82" s="1">
        <f t="shared" si="71"/>
        <v>0.26</v>
      </c>
      <c r="AW82" s="2">
        <f t="shared" si="72"/>
        <v>0</v>
      </c>
      <c r="AX82" s="1">
        <f t="shared" si="73"/>
        <v>0</v>
      </c>
    </row>
    <row r="83" s="1" customFormat="1" spans="1:50">
      <c r="A83" s="13"/>
      <c r="B83" s="13"/>
      <c r="C83" s="16">
        <v>9</v>
      </c>
      <c r="D83" s="19">
        <v>23.5674597216667</v>
      </c>
      <c r="E83" s="20">
        <f t="shared" si="74"/>
        <v>26.9794346822581</v>
      </c>
      <c r="F83" s="16" t="s">
        <v>73</v>
      </c>
      <c r="G83" s="13">
        <v>10</v>
      </c>
      <c r="H83" s="18">
        <f t="shared" si="57"/>
        <v>23.5674597216667</v>
      </c>
      <c r="I83" s="18">
        <f t="shared" si="58"/>
        <v>296.717459721667</v>
      </c>
      <c r="J83" s="18">
        <f t="shared" si="59"/>
        <v>0.295678891657891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1.21710650750167</v>
      </c>
      <c r="P83" s="18">
        <f t="shared" si="62"/>
        <v>0.3598727031677</v>
      </c>
      <c r="Q83" s="24">
        <f t="shared" si="63"/>
        <v>0.0935669028236021</v>
      </c>
      <c r="R83" s="18">
        <f t="shared" si="64"/>
        <v>0.1355172</v>
      </c>
      <c r="S83" s="25">
        <f t="shared" si="65"/>
        <v>0.690443005194928</v>
      </c>
      <c r="T83" s="3">
        <v>0.01</v>
      </c>
      <c r="U83" s="26">
        <f t="shared" si="66"/>
        <v>0.00690443005194928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0.0168544300519493</v>
      </c>
      <c r="AU83" s="29">
        <f t="shared" si="70"/>
        <v>52.122</v>
      </c>
      <c r="AV83" s="1">
        <f t="shared" si="71"/>
        <v>0.26</v>
      </c>
      <c r="AW83" s="2">
        <f t="shared" si="72"/>
        <v>0</v>
      </c>
      <c r="AX83" s="1">
        <f t="shared" si="73"/>
        <v>0</v>
      </c>
    </row>
    <row r="84" s="1" customFormat="1" spans="1:50">
      <c r="A84" s="13"/>
      <c r="B84" s="13"/>
      <c r="C84" s="16">
        <v>10</v>
      </c>
      <c r="D84" s="19">
        <v>20.5936535364516</v>
      </c>
      <c r="E84" s="20">
        <f t="shared" si="74"/>
        <v>23.5674597216667</v>
      </c>
      <c r="F84" s="16" t="s">
        <v>73</v>
      </c>
      <c r="G84" s="13">
        <v>11</v>
      </c>
      <c r="H84" s="18">
        <f t="shared" si="57"/>
        <v>20.5936535364516</v>
      </c>
      <c r="I84" s="18">
        <f t="shared" si="58"/>
        <v>293.743653536452</v>
      </c>
      <c r="J84" s="18">
        <f t="shared" si="59"/>
        <v>0.212100640490771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0.814372114117271</v>
      </c>
      <c r="O84" s="18">
        <f t="shared" si="75"/>
        <v>0.564081690216699</v>
      </c>
      <c r="P84" s="18">
        <f t="shared" si="62"/>
        <v>0.119642087784078</v>
      </c>
      <c r="Q84" s="24">
        <f t="shared" si="63"/>
        <v>0.0311069428238604</v>
      </c>
      <c r="R84" s="18">
        <f t="shared" si="64"/>
        <v>0.1355172</v>
      </c>
      <c r="S84" s="25">
        <f t="shared" si="65"/>
        <v>0.229542396270439</v>
      </c>
      <c r="T84" s="3">
        <v>0.01</v>
      </c>
      <c r="U84" s="26">
        <f t="shared" si="66"/>
        <v>0.00229542396270439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0.005</v>
      </c>
      <c r="AF84" s="3">
        <v>0.49</v>
      </c>
      <c r="AG84" s="26">
        <f t="shared" si="67"/>
        <v>0.00245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0.00974542396270439</v>
      </c>
      <c r="AU84" s="29">
        <f t="shared" si="70"/>
        <v>52.122</v>
      </c>
      <c r="AV84" s="1">
        <f t="shared" si="71"/>
        <v>0.26</v>
      </c>
      <c r="AW84" s="2">
        <f t="shared" si="72"/>
        <v>0</v>
      </c>
      <c r="AX84" s="1">
        <f t="shared" si="73"/>
        <v>0</v>
      </c>
    </row>
    <row r="85" s="1" customFormat="1" spans="1:51">
      <c r="A85" s="13"/>
      <c r="B85" s="13"/>
      <c r="C85" s="16">
        <v>11</v>
      </c>
      <c r="D85" s="19">
        <v>15.1477912629333</v>
      </c>
      <c r="E85" s="20">
        <f t="shared" si="74"/>
        <v>20.5936535364516</v>
      </c>
      <c r="F85" s="16" t="s">
        <v>75</v>
      </c>
      <c r="G85" s="13">
        <v>12</v>
      </c>
      <c r="H85" s="18">
        <f t="shared" si="57"/>
        <v>15.1477912629333</v>
      </c>
      <c r="I85" s="18">
        <f t="shared" si="58"/>
        <v>288.297791262933</v>
      </c>
      <c r="J85" s="18">
        <f t="shared" si="59"/>
        <v>0.113399752185729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0.96565960243262</v>
      </c>
      <c r="P85" s="18">
        <f t="shared" si="62"/>
        <v>0.109505559611629</v>
      </c>
      <c r="Q85" s="24">
        <f t="shared" si="63"/>
        <v>0.0284714454990235</v>
      </c>
      <c r="R85" s="18">
        <f t="shared" si="64"/>
        <v>0.1355172</v>
      </c>
      <c r="S85" s="25">
        <f t="shared" si="65"/>
        <v>0.210094700148937</v>
      </c>
      <c r="T85" s="3">
        <v>0.01</v>
      </c>
      <c r="U85" s="26">
        <f t="shared" si="66"/>
        <v>0.00210094700148937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0.005</v>
      </c>
      <c r="AF85" s="3">
        <v>0.49</v>
      </c>
      <c r="AG85" s="26">
        <f t="shared" si="67"/>
        <v>0.00245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0.00955094700148936</v>
      </c>
      <c r="AU85" s="29">
        <f t="shared" si="70"/>
        <v>52.122</v>
      </c>
      <c r="AV85" s="1">
        <f t="shared" si="71"/>
        <v>0.26</v>
      </c>
      <c r="AW85" s="2">
        <f t="shared" si="72"/>
        <v>0</v>
      </c>
      <c r="AX85" s="1">
        <f t="shared" si="73"/>
        <v>0</v>
      </c>
      <c r="AY85" s="1">
        <f>SUM(AX74:AX85)</f>
        <v>0</v>
      </c>
    </row>
    <row r="86" s="1" customFormat="1" spans="1:46">
      <c r="A86" s="13"/>
      <c r="B86" s="13"/>
      <c r="C86" s="16">
        <v>12</v>
      </c>
      <c r="D86" s="19">
        <v>10.2206871594839</v>
      </c>
      <c r="E86" s="20">
        <f t="shared" si="74"/>
        <v>15.1477912629333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44</v>
      </c>
      <c r="T88" s="23"/>
      <c r="U88" s="23"/>
      <c r="V88" s="23" t="s">
        <v>45</v>
      </c>
      <c r="W88" s="23"/>
      <c r="X88" s="23"/>
      <c r="Y88" s="23" t="s">
        <v>46</v>
      </c>
      <c r="Z88" s="23"/>
      <c r="AA88" s="23"/>
      <c r="AB88" s="23" t="s">
        <v>47</v>
      </c>
      <c r="AC88" s="23"/>
      <c r="AD88" s="23"/>
      <c r="AE88" s="23" t="s">
        <v>48</v>
      </c>
      <c r="AF88" s="23"/>
      <c r="AG88" s="23"/>
      <c r="AH88" s="23" t="s">
        <v>49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51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4" t="s">
        <v>11</v>
      </c>
      <c r="AR89" s="34" t="s">
        <v>12</v>
      </c>
      <c r="AS89" s="34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7</v>
      </c>
      <c r="E90" s="16"/>
      <c r="F90" s="16"/>
      <c r="G90" s="13">
        <v>1</v>
      </c>
      <c r="H90" s="18">
        <f t="shared" ref="H90:H101" si="76">E91</f>
        <v>7</v>
      </c>
      <c r="I90" s="18">
        <f t="shared" ref="I90:I101" si="77">H90+273.15</f>
        <v>280.15</v>
      </c>
      <c r="J90" s="18">
        <f t="shared" ref="J90:J101" si="78">EXP(($C$16*(I90-$C$14))/($C$17*I90*$C$14))</f>
        <v>0.0424643715341541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0.0120896065757737</v>
      </c>
      <c r="Q90" s="24">
        <f t="shared" ref="Q90:Q101" si="82">P90*$B$76</f>
        <v>0.00314329770970115</v>
      </c>
      <c r="R90" s="18">
        <f t="shared" ref="R90:R101" si="83">L90*$B$76</f>
        <v>0.074022</v>
      </c>
      <c r="S90" s="25">
        <f t="shared" ref="S90:S101" si="84">Q90/R90</f>
        <v>0.0424643715341541</v>
      </c>
      <c r="T90" s="3">
        <v>0.01</v>
      </c>
      <c r="U90" s="26">
        <f t="shared" ref="U90:U101" si="85">S90*T90</f>
        <v>0.000424643715341541</v>
      </c>
      <c r="V90" s="25"/>
      <c r="W90" s="3"/>
      <c r="X90" s="3"/>
      <c r="Y90" s="28"/>
      <c r="Z90" s="3"/>
      <c r="AA90" s="27"/>
      <c r="AB90" s="3"/>
      <c r="AC90" s="3"/>
      <c r="AD90" s="3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0.00591464371534154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0</v>
      </c>
      <c r="AX90" s="1">
        <f t="shared" ref="AX90:AX101" si="92">AW90*10000*AV90*0.67*AU90*AT90</f>
        <v>0</v>
      </c>
      <c r="AZ90" s="2">
        <f t="shared" ref="AZ90:AZ101" si="93">$E$10</f>
        <v>0</v>
      </c>
      <c r="BA90" s="1">
        <f t="shared" ref="BA90:BA101" si="94">AZ90*10000*AV90*0.67*AU90*AT90</f>
        <v>0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8.05405731835484</v>
      </c>
      <c r="E91" s="20">
        <f t="shared" ref="E91:E102" si="95">D90</f>
        <v>7</v>
      </c>
      <c r="F91" s="16" t="s">
        <v>73</v>
      </c>
      <c r="G91" s="13">
        <v>2</v>
      </c>
      <c r="H91" s="18">
        <f t="shared" si="76"/>
        <v>8.05405731835484</v>
      </c>
      <c r="I91" s="18">
        <f t="shared" si="77"/>
        <v>281.204057318355</v>
      </c>
      <c r="J91" s="18">
        <f t="shared" si="78"/>
        <v>0.048373029549519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0.557310393424226</v>
      </c>
      <c r="P91" s="18">
        <f t="shared" si="81"/>
        <v>0.0269587921293642</v>
      </c>
      <c r="Q91" s="24">
        <f t="shared" si="82"/>
        <v>0.00700928595363468</v>
      </c>
      <c r="R91" s="18">
        <f t="shared" si="83"/>
        <v>0.074022</v>
      </c>
      <c r="S91" s="25">
        <f t="shared" si="84"/>
        <v>0.0946919288000146</v>
      </c>
      <c r="T91" s="3">
        <v>0.01</v>
      </c>
      <c r="U91" s="26">
        <f t="shared" si="85"/>
        <v>0.000946919288000146</v>
      </c>
      <c r="V91" s="25"/>
      <c r="W91" s="3"/>
      <c r="X91" s="3"/>
      <c r="Y91" s="28"/>
      <c r="Z91" s="3"/>
      <c r="AA91" s="27"/>
      <c r="AB91" s="3"/>
      <c r="AC91" s="3"/>
      <c r="AD91" s="3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0.00643691928800015</v>
      </c>
      <c r="AU91" s="29">
        <f t="shared" si="89"/>
        <v>28.47</v>
      </c>
      <c r="AV91" s="1">
        <f t="shared" si="90"/>
        <v>0.26</v>
      </c>
      <c r="AW91" s="2">
        <f t="shared" si="91"/>
        <v>0</v>
      </c>
      <c r="AX91" s="1">
        <f t="shared" si="92"/>
        <v>0</v>
      </c>
      <c r="AZ91" s="2">
        <f t="shared" si="93"/>
        <v>0</v>
      </c>
      <c r="BA91" s="1">
        <f t="shared" si="94"/>
        <v>0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9">
        <v>9.57009042768965</v>
      </c>
      <c r="E92" s="20">
        <f t="shared" si="95"/>
        <v>8.05405731835484</v>
      </c>
      <c r="F92" s="16" t="s">
        <v>73</v>
      </c>
      <c r="G92" s="13">
        <v>3</v>
      </c>
      <c r="H92" s="18">
        <f t="shared" si="76"/>
        <v>9.57009042768965</v>
      </c>
      <c r="I92" s="18">
        <f t="shared" si="77"/>
        <v>282.72009042769</v>
      </c>
      <c r="J92" s="18">
        <f t="shared" si="78"/>
        <v>0.058242441496036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0.815051601294862</v>
      </c>
      <c r="P92" s="18">
        <f t="shared" si="81"/>
        <v>0.0474705952046665</v>
      </c>
      <c r="Q92" s="24">
        <f t="shared" si="82"/>
        <v>0.0123423547532133</v>
      </c>
      <c r="R92" s="18">
        <f t="shared" si="83"/>
        <v>0.074022</v>
      </c>
      <c r="S92" s="25">
        <f t="shared" si="84"/>
        <v>0.166739006690082</v>
      </c>
      <c r="T92" s="3">
        <v>0.01</v>
      </c>
      <c r="U92" s="26">
        <f t="shared" si="85"/>
        <v>0.00166739006690082</v>
      </c>
      <c r="V92" s="25"/>
      <c r="W92" s="3"/>
      <c r="X92" s="3"/>
      <c r="Y92" s="28"/>
      <c r="Z92" s="3"/>
      <c r="AA92" s="27"/>
      <c r="AB92" s="3"/>
      <c r="AC92" s="3"/>
      <c r="AD92" s="3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0.00715739006690082</v>
      </c>
      <c r="AU92" s="29">
        <f t="shared" si="89"/>
        <v>28.47</v>
      </c>
      <c r="AV92" s="1">
        <f t="shared" si="90"/>
        <v>0.26</v>
      </c>
      <c r="AW92" s="2">
        <f t="shared" si="91"/>
        <v>0</v>
      </c>
      <c r="AX92" s="1">
        <f t="shared" si="92"/>
        <v>0</v>
      </c>
      <c r="AZ92" s="2">
        <f t="shared" si="93"/>
        <v>0</v>
      </c>
      <c r="BA92" s="1">
        <f t="shared" si="94"/>
        <v>0</v>
      </c>
    </row>
    <row r="93" s="1" customFormat="1" spans="1:53">
      <c r="A93" s="13"/>
      <c r="B93" s="13"/>
      <c r="C93" s="16">
        <v>3</v>
      </c>
      <c r="D93" s="19">
        <v>14.2300272938065</v>
      </c>
      <c r="E93" s="20">
        <f t="shared" si="95"/>
        <v>9.57009042768965</v>
      </c>
      <c r="F93" s="16" t="s">
        <v>73</v>
      </c>
      <c r="G93" s="13">
        <v>4</v>
      </c>
      <c r="H93" s="18">
        <f t="shared" si="76"/>
        <v>14.2300272938065</v>
      </c>
      <c r="I93" s="18">
        <f t="shared" si="77"/>
        <v>287.380027293806</v>
      </c>
      <c r="J93" s="18">
        <f t="shared" si="78"/>
        <v>0.10180529058449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1.0522810060902</v>
      </c>
      <c r="P93" s="18">
        <f t="shared" si="81"/>
        <v>0.107127773601552</v>
      </c>
      <c r="Q93" s="24">
        <f t="shared" si="82"/>
        <v>0.0278532211364035</v>
      </c>
      <c r="R93" s="18">
        <f t="shared" si="83"/>
        <v>0.074022</v>
      </c>
      <c r="S93" s="25">
        <f t="shared" si="84"/>
        <v>0.376283012299093</v>
      </c>
      <c r="T93" s="3">
        <v>0.01</v>
      </c>
      <c r="U93" s="26">
        <f t="shared" si="85"/>
        <v>0.00376283012299093</v>
      </c>
      <c r="V93" s="25"/>
      <c r="W93" s="3"/>
      <c r="X93" s="3"/>
      <c r="Y93" s="28"/>
      <c r="Z93" s="3"/>
      <c r="AA93" s="27"/>
      <c r="AB93" s="3"/>
      <c r="AC93" s="3"/>
      <c r="AD93" s="3"/>
      <c r="AE93" s="25">
        <v>0.005</v>
      </c>
      <c r="AF93" s="3">
        <v>0.49</v>
      </c>
      <c r="AG93" s="26">
        <f t="shared" si="86"/>
        <v>0.00245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0.015</v>
      </c>
      <c r="AR93" s="3">
        <v>0.5</v>
      </c>
      <c r="AS93" s="3">
        <f t="shared" si="87"/>
        <v>0.0075</v>
      </c>
      <c r="AT93" s="2">
        <f t="shared" si="88"/>
        <v>0.0137128301229909</v>
      </c>
      <c r="AU93" s="29">
        <f t="shared" si="89"/>
        <v>28.47</v>
      </c>
      <c r="AV93" s="1">
        <f t="shared" si="90"/>
        <v>0.26</v>
      </c>
      <c r="AW93" s="2">
        <f t="shared" si="91"/>
        <v>0</v>
      </c>
      <c r="AX93" s="1">
        <f t="shared" si="92"/>
        <v>0</v>
      </c>
      <c r="AZ93" s="2">
        <f t="shared" si="93"/>
        <v>0</v>
      </c>
      <c r="BA93" s="1">
        <f t="shared" si="94"/>
        <v>0</v>
      </c>
    </row>
    <row r="94" s="1" customFormat="1" spans="1:53">
      <c r="A94" s="13"/>
      <c r="B94" s="13"/>
      <c r="C94" s="16">
        <v>4</v>
      </c>
      <c r="D94" s="19">
        <v>19.4247037913333</v>
      </c>
      <c r="E94" s="20">
        <f t="shared" si="95"/>
        <v>14.2300272938065</v>
      </c>
      <c r="F94" s="16" t="s">
        <v>73</v>
      </c>
      <c r="G94" s="13">
        <v>5</v>
      </c>
      <c r="H94" s="18">
        <f t="shared" si="76"/>
        <v>19.4247037913333</v>
      </c>
      <c r="I94" s="18">
        <f t="shared" si="77"/>
        <v>292.574703791333</v>
      </c>
      <c r="J94" s="18">
        <f t="shared" si="78"/>
        <v>0.18579144753076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0.897895570864212</v>
      </c>
      <c r="O94" s="18">
        <f t="shared" si="96"/>
        <v>0.331957661624432</v>
      </c>
      <c r="P94" s="18">
        <f t="shared" si="81"/>
        <v>0.0616748944721295</v>
      </c>
      <c r="Q94" s="24">
        <f t="shared" si="82"/>
        <v>0.0160354725627537</v>
      </c>
      <c r="R94" s="18">
        <f t="shared" si="83"/>
        <v>0.074022</v>
      </c>
      <c r="S94" s="25">
        <f t="shared" si="84"/>
        <v>0.216631171310606</v>
      </c>
      <c r="T94" s="3">
        <v>0.01</v>
      </c>
      <c r="U94" s="26">
        <f t="shared" si="85"/>
        <v>0.00216631171310606</v>
      </c>
      <c r="V94" s="25"/>
      <c r="W94" s="3"/>
      <c r="X94" s="3"/>
      <c r="Y94" s="28"/>
      <c r="Z94" s="3"/>
      <c r="AA94" s="27"/>
      <c r="AB94" s="3"/>
      <c r="AC94" s="3"/>
      <c r="AD94" s="3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0.0121163117131061</v>
      </c>
      <c r="AU94" s="29">
        <f t="shared" si="89"/>
        <v>28.47</v>
      </c>
      <c r="AV94" s="1">
        <f t="shared" si="90"/>
        <v>0.26</v>
      </c>
      <c r="AW94" s="2">
        <f t="shared" si="91"/>
        <v>0</v>
      </c>
      <c r="AX94" s="1">
        <f t="shared" si="92"/>
        <v>0</v>
      </c>
      <c r="AZ94" s="2">
        <f t="shared" si="93"/>
        <v>0</v>
      </c>
      <c r="BA94" s="1">
        <f t="shared" si="94"/>
        <v>0</v>
      </c>
    </row>
    <row r="95" s="1" customFormat="1" spans="1:53">
      <c r="A95" s="13"/>
      <c r="B95" s="13"/>
      <c r="C95" s="16">
        <v>5</v>
      </c>
      <c r="D95" s="19">
        <v>22.9373746758065</v>
      </c>
      <c r="E95" s="20">
        <f t="shared" si="95"/>
        <v>19.4247037913333</v>
      </c>
      <c r="F95" s="16" t="s">
        <v>75</v>
      </c>
      <c r="G95" s="13">
        <v>6</v>
      </c>
      <c r="H95" s="18">
        <f t="shared" si="76"/>
        <v>22.9373746758065</v>
      </c>
      <c r="I95" s="18">
        <f t="shared" si="77"/>
        <v>296.087374675806</v>
      </c>
      <c r="J95" s="18">
        <f t="shared" si="78"/>
        <v>0.275735603322994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0.554982767152303</v>
      </c>
      <c r="P95" s="18">
        <f t="shared" si="81"/>
        <v>0.153028508134605</v>
      </c>
      <c r="Q95" s="24">
        <f t="shared" si="82"/>
        <v>0.0397874121149973</v>
      </c>
      <c r="R95" s="18">
        <f t="shared" si="83"/>
        <v>0.074022</v>
      </c>
      <c r="S95" s="25">
        <f t="shared" si="84"/>
        <v>0.537507931628398</v>
      </c>
      <c r="T95" s="3">
        <v>0.01</v>
      </c>
      <c r="U95" s="26">
        <f t="shared" si="85"/>
        <v>0.00537507931628398</v>
      </c>
      <c r="V95" s="25"/>
      <c r="W95" s="3"/>
      <c r="X95" s="3"/>
      <c r="Y95" s="28"/>
      <c r="Z95" s="3"/>
      <c r="AA95" s="27"/>
      <c r="AB95" s="3"/>
      <c r="AC95" s="3"/>
      <c r="AD95" s="3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0.015325079316284</v>
      </c>
      <c r="AU95" s="29">
        <f t="shared" si="89"/>
        <v>28.47</v>
      </c>
      <c r="AV95" s="1">
        <f t="shared" si="90"/>
        <v>0.26</v>
      </c>
      <c r="AW95" s="2">
        <f t="shared" si="91"/>
        <v>0</v>
      </c>
      <c r="AX95" s="1">
        <f t="shared" si="92"/>
        <v>0</v>
      </c>
      <c r="AZ95" s="2">
        <f t="shared" si="93"/>
        <v>0</v>
      </c>
      <c r="BA95" s="1">
        <f t="shared" si="94"/>
        <v>0</v>
      </c>
    </row>
    <row r="96" s="1" customFormat="1" spans="1:53">
      <c r="A96" s="13"/>
      <c r="B96" s="13"/>
      <c r="C96" s="16">
        <v>6</v>
      </c>
      <c r="D96" s="19">
        <v>25.280272489</v>
      </c>
      <c r="E96" s="20">
        <f t="shared" si="95"/>
        <v>22.9373746758065</v>
      </c>
      <c r="F96" s="16" t="s">
        <v>73</v>
      </c>
      <c r="G96" s="13">
        <v>7</v>
      </c>
      <c r="H96" s="18">
        <f t="shared" si="76"/>
        <v>25.280272489</v>
      </c>
      <c r="I96" s="18">
        <f t="shared" si="77"/>
        <v>298.430272489</v>
      </c>
      <c r="J96" s="18">
        <f t="shared" si="78"/>
        <v>0.356956093813342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0.686654259017698</v>
      </c>
      <c r="P96" s="18">
        <f t="shared" si="81"/>
        <v>0.245105422099252</v>
      </c>
      <c r="Q96" s="24">
        <f t="shared" si="82"/>
        <v>0.0637274097458056</v>
      </c>
      <c r="R96" s="18">
        <f t="shared" si="83"/>
        <v>0.074022</v>
      </c>
      <c r="S96" s="25">
        <f t="shared" si="84"/>
        <v>0.86092526202758</v>
      </c>
      <c r="T96" s="3">
        <v>0.01</v>
      </c>
      <c r="U96" s="26">
        <f t="shared" si="85"/>
        <v>0.0086092526202758</v>
      </c>
      <c r="V96" s="25"/>
      <c r="W96" s="3"/>
      <c r="X96" s="3"/>
      <c r="Y96" s="28"/>
      <c r="Z96" s="3"/>
      <c r="AA96" s="27"/>
      <c r="AB96" s="3"/>
      <c r="AC96" s="3"/>
      <c r="AD96" s="3"/>
      <c r="AE96" s="25">
        <v>0.01</v>
      </c>
      <c r="AF96" s="3">
        <v>0.49</v>
      </c>
      <c r="AG96" s="26">
        <f t="shared" si="86"/>
        <v>0.0049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0.02</v>
      </c>
      <c r="AR96" s="3">
        <v>0.5</v>
      </c>
      <c r="AS96" s="3">
        <f t="shared" si="87"/>
        <v>0.01</v>
      </c>
      <c r="AT96" s="2">
        <f t="shared" si="88"/>
        <v>0.0235092526202758</v>
      </c>
      <c r="AU96" s="29">
        <f t="shared" si="89"/>
        <v>28.47</v>
      </c>
      <c r="AV96" s="1">
        <f t="shared" si="90"/>
        <v>0.26</v>
      </c>
      <c r="AW96" s="2">
        <f t="shared" si="91"/>
        <v>0</v>
      </c>
      <c r="AX96" s="1">
        <f t="shared" si="92"/>
        <v>0</v>
      </c>
      <c r="AZ96" s="2">
        <f t="shared" si="93"/>
        <v>0</v>
      </c>
      <c r="BA96" s="1">
        <f t="shared" si="94"/>
        <v>0</v>
      </c>
    </row>
    <row r="97" s="1" customFormat="1" spans="1:53">
      <c r="A97" s="13"/>
      <c r="B97" s="13"/>
      <c r="C97" s="16">
        <v>7</v>
      </c>
      <c r="D97" s="19">
        <v>27.9128532641936</v>
      </c>
      <c r="E97" s="20">
        <f t="shared" si="95"/>
        <v>25.280272489</v>
      </c>
      <c r="F97" s="16" t="s">
        <v>73</v>
      </c>
      <c r="G97" s="13">
        <v>8</v>
      </c>
      <c r="H97" s="18">
        <f t="shared" si="76"/>
        <v>27.9128532641936</v>
      </c>
      <c r="I97" s="18">
        <f t="shared" si="77"/>
        <v>301.062853264194</v>
      </c>
      <c r="J97" s="18">
        <f t="shared" si="78"/>
        <v>0.474807723686319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0.726248836918446</v>
      </c>
      <c r="P97" s="18">
        <f t="shared" si="81"/>
        <v>0.344828557087084</v>
      </c>
      <c r="Q97" s="24">
        <f t="shared" si="82"/>
        <v>0.0896554248426418</v>
      </c>
      <c r="R97" s="18">
        <f t="shared" si="83"/>
        <v>0.074022</v>
      </c>
      <c r="S97" s="25">
        <f t="shared" si="84"/>
        <v>1.21119970877093</v>
      </c>
      <c r="T97" s="3">
        <v>0.01</v>
      </c>
      <c r="U97" s="26">
        <f t="shared" si="85"/>
        <v>0.0121119970877093</v>
      </c>
      <c r="V97" s="25"/>
      <c r="W97" s="3"/>
      <c r="X97" s="3"/>
      <c r="Y97" s="28"/>
      <c r="Z97" s="3"/>
      <c r="AA97" s="27"/>
      <c r="AB97" s="3"/>
      <c r="AC97" s="3"/>
      <c r="AD97" s="3"/>
      <c r="AE97" s="25">
        <v>0.01</v>
      </c>
      <c r="AF97" s="3">
        <v>0.49</v>
      </c>
      <c r="AG97" s="26">
        <f t="shared" si="86"/>
        <v>0.0049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0.02</v>
      </c>
      <c r="AR97" s="3">
        <v>0.5</v>
      </c>
      <c r="AS97" s="3">
        <f t="shared" si="87"/>
        <v>0.01</v>
      </c>
      <c r="AT97" s="2">
        <f t="shared" si="88"/>
        <v>0.0270119970877093</v>
      </c>
      <c r="AU97" s="29">
        <f t="shared" si="89"/>
        <v>28.47</v>
      </c>
      <c r="AV97" s="1">
        <f t="shared" si="90"/>
        <v>0.26</v>
      </c>
      <c r="AW97" s="2">
        <f t="shared" si="91"/>
        <v>0</v>
      </c>
      <c r="AX97" s="1">
        <f t="shared" si="92"/>
        <v>0</v>
      </c>
      <c r="AZ97" s="2">
        <f t="shared" si="93"/>
        <v>0</v>
      </c>
      <c r="BA97" s="1">
        <f t="shared" si="94"/>
        <v>0</v>
      </c>
    </row>
    <row r="98" s="1" customFormat="1" spans="1:53">
      <c r="A98" s="13"/>
      <c r="B98" s="13"/>
      <c r="C98" s="16">
        <v>8</v>
      </c>
      <c r="D98" s="19">
        <v>26.9794346822581</v>
      </c>
      <c r="E98" s="20">
        <f t="shared" si="95"/>
        <v>27.9128532641936</v>
      </c>
      <c r="F98" s="16" t="s">
        <v>73</v>
      </c>
      <c r="G98" s="13">
        <v>9</v>
      </c>
      <c r="H98" s="18">
        <f t="shared" si="76"/>
        <v>26.9794346822581</v>
      </c>
      <c r="I98" s="18">
        <f t="shared" si="77"/>
        <v>300.129434682258</v>
      </c>
      <c r="J98" s="18">
        <f t="shared" si="78"/>
        <v>0.42937321226378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0.666120279831362</v>
      </c>
      <c r="P98" s="18">
        <f t="shared" si="81"/>
        <v>0.28601420430524</v>
      </c>
      <c r="Q98" s="24">
        <f t="shared" si="82"/>
        <v>0.0743636931193623</v>
      </c>
      <c r="R98" s="18">
        <f t="shared" si="83"/>
        <v>0.074022</v>
      </c>
      <c r="S98" s="25">
        <f t="shared" si="84"/>
        <v>1.00461610223126</v>
      </c>
      <c r="T98" s="3">
        <v>0.01</v>
      </c>
      <c r="U98" s="26">
        <f t="shared" si="85"/>
        <v>0.0100461610223126</v>
      </c>
      <c r="V98" s="25"/>
      <c r="W98" s="3"/>
      <c r="X98" s="3"/>
      <c r="Y98" s="28"/>
      <c r="Z98" s="3"/>
      <c r="AA98" s="27"/>
      <c r="AB98" s="3"/>
      <c r="AC98" s="3"/>
      <c r="AD98" s="3"/>
      <c r="AE98" s="25">
        <v>0.005</v>
      </c>
      <c r="AF98" s="3">
        <v>0.49</v>
      </c>
      <c r="AG98" s="26">
        <f t="shared" si="86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0.0199961610223126</v>
      </c>
      <c r="AU98" s="29">
        <f t="shared" si="89"/>
        <v>28.47</v>
      </c>
      <c r="AV98" s="1">
        <f t="shared" si="90"/>
        <v>0.26</v>
      </c>
      <c r="AW98" s="2">
        <f t="shared" si="91"/>
        <v>0</v>
      </c>
      <c r="AX98" s="1">
        <f t="shared" si="92"/>
        <v>0</v>
      </c>
      <c r="AZ98" s="2">
        <f t="shared" si="93"/>
        <v>0</v>
      </c>
      <c r="BA98" s="1">
        <f t="shared" si="94"/>
        <v>0</v>
      </c>
    </row>
    <row r="99" s="1" customFormat="1" spans="1:53">
      <c r="A99" s="13"/>
      <c r="B99" s="13"/>
      <c r="C99" s="16">
        <v>9</v>
      </c>
      <c r="D99" s="19">
        <v>23.5674597216667</v>
      </c>
      <c r="E99" s="20">
        <f t="shared" si="95"/>
        <v>26.9794346822581</v>
      </c>
      <c r="F99" s="16" t="s">
        <v>73</v>
      </c>
      <c r="G99" s="13">
        <v>10</v>
      </c>
      <c r="H99" s="18">
        <f t="shared" si="76"/>
        <v>23.5674597216667</v>
      </c>
      <c r="I99" s="18">
        <f t="shared" si="77"/>
        <v>296.717459721667</v>
      </c>
      <c r="J99" s="18">
        <f t="shared" si="78"/>
        <v>0.295678891657891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0.664806075526122</v>
      </c>
      <c r="P99" s="18">
        <f t="shared" si="81"/>
        <v>0.196569123578996</v>
      </c>
      <c r="Q99" s="24">
        <f t="shared" si="82"/>
        <v>0.0511079721305389</v>
      </c>
      <c r="R99" s="18">
        <f t="shared" si="83"/>
        <v>0.074022</v>
      </c>
      <c r="S99" s="25">
        <f t="shared" si="84"/>
        <v>0.690443005194928</v>
      </c>
      <c r="T99" s="3">
        <v>0.01</v>
      </c>
      <c r="U99" s="26">
        <f t="shared" si="85"/>
        <v>0.00690443005194928</v>
      </c>
      <c r="V99" s="25"/>
      <c r="W99" s="3"/>
      <c r="X99" s="3"/>
      <c r="Y99" s="28"/>
      <c r="Z99" s="3"/>
      <c r="AA99" s="27"/>
      <c r="AB99" s="3"/>
      <c r="AC99" s="3"/>
      <c r="AD99" s="3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0.0168544300519493</v>
      </c>
      <c r="AU99" s="29">
        <f t="shared" si="89"/>
        <v>28.47</v>
      </c>
      <c r="AV99" s="1">
        <f t="shared" si="90"/>
        <v>0.26</v>
      </c>
      <c r="AW99" s="2">
        <f t="shared" si="91"/>
        <v>0</v>
      </c>
      <c r="AX99" s="1">
        <f t="shared" si="92"/>
        <v>0</v>
      </c>
      <c r="AZ99" s="2">
        <f t="shared" si="93"/>
        <v>0</v>
      </c>
      <c r="BA99" s="1">
        <f t="shared" si="94"/>
        <v>0</v>
      </c>
    </row>
    <row r="100" s="1" customFormat="1" spans="1:53">
      <c r="A100" s="13"/>
      <c r="B100" s="13"/>
      <c r="C100" s="16">
        <v>10</v>
      </c>
      <c r="D100" s="19">
        <v>20.5936535364516</v>
      </c>
      <c r="E100" s="20">
        <f t="shared" si="95"/>
        <v>23.5674597216667</v>
      </c>
      <c r="F100" s="16" t="s">
        <v>73</v>
      </c>
      <c r="G100" s="13">
        <v>11</v>
      </c>
      <c r="H100" s="18">
        <f t="shared" si="76"/>
        <v>20.5936535364516</v>
      </c>
      <c r="I100" s="18">
        <f t="shared" si="77"/>
        <v>293.743653536452</v>
      </c>
      <c r="J100" s="18">
        <f t="shared" si="78"/>
        <v>0.212100640490771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0.44482510434977</v>
      </c>
      <c r="O100" s="18">
        <f t="shared" si="96"/>
        <v>0.308111847597356</v>
      </c>
      <c r="P100" s="18">
        <f t="shared" si="81"/>
        <v>0.0653507202181941</v>
      </c>
      <c r="Q100" s="24">
        <f t="shared" si="82"/>
        <v>0.0169911872567305</v>
      </c>
      <c r="R100" s="18">
        <f t="shared" si="83"/>
        <v>0.074022</v>
      </c>
      <c r="S100" s="25">
        <f t="shared" si="84"/>
        <v>0.229542396270439</v>
      </c>
      <c r="T100" s="3">
        <v>0.01</v>
      </c>
      <c r="U100" s="26">
        <f t="shared" si="85"/>
        <v>0.00229542396270439</v>
      </c>
      <c r="V100" s="25"/>
      <c r="W100" s="3"/>
      <c r="X100" s="3"/>
      <c r="Y100" s="28"/>
      <c r="Z100" s="3"/>
      <c r="AA100" s="27"/>
      <c r="AB100" s="3"/>
      <c r="AC100" s="3"/>
      <c r="AD100" s="3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0.00778542396270439</v>
      </c>
      <c r="AU100" s="29">
        <f t="shared" si="89"/>
        <v>28.47</v>
      </c>
      <c r="AV100" s="1">
        <f t="shared" si="90"/>
        <v>0.26</v>
      </c>
      <c r="AW100" s="2">
        <f t="shared" si="91"/>
        <v>0</v>
      </c>
      <c r="AX100" s="1">
        <f t="shared" si="92"/>
        <v>0</v>
      </c>
      <c r="AZ100" s="2">
        <f t="shared" si="93"/>
        <v>0</v>
      </c>
      <c r="BA100" s="1">
        <f t="shared" si="94"/>
        <v>0</v>
      </c>
    </row>
    <row r="101" s="1" customFormat="1" spans="1:54">
      <c r="A101" s="13"/>
      <c r="B101" s="13"/>
      <c r="C101" s="16">
        <v>11</v>
      </c>
      <c r="D101" s="19">
        <v>15.1477912629333</v>
      </c>
      <c r="E101" s="20">
        <f t="shared" si="95"/>
        <v>20.5936535364516</v>
      </c>
      <c r="F101" s="16" t="s">
        <v>75</v>
      </c>
      <c r="G101" s="13">
        <v>12</v>
      </c>
      <c r="H101" s="18">
        <f t="shared" si="76"/>
        <v>15.1477912629333</v>
      </c>
      <c r="I101" s="18">
        <f t="shared" si="77"/>
        <v>288.297791262933</v>
      </c>
      <c r="J101" s="18">
        <f t="shared" si="78"/>
        <v>0.113399752185729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0.527461127379162</v>
      </c>
      <c r="P101" s="18">
        <f t="shared" si="81"/>
        <v>0.0598139611324022</v>
      </c>
      <c r="Q101" s="24">
        <f t="shared" si="82"/>
        <v>0.0155516298944246</v>
      </c>
      <c r="R101" s="18">
        <f t="shared" si="83"/>
        <v>0.074022</v>
      </c>
      <c r="S101" s="25">
        <f t="shared" si="84"/>
        <v>0.210094700148937</v>
      </c>
      <c r="T101" s="3">
        <v>0.01</v>
      </c>
      <c r="U101" s="26">
        <f t="shared" si="85"/>
        <v>0.00210094700148937</v>
      </c>
      <c r="V101" s="25"/>
      <c r="W101" s="3"/>
      <c r="X101" s="3"/>
      <c r="Y101" s="28"/>
      <c r="Z101" s="3"/>
      <c r="AA101" s="27"/>
      <c r="AB101" s="3"/>
      <c r="AC101" s="3"/>
      <c r="AD101" s="3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0.00759094700148937</v>
      </c>
      <c r="AU101" s="29">
        <f t="shared" si="89"/>
        <v>28.47</v>
      </c>
      <c r="AV101" s="1">
        <f t="shared" si="90"/>
        <v>0.26</v>
      </c>
      <c r="AW101" s="2">
        <f t="shared" si="91"/>
        <v>0</v>
      </c>
      <c r="AX101" s="1">
        <f t="shared" si="92"/>
        <v>0</v>
      </c>
      <c r="AY101" s="1">
        <f>SUM(AX90:AX101)</f>
        <v>0</v>
      </c>
      <c r="AZ101" s="2">
        <f t="shared" si="93"/>
        <v>0</v>
      </c>
      <c r="BA101" s="1">
        <f t="shared" si="94"/>
        <v>0</v>
      </c>
      <c r="BB101" s="1">
        <f>SUM(BA90:BA101)</f>
        <v>0</v>
      </c>
    </row>
    <row r="102" s="1" customFormat="1" spans="1:46">
      <c r="A102" s="13"/>
      <c r="B102" s="13"/>
      <c r="C102" s="16">
        <v>12</v>
      </c>
      <c r="D102" s="19">
        <v>10.2206871594839</v>
      </c>
      <c r="E102" s="20">
        <f t="shared" si="95"/>
        <v>15.1477912629333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G20" sqref="G20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77777777777778" style="1" customWidth="1"/>
    <col min="32" max="32" width="23.1111111111111" style="1" customWidth="1"/>
    <col min="33" max="33" width="12.8888888888889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48" width="15.6666666666667" style="1"/>
    <col min="49" max="49" width="11.4444444444444" style="1"/>
    <col min="50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263.121</v>
      </c>
      <c r="F2" s="3">
        <v>1069.523</v>
      </c>
      <c r="G2" s="7">
        <f>(F2+F3+F4)/3</f>
        <v>1305.751</v>
      </c>
      <c r="H2" s="3">
        <v>0.13</v>
      </c>
      <c r="I2" s="21">
        <f>(H2+H3+H4)/3</f>
        <v>0.12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139.339726027397</v>
      </c>
      <c r="F5" s="3">
        <v>91.104</v>
      </c>
      <c r="G5" s="7">
        <f>(F5+F6)/2</f>
        <v>92.50925</v>
      </c>
      <c r="H5" s="3">
        <v>0.13</v>
      </c>
      <c r="I5" s="21">
        <f>(H5+H6)/2</f>
        <v>0.13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4409.0652774426</v>
      </c>
      <c r="F7" s="3">
        <v>122.786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3">
        <v>0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0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0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AV38+AV53+AY85+AY101+BB101+AG69</f>
        <v>128582158.729936</v>
      </c>
      <c r="J14" s="14" t="s">
        <v>21</v>
      </c>
      <c r="K14" s="14">
        <f>I14/(10000*1000)</f>
        <v>12.8582158729936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14">
        <v>60955248.8356164</v>
      </c>
      <c r="J15" s="14" t="s">
        <v>21</v>
      </c>
      <c r="K15" s="14">
        <f>I15/(10000*1000)</f>
        <v>6.09552488356164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44</v>
      </c>
      <c r="T25" s="23"/>
      <c r="U25" s="23"/>
      <c r="V25" s="23" t="s">
        <v>45</v>
      </c>
      <c r="W25" s="23"/>
      <c r="X25" s="23"/>
      <c r="Y25" s="23" t="s">
        <v>46</v>
      </c>
      <c r="Z25" s="23"/>
      <c r="AA25" s="23"/>
      <c r="AB25" s="23" t="s">
        <v>47</v>
      </c>
      <c r="AC25" s="23"/>
      <c r="AD25" s="23"/>
      <c r="AE25" s="23" t="s">
        <v>48</v>
      </c>
      <c r="AF25" s="23"/>
      <c r="AG25" s="23"/>
      <c r="AH25" s="23" t="s">
        <v>49</v>
      </c>
      <c r="AI25" s="23"/>
      <c r="AJ25" s="23"/>
      <c r="AK25" s="31" t="s">
        <v>50</v>
      </c>
      <c r="AL25" s="32"/>
      <c r="AM25" s="33"/>
      <c r="AN25" s="23" t="s">
        <v>51</v>
      </c>
      <c r="AO25" s="23"/>
      <c r="AP25" s="23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4" t="s">
        <v>11</v>
      </c>
      <c r="AO26" s="34" t="s">
        <v>12</v>
      </c>
      <c r="AP26" s="34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1305.751</v>
      </c>
      <c r="C27" s="16" t="s">
        <v>72</v>
      </c>
      <c r="D27" s="17">
        <v>6</v>
      </c>
      <c r="E27" s="16"/>
      <c r="F27" s="16"/>
      <c r="G27" s="13">
        <v>1</v>
      </c>
      <c r="H27" s="18">
        <f t="shared" ref="H27:H38" si="0">E28</f>
        <v>6</v>
      </c>
      <c r="I27" s="18">
        <f t="shared" ref="I27:I38" si="1">H27+273.15</f>
        <v>279.15</v>
      </c>
      <c r="J27" s="18">
        <f t="shared" ref="J27:J38" si="2">EXP(($C$16*(I27-$C$14))/($C$17*I27*$C$14))</f>
        <v>0.0374932232426917</v>
      </c>
      <c r="K27" s="18">
        <f t="shared" ref="K27:K38" si="3">$B$27/12</f>
        <v>108.812583333333</v>
      </c>
      <c r="L27" s="18">
        <f t="shared" ref="L27:L38" si="4">K27*$B$28/100</f>
        <v>1.08812583333333</v>
      </c>
      <c r="M27" s="13" t="s">
        <v>73</v>
      </c>
      <c r="N27" s="13"/>
      <c r="O27" s="18">
        <f>L27</f>
        <v>1.08812583333333</v>
      </c>
      <c r="P27" s="18">
        <f t="shared" ref="P27:P38" si="5">O27*J27</f>
        <v>0.0407973447853066</v>
      </c>
      <c r="Q27" s="24">
        <f t="shared" ref="Q27:Q38" si="6">P27*$B$29</f>
        <v>0.00489568137423679</v>
      </c>
      <c r="R27" s="18">
        <f t="shared" ref="R27:R38" si="7">L27*$B$29</f>
        <v>0.1305751</v>
      </c>
      <c r="S27" s="25">
        <f t="shared" ref="S27:S38" si="8">Q27/R27</f>
        <v>0.0374932232426917</v>
      </c>
      <c r="T27" s="3">
        <v>0.01</v>
      </c>
      <c r="U27" s="26">
        <f t="shared" ref="U27:U38" si="9">S27*T27</f>
        <v>0.000374932232426917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0.0222749322324269</v>
      </c>
      <c r="AR27" s="29">
        <f t="shared" ref="AR27:AR38" si="15">$B$27/12</f>
        <v>108.812583333333</v>
      </c>
      <c r="AS27" s="1">
        <f t="shared" ref="AS27:AS38" si="16">$B$29</f>
        <v>0.12</v>
      </c>
      <c r="AT27" s="2">
        <f>$E$2/12</f>
        <v>21.92675</v>
      </c>
      <c r="AU27" s="1">
        <f t="shared" ref="AU27:AU38" si="17">AT27*10000*AS27*0.67*AR27*AQ27</f>
        <v>42729.3047287376</v>
      </c>
    </row>
    <row r="28" s="1" customFormat="1" spans="1:47">
      <c r="A28" s="13" t="s">
        <v>74</v>
      </c>
      <c r="B28" s="13">
        <v>1</v>
      </c>
      <c r="C28" s="16">
        <v>1</v>
      </c>
      <c r="D28" s="40">
        <v>5.15267541551613</v>
      </c>
      <c r="E28" s="20">
        <f t="shared" ref="E28:E39" si="18">D27</f>
        <v>6</v>
      </c>
      <c r="F28" s="16" t="s">
        <v>73</v>
      </c>
      <c r="G28" s="13">
        <v>2</v>
      </c>
      <c r="H28" s="18">
        <f t="shared" si="0"/>
        <v>5.15267541551613</v>
      </c>
      <c r="I28" s="18">
        <f t="shared" si="1"/>
        <v>278.302675415516</v>
      </c>
      <c r="J28" s="18">
        <f t="shared" si="2"/>
        <v>0.0337157004093061</v>
      </c>
      <c r="K28" s="18">
        <f t="shared" si="3"/>
        <v>108.812583333333</v>
      </c>
      <c r="L28" s="18">
        <f t="shared" si="4"/>
        <v>1.08812583333333</v>
      </c>
      <c r="M28" s="13" t="s">
        <v>73</v>
      </c>
      <c r="N28" s="13"/>
      <c r="O28" s="18">
        <f t="shared" ref="O28:O38" si="19">L28+O27-P27-N28</f>
        <v>2.13545432188136</v>
      </c>
      <c r="P28" s="18">
        <f t="shared" si="5"/>
        <v>0.0719983381543099</v>
      </c>
      <c r="Q28" s="24">
        <f t="shared" si="6"/>
        <v>0.00863980057851718</v>
      </c>
      <c r="R28" s="18">
        <f t="shared" si="7"/>
        <v>0.1305751</v>
      </c>
      <c r="S28" s="25">
        <f t="shared" si="8"/>
        <v>0.0661672905363824</v>
      </c>
      <c r="T28" s="3">
        <v>0.01</v>
      </c>
      <c r="U28" s="26">
        <f t="shared" si="9"/>
        <v>0.000661672905363824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0.0225616729053638</v>
      </c>
      <c r="AR28" s="29">
        <f t="shared" si="15"/>
        <v>108.812583333333</v>
      </c>
      <c r="AS28" s="1">
        <f t="shared" si="16"/>
        <v>0.12</v>
      </c>
      <c r="AT28" s="2">
        <f t="shared" ref="AT28:AT38" si="20">$E$2/12</f>
        <v>21.92675</v>
      </c>
      <c r="AU28" s="1">
        <f t="shared" si="17"/>
        <v>43279.350379346</v>
      </c>
    </row>
    <row r="29" s="1" customFormat="1" spans="1:47">
      <c r="A29" s="13" t="s">
        <v>37</v>
      </c>
      <c r="B29" s="13">
        <f>I2</f>
        <v>0.12</v>
      </c>
      <c r="C29" s="16">
        <v>2</v>
      </c>
      <c r="D29" s="40">
        <v>6.5173747377931</v>
      </c>
      <c r="E29" s="20">
        <f t="shared" si="18"/>
        <v>5.15267541551613</v>
      </c>
      <c r="F29" s="16" t="s">
        <v>73</v>
      </c>
      <c r="G29" s="13">
        <v>3</v>
      </c>
      <c r="H29" s="18">
        <f t="shared" si="0"/>
        <v>6.5173747377931</v>
      </c>
      <c r="I29" s="18">
        <f t="shared" si="1"/>
        <v>279.667374737793</v>
      </c>
      <c r="J29" s="18">
        <f t="shared" si="2"/>
        <v>0.039992311125412</v>
      </c>
      <c r="K29" s="18">
        <f t="shared" si="3"/>
        <v>108.812583333333</v>
      </c>
      <c r="L29" s="18">
        <f t="shared" si="4"/>
        <v>1.08812583333333</v>
      </c>
      <c r="M29" s="13" t="s">
        <v>73</v>
      </c>
      <c r="N29" s="13"/>
      <c r="O29" s="18">
        <f t="shared" si="19"/>
        <v>3.15158181706038</v>
      </c>
      <c r="P29" s="18">
        <f t="shared" si="5"/>
        <v>0.12603904056507</v>
      </c>
      <c r="Q29" s="24">
        <f t="shared" si="6"/>
        <v>0.0151246848678084</v>
      </c>
      <c r="R29" s="18">
        <f t="shared" si="7"/>
        <v>0.1305751</v>
      </c>
      <c r="S29" s="25">
        <f t="shared" si="8"/>
        <v>0.115831309857763</v>
      </c>
      <c r="T29" s="3">
        <v>0.01</v>
      </c>
      <c r="U29" s="26">
        <f t="shared" si="9"/>
        <v>0.00115831309857763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0.0230583130985776</v>
      </c>
      <c r="AR29" s="29">
        <f t="shared" si="15"/>
        <v>108.812583333333</v>
      </c>
      <c r="AS29" s="1">
        <f t="shared" si="16"/>
        <v>0.12</v>
      </c>
      <c r="AT29" s="2">
        <f t="shared" si="20"/>
        <v>21.92675</v>
      </c>
      <c r="AU29" s="1">
        <f t="shared" si="17"/>
        <v>44232.0397045005</v>
      </c>
    </row>
    <row r="30" s="1" customFormat="1" spans="1:47">
      <c r="A30" s="13"/>
      <c r="B30" s="13"/>
      <c r="C30" s="16">
        <v>3</v>
      </c>
      <c r="D30" s="40">
        <v>11.980340485</v>
      </c>
      <c r="E30" s="20">
        <f t="shared" si="18"/>
        <v>6.5173747377931</v>
      </c>
      <c r="F30" s="16" t="s">
        <v>73</v>
      </c>
      <c r="G30" s="13">
        <v>4</v>
      </c>
      <c r="H30" s="18">
        <f t="shared" si="0"/>
        <v>11.980340485</v>
      </c>
      <c r="I30" s="18">
        <f t="shared" si="1"/>
        <v>285.130340485</v>
      </c>
      <c r="J30" s="18">
        <f t="shared" si="2"/>
        <v>0.0779243246269589</v>
      </c>
      <c r="K30" s="18">
        <f t="shared" si="3"/>
        <v>108.812583333333</v>
      </c>
      <c r="L30" s="18">
        <f t="shared" si="4"/>
        <v>1.08812583333333</v>
      </c>
      <c r="M30" s="13" t="s">
        <v>73</v>
      </c>
      <c r="N30" s="13"/>
      <c r="O30" s="18">
        <f t="shared" si="19"/>
        <v>4.11366860982865</v>
      </c>
      <c r="P30" s="18">
        <f t="shared" si="5"/>
        <v>0.320554848160018</v>
      </c>
      <c r="Q30" s="24">
        <f t="shared" si="6"/>
        <v>0.0384665817792022</v>
      </c>
      <c r="R30" s="18">
        <f t="shared" si="7"/>
        <v>0.1305751</v>
      </c>
      <c r="S30" s="25">
        <f t="shared" si="8"/>
        <v>0.294593546389796</v>
      </c>
      <c r="T30" s="3">
        <v>0.01</v>
      </c>
      <c r="U30" s="26">
        <f t="shared" si="9"/>
        <v>0.00294593546389796</v>
      </c>
      <c r="V30" s="25"/>
      <c r="W30" s="3"/>
      <c r="X30" s="26"/>
      <c r="Y30" s="28">
        <v>0.04</v>
      </c>
      <c r="Z30" s="3">
        <v>0.21</v>
      </c>
      <c r="AA30" s="27">
        <f t="shared" si="10"/>
        <v>0.0084</v>
      </c>
      <c r="AB30" s="3">
        <v>0.015</v>
      </c>
      <c r="AC30" s="3">
        <v>0.29</v>
      </c>
      <c r="AD30" s="27">
        <f t="shared" si="11"/>
        <v>0.00435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0.015</v>
      </c>
      <c r="AO30" s="3">
        <v>0.38</v>
      </c>
      <c r="AP30" s="3">
        <f t="shared" si="13"/>
        <v>0.0057</v>
      </c>
      <c r="AQ30" s="1">
        <f t="shared" si="14"/>
        <v>0.032395935463898</v>
      </c>
      <c r="AR30" s="29">
        <f t="shared" si="15"/>
        <v>108.812583333333</v>
      </c>
      <c r="AS30" s="1">
        <f t="shared" si="16"/>
        <v>0.12</v>
      </c>
      <c r="AT30" s="2">
        <f t="shared" si="20"/>
        <v>21.92675</v>
      </c>
      <c r="AU30" s="1">
        <f t="shared" si="17"/>
        <v>62144.1081824828</v>
      </c>
    </row>
    <row r="31" s="1" customFormat="1" spans="1:47">
      <c r="A31" s="13"/>
      <c r="B31" s="13"/>
      <c r="C31" s="16">
        <v>4</v>
      </c>
      <c r="D31" s="40">
        <v>19.6267411006667</v>
      </c>
      <c r="E31" s="20">
        <f t="shared" si="18"/>
        <v>11.980340485</v>
      </c>
      <c r="F31" s="16" t="s">
        <v>73</v>
      </c>
      <c r="G31" s="13">
        <v>5</v>
      </c>
      <c r="H31" s="18">
        <f t="shared" si="0"/>
        <v>19.6267411006667</v>
      </c>
      <c r="I31" s="18">
        <f t="shared" si="1"/>
        <v>292.776741100667</v>
      </c>
      <c r="J31" s="18">
        <f t="shared" si="2"/>
        <v>0.190107593555982</v>
      </c>
      <c r="K31" s="18">
        <f t="shared" si="3"/>
        <v>108.812583333333</v>
      </c>
      <c r="L31" s="18">
        <f t="shared" si="4"/>
        <v>1.08812583333333</v>
      </c>
      <c r="M31" s="13" t="s">
        <v>75</v>
      </c>
      <c r="N31" s="18">
        <f>(O30-P30)*C22/100</f>
        <v>3.6034580735852</v>
      </c>
      <c r="O31" s="18">
        <f t="shared" si="19"/>
        <v>1.27778152141677</v>
      </c>
      <c r="P31" s="18">
        <f t="shared" si="5"/>
        <v>0.242915970126843</v>
      </c>
      <c r="Q31" s="24">
        <f t="shared" si="6"/>
        <v>0.0291499164152211</v>
      </c>
      <c r="R31" s="18">
        <f t="shared" si="7"/>
        <v>0.1305751</v>
      </c>
      <c r="S31" s="25">
        <f t="shared" si="8"/>
        <v>0.223242535638274</v>
      </c>
      <c r="T31" s="3">
        <v>0.01</v>
      </c>
      <c r="U31" s="26">
        <f t="shared" si="9"/>
        <v>0.00223242535638274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0.0316824253563827</v>
      </c>
      <c r="AR31" s="29">
        <f t="shared" si="15"/>
        <v>108.812583333333</v>
      </c>
      <c r="AS31" s="1">
        <f t="shared" si="16"/>
        <v>0.12</v>
      </c>
      <c r="AT31" s="2">
        <f t="shared" si="20"/>
        <v>21.92675</v>
      </c>
      <c r="AU31" s="1">
        <f t="shared" si="17"/>
        <v>60775.404094276</v>
      </c>
    </row>
    <row r="32" s="1" customFormat="1" spans="1:47">
      <c r="A32" s="13"/>
      <c r="B32" s="13"/>
      <c r="C32" s="16">
        <v>5</v>
      </c>
      <c r="D32" s="40">
        <v>23.3739764325807</v>
      </c>
      <c r="E32" s="20">
        <f t="shared" si="18"/>
        <v>19.6267411006667</v>
      </c>
      <c r="F32" s="16" t="s">
        <v>75</v>
      </c>
      <c r="G32" s="13">
        <v>6</v>
      </c>
      <c r="H32" s="18">
        <f t="shared" si="0"/>
        <v>23.3739764325807</v>
      </c>
      <c r="I32" s="18">
        <f t="shared" si="1"/>
        <v>296.523976432581</v>
      </c>
      <c r="J32" s="18">
        <f t="shared" si="2"/>
        <v>0.289415127758426</v>
      </c>
      <c r="K32" s="18">
        <f t="shared" si="3"/>
        <v>108.812583333333</v>
      </c>
      <c r="L32" s="18">
        <f t="shared" si="4"/>
        <v>1.08812583333333</v>
      </c>
      <c r="M32" s="13" t="s">
        <v>73</v>
      </c>
      <c r="N32" s="13"/>
      <c r="O32" s="18">
        <f t="shared" si="19"/>
        <v>2.12299138462326</v>
      </c>
      <c r="P32" s="18">
        <f t="shared" si="5"/>
        <v>0.614425822810777</v>
      </c>
      <c r="Q32" s="24">
        <f t="shared" si="6"/>
        <v>0.0737310987372933</v>
      </c>
      <c r="R32" s="18">
        <f t="shared" si="7"/>
        <v>0.1305751</v>
      </c>
      <c r="S32" s="25">
        <f t="shared" si="8"/>
        <v>0.564664309943422</v>
      </c>
      <c r="T32" s="3">
        <v>0.01</v>
      </c>
      <c r="U32" s="26">
        <f t="shared" si="9"/>
        <v>0.00564664309943422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0.0350966430994342</v>
      </c>
      <c r="AR32" s="29">
        <f t="shared" si="15"/>
        <v>108.812583333333</v>
      </c>
      <c r="AS32" s="1">
        <f t="shared" si="16"/>
        <v>0.12</v>
      </c>
      <c r="AT32" s="2">
        <f t="shared" si="20"/>
        <v>21.92675</v>
      </c>
      <c r="AU32" s="1">
        <f t="shared" si="17"/>
        <v>67324.7910387954</v>
      </c>
    </row>
    <row r="33" s="1" customFormat="1" spans="1:47">
      <c r="A33" s="13"/>
      <c r="B33" s="13"/>
      <c r="C33" s="16">
        <v>6</v>
      </c>
      <c r="D33" s="40">
        <v>26.1500297433333</v>
      </c>
      <c r="E33" s="20">
        <f t="shared" si="18"/>
        <v>23.3739764325807</v>
      </c>
      <c r="F33" s="16" t="s">
        <v>73</v>
      </c>
      <c r="G33" s="13">
        <v>7</v>
      </c>
      <c r="H33" s="18">
        <f t="shared" si="0"/>
        <v>26.1500297433333</v>
      </c>
      <c r="I33" s="18">
        <f t="shared" si="1"/>
        <v>299.300029743333</v>
      </c>
      <c r="J33" s="18">
        <f t="shared" si="2"/>
        <v>0.392456216242699</v>
      </c>
      <c r="K33" s="18">
        <f t="shared" si="3"/>
        <v>108.812583333333</v>
      </c>
      <c r="L33" s="18">
        <f t="shared" si="4"/>
        <v>1.08812583333333</v>
      </c>
      <c r="M33" s="13" t="s">
        <v>73</v>
      </c>
      <c r="N33" s="13"/>
      <c r="O33" s="18">
        <f t="shared" si="19"/>
        <v>2.59669139514581</v>
      </c>
      <c r="P33" s="18">
        <f t="shared" si="5"/>
        <v>1.0190876796889</v>
      </c>
      <c r="Q33" s="24">
        <f t="shared" si="6"/>
        <v>0.122290521562668</v>
      </c>
      <c r="R33" s="18">
        <f t="shared" si="7"/>
        <v>0.1305751</v>
      </c>
      <c r="S33" s="25">
        <f t="shared" si="8"/>
        <v>0.936553152650605</v>
      </c>
      <c r="T33" s="3">
        <v>0.01</v>
      </c>
      <c r="U33" s="26">
        <f t="shared" si="9"/>
        <v>0.00936553152650605</v>
      </c>
      <c r="V33" s="25"/>
      <c r="W33" s="3"/>
      <c r="X33" s="26"/>
      <c r="Y33" s="28">
        <v>0.05</v>
      </c>
      <c r="Z33" s="3">
        <v>0.21</v>
      </c>
      <c r="AA33" s="27">
        <f t="shared" si="10"/>
        <v>0.0105</v>
      </c>
      <c r="AB33" s="3">
        <v>0.02</v>
      </c>
      <c r="AC33" s="3">
        <v>0.29</v>
      </c>
      <c r="AD33" s="27">
        <f t="shared" si="11"/>
        <v>0.0058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0.02</v>
      </c>
      <c r="AO33" s="3">
        <v>0.38</v>
      </c>
      <c r="AP33" s="3">
        <f t="shared" si="13"/>
        <v>0.0076</v>
      </c>
      <c r="AQ33" s="1">
        <f t="shared" si="14"/>
        <v>0.0442655315265061</v>
      </c>
      <c r="AR33" s="29">
        <f t="shared" si="15"/>
        <v>108.812583333333</v>
      </c>
      <c r="AS33" s="1">
        <f t="shared" si="16"/>
        <v>0.12</v>
      </c>
      <c r="AT33" s="2">
        <f t="shared" si="20"/>
        <v>21.92675</v>
      </c>
      <c r="AU33" s="1">
        <f t="shared" si="17"/>
        <v>84913.1824887056</v>
      </c>
    </row>
    <row r="34" s="1" customFormat="1" spans="1:47">
      <c r="A34" s="13"/>
      <c r="B34" s="13"/>
      <c r="C34" s="16">
        <v>7</v>
      </c>
      <c r="D34" s="40">
        <v>29.7243796903226</v>
      </c>
      <c r="E34" s="20">
        <f t="shared" si="18"/>
        <v>26.1500297433333</v>
      </c>
      <c r="F34" s="16" t="s">
        <v>73</v>
      </c>
      <c r="G34" s="13">
        <v>8</v>
      </c>
      <c r="H34" s="18">
        <f t="shared" si="0"/>
        <v>29.7243796903226</v>
      </c>
      <c r="I34" s="18">
        <f t="shared" si="1"/>
        <v>302.874379690323</v>
      </c>
      <c r="J34" s="18">
        <f t="shared" si="2"/>
        <v>0.576138138142515</v>
      </c>
      <c r="K34" s="18">
        <f t="shared" si="3"/>
        <v>108.812583333333</v>
      </c>
      <c r="L34" s="18">
        <f t="shared" si="4"/>
        <v>1.08812583333333</v>
      </c>
      <c r="M34" s="13" t="s">
        <v>73</v>
      </c>
      <c r="N34" s="13"/>
      <c r="O34" s="18">
        <f t="shared" si="19"/>
        <v>2.66572954879024</v>
      </c>
      <c r="P34" s="18">
        <f t="shared" si="5"/>
        <v>1.5358284590315</v>
      </c>
      <c r="Q34" s="24">
        <f t="shared" si="6"/>
        <v>0.18429941508378</v>
      </c>
      <c r="R34" s="18">
        <f t="shared" si="7"/>
        <v>0.1305751</v>
      </c>
      <c r="S34" s="25">
        <f t="shared" si="8"/>
        <v>1.41144379811909</v>
      </c>
      <c r="T34" s="3">
        <v>0.01</v>
      </c>
      <c r="U34" s="26">
        <f t="shared" si="9"/>
        <v>0.0141144379811909</v>
      </c>
      <c r="V34" s="25"/>
      <c r="W34" s="3"/>
      <c r="X34" s="26"/>
      <c r="Y34" s="28">
        <v>0.05</v>
      </c>
      <c r="Z34" s="3">
        <v>0.21</v>
      </c>
      <c r="AA34" s="27">
        <f t="shared" si="10"/>
        <v>0.0105</v>
      </c>
      <c r="AB34" s="3">
        <v>0.02</v>
      </c>
      <c r="AC34" s="3">
        <v>0.29</v>
      </c>
      <c r="AD34" s="27">
        <f t="shared" si="11"/>
        <v>0.0058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0.0490144379811909</v>
      </c>
      <c r="AR34" s="29">
        <f t="shared" si="15"/>
        <v>108.812583333333</v>
      </c>
      <c r="AS34" s="1">
        <f t="shared" si="16"/>
        <v>0.12</v>
      </c>
      <c r="AT34" s="2">
        <f t="shared" si="20"/>
        <v>21.92675</v>
      </c>
      <c r="AU34" s="1">
        <f t="shared" si="17"/>
        <v>94022.8609789997</v>
      </c>
    </row>
    <row r="35" s="1" customFormat="1" spans="1:47">
      <c r="A35" s="13"/>
      <c r="B35" s="13"/>
      <c r="C35" s="16">
        <v>8</v>
      </c>
      <c r="D35" s="40">
        <v>28.1922254987097</v>
      </c>
      <c r="E35" s="20">
        <f t="shared" si="18"/>
        <v>29.7243796903226</v>
      </c>
      <c r="F35" s="16" t="s">
        <v>73</v>
      </c>
      <c r="G35" s="13">
        <v>9</v>
      </c>
      <c r="H35" s="18">
        <f t="shared" si="0"/>
        <v>28.1922254987097</v>
      </c>
      <c r="I35" s="18">
        <f t="shared" si="1"/>
        <v>301.34222549871</v>
      </c>
      <c r="J35" s="18">
        <f t="shared" si="2"/>
        <v>0.489259682373106</v>
      </c>
      <c r="K35" s="18">
        <f t="shared" si="3"/>
        <v>108.812583333333</v>
      </c>
      <c r="L35" s="18">
        <f t="shared" si="4"/>
        <v>1.08812583333333</v>
      </c>
      <c r="M35" s="13" t="s">
        <v>73</v>
      </c>
      <c r="N35" s="13"/>
      <c r="O35" s="18">
        <f t="shared" si="19"/>
        <v>2.21802692309208</v>
      </c>
      <c r="P35" s="18">
        <f t="shared" si="5"/>
        <v>1.08519114788703</v>
      </c>
      <c r="Q35" s="24">
        <f t="shared" si="6"/>
        <v>0.130222937746443</v>
      </c>
      <c r="R35" s="18">
        <f t="shared" si="7"/>
        <v>0.1305751</v>
      </c>
      <c r="S35" s="25">
        <f t="shared" si="8"/>
        <v>0.997302990742059</v>
      </c>
      <c r="T35" s="3">
        <v>0.01</v>
      </c>
      <c r="U35" s="26">
        <f t="shared" si="9"/>
        <v>0.00997302990742059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0.0394230299074206</v>
      </c>
      <c r="AR35" s="29">
        <f t="shared" si="15"/>
        <v>108.812583333333</v>
      </c>
      <c r="AS35" s="1">
        <f t="shared" si="16"/>
        <v>0.12</v>
      </c>
      <c r="AT35" s="2">
        <f t="shared" si="20"/>
        <v>21.92675</v>
      </c>
      <c r="AU35" s="1">
        <f t="shared" si="17"/>
        <v>75623.9633264544</v>
      </c>
    </row>
    <row r="36" s="1" customFormat="1" spans="1:47">
      <c r="A36" s="13"/>
      <c r="B36" s="13"/>
      <c r="C36" s="16">
        <v>9</v>
      </c>
      <c r="D36" s="40">
        <v>23.7281962403333</v>
      </c>
      <c r="E36" s="20">
        <f t="shared" si="18"/>
        <v>28.1922254987097</v>
      </c>
      <c r="F36" s="16" t="s">
        <v>73</v>
      </c>
      <c r="G36" s="13">
        <v>10</v>
      </c>
      <c r="H36" s="18">
        <f t="shared" si="0"/>
        <v>23.7281962403333</v>
      </c>
      <c r="I36" s="18">
        <f t="shared" si="1"/>
        <v>296.878196240333</v>
      </c>
      <c r="J36" s="18">
        <f t="shared" si="2"/>
        <v>0.300979100229424</v>
      </c>
      <c r="K36" s="18">
        <f t="shared" si="3"/>
        <v>108.812583333333</v>
      </c>
      <c r="L36" s="18">
        <f t="shared" si="4"/>
        <v>1.08812583333333</v>
      </c>
      <c r="M36" s="13" t="s">
        <v>73</v>
      </c>
      <c r="N36" s="13"/>
      <c r="O36" s="18">
        <f t="shared" si="19"/>
        <v>2.22096160853838</v>
      </c>
      <c r="P36" s="18">
        <f t="shared" si="5"/>
        <v>0.668463026581977</v>
      </c>
      <c r="Q36" s="24">
        <f t="shared" si="6"/>
        <v>0.0802155631898373</v>
      </c>
      <c r="R36" s="18">
        <f t="shared" si="7"/>
        <v>0.1305751</v>
      </c>
      <c r="S36" s="25">
        <f t="shared" si="8"/>
        <v>0.614325113975308</v>
      </c>
      <c r="T36" s="3">
        <v>0.01</v>
      </c>
      <c r="U36" s="26">
        <f t="shared" si="9"/>
        <v>0.00614325113975308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0.0355932511397531</v>
      </c>
      <c r="AR36" s="29">
        <f t="shared" si="15"/>
        <v>108.812583333333</v>
      </c>
      <c r="AS36" s="1">
        <f t="shared" si="16"/>
        <v>0.12</v>
      </c>
      <c r="AT36" s="2">
        <f t="shared" si="20"/>
        <v>21.92675</v>
      </c>
      <c r="AU36" s="1">
        <f t="shared" si="17"/>
        <v>68277.4186860586</v>
      </c>
    </row>
    <row r="37" s="1" customFormat="1" spans="1:47">
      <c r="A37" s="13"/>
      <c r="B37" s="13"/>
      <c r="C37" s="16">
        <v>10</v>
      </c>
      <c r="D37" s="40">
        <v>20.2556146822581</v>
      </c>
      <c r="E37" s="20">
        <f t="shared" si="18"/>
        <v>23.7281962403333</v>
      </c>
      <c r="F37" s="16" t="s">
        <v>73</v>
      </c>
      <c r="G37" s="13">
        <v>11</v>
      </c>
      <c r="H37" s="18">
        <f t="shared" si="0"/>
        <v>20.2556146822581</v>
      </c>
      <c r="I37" s="18">
        <f t="shared" si="1"/>
        <v>293.405614682258</v>
      </c>
      <c r="J37" s="18">
        <f t="shared" si="2"/>
        <v>0.204153313709958</v>
      </c>
      <c r="K37" s="18">
        <f t="shared" si="3"/>
        <v>108.812583333333</v>
      </c>
      <c r="L37" s="18">
        <f t="shared" si="4"/>
        <v>1.08812583333333</v>
      </c>
      <c r="M37" s="13" t="s">
        <v>75</v>
      </c>
      <c r="N37" s="18">
        <f>(O36-P36)*C22/100</f>
        <v>1.47487365285859</v>
      </c>
      <c r="O37" s="18">
        <f t="shared" si="19"/>
        <v>1.16575076243115</v>
      </c>
      <c r="P37" s="18">
        <f t="shared" si="5"/>
        <v>0.23799188111023</v>
      </c>
      <c r="Q37" s="24">
        <f t="shared" si="6"/>
        <v>0.0285590257332276</v>
      </c>
      <c r="R37" s="18">
        <f t="shared" si="7"/>
        <v>0.1305751</v>
      </c>
      <c r="S37" s="25">
        <f t="shared" si="8"/>
        <v>0.218717241903147</v>
      </c>
      <c r="T37" s="3">
        <v>0.01</v>
      </c>
      <c r="U37" s="26">
        <f t="shared" si="9"/>
        <v>0.00218717241903147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0.0240871724190315</v>
      </c>
      <c r="AR37" s="29">
        <f t="shared" si="15"/>
        <v>108.812583333333</v>
      </c>
      <c r="AS37" s="1">
        <f t="shared" si="16"/>
        <v>0.12</v>
      </c>
      <c r="AT37" s="2">
        <f t="shared" si="20"/>
        <v>21.92675</v>
      </c>
      <c r="AU37" s="1">
        <f t="shared" si="17"/>
        <v>46205.668309425</v>
      </c>
    </row>
    <row r="38" s="1" customFormat="1" spans="1:48">
      <c r="A38" s="13"/>
      <c r="B38" s="13"/>
      <c r="C38" s="16">
        <v>11</v>
      </c>
      <c r="D38" s="40">
        <v>12.8801187535333</v>
      </c>
      <c r="E38" s="20">
        <f t="shared" si="18"/>
        <v>20.2556146822581</v>
      </c>
      <c r="F38" s="16" t="s">
        <v>75</v>
      </c>
      <c r="G38" s="13">
        <v>12</v>
      </c>
      <c r="H38" s="18">
        <f t="shared" si="0"/>
        <v>12.8801187535333</v>
      </c>
      <c r="I38" s="18">
        <f t="shared" si="1"/>
        <v>286.030118753533</v>
      </c>
      <c r="J38" s="18">
        <f t="shared" si="2"/>
        <v>0.0867613164235355</v>
      </c>
      <c r="K38" s="18">
        <f t="shared" si="3"/>
        <v>108.812583333333</v>
      </c>
      <c r="L38" s="18">
        <f t="shared" si="4"/>
        <v>1.08812583333333</v>
      </c>
      <c r="M38" s="13" t="s">
        <v>73</v>
      </c>
      <c r="N38" s="13"/>
      <c r="O38" s="18">
        <f t="shared" si="19"/>
        <v>2.01588471465426</v>
      </c>
      <c r="P38" s="18">
        <f t="shared" si="5"/>
        <v>0.174900811601487</v>
      </c>
      <c r="Q38" s="24">
        <f t="shared" si="6"/>
        <v>0.0209880973921784</v>
      </c>
      <c r="R38" s="18">
        <f t="shared" si="7"/>
        <v>0.1305751</v>
      </c>
      <c r="S38" s="25">
        <f t="shared" si="8"/>
        <v>0.160735832422708</v>
      </c>
      <c r="T38" s="3">
        <v>0.01</v>
      </c>
      <c r="U38" s="26">
        <f t="shared" si="9"/>
        <v>0.00160735832422708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0.0235073583242271</v>
      </c>
      <c r="AR38" s="29">
        <f t="shared" si="15"/>
        <v>108.812583333333</v>
      </c>
      <c r="AS38" s="1">
        <f t="shared" si="16"/>
        <v>0.12</v>
      </c>
      <c r="AT38" s="2">
        <f t="shared" si="20"/>
        <v>21.92675</v>
      </c>
      <c r="AU38" s="1">
        <f t="shared" si="17"/>
        <v>45093.429094311</v>
      </c>
      <c r="AV38" s="1">
        <f>SUM(AU27:AU38)</f>
        <v>734621.521012092</v>
      </c>
    </row>
    <row r="39" s="1" customFormat="1" spans="1:46">
      <c r="A39" s="13"/>
      <c r="B39" s="13"/>
      <c r="C39" s="16">
        <v>12</v>
      </c>
      <c r="D39" s="40">
        <v>7.24504033532258</v>
      </c>
      <c r="E39" s="20">
        <f t="shared" si="18"/>
        <v>12.8801187535333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44</v>
      </c>
      <c r="T40" s="23"/>
      <c r="U40" s="23"/>
      <c r="V40" s="23" t="s">
        <v>45</v>
      </c>
      <c r="W40" s="23"/>
      <c r="X40" s="23"/>
      <c r="Y40" s="23" t="s">
        <v>46</v>
      </c>
      <c r="Z40" s="23"/>
      <c r="AA40" s="23"/>
      <c r="AB40" s="23" t="s">
        <v>47</v>
      </c>
      <c r="AC40" s="23"/>
      <c r="AD40" s="23"/>
      <c r="AE40" s="23" t="s">
        <v>48</v>
      </c>
      <c r="AF40" s="23"/>
      <c r="AG40" s="23"/>
      <c r="AH40" s="23" t="s">
        <v>49</v>
      </c>
      <c r="AI40" s="23"/>
      <c r="AJ40" s="23"/>
      <c r="AK40" s="31" t="s">
        <v>50</v>
      </c>
      <c r="AL40" s="32"/>
      <c r="AM40" s="33"/>
      <c r="AN40" s="23" t="s">
        <v>51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4" t="s">
        <v>11</v>
      </c>
      <c r="AO41" s="34" t="s">
        <v>12</v>
      </c>
      <c r="AP41" s="34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6</v>
      </c>
      <c r="E42" s="16"/>
      <c r="F42" s="16"/>
      <c r="G42" s="13">
        <v>1</v>
      </c>
      <c r="H42" s="18">
        <f t="shared" ref="H42:H53" si="21">E43</f>
        <v>6</v>
      </c>
      <c r="I42" s="18">
        <f t="shared" ref="I42:I53" si="22">H42+273.15</f>
        <v>279.15</v>
      </c>
      <c r="J42" s="18">
        <f t="shared" ref="J42:J53" si="23">EXP(($C$16*(I42-$C$14))/($C$17*I42*$C$14))</f>
        <v>0.0374932232426917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0.00289039163521998</v>
      </c>
      <c r="Q42" s="24">
        <f t="shared" ref="Q42:Q53" si="27">P42*$B$44</f>
        <v>0.000375750912578597</v>
      </c>
      <c r="R42" s="18">
        <f t="shared" ref="R42:R53" si="28">L42*$B$44</f>
        <v>0.0100218354166667</v>
      </c>
      <c r="S42" s="25">
        <f t="shared" ref="S42:S53" si="29">Q42/R42</f>
        <v>0.0374932232426917</v>
      </c>
      <c r="T42" s="3">
        <v>0.01</v>
      </c>
      <c r="U42" s="26">
        <f t="shared" ref="U42:U53" si="30">S42*T42</f>
        <v>0.000374932232426917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0.0151749322324269</v>
      </c>
      <c r="AR42" s="29">
        <f t="shared" ref="AR42:AR53" si="34">$B$42/12</f>
        <v>7.70910416666667</v>
      </c>
      <c r="AS42" s="1">
        <f t="shared" ref="AS42:AS53" si="35">$B$44</f>
        <v>0.13</v>
      </c>
      <c r="AT42" s="2">
        <f t="shared" ref="AT42:AT53" si="36">$E$5/12</f>
        <v>11.6116438356164</v>
      </c>
      <c r="AU42" s="1">
        <f t="shared" ref="AU42:AU53" si="37">AT42*10000*AS42*0.67*AR42*AQ42</f>
        <v>1183.15743041031</v>
      </c>
    </row>
    <row r="43" s="1" customFormat="1" spans="1:47">
      <c r="A43" s="13" t="s">
        <v>74</v>
      </c>
      <c r="B43" s="13">
        <v>1</v>
      </c>
      <c r="C43" s="16">
        <v>1</v>
      </c>
      <c r="D43" s="40">
        <v>5.15267541551613</v>
      </c>
      <c r="E43" s="20">
        <f t="shared" ref="E43:E54" si="38">D42</f>
        <v>6</v>
      </c>
      <c r="F43" s="16" t="s">
        <v>73</v>
      </c>
      <c r="G43" s="13">
        <v>2</v>
      </c>
      <c r="H43" s="18">
        <f t="shared" si="21"/>
        <v>5.15267541551613</v>
      </c>
      <c r="I43" s="18">
        <f t="shared" si="22"/>
        <v>278.302675415516</v>
      </c>
      <c r="J43" s="18">
        <f t="shared" si="23"/>
        <v>0.0337157004093061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0.151291691698113</v>
      </c>
      <c r="P43" s="18">
        <f t="shared" si="26"/>
        <v>0.00510090535171069</v>
      </c>
      <c r="Q43" s="24">
        <f t="shared" si="27"/>
        <v>0.00066311769572239</v>
      </c>
      <c r="R43" s="18">
        <f t="shared" si="28"/>
        <v>0.0100218354166667</v>
      </c>
      <c r="S43" s="25">
        <f t="shared" si="29"/>
        <v>0.0661672905363824</v>
      </c>
      <c r="T43" s="3">
        <v>0.01</v>
      </c>
      <c r="U43" s="26">
        <f t="shared" si="30"/>
        <v>0.000661672905363824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0.0154616729053638</v>
      </c>
      <c r="AR43" s="29">
        <f t="shared" si="34"/>
        <v>7.70910416666667</v>
      </c>
      <c r="AS43" s="1">
        <f t="shared" si="35"/>
        <v>0.13</v>
      </c>
      <c r="AT43" s="2">
        <f t="shared" si="36"/>
        <v>11.6116438356164</v>
      </c>
      <c r="AU43" s="1">
        <f t="shared" si="37"/>
        <v>1205.51399534186</v>
      </c>
    </row>
    <row r="44" s="1" customFormat="1" spans="1:47">
      <c r="A44" s="13" t="s">
        <v>37</v>
      </c>
      <c r="B44" s="13">
        <f>I5</f>
        <v>0.13</v>
      </c>
      <c r="C44" s="16">
        <v>2</v>
      </c>
      <c r="D44" s="40">
        <v>6.5173747377931</v>
      </c>
      <c r="E44" s="20">
        <f t="shared" si="38"/>
        <v>5.15267541551613</v>
      </c>
      <c r="F44" s="16" t="s">
        <v>73</v>
      </c>
      <c r="G44" s="13">
        <v>3</v>
      </c>
      <c r="H44" s="18">
        <f t="shared" si="21"/>
        <v>6.5173747377931</v>
      </c>
      <c r="I44" s="18">
        <f t="shared" si="22"/>
        <v>279.667374737793</v>
      </c>
      <c r="J44" s="18">
        <f t="shared" si="23"/>
        <v>0.039992311125412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0.223281828013069</v>
      </c>
      <c r="P44" s="18">
        <f t="shared" si="26"/>
        <v>0.0089295563345494</v>
      </c>
      <c r="Q44" s="24">
        <f t="shared" si="27"/>
        <v>0.00116084232349142</v>
      </c>
      <c r="R44" s="18">
        <f t="shared" si="28"/>
        <v>0.0100218354166667</v>
      </c>
      <c r="S44" s="25">
        <f t="shared" si="29"/>
        <v>0.115831309857763</v>
      </c>
      <c r="T44" s="3">
        <v>0.01</v>
      </c>
      <c r="U44" s="26">
        <f t="shared" si="30"/>
        <v>0.00115831309857763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0.0159583130985776</v>
      </c>
      <c r="AR44" s="29">
        <f t="shared" si="34"/>
        <v>7.70910416666667</v>
      </c>
      <c r="AS44" s="1">
        <f t="shared" si="35"/>
        <v>0.13</v>
      </c>
      <c r="AT44" s="2">
        <f t="shared" si="36"/>
        <v>11.6116438356164</v>
      </c>
      <c r="AU44" s="1">
        <f t="shared" si="37"/>
        <v>1244.23598275118</v>
      </c>
    </row>
    <row r="45" s="1" customFormat="1" spans="1:47">
      <c r="A45" s="13"/>
      <c r="B45" s="13"/>
      <c r="C45" s="16">
        <v>3</v>
      </c>
      <c r="D45" s="40">
        <v>11.980340485</v>
      </c>
      <c r="E45" s="20">
        <f t="shared" si="38"/>
        <v>6.5173747377931</v>
      </c>
      <c r="F45" s="16" t="s">
        <v>73</v>
      </c>
      <c r="G45" s="13">
        <v>4</v>
      </c>
      <c r="H45" s="18">
        <f t="shared" si="21"/>
        <v>11.980340485</v>
      </c>
      <c r="I45" s="18">
        <f t="shared" si="22"/>
        <v>285.130340485</v>
      </c>
      <c r="J45" s="18">
        <f t="shared" si="23"/>
        <v>0.0779243246269589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0.291443313345187</v>
      </c>
      <c r="P45" s="18">
        <f t="shared" si="26"/>
        <v>0.0227105233594668</v>
      </c>
      <c r="Q45" s="24">
        <f t="shared" si="27"/>
        <v>0.00295236803673069</v>
      </c>
      <c r="R45" s="18">
        <f t="shared" si="28"/>
        <v>0.0100218354166667</v>
      </c>
      <c r="S45" s="25">
        <f t="shared" si="29"/>
        <v>0.294593546389796</v>
      </c>
      <c r="T45" s="3">
        <v>0.01</v>
      </c>
      <c r="U45" s="26">
        <f t="shared" si="30"/>
        <v>0.00294593546389795</v>
      </c>
      <c r="V45" s="25"/>
      <c r="W45" s="3"/>
      <c r="X45" s="26"/>
      <c r="Y45" s="28">
        <v>0.04</v>
      </c>
      <c r="Z45" s="3">
        <v>0.49</v>
      </c>
      <c r="AA45" s="27">
        <f t="shared" si="31"/>
        <v>0.0196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0.015</v>
      </c>
      <c r="AO45" s="3">
        <v>0.5</v>
      </c>
      <c r="AP45" s="3">
        <f t="shared" si="32"/>
        <v>0.0075</v>
      </c>
      <c r="AQ45" s="1">
        <f t="shared" si="33"/>
        <v>0.030045935463898</v>
      </c>
      <c r="AR45" s="29">
        <f t="shared" si="34"/>
        <v>7.70910416666667</v>
      </c>
      <c r="AS45" s="1">
        <f t="shared" si="35"/>
        <v>0.13</v>
      </c>
      <c r="AT45" s="2">
        <f t="shared" si="36"/>
        <v>11.6116438356164</v>
      </c>
      <c r="AU45" s="1">
        <f t="shared" si="37"/>
        <v>2342.61815823966</v>
      </c>
    </row>
    <row r="46" s="1" customFormat="1" spans="1:47">
      <c r="A46" s="13"/>
      <c r="B46" s="13"/>
      <c r="C46" s="16">
        <v>4</v>
      </c>
      <c r="D46" s="40">
        <v>19.6267411006667</v>
      </c>
      <c r="E46" s="20">
        <f t="shared" si="38"/>
        <v>11.980340485</v>
      </c>
      <c r="F46" s="16" t="s">
        <v>73</v>
      </c>
      <c r="G46" s="13">
        <v>5</v>
      </c>
      <c r="H46" s="18">
        <f t="shared" si="21"/>
        <v>19.6267411006667</v>
      </c>
      <c r="I46" s="18">
        <f t="shared" si="22"/>
        <v>292.776741100667</v>
      </c>
      <c r="J46" s="18">
        <f t="shared" si="23"/>
        <v>0.190107593555982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0.255296150486434</v>
      </c>
      <c r="O46" s="18">
        <f t="shared" si="39"/>
        <v>0.0905276811659527</v>
      </c>
      <c r="P46" s="18">
        <f t="shared" si="26"/>
        <v>0.0172099996166625</v>
      </c>
      <c r="Q46" s="24">
        <f t="shared" si="27"/>
        <v>0.00223729995016612</v>
      </c>
      <c r="R46" s="18">
        <f t="shared" si="28"/>
        <v>0.0100218354166667</v>
      </c>
      <c r="S46" s="25">
        <f t="shared" si="29"/>
        <v>0.223242535638274</v>
      </c>
      <c r="T46" s="3">
        <v>0.01</v>
      </c>
      <c r="U46" s="26">
        <f t="shared" si="30"/>
        <v>0.00223242535638274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0.0293324253563827</v>
      </c>
      <c r="AR46" s="29">
        <f t="shared" si="34"/>
        <v>7.70910416666667</v>
      </c>
      <c r="AS46" s="1">
        <f t="shared" si="35"/>
        <v>0.13</v>
      </c>
      <c r="AT46" s="2">
        <f t="shared" si="36"/>
        <v>11.6116438356164</v>
      </c>
      <c r="AU46" s="1">
        <f t="shared" si="37"/>
        <v>2286.98728144565</v>
      </c>
    </row>
    <row r="47" s="1" customFormat="1" spans="1:47">
      <c r="A47" s="13"/>
      <c r="B47" s="13"/>
      <c r="C47" s="16">
        <v>5</v>
      </c>
      <c r="D47" s="40">
        <v>23.3739764325807</v>
      </c>
      <c r="E47" s="20">
        <f t="shared" si="38"/>
        <v>19.6267411006667</v>
      </c>
      <c r="F47" s="16" t="s">
        <v>75</v>
      </c>
      <c r="G47" s="13">
        <v>6</v>
      </c>
      <c r="H47" s="18">
        <f t="shared" si="21"/>
        <v>23.3739764325807</v>
      </c>
      <c r="I47" s="18">
        <f t="shared" si="22"/>
        <v>296.523976432581</v>
      </c>
      <c r="J47" s="18">
        <f t="shared" si="23"/>
        <v>0.289415127758426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0.150408723215957</v>
      </c>
      <c r="P47" s="18">
        <f t="shared" si="26"/>
        <v>0.0435305598455279</v>
      </c>
      <c r="Q47" s="24">
        <f t="shared" si="27"/>
        <v>0.00565897277991863</v>
      </c>
      <c r="R47" s="18">
        <f t="shared" si="28"/>
        <v>0.0100218354166667</v>
      </c>
      <c r="S47" s="25">
        <f t="shared" si="29"/>
        <v>0.564664309943422</v>
      </c>
      <c r="T47" s="3">
        <v>0.01</v>
      </c>
      <c r="U47" s="26">
        <f t="shared" si="30"/>
        <v>0.00564664309943422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0.0327466430994342</v>
      </c>
      <c r="AR47" s="29">
        <f t="shared" si="34"/>
        <v>7.70910416666667</v>
      </c>
      <c r="AS47" s="1">
        <f t="shared" si="35"/>
        <v>0.13</v>
      </c>
      <c r="AT47" s="2">
        <f t="shared" si="36"/>
        <v>11.6116438356164</v>
      </c>
      <c r="AU47" s="1">
        <f t="shared" si="37"/>
        <v>2553.18663112697</v>
      </c>
    </row>
    <row r="48" s="1" customFormat="1" spans="1:47">
      <c r="A48" s="13"/>
      <c r="B48" s="13"/>
      <c r="C48" s="16">
        <v>6</v>
      </c>
      <c r="D48" s="40">
        <v>26.1500297433333</v>
      </c>
      <c r="E48" s="20">
        <f t="shared" si="38"/>
        <v>23.3739764325807</v>
      </c>
      <c r="F48" s="16" t="s">
        <v>73</v>
      </c>
      <c r="G48" s="13">
        <v>7</v>
      </c>
      <c r="H48" s="18">
        <f t="shared" si="21"/>
        <v>26.1500297433333</v>
      </c>
      <c r="I48" s="18">
        <f t="shared" si="22"/>
        <v>299.300029743333</v>
      </c>
      <c r="J48" s="18">
        <f t="shared" si="23"/>
        <v>0.392456216242699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0.183969205037096</v>
      </c>
      <c r="P48" s="18">
        <f t="shared" si="26"/>
        <v>0.0721998581140359</v>
      </c>
      <c r="Q48" s="24">
        <f t="shared" si="27"/>
        <v>0.00938598155482466</v>
      </c>
      <c r="R48" s="18">
        <f t="shared" si="28"/>
        <v>0.0100218354166667</v>
      </c>
      <c r="S48" s="25">
        <f t="shared" si="29"/>
        <v>0.936553152650606</v>
      </c>
      <c r="T48" s="3">
        <v>0.01</v>
      </c>
      <c r="U48" s="26">
        <f t="shared" si="30"/>
        <v>0.00936553152650606</v>
      </c>
      <c r="V48" s="25"/>
      <c r="W48" s="3"/>
      <c r="X48" s="26"/>
      <c r="Y48" s="28">
        <v>0.05</v>
      </c>
      <c r="Z48" s="3">
        <v>0.49</v>
      </c>
      <c r="AA48" s="27">
        <f t="shared" si="31"/>
        <v>0.0245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0.02</v>
      </c>
      <c r="AO48" s="3">
        <v>0.5</v>
      </c>
      <c r="AP48" s="3">
        <f t="shared" si="32"/>
        <v>0.01</v>
      </c>
      <c r="AQ48" s="1">
        <f t="shared" si="33"/>
        <v>0.0438655315265061</v>
      </c>
      <c r="AR48" s="29">
        <f t="shared" si="34"/>
        <v>7.70910416666667</v>
      </c>
      <c r="AS48" s="1">
        <f t="shared" si="35"/>
        <v>0.13</v>
      </c>
      <c r="AT48" s="2">
        <f t="shared" si="36"/>
        <v>11.6116438356164</v>
      </c>
      <c r="AU48" s="1">
        <f t="shared" si="37"/>
        <v>3420.10288873515</v>
      </c>
    </row>
    <row r="49" s="1" customFormat="1" spans="1:47">
      <c r="A49" s="13"/>
      <c r="B49" s="13"/>
      <c r="C49" s="16">
        <v>7</v>
      </c>
      <c r="D49" s="40">
        <v>29.7243796903226</v>
      </c>
      <c r="E49" s="20">
        <f t="shared" si="38"/>
        <v>26.1500297433333</v>
      </c>
      <c r="F49" s="16" t="s">
        <v>73</v>
      </c>
      <c r="G49" s="13">
        <v>8</v>
      </c>
      <c r="H49" s="18">
        <f t="shared" si="21"/>
        <v>29.7243796903226</v>
      </c>
      <c r="I49" s="18">
        <f t="shared" si="22"/>
        <v>302.874379690323</v>
      </c>
      <c r="J49" s="18">
        <f t="shared" si="23"/>
        <v>0.576138138142515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0.188860388589727</v>
      </c>
      <c r="P49" s="18">
        <f t="shared" si="26"/>
        <v>0.108809672650957</v>
      </c>
      <c r="Q49" s="24">
        <f t="shared" si="27"/>
        <v>0.0141452574446244</v>
      </c>
      <c r="R49" s="18">
        <f t="shared" si="28"/>
        <v>0.0100218354166667</v>
      </c>
      <c r="S49" s="25">
        <f t="shared" si="29"/>
        <v>1.41144379811909</v>
      </c>
      <c r="T49" s="3">
        <v>0.01</v>
      </c>
      <c r="U49" s="26">
        <f t="shared" si="30"/>
        <v>0.0141144379811909</v>
      </c>
      <c r="V49" s="25"/>
      <c r="W49" s="3"/>
      <c r="X49" s="26"/>
      <c r="Y49" s="28">
        <v>0.05</v>
      </c>
      <c r="Z49" s="3">
        <v>0.49</v>
      </c>
      <c r="AA49" s="27">
        <f t="shared" si="31"/>
        <v>0.0245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0.02</v>
      </c>
      <c r="AO49" s="3">
        <v>0.5</v>
      </c>
      <c r="AP49" s="3">
        <f t="shared" si="32"/>
        <v>0.01</v>
      </c>
      <c r="AQ49" s="1">
        <f t="shared" si="33"/>
        <v>0.0486144379811909</v>
      </c>
      <c r="AR49" s="29">
        <f t="shared" si="34"/>
        <v>7.70910416666667</v>
      </c>
      <c r="AS49" s="1">
        <f t="shared" si="35"/>
        <v>0.13</v>
      </c>
      <c r="AT49" s="2">
        <f t="shared" si="36"/>
        <v>11.6116438356164</v>
      </c>
      <c r="AU49" s="1">
        <f t="shared" si="37"/>
        <v>3790.36509960535</v>
      </c>
    </row>
    <row r="50" s="1" customFormat="1" spans="1:47">
      <c r="A50" s="13"/>
      <c r="B50" s="13"/>
      <c r="C50" s="16">
        <v>8</v>
      </c>
      <c r="D50" s="40">
        <v>28.1922254987097</v>
      </c>
      <c r="E50" s="20">
        <f t="shared" si="38"/>
        <v>29.7243796903226</v>
      </c>
      <c r="F50" s="16" t="s">
        <v>73</v>
      </c>
      <c r="G50" s="13">
        <v>9</v>
      </c>
      <c r="H50" s="18">
        <f t="shared" si="21"/>
        <v>28.1922254987097</v>
      </c>
      <c r="I50" s="18">
        <f t="shared" si="22"/>
        <v>301.34222549871</v>
      </c>
      <c r="J50" s="18">
        <f t="shared" si="23"/>
        <v>0.489259682373106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0.157141757605436</v>
      </c>
      <c r="P50" s="18">
        <f t="shared" si="26"/>
        <v>0.0768831264135874</v>
      </c>
      <c r="Q50" s="24">
        <f t="shared" si="27"/>
        <v>0.00999480643376636</v>
      </c>
      <c r="R50" s="18">
        <f t="shared" si="28"/>
        <v>0.0100218354166667</v>
      </c>
      <c r="S50" s="25">
        <f t="shared" si="29"/>
        <v>0.997302990742059</v>
      </c>
      <c r="T50" s="3">
        <v>0.01</v>
      </c>
      <c r="U50" s="26">
        <f t="shared" si="30"/>
        <v>0.00997302990742059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0.0370730299074206</v>
      </c>
      <c r="AR50" s="29">
        <f t="shared" si="34"/>
        <v>7.70910416666667</v>
      </c>
      <c r="AS50" s="1">
        <f t="shared" si="35"/>
        <v>0.13</v>
      </c>
      <c r="AT50" s="2">
        <f t="shared" si="36"/>
        <v>11.6116438356164</v>
      </c>
      <c r="AU50" s="1">
        <f t="shared" si="37"/>
        <v>2890.50587712399</v>
      </c>
    </row>
    <row r="51" s="1" customFormat="1" spans="1:47">
      <c r="A51" s="13"/>
      <c r="B51" s="13"/>
      <c r="C51" s="16">
        <v>9</v>
      </c>
      <c r="D51" s="40">
        <v>23.7281962403333</v>
      </c>
      <c r="E51" s="20">
        <f t="shared" si="38"/>
        <v>28.1922254987097</v>
      </c>
      <c r="F51" s="16" t="s">
        <v>73</v>
      </c>
      <c r="G51" s="13">
        <v>10</v>
      </c>
      <c r="H51" s="18">
        <f t="shared" si="21"/>
        <v>23.7281962403333</v>
      </c>
      <c r="I51" s="18">
        <f t="shared" si="22"/>
        <v>296.878196240333</v>
      </c>
      <c r="J51" s="18">
        <f t="shared" si="23"/>
        <v>0.300979100229424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0.157349672858516</v>
      </c>
      <c r="P51" s="18">
        <f t="shared" si="26"/>
        <v>0.0473589629583502</v>
      </c>
      <c r="Q51" s="24">
        <f t="shared" si="27"/>
        <v>0.00615666518458553</v>
      </c>
      <c r="R51" s="18">
        <f t="shared" si="28"/>
        <v>0.0100218354166667</v>
      </c>
      <c r="S51" s="25">
        <f t="shared" si="29"/>
        <v>0.614325113975308</v>
      </c>
      <c r="T51" s="3">
        <v>0.01</v>
      </c>
      <c r="U51" s="26">
        <f t="shared" si="30"/>
        <v>0.00614325113975308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0.0332432511397531</v>
      </c>
      <c r="AR51" s="29">
        <f t="shared" si="34"/>
        <v>7.70910416666667</v>
      </c>
      <c r="AS51" s="1">
        <f t="shared" si="35"/>
        <v>0.13</v>
      </c>
      <c r="AT51" s="2">
        <f t="shared" si="36"/>
        <v>11.6116438356164</v>
      </c>
      <c r="AU51" s="1">
        <f t="shared" si="37"/>
        <v>2591.90611164295</v>
      </c>
    </row>
    <row r="52" s="1" customFormat="1" spans="1:47">
      <c r="A52" s="13"/>
      <c r="B52" s="13"/>
      <c r="C52" s="16">
        <v>10</v>
      </c>
      <c r="D52" s="40">
        <v>20.2556146822581</v>
      </c>
      <c r="E52" s="20">
        <f t="shared" si="38"/>
        <v>23.7281962403333</v>
      </c>
      <c r="F52" s="16" t="s">
        <v>73</v>
      </c>
      <c r="G52" s="13">
        <v>11</v>
      </c>
      <c r="H52" s="18">
        <f t="shared" si="21"/>
        <v>20.2556146822581</v>
      </c>
      <c r="I52" s="18">
        <f t="shared" si="22"/>
        <v>293.405614682258</v>
      </c>
      <c r="J52" s="18">
        <f t="shared" si="23"/>
        <v>0.204153313709958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0.104491174405157</v>
      </c>
      <c r="O52" s="18">
        <f t="shared" si="39"/>
        <v>0.0825905771616749</v>
      </c>
      <c r="P52" s="18">
        <f t="shared" si="26"/>
        <v>0.0168611400087739</v>
      </c>
      <c r="Q52" s="24">
        <f t="shared" si="27"/>
        <v>0.00219194820114061</v>
      </c>
      <c r="R52" s="18">
        <f t="shared" si="28"/>
        <v>0.0100218354166667</v>
      </c>
      <c r="S52" s="25">
        <f t="shared" si="29"/>
        <v>0.218717241903147</v>
      </c>
      <c r="T52" s="3">
        <v>0.01</v>
      </c>
      <c r="U52" s="26">
        <f t="shared" si="30"/>
        <v>0.00218717241903147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0.0169871724190315</v>
      </c>
      <c r="AR52" s="29">
        <f t="shared" si="34"/>
        <v>7.70910416666667</v>
      </c>
      <c r="AS52" s="1">
        <f t="shared" si="35"/>
        <v>0.13</v>
      </c>
      <c r="AT52" s="2">
        <f t="shared" si="36"/>
        <v>11.6116438356164</v>
      </c>
      <c r="AU52" s="1">
        <f t="shared" si="37"/>
        <v>1324.45397194527</v>
      </c>
    </row>
    <row r="53" s="1" customFormat="1" spans="1:48">
      <c r="A53" s="13"/>
      <c r="B53" s="13"/>
      <c r="C53" s="16">
        <v>11</v>
      </c>
      <c r="D53" s="40">
        <v>12.8801187535333</v>
      </c>
      <c r="E53" s="20">
        <f t="shared" si="38"/>
        <v>20.2556146822581</v>
      </c>
      <c r="F53" s="16" t="s">
        <v>75</v>
      </c>
      <c r="G53" s="13">
        <v>12</v>
      </c>
      <c r="H53" s="18">
        <f t="shared" si="21"/>
        <v>12.8801187535333</v>
      </c>
      <c r="I53" s="18">
        <f t="shared" si="22"/>
        <v>286.030118753533</v>
      </c>
      <c r="J53" s="18">
        <f t="shared" si="23"/>
        <v>0.0867613164235355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0.142820478819568</v>
      </c>
      <c r="P53" s="18">
        <f t="shared" si="26"/>
        <v>0.0123912927546254</v>
      </c>
      <c r="Q53" s="24">
        <f t="shared" si="27"/>
        <v>0.0016108680581013</v>
      </c>
      <c r="R53" s="18">
        <f t="shared" si="28"/>
        <v>0.0100218354166667</v>
      </c>
      <c r="S53" s="25">
        <f t="shared" si="29"/>
        <v>0.160735832422708</v>
      </c>
      <c r="T53" s="3">
        <v>0.01</v>
      </c>
      <c r="U53" s="26">
        <f t="shared" si="30"/>
        <v>0.00160735832422708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0.0164073583242271</v>
      </c>
      <c r="AR53" s="29">
        <f t="shared" si="34"/>
        <v>7.70910416666667</v>
      </c>
      <c r="AS53" s="1">
        <f t="shared" si="35"/>
        <v>0.13</v>
      </c>
      <c r="AT53" s="2">
        <f t="shared" si="36"/>
        <v>11.6116438356164</v>
      </c>
      <c r="AU53" s="1">
        <f t="shared" si="37"/>
        <v>1279.2470910171</v>
      </c>
      <c r="AV53" s="1">
        <f>SUM(AU42:AU53)</f>
        <v>26112.2805193854</v>
      </c>
    </row>
    <row r="54" s="1" customFormat="1" spans="1:46">
      <c r="A54" s="13"/>
      <c r="B54" s="13"/>
      <c r="C54" s="16">
        <v>12</v>
      </c>
      <c r="D54" s="40">
        <v>7.24504033532258</v>
      </c>
      <c r="E54" s="20">
        <f t="shared" si="38"/>
        <v>12.8801187535333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8">
      <c r="S56" s="23" t="s">
        <v>44</v>
      </c>
      <c r="T56" s="23"/>
      <c r="U56" s="23"/>
      <c r="V56" s="23" t="s">
        <v>45</v>
      </c>
      <c r="W56" s="23" t="s">
        <v>46</v>
      </c>
      <c r="X56" s="23" t="s">
        <v>47</v>
      </c>
      <c r="Y56" s="23" t="s">
        <v>48</v>
      </c>
      <c r="Z56" s="23" t="s">
        <v>49</v>
      </c>
      <c r="AA56" s="23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</row>
    <row r="57" s="1" customFormat="1" spans="1:78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</row>
    <row r="58" s="1" customFormat="1" spans="1:78">
      <c r="A58" s="13" t="s">
        <v>71</v>
      </c>
      <c r="B58" s="13">
        <f>F7</f>
        <v>122.786</v>
      </c>
      <c r="C58" s="16" t="s">
        <v>72</v>
      </c>
      <c r="D58" s="17">
        <v>6</v>
      </c>
      <c r="E58" s="16"/>
      <c r="F58" s="16"/>
      <c r="G58" s="13">
        <v>1</v>
      </c>
      <c r="H58" s="18">
        <f t="shared" ref="H58:H69" si="40">E59</f>
        <v>6</v>
      </c>
      <c r="I58" s="18">
        <f t="shared" ref="I58:I69" si="41">H58+273.15</f>
        <v>279.15</v>
      </c>
      <c r="J58" s="18">
        <f t="shared" ref="J58:J69" si="42">EXP(($C$16*(I58-$C$14))/($C$17*I58*$C$14))</f>
        <v>0.0374932232426917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0.103581965454236</v>
      </c>
      <c r="Q58" s="24">
        <f t="shared" ref="Q58:Q69" si="46">P58*$B$60</f>
        <v>0.0300387699817283</v>
      </c>
      <c r="R58" s="18">
        <f t="shared" ref="R58:R69" si="47">L58*$B$60</f>
        <v>0.80117865</v>
      </c>
      <c r="S58" s="25">
        <f t="shared" ref="S58:S69" si="48">Q58/R58</f>
        <v>0.0374932232426917</v>
      </c>
      <c r="T58" s="3">
        <v>0.27</v>
      </c>
      <c r="U58" s="26">
        <f t="shared" ref="U58:U69" si="49">S58*T58</f>
        <v>0.0101231702755268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0.228366931984535</v>
      </c>
      <c r="AC58" s="29">
        <f t="shared" ref="AC58:AC69" si="51">$B$58/12</f>
        <v>10.2321666666667</v>
      </c>
      <c r="AD58" s="1">
        <f t="shared" ref="AD58:AD69" si="52">$B$60</f>
        <v>0.29</v>
      </c>
      <c r="AE58" s="30">
        <f t="shared" ref="AE58:AE69" si="53">$E$7/12</f>
        <v>367.42210645355</v>
      </c>
      <c r="AF58" s="1">
        <f t="shared" ref="AF58:AF69" si="54">AE58*10000*AC58*AB58</f>
        <v>8585510.14183819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</row>
    <row r="59" s="1" customFormat="1" spans="1:78">
      <c r="A59" s="13" t="s">
        <v>74</v>
      </c>
      <c r="B59" s="13">
        <v>27</v>
      </c>
      <c r="C59" s="16">
        <v>1</v>
      </c>
      <c r="D59" s="40">
        <v>5.15267541551613</v>
      </c>
      <c r="E59" s="20">
        <f t="shared" ref="E59:E70" si="55">D58</f>
        <v>6</v>
      </c>
      <c r="F59" s="16" t="s">
        <v>73</v>
      </c>
      <c r="G59" s="13">
        <v>2</v>
      </c>
      <c r="H59" s="18">
        <f t="shared" si="40"/>
        <v>5.15267541551613</v>
      </c>
      <c r="I59" s="18">
        <f t="shared" si="41"/>
        <v>278.302675415516</v>
      </c>
      <c r="J59" s="18">
        <f t="shared" si="42"/>
        <v>0.0337157004093061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5.42178803454576</v>
      </c>
      <c r="P59" s="18">
        <f t="shared" si="45"/>
        <v>0.182799381055505</v>
      </c>
      <c r="Q59" s="24">
        <f t="shared" si="46"/>
        <v>0.0530118205060966</v>
      </c>
      <c r="R59" s="18">
        <f t="shared" si="47"/>
        <v>0.80117865</v>
      </c>
      <c r="S59" s="25">
        <f t="shared" si="48"/>
        <v>0.0661672905363824</v>
      </c>
      <c r="T59" s="3">
        <v>0.27</v>
      </c>
      <c r="U59" s="26">
        <f t="shared" si="49"/>
        <v>0.0178651684448232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0.229871202228829</v>
      </c>
      <c r="AC59" s="29">
        <f t="shared" si="51"/>
        <v>10.2321666666667</v>
      </c>
      <c r="AD59" s="1">
        <f t="shared" si="52"/>
        <v>0.29</v>
      </c>
      <c r="AE59" s="30">
        <f t="shared" si="53"/>
        <v>367.42210645355</v>
      </c>
      <c r="AF59" s="1">
        <f t="shared" si="54"/>
        <v>8642063.54616088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</row>
    <row r="60" s="1" customFormat="1" spans="1:78">
      <c r="A60" s="13" t="s">
        <v>37</v>
      </c>
      <c r="B60" s="13">
        <f>H7</f>
        <v>0.29</v>
      </c>
      <c r="C60" s="16">
        <v>2</v>
      </c>
      <c r="D60" s="40">
        <v>6.5173747377931</v>
      </c>
      <c r="E60" s="20">
        <f t="shared" si="55"/>
        <v>5.15267541551613</v>
      </c>
      <c r="F60" s="16" t="s">
        <v>73</v>
      </c>
      <c r="G60" s="13">
        <v>3</v>
      </c>
      <c r="H60" s="18">
        <f t="shared" si="40"/>
        <v>6.5173747377931</v>
      </c>
      <c r="I60" s="18">
        <f t="shared" si="41"/>
        <v>279.667374737793</v>
      </c>
      <c r="J60" s="18">
        <f t="shared" si="42"/>
        <v>0.039992311125412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8.00167365349026</v>
      </c>
      <c r="P60" s="18">
        <f t="shared" si="45"/>
        <v>0.320005422274395</v>
      </c>
      <c r="Q60" s="24">
        <f t="shared" si="46"/>
        <v>0.0928015724595744</v>
      </c>
      <c r="R60" s="18">
        <f t="shared" si="47"/>
        <v>0.80117865</v>
      </c>
      <c r="S60" s="25">
        <f t="shared" si="48"/>
        <v>0.115831309857763</v>
      </c>
      <c r="T60" s="3">
        <v>0.27</v>
      </c>
      <c r="U60" s="26">
        <f t="shared" si="49"/>
        <v>0.0312744536615961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0.232476626346448</v>
      </c>
      <c r="AC60" s="29">
        <f t="shared" si="51"/>
        <v>10.2321666666667</v>
      </c>
      <c r="AD60" s="1">
        <f t="shared" si="52"/>
        <v>0.29</v>
      </c>
      <c r="AE60" s="30">
        <f t="shared" si="53"/>
        <v>367.42210645355</v>
      </c>
      <c r="AF60" s="1">
        <f t="shared" si="54"/>
        <v>8740015.09716356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</row>
    <row r="61" s="1" customFormat="1" spans="1:78">
      <c r="A61" s="13"/>
      <c r="B61" s="13"/>
      <c r="C61" s="16">
        <v>3</v>
      </c>
      <c r="D61" s="40">
        <v>11.980340485</v>
      </c>
      <c r="E61" s="20">
        <f t="shared" si="55"/>
        <v>6.5173747377931</v>
      </c>
      <c r="F61" s="16" t="s">
        <v>73</v>
      </c>
      <c r="G61" s="13">
        <v>4</v>
      </c>
      <c r="H61" s="18">
        <f t="shared" si="40"/>
        <v>11.980340485</v>
      </c>
      <c r="I61" s="18">
        <f t="shared" si="41"/>
        <v>285.130340485</v>
      </c>
      <c r="J61" s="18">
        <f t="shared" si="42"/>
        <v>0.0779243246269589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10.4443532312159</v>
      </c>
      <c r="P61" s="18">
        <f t="shared" si="45"/>
        <v>0.813869171707892</v>
      </c>
      <c r="Q61" s="24">
        <f t="shared" si="46"/>
        <v>0.236022059795289</v>
      </c>
      <c r="R61" s="18">
        <f t="shared" si="47"/>
        <v>0.80117865</v>
      </c>
      <c r="S61" s="25">
        <f t="shared" si="48"/>
        <v>0.294593546389795</v>
      </c>
      <c r="T61" s="3">
        <v>0.27</v>
      </c>
      <c r="U61" s="26">
        <f t="shared" si="49"/>
        <v>0.0795402575252448</v>
      </c>
      <c r="V61" s="3">
        <v>220.1</v>
      </c>
      <c r="W61" s="27">
        <v>12.1</v>
      </c>
      <c r="X61" s="27">
        <v>4.5</v>
      </c>
      <c r="Y61" s="27">
        <v>1.5</v>
      </c>
      <c r="Z61" s="27">
        <v>6.8</v>
      </c>
      <c r="AA61" s="3">
        <v>30.2</v>
      </c>
      <c r="AB61" s="2">
        <f t="shared" si="50"/>
        <v>0.290654672037155</v>
      </c>
      <c r="AC61" s="29">
        <f t="shared" si="51"/>
        <v>10.2321666666667</v>
      </c>
      <c r="AD61" s="1">
        <f t="shared" si="52"/>
        <v>0.29</v>
      </c>
      <c r="AE61" s="30">
        <f t="shared" si="53"/>
        <v>367.42210645355</v>
      </c>
      <c r="AF61" s="1">
        <f t="shared" si="54"/>
        <v>10927232.8215919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</row>
    <row r="62" s="1" customFormat="1" spans="1:78">
      <c r="A62" s="13"/>
      <c r="B62" s="13"/>
      <c r="C62" s="16">
        <v>4</v>
      </c>
      <c r="D62" s="40">
        <v>19.6267411006667</v>
      </c>
      <c r="E62" s="20">
        <f t="shared" si="55"/>
        <v>11.980340485</v>
      </c>
      <c r="F62" s="16" t="s">
        <v>73</v>
      </c>
      <c r="G62" s="13">
        <v>5</v>
      </c>
      <c r="H62" s="18">
        <f t="shared" si="40"/>
        <v>19.6267411006667</v>
      </c>
      <c r="I62" s="18">
        <f t="shared" si="41"/>
        <v>292.776741100667</v>
      </c>
      <c r="J62" s="18">
        <f t="shared" si="42"/>
        <v>0.190107593555982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9.14895985653257</v>
      </c>
      <c r="O62" s="18">
        <f t="shared" si="56"/>
        <v>3.2442092029754</v>
      </c>
      <c r="P62" s="18">
        <f t="shared" si="45"/>
        <v>0.616748804569823</v>
      </c>
      <c r="Q62" s="24">
        <f t="shared" si="46"/>
        <v>0.178857153325249</v>
      </c>
      <c r="R62" s="18">
        <f t="shared" si="47"/>
        <v>0.80117865</v>
      </c>
      <c r="S62" s="25">
        <f t="shared" si="48"/>
        <v>0.223242535638273</v>
      </c>
      <c r="T62" s="3">
        <v>0.27</v>
      </c>
      <c r="U62" s="26">
        <f t="shared" si="49"/>
        <v>0.0602754846223338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0.286911526662119</v>
      </c>
      <c r="AC62" s="29">
        <f t="shared" si="51"/>
        <v>10.2321666666667</v>
      </c>
      <c r="AD62" s="1">
        <f t="shared" si="52"/>
        <v>0.29</v>
      </c>
      <c r="AE62" s="30">
        <f t="shared" si="53"/>
        <v>367.42210645355</v>
      </c>
      <c r="AF62" s="1">
        <f t="shared" si="54"/>
        <v>10786508.3642439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</row>
    <row r="63" s="1" customFormat="1" spans="1:78">
      <c r="A63" s="13"/>
      <c r="B63" s="13"/>
      <c r="C63" s="16">
        <v>5</v>
      </c>
      <c r="D63" s="40">
        <v>23.3739764325807</v>
      </c>
      <c r="E63" s="20">
        <f t="shared" si="55"/>
        <v>19.6267411006667</v>
      </c>
      <c r="F63" s="16" t="s">
        <v>75</v>
      </c>
      <c r="G63" s="13">
        <v>6</v>
      </c>
      <c r="H63" s="18">
        <f t="shared" si="40"/>
        <v>23.3739764325807</v>
      </c>
      <c r="I63" s="18">
        <f t="shared" si="41"/>
        <v>296.523976432581</v>
      </c>
      <c r="J63" s="18">
        <f t="shared" si="42"/>
        <v>0.289415127758426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5.39014539840557</v>
      </c>
      <c r="P63" s="18">
        <f t="shared" si="45"/>
        <v>1.55998961911604</v>
      </c>
      <c r="Q63" s="24">
        <f t="shared" si="46"/>
        <v>0.452396989543652</v>
      </c>
      <c r="R63" s="18">
        <f t="shared" si="47"/>
        <v>0.80117865</v>
      </c>
      <c r="S63" s="25">
        <f t="shared" si="48"/>
        <v>0.564664309943422</v>
      </c>
      <c r="T63" s="3">
        <v>0.27</v>
      </c>
      <c r="U63" s="26">
        <f t="shared" si="49"/>
        <v>0.152459363684724</v>
      </c>
      <c r="V63" s="3">
        <v>229.1</v>
      </c>
      <c r="W63" s="27">
        <v>15.1</v>
      </c>
      <c r="X63" s="27">
        <v>6</v>
      </c>
      <c r="Y63" s="27">
        <v>3</v>
      </c>
      <c r="Z63" s="27">
        <v>7</v>
      </c>
      <c r="AA63" s="3">
        <v>30.2</v>
      </c>
      <c r="AB63" s="2">
        <f t="shared" si="50"/>
        <v>0.320022854363942</v>
      </c>
      <c r="AC63" s="29">
        <f t="shared" si="51"/>
        <v>10.2321666666667</v>
      </c>
      <c r="AD63" s="1">
        <f t="shared" si="52"/>
        <v>0.29</v>
      </c>
      <c r="AE63" s="30">
        <f t="shared" si="53"/>
        <v>367.42210645355</v>
      </c>
      <c r="AF63" s="1">
        <f t="shared" si="54"/>
        <v>12031336.7521516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</row>
    <row r="64" s="1" customFormat="1" spans="1:78">
      <c r="A64" s="13"/>
      <c r="B64" s="13"/>
      <c r="C64" s="16">
        <v>6</v>
      </c>
      <c r="D64" s="40">
        <v>26.1500297433333</v>
      </c>
      <c r="E64" s="20">
        <f t="shared" si="55"/>
        <v>23.3739764325807</v>
      </c>
      <c r="F64" s="16" t="s">
        <v>73</v>
      </c>
      <c r="G64" s="13">
        <v>7</v>
      </c>
      <c r="H64" s="18">
        <f t="shared" si="40"/>
        <v>26.1500297433333</v>
      </c>
      <c r="I64" s="18">
        <f t="shared" si="41"/>
        <v>299.300029743333</v>
      </c>
      <c r="J64" s="18">
        <f t="shared" si="42"/>
        <v>0.392456216242699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6.59284077928953</v>
      </c>
      <c r="P64" s="18">
        <f t="shared" si="45"/>
        <v>2.58740134653054</v>
      </c>
      <c r="Q64" s="24">
        <f t="shared" si="46"/>
        <v>0.750346390493856</v>
      </c>
      <c r="R64" s="18">
        <f t="shared" si="47"/>
        <v>0.80117865</v>
      </c>
      <c r="S64" s="25">
        <f t="shared" si="48"/>
        <v>0.936553152650605</v>
      </c>
      <c r="T64" s="3">
        <v>0.27</v>
      </c>
      <c r="U64" s="26">
        <f t="shared" si="49"/>
        <v>0.252869351215663</v>
      </c>
      <c r="V64" s="3">
        <v>229.1</v>
      </c>
      <c r="W64" s="27">
        <v>15.1</v>
      </c>
      <c r="X64" s="27">
        <v>6</v>
      </c>
      <c r="Y64" s="27">
        <v>3</v>
      </c>
      <c r="Z64" s="27">
        <v>7</v>
      </c>
      <c r="AA64" s="3">
        <v>30.2</v>
      </c>
      <c r="AB64" s="2">
        <f t="shared" si="50"/>
        <v>0.339532514941203</v>
      </c>
      <c r="AC64" s="29">
        <f t="shared" si="51"/>
        <v>10.2321666666667</v>
      </c>
      <c r="AD64" s="1">
        <f t="shared" si="52"/>
        <v>0.29</v>
      </c>
      <c r="AE64" s="30">
        <f t="shared" si="53"/>
        <v>367.42210645355</v>
      </c>
      <c r="AF64" s="1">
        <f t="shared" si="54"/>
        <v>12764807.1687933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</row>
    <row r="65" s="1" customFormat="1" spans="1:78">
      <c r="A65" s="13"/>
      <c r="B65" s="13"/>
      <c r="C65" s="16">
        <v>7</v>
      </c>
      <c r="D65" s="40">
        <v>29.7243796903226</v>
      </c>
      <c r="E65" s="20">
        <f t="shared" si="55"/>
        <v>26.1500297433333</v>
      </c>
      <c r="F65" s="16" t="s">
        <v>73</v>
      </c>
      <c r="G65" s="13">
        <v>8</v>
      </c>
      <c r="H65" s="18">
        <f t="shared" si="40"/>
        <v>29.7243796903226</v>
      </c>
      <c r="I65" s="18">
        <f t="shared" si="41"/>
        <v>302.874379690323</v>
      </c>
      <c r="J65" s="18">
        <f t="shared" si="42"/>
        <v>0.576138138142515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6.768124432759</v>
      </c>
      <c r="P65" s="18">
        <f t="shared" si="45"/>
        <v>3.89937460940663</v>
      </c>
      <c r="Q65" s="24">
        <f t="shared" si="46"/>
        <v>1.13081863672792</v>
      </c>
      <c r="R65" s="18">
        <f t="shared" si="47"/>
        <v>0.80117865</v>
      </c>
      <c r="S65" s="25">
        <f t="shared" si="48"/>
        <v>1.41144379811909</v>
      </c>
      <c r="T65" s="3">
        <v>0.27</v>
      </c>
      <c r="U65" s="26">
        <f t="shared" si="49"/>
        <v>0.381089825492154</v>
      </c>
      <c r="V65" s="3">
        <v>229.1</v>
      </c>
      <c r="W65" s="27">
        <v>15.1</v>
      </c>
      <c r="X65" s="27">
        <v>6</v>
      </c>
      <c r="Y65" s="27">
        <v>3</v>
      </c>
      <c r="Z65" s="27">
        <v>7</v>
      </c>
      <c r="AA65" s="3">
        <v>30.2</v>
      </c>
      <c r="AB65" s="2">
        <f t="shared" si="50"/>
        <v>0.364445753093125</v>
      </c>
      <c r="AC65" s="29">
        <f t="shared" si="51"/>
        <v>10.2321666666667</v>
      </c>
      <c r="AD65" s="1">
        <f t="shared" si="52"/>
        <v>0.29</v>
      </c>
      <c r="AE65" s="30">
        <f t="shared" si="53"/>
        <v>367.42210645355</v>
      </c>
      <c r="AF65" s="1">
        <f t="shared" si="54"/>
        <v>13701426.3936548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</row>
    <row r="66" s="1" customFormat="1" spans="1:78">
      <c r="A66" s="13"/>
      <c r="B66" s="13"/>
      <c r="C66" s="16">
        <v>8</v>
      </c>
      <c r="D66" s="40">
        <v>28.1922254987097</v>
      </c>
      <c r="E66" s="20">
        <f t="shared" si="55"/>
        <v>29.7243796903226</v>
      </c>
      <c r="F66" s="16" t="s">
        <v>73</v>
      </c>
      <c r="G66" s="13">
        <v>9</v>
      </c>
      <c r="H66" s="18">
        <f t="shared" si="40"/>
        <v>28.1922254987097</v>
      </c>
      <c r="I66" s="18">
        <f t="shared" si="41"/>
        <v>301.34222549871</v>
      </c>
      <c r="J66" s="18">
        <f t="shared" si="42"/>
        <v>0.489259682373106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5.63143482335236</v>
      </c>
      <c r="P66" s="18">
        <f t="shared" si="45"/>
        <v>2.75523401297822</v>
      </c>
      <c r="Q66" s="24">
        <f t="shared" si="46"/>
        <v>0.799017863763685</v>
      </c>
      <c r="R66" s="18">
        <f t="shared" si="47"/>
        <v>0.80117865</v>
      </c>
      <c r="S66" s="25">
        <f t="shared" si="48"/>
        <v>0.997302990742059</v>
      </c>
      <c r="T66" s="3">
        <v>0.27</v>
      </c>
      <c r="U66" s="26">
        <f t="shared" si="49"/>
        <v>0.269271807500356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50"/>
        <v>0.327519512197319</v>
      </c>
      <c r="AC66" s="29">
        <f t="shared" si="51"/>
        <v>10.2321666666667</v>
      </c>
      <c r="AD66" s="1">
        <f t="shared" si="52"/>
        <v>0.29</v>
      </c>
      <c r="AE66" s="30">
        <f t="shared" si="53"/>
        <v>367.42210645355</v>
      </c>
      <c r="AF66" s="1">
        <f t="shared" si="54"/>
        <v>12313175.4198563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</row>
    <row r="67" s="1" customFormat="1" spans="1:78">
      <c r="A67" s="13"/>
      <c r="B67" s="13"/>
      <c r="C67" s="16">
        <v>9</v>
      </c>
      <c r="D67" s="40">
        <v>23.7281962403333</v>
      </c>
      <c r="E67" s="20">
        <f t="shared" si="55"/>
        <v>28.1922254987097</v>
      </c>
      <c r="F67" s="16" t="s">
        <v>73</v>
      </c>
      <c r="G67" s="13">
        <v>10</v>
      </c>
      <c r="H67" s="18">
        <f t="shared" si="40"/>
        <v>23.7281962403333</v>
      </c>
      <c r="I67" s="18">
        <f t="shared" si="41"/>
        <v>296.878196240333</v>
      </c>
      <c r="J67" s="18">
        <f t="shared" si="42"/>
        <v>0.300979100229424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5.63888581037414</v>
      </c>
      <c r="P67" s="18">
        <f t="shared" si="45"/>
        <v>1.69718677750287</v>
      </c>
      <c r="Q67" s="24">
        <f t="shared" si="46"/>
        <v>0.492184165475833</v>
      </c>
      <c r="R67" s="18">
        <f t="shared" si="47"/>
        <v>0.80117865</v>
      </c>
      <c r="S67" s="25">
        <f t="shared" si="48"/>
        <v>0.614325113975308</v>
      </c>
      <c r="T67" s="3">
        <v>0.27</v>
      </c>
      <c r="U67" s="26">
        <f t="shared" si="49"/>
        <v>0.165867780773333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0"/>
        <v>0.307428109804259</v>
      </c>
      <c r="AC67" s="29">
        <f t="shared" si="51"/>
        <v>10.2321666666667</v>
      </c>
      <c r="AD67" s="1">
        <f t="shared" si="52"/>
        <v>0.29</v>
      </c>
      <c r="AE67" s="30">
        <f t="shared" si="53"/>
        <v>367.42210645355</v>
      </c>
      <c r="AF67" s="1">
        <f t="shared" si="54"/>
        <v>11557834.2786921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</row>
    <row r="68" s="1" customFormat="1" spans="1:78">
      <c r="A68" s="13"/>
      <c r="B68" s="13"/>
      <c r="C68" s="16">
        <v>10</v>
      </c>
      <c r="D68" s="40">
        <v>20.2556146822581</v>
      </c>
      <c r="E68" s="20">
        <f t="shared" si="55"/>
        <v>23.7281962403333</v>
      </c>
      <c r="F68" s="16" t="s">
        <v>73</v>
      </c>
      <c r="G68" s="13">
        <v>11</v>
      </c>
      <c r="H68" s="18">
        <f t="shared" si="40"/>
        <v>20.2556146822581</v>
      </c>
      <c r="I68" s="18">
        <f t="shared" si="41"/>
        <v>293.405614682258</v>
      </c>
      <c r="J68" s="18">
        <f t="shared" si="42"/>
        <v>0.204153313709958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3.7446140812277</v>
      </c>
      <c r="O68" s="18">
        <f t="shared" si="56"/>
        <v>2.95976995164356</v>
      </c>
      <c r="P68" s="18">
        <f t="shared" si="45"/>
        <v>0.604246843447195</v>
      </c>
      <c r="Q68" s="24">
        <f t="shared" si="46"/>
        <v>0.175231584599687</v>
      </c>
      <c r="R68" s="18">
        <f t="shared" si="47"/>
        <v>0.80117865</v>
      </c>
      <c r="S68" s="25">
        <f t="shared" si="48"/>
        <v>0.218717241903147</v>
      </c>
      <c r="T68" s="3">
        <v>0.27</v>
      </c>
      <c r="U68" s="26">
        <f t="shared" si="49"/>
        <v>0.0590536553138497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0.237874125227481</v>
      </c>
      <c r="AC68" s="29">
        <f t="shared" si="51"/>
        <v>10.2321666666667</v>
      </c>
      <c r="AD68" s="1">
        <f t="shared" si="52"/>
        <v>0.29</v>
      </c>
      <c r="AE68" s="30">
        <f t="shared" si="53"/>
        <v>367.42210645355</v>
      </c>
      <c r="AF68" s="1">
        <f t="shared" si="54"/>
        <v>8942935.37542348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</row>
    <row r="69" s="1" customFormat="1" spans="1:78">
      <c r="A69" s="13"/>
      <c r="B69" s="13"/>
      <c r="C69" s="16">
        <v>11</v>
      </c>
      <c r="D69" s="40">
        <v>12.8801187535333</v>
      </c>
      <c r="E69" s="20">
        <f t="shared" si="55"/>
        <v>20.2556146822581</v>
      </c>
      <c r="F69" s="16" t="s">
        <v>75</v>
      </c>
      <c r="G69" s="13">
        <v>12</v>
      </c>
      <c r="H69" s="18">
        <f t="shared" si="40"/>
        <v>12.8801187535333</v>
      </c>
      <c r="I69" s="18">
        <f t="shared" si="41"/>
        <v>286.030118753533</v>
      </c>
      <c r="J69" s="18">
        <f t="shared" si="42"/>
        <v>0.0867613164235355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5.11820810819637</v>
      </c>
      <c r="P69" s="18">
        <f t="shared" si="45"/>
        <v>0.44406247319673</v>
      </c>
      <c r="Q69" s="24">
        <f t="shared" si="46"/>
        <v>0.128778117227052</v>
      </c>
      <c r="R69" s="18">
        <f t="shared" si="47"/>
        <v>0.80117865</v>
      </c>
      <c r="S69" s="25">
        <f t="shared" si="48"/>
        <v>0.160735832422708</v>
      </c>
      <c r="T69" s="3">
        <v>0.27</v>
      </c>
      <c r="U69" s="26">
        <f t="shared" si="49"/>
        <v>0.0433986747541313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0.234832362504728</v>
      </c>
      <c r="AC69" s="29">
        <f t="shared" si="51"/>
        <v>10.2321666666667</v>
      </c>
      <c r="AD69" s="1">
        <f t="shared" si="52"/>
        <v>0.29</v>
      </c>
      <c r="AE69" s="30">
        <f t="shared" si="53"/>
        <v>367.42210645355</v>
      </c>
      <c r="AF69" s="1">
        <f t="shared" si="54"/>
        <v>8828579.56883485</v>
      </c>
      <c r="AG69" s="1">
        <f>SUM(AF58:AF69)</f>
        <v>127821424.928405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</row>
    <row r="70" s="1" customFormat="1" spans="1:46">
      <c r="A70" s="13"/>
      <c r="B70" s="13"/>
      <c r="C70" s="16">
        <v>12</v>
      </c>
      <c r="D70" s="40">
        <v>7.24504033532258</v>
      </c>
      <c r="E70" s="20">
        <f t="shared" si="55"/>
        <v>12.8801187535333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3" t="s">
        <v>44</v>
      </c>
      <c r="T72" s="23"/>
      <c r="U72" s="23"/>
      <c r="V72" s="23" t="s">
        <v>45</v>
      </c>
      <c r="W72" s="23"/>
      <c r="X72" s="23"/>
      <c r="Y72" s="23" t="s">
        <v>46</v>
      </c>
      <c r="Z72" s="23"/>
      <c r="AA72" s="23"/>
      <c r="AB72" s="23" t="s">
        <v>47</v>
      </c>
      <c r="AC72" s="23"/>
      <c r="AD72" s="23"/>
      <c r="AE72" s="23" t="s">
        <v>48</v>
      </c>
      <c r="AF72" s="23"/>
      <c r="AG72" s="23"/>
      <c r="AH72" s="23" t="s">
        <v>49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51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4" t="s">
        <v>11</v>
      </c>
      <c r="AR73" s="34" t="s">
        <v>12</v>
      </c>
      <c r="AS73" s="34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6</v>
      </c>
      <c r="E74" s="16"/>
      <c r="F74" s="16"/>
      <c r="G74" s="13">
        <v>1</v>
      </c>
      <c r="H74" s="18">
        <f t="shared" ref="H74:H85" si="57">E75</f>
        <v>6</v>
      </c>
      <c r="I74" s="18">
        <f t="shared" ref="I74:I85" si="58">H74+273.15</f>
        <v>279.15</v>
      </c>
      <c r="J74" s="18">
        <f t="shared" ref="J74:J85" si="59">EXP(($C$16*(I74-$C$14))/($C$17*I74*$C$14))</f>
        <v>0.0374932232426917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0.0195422178185558</v>
      </c>
      <c r="Q74" s="24">
        <f t="shared" ref="Q74:Q85" si="63">P74*$B$76</f>
        <v>0.0050809766328245</v>
      </c>
      <c r="R74" s="18">
        <f t="shared" ref="R74:R85" si="64">L74*$B$76</f>
        <v>0.1355172</v>
      </c>
      <c r="S74" s="25">
        <f t="shared" ref="S74:S85" si="65">Q74/R74</f>
        <v>0.0374932232426917</v>
      </c>
      <c r="T74" s="3">
        <v>0.01</v>
      </c>
      <c r="U74" s="26">
        <f t="shared" ref="U74:U85" si="66">S74*T74</f>
        <v>0.000374932232426917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0.00586493223242692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0</v>
      </c>
      <c r="AX74" s="1">
        <f t="shared" ref="AX74:AX85" si="73">AW74*10000*AV74*0.67*AU74*AT74</f>
        <v>0</v>
      </c>
    </row>
    <row r="75" s="1" customFormat="1" spans="1:50">
      <c r="A75" s="13" t="s">
        <v>74</v>
      </c>
      <c r="B75" s="13">
        <v>1</v>
      </c>
      <c r="C75" s="16">
        <v>1</v>
      </c>
      <c r="D75" s="40">
        <v>5.15267541551613</v>
      </c>
      <c r="E75" s="20">
        <f t="shared" ref="E75:E86" si="74">D74</f>
        <v>6</v>
      </c>
      <c r="F75" s="16" t="s">
        <v>73</v>
      </c>
      <c r="G75" s="13">
        <v>2</v>
      </c>
      <c r="H75" s="18">
        <f t="shared" si="57"/>
        <v>5.15267541551613</v>
      </c>
      <c r="I75" s="18">
        <f t="shared" si="58"/>
        <v>278.302675415516</v>
      </c>
      <c r="J75" s="18">
        <f t="shared" si="59"/>
        <v>0.0337157004093061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1.02289778218144</v>
      </c>
      <c r="P75" s="18">
        <f t="shared" si="62"/>
        <v>0.0344877151733732</v>
      </c>
      <c r="Q75" s="24">
        <f t="shared" si="63"/>
        <v>0.00896680594507704</v>
      </c>
      <c r="R75" s="18">
        <f t="shared" si="64"/>
        <v>0.1355172</v>
      </c>
      <c r="S75" s="25">
        <f t="shared" si="65"/>
        <v>0.0661672905363824</v>
      </c>
      <c r="T75" s="3">
        <v>0.01</v>
      </c>
      <c r="U75" s="26">
        <f t="shared" si="66"/>
        <v>0.000661672905363824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0.00615167290536382</v>
      </c>
      <c r="AU75" s="29">
        <f t="shared" si="70"/>
        <v>52.122</v>
      </c>
      <c r="AV75" s="1">
        <f t="shared" si="71"/>
        <v>0.26</v>
      </c>
      <c r="AW75" s="2">
        <f t="shared" si="72"/>
        <v>0</v>
      </c>
      <c r="AX75" s="1">
        <f t="shared" si="73"/>
        <v>0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40">
        <v>6.5173747377931</v>
      </c>
      <c r="E76" s="20">
        <f t="shared" si="74"/>
        <v>5.15267541551613</v>
      </c>
      <c r="F76" s="16" t="s">
        <v>73</v>
      </c>
      <c r="G76" s="13">
        <v>3</v>
      </c>
      <c r="H76" s="18">
        <f t="shared" si="57"/>
        <v>6.5173747377931</v>
      </c>
      <c r="I76" s="18">
        <f t="shared" si="58"/>
        <v>279.667374737793</v>
      </c>
      <c r="J76" s="18">
        <f t="shared" si="59"/>
        <v>0.039992311125412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1.50963006700807</v>
      </c>
      <c r="P76" s="18">
        <f t="shared" si="62"/>
        <v>0.0603735953240633</v>
      </c>
      <c r="Q76" s="24">
        <f t="shared" si="63"/>
        <v>0.0156971347842565</v>
      </c>
      <c r="R76" s="18">
        <f t="shared" si="64"/>
        <v>0.1355172</v>
      </c>
      <c r="S76" s="25">
        <f t="shared" si="65"/>
        <v>0.115831309857763</v>
      </c>
      <c r="T76" s="3">
        <v>0.01</v>
      </c>
      <c r="U76" s="26">
        <f t="shared" si="66"/>
        <v>0.00115831309857763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0.00664831309857763</v>
      </c>
      <c r="AU76" s="29">
        <f t="shared" si="70"/>
        <v>52.122</v>
      </c>
      <c r="AV76" s="1">
        <f t="shared" si="71"/>
        <v>0.26</v>
      </c>
      <c r="AW76" s="2">
        <f t="shared" si="72"/>
        <v>0</v>
      </c>
      <c r="AX76" s="1">
        <f t="shared" si="73"/>
        <v>0</v>
      </c>
    </row>
    <row r="77" s="1" customFormat="1" spans="1:50">
      <c r="A77" s="13"/>
      <c r="B77" s="13"/>
      <c r="C77" s="16">
        <v>3</v>
      </c>
      <c r="D77" s="40">
        <v>11.980340485</v>
      </c>
      <c r="E77" s="20">
        <f t="shared" si="74"/>
        <v>6.5173747377931</v>
      </c>
      <c r="F77" s="16" t="s">
        <v>73</v>
      </c>
      <c r="G77" s="13">
        <v>4</v>
      </c>
      <c r="H77" s="18">
        <f t="shared" si="57"/>
        <v>11.980340485</v>
      </c>
      <c r="I77" s="18">
        <f t="shared" si="58"/>
        <v>285.130340485</v>
      </c>
      <c r="J77" s="18">
        <f t="shared" si="59"/>
        <v>0.0779243246269589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1.97047647168401</v>
      </c>
      <c r="P77" s="18">
        <f t="shared" si="62"/>
        <v>0.153548048249289</v>
      </c>
      <c r="Q77" s="24">
        <f t="shared" si="63"/>
        <v>0.0399224925448152</v>
      </c>
      <c r="R77" s="18">
        <f t="shared" si="64"/>
        <v>0.1355172</v>
      </c>
      <c r="S77" s="25">
        <f t="shared" si="65"/>
        <v>0.294593546389796</v>
      </c>
      <c r="T77" s="3">
        <v>0.01</v>
      </c>
      <c r="U77" s="26">
        <f t="shared" si="66"/>
        <v>0.00294593546389795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0.015</v>
      </c>
      <c r="AR77" s="3">
        <v>0.5</v>
      </c>
      <c r="AS77" s="3">
        <f t="shared" si="68"/>
        <v>0.0075</v>
      </c>
      <c r="AT77" s="2">
        <f t="shared" si="69"/>
        <v>0.010935935463898</v>
      </c>
      <c r="AU77" s="29">
        <f t="shared" si="70"/>
        <v>52.122</v>
      </c>
      <c r="AV77" s="1">
        <f t="shared" si="71"/>
        <v>0.26</v>
      </c>
      <c r="AW77" s="2">
        <f t="shared" si="72"/>
        <v>0</v>
      </c>
      <c r="AX77" s="1">
        <f t="shared" si="73"/>
        <v>0</v>
      </c>
    </row>
    <row r="78" s="1" customFormat="1" spans="1:50">
      <c r="A78" s="13"/>
      <c r="B78" s="13"/>
      <c r="C78" s="16">
        <v>4</v>
      </c>
      <c r="D78" s="40">
        <v>19.6267411006667</v>
      </c>
      <c r="E78" s="20">
        <f t="shared" si="74"/>
        <v>11.980340485</v>
      </c>
      <c r="F78" s="16" t="s">
        <v>73</v>
      </c>
      <c r="G78" s="13">
        <v>5</v>
      </c>
      <c r="H78" s="18">
        <f t="shared" si="57"/>
        <v>19.6267411006667</v>
      </c>
      <c r="I78" s="18">
        <f t="shared" si="58"/>
        <v>292.776741100667</v>
      </c>
      <c r="J78" s="18">
        <f t="shared" si="59"/>
        <v>0.190107593555982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1.72608200226298</v>
      </c>
      <c r="O78" s="18">
        <f t="shared" si="75"/>
        <v>0.612066421171736</v>
      </c>
      <c r="P78" s="18">
        <f t="shared" si="62"/>
        <v>0.116358474425381</v>
      </c>
      <c r="Q78" s="24">
        <f t="shared" si="63"/>
        <v>0.030253203350599</v>
      </c>
      <c r="R78" s="18">
        <f t="shared" si="64"/>
        <v>0.1355172</v>
      </c>
      <c r="S78" s="25">
        <f t="shared" si="65"/>
        <v>0.223242535638273</v>
      </c>
      <c r="T78" s="3">
        <v>0.01</v>
      </c>
      <c r="U78" s="26">
        <f t="shared" si="66"/>
        <v>0.00223242535638273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0.0121824253563827</v>
      </c>
      <c r="AU78" s="29">
        <f t="shared" si="70"/>
        <v>52.122</v>
      </c>
      <c r="AV78" s="1">
        <f t="shared" si="71"/>
        <v>0.26</v>
      </c>
      <c r="AW78" s="2">
        <f t="shared" si="72"/>
        <v>0</v>
      </c>
      <c r="AX78" s="1">
        <f t="shared" si="73"/>
        <v>0</v>
      </c>
    </row>
    <row r="79" s="1" customFormat="1" spans="1:50">
      <c r="A79" s="13"/>
      <c r="B79" s="13"/>
      <c r="C79" s="16">
        <v>5</v>
      </c>
      <c r="D79" s="40">
        <v>23.3739764325807</v>
      </c>
      <c r="E79" s="20">
        <f t="shared" si="74"/>
        <v>19.6267411006667</v>
      </c>
      <c r="F79" s="16" t="s">
        <v>75</v>
      </c>
      <c r="G79" s="13">
        <v>6</v>
      </c>
      <c r="H79" s="18">
        <f t="shared" si="57"/>
        <v>23.3739764325807</v>
      </c>
      <c r="I79" s="18">
        <f t="shared" si="58"/>
        <v>296.523976432581</v>
      </c>
      <c r="J79" s="18">
        <f t="shared" si="59"/>
        <v>0.289415127758426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1.01692794674636</v>
      </c>
      <c r="P79" s="18">
        <f t="shared" si="62"/>
        <v>0.29431433162871</v>
      </c>
      <c r="Q79" s="24">
        <f t="shared" si="63"/>
        <v>0.0765217262234646</v>
      </c>
      <c r="R79" s="18">
        <f t="shared" si="64"/>
        <v>0.1355172</v>
      </c>
      <c r="S79" s="25">
        <f t="shared" si="65"/>
        <v>0.564664309943421</v>
      </c>
      <c r="T79" s="3">
        <v>0.01</v>
      </c>
      <c r="U79" s="26">
        <f t="shared" si="66"/>
        <v>0.00564664309943421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0.0155966430994342</v>
      </c>
      <c r="AU79" s="29">
        <f t="shared" si="70"/>
        <v>52.122</v>
      </c>
      <c r="AV79" s="1">
        <f t="shared" si="71"/>
        <v>0.26</v>
      </c>
      <c r="AW79" s="2">
        <f t="shared" si="72"/>
        <v>0</v>
      </c>
      <c r="AX79" s="1">
        <f t="shared" si="73"/>
        <v>0</v>
      </c>
    </row>
    <row r="80" s="1" customFormat="1" spans="1:50">
      <c r="A80" s="13"/>
      <c r="B80" s="13"/>
      <c r="C80" s="16">
        <v>6</v>
      </c>
      <c r="D80" s="40">
        <v>26.1500297433333</v>
      </c>
      <c r="E80" s="20">
        <f t="shared" si="74"/>
        <v>23.3739764325807</v>
      </c>
      <c r="F80" s="16" t="s">
        <v>73</v>
      </c>
      <c r="G80" s="13">
        <v>7</v>
      </c>
      <c r="H80" s="18">
        <f t="shared" si="57"/>
        <v>26.1500297433333</v>
      </c>
      <c r="I80" s="18">
        <f t="shared" si="58"/>
        <v>299.300029743333</v>
      </c>
      <c r="J80" s="18">
        <f t="shared" si="59"/>
        <v>0.392456216242699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1.24383361511764</v>
      </c>
      <c r="P80" s="18">
        <f t="shared" si="62"/>
        <v>0.488150234224548</v>
      </c>
      <c r="Q80" s="24">
        <f t="shared" si="63"/>
        <v>0.126919060898383</v>
      </c>
      <c r="R80" s="18">
        <f t="shared" si="64"/>
        <v>0.1355172</v>
      </c>
      <c r="S80" s="25">
        <f t="shared" si="65"/>
        <v>0.936553152650605</v>
      </c>
      <c r="T80" s="3">
        <v>0.01</v>
      </c>
      <c r="U80" s="26">
        <f t="shared" si="66"/>
        <v>0.00936553152650605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0.02</v>
      </c>
      <c r="AR80" s="3">
        <v>0.5</v>
      </c>
      <c r="AS80" s="3">
        <f t="shared" si="68"/>
        <v>0.01</v>
      </c>
      <c r="AT80" s="2">
        <f t="shared" si="69"/>
        <v>0.0218155315265061</v>
      </c>
      <c r="AU80" s="29">
        <f t="shared" si="70"/>
        <v>52.122</v>
      </c>
      <c r="AV80" s="1">
        <f t="shared" si="71"/>
        <v>0.26</v>
      </c>
      <c r="AW80" s="2">
        <f t="shared" si="72"/>
        <v>0</v>
      </c>
      <c r="AX80" s="1">
        <f t="shared" si="73"/>
        <v>0</v>
      </c>
    </row>
    <row r="81" s="1" customFormat="1" spans="1:50">
      <c r="A81" s="13"/>
      <c r="B81" s="13"/>
      <c r="C81" s="16">
        <v>7</v>
      </c>
      <c r="D81" s="40">
        <v>29.7243796903226</v>
      </c>
      <c r="E81" s="20">
        <f t="shared" si="74"/>
        <v>26.1500297433333</v>
      </c>
      <c r="F81" s="16" t="s">
        <v>73</v>
      </c>
      <c r="G81" s="13">
        <v>8</v>
      </c>
      <c r="H81" s="18">
        <f t="shared" si="57"/>
        <v>29.7243796903226</v>
      </c>
      <c r="I81" s="18">
        <f t="shared" si="58"/>
        <v>302.874379690323</v>
      </c>
      <c r="J81" s="18">
        <f t="shared" si="59"/>
        <v>0.576138138142515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1.2769033808931</v>
      </c>
      <c r="P81" s="18">
        <f t="shared" si="62"/>
        <v>0.735672736455631</v>
      </c>
      <c r="Q81" s="24">
        <f t="shared" si="63"/>
        <v>0.191274911478464</v>
      </c>
      <c r="R81" s="18">
        <f t="shared" si="64"/>
        <v>0.1355172</v>
      </c>
      <c r="S81" s="25">
        <f t="shared" si="65"/>
        <v>1.41144379811909</v>
      </c>
      <c r="T81" s="3">
        <v>0.01</v>
      </c>
      <c r="U81" s="26">
        <f t="shared" si="66"/>
        <v>0.0141144379811909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0.02</v>
      </c>
      <c r="AR81" s="3">
        <v>0.5</v>
      </c>
      <c r="AS81" s="3">
        <f t="shared" si="68"/>
        <v>0.01</v>
      </c>
      <c r="AT81" s="2">
        <f t="shared" si="69"/>
        <v>0.0265644379811909</v>
      </c>
      <c r="AU81" s="29">
        <f t="shared" si="70"/>
        <v>52.122</v>
      </c>
      <c r="AV81" s="1">
        <f t="shared" si="71"/>
        <v>0.26</v>
      </c>
      <c r="AW81" s="2">
        <f t="shared" si="72"/>
        <v>0</v>
      </c>
      <c r="AX81" s="1">
        <f t="shared" si="73"/>
        <v>0</v>
      </c>
    </row>
    <row r="82" s="1" customFormat="1" spans="1:50">
      <c r="A82" s="13"/>
      <c r="B82" s="13"/>
      <c r="C82" s="16">
        <v>8</v>
      </c>
      <c r="D82" s="40">
        <v>28.1922254987097</v>
      </c>
      <c r="E82" s="20">
        <f t="shared" si="74"/>
        <v>29.7243796903226</v>
      </c>
      <c r="F82" s="16" t="s">
        <v>73</v>
      </c>
      <c r="G82" s="13">
        <v>9</v>
      </c>
      <c r="H82" s="18">
        <f t="shared" si="57"/>
        <v>28.1922254987097</v>
      </c>
      <c r="I82" s="18">
        <f t="shared" si="58"/>
        <v>301.34222549871</v>
      </c>
      <c r="J82" s="18">
        <f t="shared" si="59"/>
        <v>0.489259682373106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1.06245064443747</v>
      </c>
      <c r="P82" s="18">
        <f t="shared" si="62"/>
        <v>0.519814264834576</v>
      </c>
      <c r="Q82" s="24">
        <f t="shared" si="63"/>
        <v>0.13515170885699</v>
      </c>
      <c r="R82" s="18">
        <f t="shared" si="64"/>
        <v>0.1355172</v>
      </c>
      <c r="S82" s="25">
        <f t="shared" si="65"/>
        <v>0.997302990742059</v>
      </c>
      <c r="T82" s="3">
        <v>0.01</v>
      </c>
      <c r="U82" s="26">
        <f t="shared" si="66"/>
        <v>0.00997302990742059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7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0.0199230299074206</v>
      </c>
      <c r="AU82" s="29">
        <f t="shared" si="70"/>
        <v>52.122</v>
      </c>
      <c r="AV82" s="1">
        <f t="shared" si="71"/>
        <v>0.26</v>
      </c>
      <c r="AW82" s="2">
        <f t="shared" si="72"/>
        <v>0</v>
      </c>
      <c r="AX82" s="1">
        <f t="shared" si="73"/>
        <v>0</v>
      </c>
    </row>
    <row r="83" s="1" customFormat="1" spans="1:50">
      <c r="A83" s="13"/>
      <c r="B83" s="13"/>
      <c r="C83" s="16">
        <v>9</v>
      </c>
      <c r="D83" s="40">
        <v>23.7281962403333</v>
      </c>
      <c r="E83" s="20">
        <f t="shared" si="74"/>
        <v>28.1922254987097</v>
      </c>
      <c r="F83" s="16" t="s">
        <v>73</v>
      </c>
      <c r="G83" s="13">
        <v>10</v>
      </c>
      <c r="H83" s="18">
        <f t="shared" si="57"/>
        <v>23.7281962403333</v>
      </c>
      <c r="I83" s="18">
        <f t="shared" si="58"/>
        <v>296.878196240333</v>
      </c>
      <c r="J83" s="18">
        <f t="shared" si="59"/>
        <v>0.300979100229424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1.06385637960289</v>
      </c>
      <c r="P83" s="18">
        <f t="shared" si="62"/>
        <v>0.32019853590621</v>
      </c>
      <c r="Q83" s="24">
        <f t="shared" si="63"/>
        <v>0.0832516193356146</v>
      </c>
      <c r="R83" s="18">
        <f t="shared" si="64"/>
        <v>0.1355172</v>
      </c>
      <c r="S83" s="25">
        <f t="shared" si="65"/>
        <v>0.614325113975308</v>
      </c>
      <c r="T83" s="3">
        <v>0.01</v>
      </c>
      <c r="U83" s="26">
        <f t="shared" si="66"/>
        <v>0.00614325113975308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0.0160932511397531</v>
      </c>
      <c r="AU83" s="29">
        <f t="shared" si="70"/>
        <v>52.122</v>
      </c>
      <c r="AV83" s="1">
        <f t="shared" si="71"/>
        <v>0.26</v>
      </c>
      <c r="AW83" s="2">
        <f t="shared" si="72"/>
        <v>0</v>
      </c>
      <c r="AX83" s="1">
        <f t="shared" si="73"/>
        <v>0</v>
      </c>
    </row>
    <row r="84" s="1" customFormat="1" spans="1:50">
      <c r="A84" s="13"/>
      <c r="B84" s="13"/>
      <c r="C84" s="16">
        <v>10</v>
      </c>
      <c r="D84" s="40">
        <v>20.2556146822581</v>
      </c>
      <c r="E84" s="20">
        <f t="shared" si="74"/>
        <v>23.7281962403333</v>
      </c>
      <c r="F84" s="16" t="s">
        <v>73</v>
      </c>
      <c r="G84" s="13">
        <v>11</v>
      </c>
      <c r="H84" s="18">
        <f t="shared" si="57"/>
        <v>20.2556146822581</v>
      </c>
      <c r="I84" s="18">
        <f t="shared" si="58"/>
        <v>293.405614682258</v>
      </c>
      <c r="J84" s="18">
        <f t="shared" si="59"/>
        <v>0.204153313709958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0.706474951511845</v>
      </c>
      <c r="O84" s="18">
        <f t="shared" si="75"/>
        <v>0.558402892184834</v>
      </c>
      <c r="P84" s="18">
        <f t="shared" si="62"/>
        <v>0.113999800824758</v>
      </c>
      <c r="Q84" s="24">
        <f t="shared" si="63"/>
        <v>0.0296399482144372</v>
      </c>
      <c r="R84" s="18">
        <f t="shared" si="64"/>
        <v>0.1355172</v>
      </c>
      <c r="S84" s="25">
        <f t="shared" si="65"/>
        <v>0.218717241903147</v>
      </c>
      <c r="T84" s="3">
        <v>0.01</v>
      </c>
      <c r="U84" s="26">
        <f t="shared" si="66"/>
        <v>0.00218717241903147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0.005</v>
      </c>
      <c r="AF84" s="3">
        <v>0.49</v>
      </c>
      <c r="AG84" s="26">
        <f t="shared" si="67"/>
        <v>0.00245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0.00963717241903147</v>
      </c>
      <c r="AU84" s="29">
        <f t="shared" si="70"/>
        <v>52.122</v>
      </c>
      <c r="AV84" s="1">
        <f t="shared" si="71"/>
        <v>0.26</v>
      </c>
      <c r="AW84" s="2">
        <f t="shared" si="72"/>
        <v>0</v>
      </c>
      <c r="AX84" s="1">
        <f t="shared" si="73"/>
        <v>0</v>
      </c>
    </row>
    <row r="85" s="1" customFormat="1" spans="1:51">
      <c r="A85" s="13"/>
      <c r="B85" s="13"/>
      <c r="C85" s="16">
        <v>11</v>
      </c>
      <c r="D85" s="40">
        <v>12.8801187535333</v>
      </c>
      <c r="E85" s="20">
        <f t="shared" si="74"/>
        <v>20.2556146822581</v>
      </c>
      <c r="F85" s="16" t="s">
        <v>75</v>
      </c>
      <c r="G85" s="13">
        <v>12</v>
      </c>
      <c r="H85" s="18">
        <f t="shared" si="57"/>
        <v>12.8801187535333</v>
      </c>
      <c r="I85" s="18">
        <f t="shared" si="58"/>
        <v>286.030118753533</v>
      </c>
      <c r="J85" s="18">
        <f t="shared" si="59"/>
        <v>0.0867613164235355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0.965623091360076</v>
      </c>
      <c r="P85" s="18">
        <f t="shared" si="62"/>
        <v>0.0837787305753641</v>
      </c>
      <c r="Q85" s="24">
        <f t="shared" si="63"/>
        <v>0.0217824699495947</v>
      </c>
      <c r="R85" s="18">
        <f t="shared" si="64"/>
        <v>0.1355172</v>
      </c>
      <c r="S85" s="25">
        <f t="shared" si="65"/>
        <v>0.160735832422708</v>
      </c>
      <c r="T85" s="3">
        <v>0.01</v>
      </c>
      <c r="U85" s="26">
        <f t="shared" si="66"/>
        <v>0.00160735832422708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0.005</v>
      </c>
      <c r="AF85" s="3">
        <v>0.49</v>
      </c>
      <c r="AG85" s="26">
        <f t="shared" si="67"/>
        <v>0.00245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0.00905735832422708</v>
      </c>
      <c r="AU85" s="29">
        <f t="shared" si="70"/>
        <v>52.122</v>
      </c>
      <c r="AV85" s="1">
        <f t="shared" si="71"/>
        <v>0.26</v>
      </c>
      <c r="AW85" s="2">
        <f t="shared" si="72"/>
        <v>0</v>
      </c>
      <c r="AX85" s="1">
        <f t="shared" si="73"/>
        <v>0</v>
      </c>
      <c r="AY85" s="1">
        <f>SUM(AX74:AX85)</f>
        <v>0</v>
      </c>
    </row>
    <row r="86" s="1" customFormat="1" spans="1:46">
      <c r="A86" s="13"/>
      <c r="B86" s="13"/>
      <c r="C86" s="16">
        <v>12</v>
      </c>
      <c r="D86" s="40">
        <v>7.24504033532258</v>
      </c>
      <c r="E86" s="20">
        <f t="shared" si="74"/>
        <v>12.8801187535333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44</v>
      </c>
      <c r="T88" s="23"/>
      <c r="U88" s="23"/>
      <c r="V88" s="23" t="s">
        <v>45</v>
      </c>
      <c r="W88" s="23"/>
      <c r="X88" s="23"/>
      <c r="Y88" s="23" t="s">
        <v>46</v>
      </c>
      <c r="Z88" s="23"/>
      <c r="AA88" s="23"/>
      <c r="AB88" s="23" t="s">
        <v>47</v>
      </c>
      <c r="AC88" s="23"/>
      <c r="AD88" s="23"/>
      <c r="AE88" s="23" t="s">
        <v>48</v>
      </c>
      <c r="AF88" s="23"/>
      <c r="AG88" s="23"/>
      <c r="AH88" s="23" t="s">
        <v>49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51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4" t="s">
        <v>11</v>
      </c>
      <c r="AR89" s="34" t="s">
        <v>12</v>
      </c>
      <c r="AS89" s="34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6</v>
      </c>
      <c r="E90" s="16"/>
      <c r="F90" s="16"/>
      <c r="G90" s="13">
        <v>1</v>
      </c>
      <c r="H90" s="18">
        <f t="shared" ref="H90:H101" si="76">E91</f>
        <v>6</v>
      </c>
      <c r="I90" s="18">
        <f t="shared" ref="I90:I101" si="77">H90+273.15</f>
        <v>279.15</v>
      </c>
      <c r="J90" s="18">
        <f t="shared" ref="J90:J101" si="78">EXP(($C$16*(I90-$C$14))/($C$17*I90*$C$14))</f>
        <v>0.0374932232426917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0.0106743206571943</v>
      </c>
      <c r="Q90" s="24">
        <f t="shared" ref="Q90:Q101" si="82">P90*$B$76</f>
        <v>0.00277532337087053</v>
      </c>
      <c r="R90" s="18">
        <f t="shared" ref="R90:R101" si="83">L90*$B$76</f>
        <v>0.074022</v>
      </c>
      <c r="S90" s="25">
        <f t="shared" ref="S90:S101" si="84">Q90/R90</f>
        <v>0.0374932232426917</v>
      </c>
      <c r="T90" s="3">
        <v>0.01</v>
      </c>
      <c r="U90" s="26">
        <f t="shared" ref="U90:U101" si="85">S90*T90</f>
        <v>0.000374932232426917</v>
      </c>
      <c r="V90" s="25"/>
      <c r="W90" s="3"/>
      <c r="X90" s="3"/>
      <c r="Y90" s="28"/>
      <c r="Z90" s="3"/>
      <c r="AA90" s="27"/>
      <c r="AB90" s="3"/>
      <c r="AC90" s="3"/>
      <c r="AD90" s="3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0.00586493223242692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0</v>
      </c>
      <c r="AX90" s="1">
        <f t="shared" ref="AX90:AX101" si="92">AW90*10000*AV90*0.67*AU90*AT90</f>
        <v>0</v>
      </c>
      <c r="AZ90" s="2">
        <f t="shared" ref="AZ90:AZ101" si="93">$E$10</f>
        <v>0</v>
      </c>
      <c r="BA90" s="1">
        <f t="shared" ref="BA90:BA101" si="94">AZ90*10000*AV90*0.67*AU90*AT90</f>
        <v>0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5.15267541551613</v>
      </c>
      <c r="E91" s="20">
        <f t="shared" ref="E91:E102" si="95">D90</f>
        <v>6</v>
      </c>
      <c r="F91" s="16" t="s">
        <v>73</v>
      </c>
      <c r="G91" s="13">
        <v>2</v>
      </c>
      <c r="H91" s="18">
        <f t="shared" si="76"/>
        <v>5.15267541551613</v>
      </c>
      <c r="I91" s="18">
        <f t="shared" si="77"/>
        <v>278.302675415516</v>
      </c>
      <c r="J91" s="18">
        <f t="shared" si="78"/>
        <v>0.0337157004093061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0.558725679342806</v>
      </c>
      <c r="P91" s="18">
        <f t="shared" si="81"/>
        <v>0.0188378276157081</v>
      </c>
      <c r="Q91" s="24">
        <f t="shared" si="82"/>
        <v>0.0048978351800841</v>
      </c>
      <c r="R91" s="18">
        <f t="shared" si="83"/>
        <v>0.074022</v>
      </c>
      <c r="S91" s="25">
        <f t="shared" si="84"/>
        <v>0.0661672905363824</v>
      </c>
      <c r="T91" s="3">
        <v>0.01</v>
      </c>
      <c r="U91" s="26">
        <f t="shared" si="85"/>
        <v>0.000661672905363824</v>
      </c>
      <c r="V91" s="25"/>
      <c r="W91" s="3"/>
      <c r="X91" s="3"/>
      <c r="Y91" s="28"/>
      <c r="Z91" s="3"/>
      <c r="AA91" s="27"/>
      <c r="AB91" s="3"/>
      <c r="AC91" s="3"/>
      <c r="AD91" s="3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0.00615167290536382</v>
      </c>
      <c r="AU91" s="29">
        <f t="shared" si="89"/>
        <v>28.47</v>
      </c>
      <c r="AV91" s="1">
        <f t="shared" si="90"/>
        <v>0.26</v>
      </c>
      <c r="AW91" s="2">
        <f t="shared" si="91"/>
        <v>0</v>
      </c>
      <c r="AX91" s="1">
        <f t="shared" si="92"/>
        <v>0</v>
      </c>
      <c r="AZ91" s="2">
        <f t="shared" si="93"/>
        <v>0</v>
      </c>
      <c r="BA91" s="1">
        <f t="shared" si="94"/>
        <v>0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9">
        <v>6.5173747377931</v>
      </c>
      <c r="E92" s="20">
        <f t="shared" si="95"/>
        <v>5.15267541551613</v>
      </c>
      <c r="F92" s="16" t="s">
        <v>73</v>
      </c>
      <c r="G92" s="13">
        <v>3</v>
      </c>
      <c r="H92" s="18">
        <f t="shared" si="76"/>
        <v>6.5173747377931</v>
      </c>
      <c r="I92" s="18">
        <f t="shared" si="77"/>
        <v>279.667374737793</v>
      </c>
      <c r="J92" s="18">
        <f t="shared" si="78"/>
        <v>0.039992311125412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0.824587851727098</v>
      </c>
      <c r="P92" s="18">
        <f t="shared" si="81"/>
        <v>0.0329771739165052</v>
      </c>
      <c r="Q92" s="24">
        <f t="shared" si="82"/>
        <v>0.00857406521829135</v>
      </c>
      <c r="R92" s="18">
        <f t="shared" si="83"/>
        <v>0.074022</v>
      </c>
      <c r="S92" s="25">
        <f t="shared" si="84"/>
        <v>0.115831309857763</v>
      </c>
      <c r="T92" s="3">
        <v>0.01</v>
      </c>
      <c r="U92" s="26">
        <f t="shared" si="85"/>
        <v>0.00115831309857763</v>
      </c>
      <c r="V92" s="25"/>
      <c r="W92" s="3"/>
      <c r="X92" s="3"/>
      <c r="Y92" s="28"/>
      <c r="Z92" s="3"/>
      <c r="AA92" s="27"/>
      <c r="AB92" s="3"/>
      <c r="AC92" s="3"/>
      <c r="AD92" s="3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0.00664831309857763</v>
      </c>
      <c r="AU92" s="29">
        <f t="shared" si="89"/>
        <v>28.47</v>
      </c>
      <c r="AV92" s="1">
        <f t="shared" si="90"/>
        <v>0.26</v>
      </c>
      <c r="AW92" s="2">
        <f t="shared" si="91"/>
        <v>0</v>
      </c>
      <c r="AX92" s="1">
        <f t="shared" si="92"/>
        <v>0</v>
      </c>
      <c r="AZ92" s="2">
        <f t="shared" si="93"/>
        <v>0</v>
      </c>
      <c r="BA92" s="1">
        <f t="shared" si="94"/>
        <v>0</v>
      </c>
    </row>
    <row r="93" s="1" customFormat="1" spans="1:53">
      <c r="A93" s="13"/>
      <c r="B93" s="13"/>
      <c r="C93" s="16">
        <v>3</v>
      </c>
      <c r="D93" s="19">
        <v>11.980340485</v>
      </c>
      <c r="E93" s="20">
        <f t="shared" si="95"/>
        <v>6.5173747377931</v>
      </c>
      <c r="F93" s="16" t="s">
        <v>73</v>
      </c>
      <c r="G93" s="13">
        <v>4</v>
      </c>
      <c r="H93" s="18">
        <f t="shared" si="76"/>
        <v>11.980340485</v>
      </c>
      <c r="I93" s="18">
        <f t="shared" si="77"/>
        <v>285.130340485</v>
      </c>
      <c r="J93" s="18">
        <f t="shared" si="78"/>
        <v>0.0779243246269589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1.07631067781059</v>
      </c>
      <c r="P93" s="18">
        <f t="shared" si="81"/>
        <v>0.0838707826571748</v>
      </c>
      <c r="Q93" s="24">
        <f t="shared" si="82"/>
        <v>0.0218064034908654</v>
      </c>
      <c r="R93" s="18">
        <f t="shared" si="83"/>
        <v>0.074022</v>
      </c>
      <c r="S93" s="25">
        <f t="shared" si="84"/>
        <v>0.294593546389796</v>
      </c>
      <c r="T93" s="3">
        <v>0.01</v>
      </c>
      <c r="U93" s="26">
        <f t="shared" si="85"/>
        <v>0.00294593546389795</v>
      </c>
      <c r="V93" s="25"/>
      <c r="W93" s="3"/>
      <c r="X93" s="3"/>
      <c r="Y93" s="28"/>
      <c r="Z93" s="3"/>
      <c r="AA93" s="27"/>
      <c r="AB93" s="3"/>
      <c r="AC93" s="3"/>
      <c r="AD93" s="3"/>
      <c r="AE93" s="25">
        <v>0.005</v>
      </c>
      <c r="AF93" s="3">
        <v>0.49</v>
      </c>
      <c r="AG93" s="26">
        <f t="shared" si="86"/>
        <v>0.00245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0.015</v>
      </c>
      <c r="AR93" s="3">
        <v>0.5</v>
      </c>
      <c r="AS93" s="3">
        <f t="shared" si="87"/>
        <v>0.0075</v>
      </c>
      <c r="AT93" s="2">
        <f t="shared" si="88"/>
        <v>0.012895935463898</v>
      </c>
      <c r="AU93" s="29">
        <f t="shared" si="89"/>
        <v>28.47</v>
      </c>
      <c r="AV93" s="1">
        <f t="shared" si="90"/>
        <v>0.26</v>
      </c>
      <c r="AW93" s="2">
        <f t="shared" si="91"/>
        <v>0</v>
      </c>
      <c r="AX93" s="1">
        <f t="shared" si="92"/>
        <v>0</v>
      </c>
      <c r="AZ93" s="2">
        <f t="shared" si="93"/>
        <v>0</v>
      </c>
      <c r="BA93" s="1">
        <f t="shared" si="94"/>
        <v>0</v>
      </c>
    </row>
    <row r="94" s="1" customFormat="1" spans="1:53">
      <c r="A94" s="13"/>
      <c r="B94" s="13"/>
      <c r="C94" s="16">
        <v>4</v>
      </c>
      <c r="D94" s="19">
        <v>19.6267411006667</v>
      </c>
      <c r="E94" s="20">
        <f t="shared" si="95"/>
        <v>11.980340485</v>
      </c>
      <c r="F94" s="16" t="s">
        <v>73</v>
      </c>
      <c r="G94" s="13">
        <v>5</v>
      </c>
      <c r="H94" s="18">
        <f t="shared" si="76"/>
        <v>19.6267411006667</v>
      </c>
      <c r="I94" s="18">
        <f t="shared" si="77"/>
        <v>292.776741100667</v>
      </c>
      <c r="J94" s="18">
        <f t="shared" si="78"/>
        <v>0.190107593555982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0.942817900395747</v>
      </c>
      <c r="O94" s="18">
        <f t="shared" si="96"/>
        <v>0.334321994757671</v>
      </c>
      <c r="P94" s="18">
        <f t="shared" si="81"/>
        <v>0.0635571498962164</v>
      </c>
      <c r="Q94" s="24">
        <f t="shared" si="82"/>
        <v>0.0165248589730163</v>
      </c>
      <c r="R94" s="18">
        <f t="shared" si="83"/>
        <v>0.074022</v>
      </c>
      <c r="S94" s="25">
        <f t="shared" si="84"/>
        <v>0.223242535638273</v>
      </c>
      <c r="T94" s="3">
        <v>0.01</v>
      </c>
      <c r="U94" s="26">
        <f t="shared" si="85"/>
        <v>0.00223242535638273</v>
      </c>
      <c r="V94" s="25"/>
      <c r="W94" s="3"/>
      <c r="X94" s="3"/>
      <c r="Y94" s="28"/>
      <c r="Z94" s="3"/>
      <c r="AA94" s="27"/>
      <c r="AB94" s="3"/>
      <c r="AC94" s="3"/>
      <c r="AD94" s="3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0.0121824253563827</v>
      </c>
      <c r="AU94" s="29">
        <f t="shared" si="89"/>
        <v>28.47</v>
      </c>
      <c r="AV94" s="1">
        <f t="shared" si="90"/>
        <v>0.26</v>
      </c>
      <c r="AW94" s="2">
        <f t="shared" si="91"/>
        <v>0</v>
      </c>
      <c r="AX94" s="1">
        <f t="shared" si="92"/>
        <v>0</v>
      </c>
      <c r="AZ94" s="2">
        <f t="shared" si="93"/>
        <v>0</v>
      </c>
      <c r="BA94" s="1">
        <f t="shared" si="94"/>
        <v>0</v>
      </c>
    </row>
    <row r="95" s="1" customFormat="1" spans="1:53">
      <c r="A95" s="13"/>
      <c r="B95" s="13"/>
      <c r="C95" s="16">
        <v>5</v>
      </c>
      <c r="D95" s="19">
        <v>23.3739764325807</v>
      </c>
      <c r="E95" s="20">
        <f t="shared" si="95"/>
        <v>19.6267411006667</v>
      </c>
      <c r="F95" s="16" t="s">
        <v>75</v>
      </c>
      <c r="G95" s="13">
        <v>6</v>
      </c>
      <c r="H95" s="18">
        <f t="shared" si="76"/>
        <v>23.3739764325807</v>
      </c>
      <c r="I95" s="18">
        <f t="shared" si="77"/>
        <v>296.523976432581</v>
      </c>
      <c r="J95" s="18">
        <f t="shared" si="78"/>
        <v>0.289415127758426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0.555464844861455</v>
      </c>
      <c r="P95" s="18">
        <f t="shared" si="81"/>
        <v>0.160759929040892</v>
      </c>
      <c r="Q95" s="24">
        <f t="shared" si="82"/>
        <v>0.041797581550632</v>
      </c>
      <c r="R95" s="18">
        <f t="shared" si="83"/>
        <v>0.074022</v>
      </c>
      <c r="S95" s="25">
        <f t="shared" si="84"/>
        <v>0.564664309943422</v>
      </c>
      <c r="T95" s="3">
        <v>0.01</v>
      </c>
      <c r="U95" s="26">
        <f t="shared" si="85"/>
        <v>0.00564664309943422</v>
      </c>
      <c r="V95" s="25"/>
      <c r="W95" s="3"/>
      <c r="X95" s="3"/>
      <c r="Y95" s="28"/>
      <c r="Z95" s="3"/>
      <c r="AA95" s="27"/>
      <c r="AB95" s="3"/>
      <c r="AC95" s="3"/>
      <c r="AD95" s="3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0.0155966430994342</v>
      </c>
      <c r="AU95" s="29">
        <f t="shared" si="89"/>
        <v>28.47</v>
      </c>
      <c r="AV95" s="1">
        <f t="shared" si="90"/>
        <v>0.26</v>
      </c>
      <c r="AW95" s="2">
        <f t="shared" si="91"/>
        <v>0</v>
      </c>
      <c r="AX95" s="1">
        <f t="shared" si="92"/>
        <v>0</v>
      </c>
      <c r="AZ95" s="2">
        <f t="shared" si="93"/>
        <v>0</v>
      </c>
      <c r="BA95" s="1">
        <f t="shared" si="94"/>
        <v>0</v>
      </c>
    </row>
    <row r="96" s="1" customFormat="1" spans="1:53">
      <c r="A96" s="13"/>
      <c r="B96" s="13"/>
      <c r="C96" s="16">
        <v>6</v>
      </c>
      <c r="D96" s="19">
        <v>26.1500297433333</v>
      </c>
      <c r="E96" s="20">
        <f t="shared" si="95"/>
        <v>23.3739764325807</v>
      </c>
      <c r="F96" s="16" t="s">
        <v>73</v>
      </c>
      <c r="G96" s="13">
        <v>7</v>
      </c>
      <c r="H96" s="18">
        <f t="shared" si="76"/>
        <v>26.1500297433333</v>
      </c>
      <c r="I96" s="18">
        <f t="shared" si="77"/>
        <v>299.300029743333</v>
      </c>
      <c r="J96" s="18">
        <f t="shared" si="78"/>
        <v>0.392456216242699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0.679404915820562</v>
      </c>
      <c r="P96" s="18">
        <f t="shared" si="81"/>
        <v>0.266636682559627</v>
      </c>
      <c r="Q96" s="24">
        <f t="shared" si="82"/>
        <v>0.0693255374655031</v>
      </c>
      <c r="R96" s="18">
        <f t="shared" si="83"/>
        <v>0.074022</v>
      </c>
      <c r="S96" s="25">
        <f t="shared" si="84"/>
        <v>0.936553152650605</v>
      </c>
      <c r="T96" s="3">
        <v>0.01</v>
      </c>
      <c r="U96" s="26">
        <f t="shared" si="85"/>
        <v>0.00936553152650605</v>
      </c>
      <c r="V96" s="25"/>
      <c r="W96" s="3"/>
      <c r="X96" s="3"/>
      <c r="Y96" s="28"/>
      <c r="Z96" s="3"/>
      <c r="AA96" s="27"/>
      <c r="AB96" s="3"/>
      <c r="AC96" s="3"/>
      <c r="AD96" s="3"/>
      <c r="AE96" s="25">
        <v>0.01</v>
      </c>
      <c r="AF96" s="3">
        <v>0.49</v>
      </c>
      <c r="AG96" s="26">
        <f t="shared" si="86"/>
        <v>0.0049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0.02</v>
      </c>
      <c r="AR96" s="3">
        <v>0.5</v>
      </c>
      <c r="AS96" s="3">
        <f t="shared" si="87"/>
        <v>0.01</v>
      </c>
      <c r="AT96" s="2">
        <f t="shared" si="88"/>
        <v>0.0242655315265061</v>
      </c>
      <c r="AU96" s="29">
        <f t="shared" si="89"/>
        <v>28.47</v>
      </c>
      <c r="AV96" s="1">
        <f t="shared" si="90"/>
        <v>0.26</v>
      </c>
      <c r="AW96" s="2">
        <f t="shared" si="91"/>
        <v>0</v>
      </c>
      <c r="AX96" s="1">
        <f t="shared" si="92"/>
        <v>0</v>
      </c>
      <c r="AZ96" s="2">
        <f t="shared" si="93"/>
        <v>0</v>
      </c>
      <c r="BA96" s="1">
        <f t="shared" si="94"/>
        <v>0</v>
      </c>
    </row>
    <row r="97" s="1" customFormat="1" spans="1:53">
      <c r="A97" s="13"/>
      <c r="B97" s="13"/>
      <c r="C97" s="16">
        <v>7</v>
      </c>
      <c r="D97" s="19">
        <v>29.7243796903226</v>
      </c>
      <c r="E97" s="20">
        <f t="shared" si="95"/>
        <v>26.1500297433333</v>
      </c>
      <c r="F97" s="16" t="s">
        <v>73</v>
      </c>
      <c r="G97" s="13">
        <v>8</v>
      </c>
      <c r="H97" s="18">
        <f t="shared" si="76"/>
        <v>29.7243796903226</v>
      </c>
      <c r="I97" s="18">
        <f t="shared" si="77"/>
        <v>302.874379690323</v>
      </c>
      <c r="J97" s="18">
        <f t="shared" si="78"/>
        <v>0.576138138142515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0.697468233260935</v>
      </c>
      <c r="P97" s="18">
        <f t="shared" si="81"/>
        <v>0.401838049324504</v>
      </c>
      <c r="Q97" s="24">
        <f t="shared" si="82"/>
        <v>0.104477892824371</v>
      </c>
      <c r="R97" s="18">
        <f t="shared" si="83"/>
        <v>0.074022</v>
      </c>
      <c r="S97" s="25">
        <f t="shared" si="84"/>
        <v>1.41144379811909</v>
      </c>
      <c r="T97" s="3">
        <v>0.01</v>
      </c>
      <c r="U97" s="26">
        <f t="shared" si="85"/>
        <v>0.0141144379811909</v>
      </c>
      <c r="V97" s="25"/>
      <c r="W97" s="3"/>
      <c r="X97" s="3"/>
      <c r="Y97" s="28"/>
      <c r="Z97" s="3"/>
      <c r="AA97" s="27"/>
      <c r="AB97" s="3"/>
      <c r="AC97" s="3"/>
      <c r="AD97" s="3"/>
      <c r="AE97" s="25">
        <v>0.01</v>
      </c>
      <c r="AF97" s="3">
        <v>0.49</v>
      </c>
      <c r="AG97" s="26">
        <f t="shared" si="86"/>
        <v>0.0049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0.02</v>
      </c>
      <c r="AR97" s="3">
        <v>0.5</v>
      </c>
      <c r="AS97" s="3">
        <f t="shared" si="87"/>
        <v>0.01</v>
      </c>
      <c r="AT97" s="2">
        <f t="shared" si="88"/>
        <v>0.0290144379811909</v>
      </c>
      <c r="AU97" s="29">
        <f t="shared" si="89"/>
        <v>28.47</v>
      </c>
      <c r="AV97" s="1">
        <f t="shared" si="90"/>
        <v>0.26</v>
      </c>
      <c r="AW97" s="2">
        <f t="shared" si="91"/>
        <v>0</v>
      </c>
      <c r="AX97" s="1">
        <f t="shared" si="92"/>
        <v>0</v>
      </c>
      <c r="AZ97" s="2">
        <f t="shared" si="93"/>
        <v>0</v>
      </c>
      <c r="BA97" s="1">
        <f t="shared" si="94"/>
        <v>0</v>
      </c>
    </row>
    <row r="98" s="1" customFormat="1" spans="1:53">
      <c r="A98" s="13"/>
      <c r="B98" s="13"/>
      <c r="C98" s="16">
        <v>8</v>
      </c>
      <c r="D98" s="19">
        <v>28.1922254987097</v>
      </c>
      <c r="E98" s="20">
        <f t="shared" si="95"/>
        <v>29.7243796903226</v>
      </c>
      <c r="F98" s="16" t="s">
        <v>73</v>
      </c>
      <c r="G98" s="13">
        <v>9</v>
      </c>
      <c r="H98" s="18">
        <f t="shared" si="76"/>
        <v>28.1922254987097</v>
      </c>
      <c r="I98" s="18">
        <f t="shared" si="77"/>
        <v>301.34222549871</v>
      </c>
      <c r="J98" s="18">
        <f t="shared" si="78"/>
        <v>0.489259682373106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0.580330183936431</v>
      </c>
      <c r="P98" s="18">
        <f t="shared" si="81"/>
        <v>0.283932161464264</v>
      </c>
      <c r="Q98" s="24">
        <f t="shared" si="82"/>
        <v>0.0738223619807087</v>
      </c>
      <c r="R98" s="18">
        <f t="shared" si="83"/>
        <v>0.074022</v>
      </c>
      <c r="S98" s="25">
        <f t="shared" si="84"/>
        <v>0.997302990742059</v>
      </c>
      <c r="T98" s="3">
        <v>0.01</v>
      </c>
      <c r="U98" s="26">
        <f t="shared" si="85"/>
        <v>0.00997302990742059</v>
      </c>
      <c r="V98" s="25"/>
      <c r="W98" s="3"/>
      <c r="X98" s="3"/>
      <c r="Y98" s="28"/>
      <c r="Z98" s="3"/>
      <c r="AA98" s="27"/>
      <c r="AB98" s="3"/>
      <c r="AC98" s="3"/>
      <c r="AD98" s="3"/>
      <c r="AE98" s="25">
        <v>0.005</v>
      </c>
      <c r="AF98" s="3">
        <v>0.49</v>
      </c>
      <c r="AG98" s="26">
        <f t="shared" si="86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0.0199230299074206</v>
      </c>
      <c r="AU98" s="29">
        <f t="shared" si="89"/>
        <v>28.47</v>
      </c>
      <c r="AV98" s="1">
        <f t="shared" si="90"/>
        <v>0.26</v>
      </c>
      <c r="AW98" s="2">
        <f t="shared" si="91"/>
        <v>0</v>
      </c>
      <c r="AX98" s="1">
        <f t="shared" si="92"/>
        <v>0</v>
      </c>
      <c r="AZ98" s="2">
        <f t="shared" si="93"/>
        <v>0</v>
      </c>
      <c r="BA98" s="1">
        <f t="shared" si="94"/>
        <v>0</v>
      </c>
    </row>
    <row r="99" s="1" customFormat="1" spans="1:53">
      <c r="A99" s="13"/>
      <c r="B99" s="13"/>
      <c r="C99" s="16">
        <v>9</v>
      </c>
      <c r="D99" s="19">
        <v>23.7281962403333</v>
      </c>
      <c r="E99" s="20">
        <f t="shared" si="95"/>
        <v>28.1922254987097</v>
      </c>
      <c r="F99" s="16" t="s">
        <v>73</v>
      </c>
      <c r="G99" s="13">
        <v>10</v>
      </c>
      <c r="H99" s="18">
        <f t="shared" si="76"/>
        <v>23.7281962403333</v>
      </c>
      <c r="I99" s="18">
        <f t="shared" si="77"/>
        <v>296.878196240333</v>
      </c>
      <c r="J99" s="18">
        <f t="shared" si="78"/>
        <v>0.300979100229424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0.581098022472166</v>
      </c>
      <c r="P99" s="18">
        <f t="shared" si="81"/>
        <v>0.17489835994877</v>
      </c>
      <c r="Q99" s="24">
        <f t="shared" si="82"/>
        <v>0.0454735735866803</v>
      </c>
      <c r="R99" s="18">
        <f t="shared" si="83"/>
        <v>0.074022</v>
      </c>
      <c r="S99" s="25">
        <f t="shared" si="84"/>
        <v>0.614325113975308</v>
      </c>
      <c r="T99" s="3">
        <v>0.01</v>
      </c>
      <c r="U99" s="26">
        <f t="shared" si="85"/>
        <v>0.00614325113975308</v>
      </c>
      <c r="V99" s="25"/>
      <c r="W99" s="3"/>
      <c r="X99" s="3"/>
      <c r="Y99" s="28"/>
      <c r="Z99" s="3"/>
      <c r="AA99" s="27"/>
      <c r="AB99" s="3"/>
      <c r="AC99" s="3"/>
      <c r="AD99" s="3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0.0160932511397531</v>
      </c>
      <c r="AU99" s="29">
        <f t="shared" si="89"/>
        <v>28.47</v>
      </c>
      <c r="AV99" s="1">
        <f t="shared" si="90"/>
        <v>0.26</v>
      </c>
      <c r="AW99" s="2">
        <f t="shared" si="91"/>
        <v>0</v>
      </c>
      <c r="AX99" s="1">
        <f t="shared" si="92"/>
        <v>0</v>
      </c>
      <c r="AZ99" s="2">
        <f t="shared" si="93"/>
        <v>0</v>
      </c>
      <c r="BA99" s="1">
        <f t="shared" si="94"/>
        <v>0</v>
      </c>
    </row>
    <row r="100" s="1" customFormat="1" spans="1:53">
      <c r="A100" s="13"/>
      <c r="B100" s="13"/>
      <c r="C100" s="16">
        <v>10</v>
      </c>
      <c r="D100" s="19">
        <v>20.2556146822581</v>
      </c>
      <c r="E100" s="20">
        <f t="shared" si="95"/>
        <v>23.7281962403333</v>
      </c>
      <c r="F100" s="16" t="s">
        <v>73</v>
      </c>
      <c r="G100" s="13">
        <v>11</v>
      </c>
      <c r="H100" s="18">
        <f t="shared" si="76"/>
        <v>20.2556146822581</v>
      </c>
      <c r="I100" s="18">
        <f t="shared" si="77"/>
        <v>293.405614682258</v>
      </c>
      <c r="J100" s="18">
        <f t="shared" si="78"/>
        <v>0.204153313709958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0.385889679397226</v>
      </c>
      <c r="O100" s="18">
        <f t="shared" si="96"/>
        <v>0.30500998312617</v>
      </c>
      <c r="P100" s="18">
        <f t="shared" si="81"/>
        <v>0.0622687987698259</v>
      </c>
      <c r="Q100" s="24">
        <f t="shared" si="82"/>
        <v>0.0161898876801547</v>
      </c>
      <c r="R100" s="18">
        <f t="shared" si="83"/>
        <v>0.074022</v>
      </c>
      <c r="S100" s="25">
        <f t="shared" si="84"/>
        <v>0.218717241903147</v>
      </c>
      <c r="T100" s="3">
        <v>0.01</v>
      </c>
      <c r="U100" s="26">
        <f t="shared" si="85"/>
        <v>0.00218717241903147</v>
      </c>
      <c r="V100" s="25"/>
      <c r="W100" s="3"/>
      <c r="X100" s="3"/>
      <c r="Y100" s="28"/>
      <c r="Z100" s="3"/>
      <c r="AA100" s="27"/>
      <c r="AB100" s="3"/>
      <c r="AC100" s="3"/>
      <c r="AD100" s="3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0.00767717241903147</v>
      </c>
      <c r="AU100" s="29">
        <f t="shared" si="89"/>
        <v>28.47</v>
      </c>
      <c r="AV100" s="1">
        <f t="shared" si="90"/>
        <v>0.26</v>
      </c>
      <c r="AW100" s="2">
        <f t="shared" si="91"/>
        <v>0</v>
      </c>
      <c r="AX100" s="1">
        <f t="shared" si="92"/>
        <v>0</v>
      </c>
      <c r="AZ100" s="2">
        <f t="shared" si="93"/>
        <v>0</v>
      </c>
      <c r="BA100" s="1">
        <f t="shared" si="94"/>
        <v>0</v>
      </c>
    </row>
    <row r="101" s="1" customFormat="1" spans="1:54">
      <c r="A101" s="13"/>
      <c r="B101" s="13"/>
      <c r="C101" s="16">
        <v>11</v>
      </c>
      <c r="D101" s="19">
        <v>12.8801187535333</v>
      </c>
      <c r="E101" s="20">
        <f t="shared" si="95"/>
        <v>20.2556146822581</v>
      </c>
      <c r="F101" s="16" t="s">
        <v>75</v>
      </c>
      <c r="G101" s="13">
        <v>12</v>
      </c>
      <c r="H101" s="18">
        <f t="shared" si="76"/>
        <v>12.8801187535333</v>
      </c>
      <c r="I101" s="18">
        <f t="shared" si="77"/>
        <v>286.030118753533</v>
      </c>
      <c r="J101" s="18">
        <f t="shared" si="78"/>
        <v>0.0867613164235355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0.527441184356344</v>
      </c>
      <c r="P101" s="18">
        <f t="shared" si="81"/>
        <v>0.0457614914907451</v>
      </c>
      <c r="Q101" s="24">
        <f t="shared" si="82"/>
        <v>0.0118979877875937</v>
      </c>
      <c r="R101" s="18">
        <f t="shared" si="83"/>
        <v>0.074022</v>
      </c>
      <c r="S101" s="25">
        <f t="shared" si="84"/>
        <v>0.160735832422708</v>
      </c>
      <c r="T101" s="3">
        <v>0.01</v>
      </c>
      <c r="U101" s="26">
        <f t="shared" si="85"/>
        <v>0.00160735832422708</v>
      </c>
      <c r="V101" s="25"/>
      <c r="W101" s="3"/>
      <c r="X101" s="3"/>
      <c r="Y101" s="28"/>
      <c r="Z101" s="3"/>
      <c r="AA101" s="27"/>
      <c r="AB101" s="3"/>
      <c r="AC101" s="3"/>
      <c r="AD101" s="3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0.00709735832422708</v>
      </c>
      <c r="AU101" s="29">
        <f t="shared" si="89"/>
        <v>28.47</v>
      </c>
      <c r="AV101" s="1">
        <f t="shared" si="90"/>
        <v>0.26</v>
      </c>
      <c r="AW101" s="2">
        <f t="shared" si="91"/>
        <v>0</v>
      </c>
      <c r="AX101" s="1">
        <f t="shared" si="92"/>
        <v>0</v>
      </c>
      <c r="AY101" s="1">
        <f>SUM(AX90:AX101)</f>
        <v>0</v>
      </c>
      <c r="AZ101" s="2">
        <f t="shared" si="93"/>
        <v>0</v>
      </c>
      <c r="BA101" s="1">
        <f t="shared" si="94"/>
        <v>0</v>
      </c>
      <c r="BB101" s="1">
        <f>SUM(BA90:BA101)</f>
        <v>0</v>
      </c>
    </row>
    <row r="102" s="1" customFormat="1" spans="1:46">
      <c r="A102" s="13"/>
      <c r="B102" s="13"/>
      <c r="C102" s="16">
        <v>12</v>
      </c>
      <c r="D102" s="19">
        <v>7.24504033532258</v>
      </c>
      <c r="E102" s="20">
        <f t="shared" si="95"/>
        <v>12.8801187535333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topLeftCell="A3" workbookViewId="0">
      <selection activeCell="E17" sqref="E17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5" width="8.88888888888889" style="1"/>
    <col min="26" max="26" width="10.7777777777778" style="1" customWidth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838.530792404144</v>
      </c>
      <c r="F2" s="3">
        <v>769.42</v>
      </c>
      <c r="G2" s="7">
        <f>(F2+F3+F4)/3</f>
        <v>1231.02333333333</v>
      </c>
      <c r="H2" s="3">
        <v>0.18</v>
      </c>
      <c r="I2" s="21">
        <f>(H2+H3+H4)/3</f>
        <v>0.173333333333333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1268.01</v>
      </c>
      <c r="G3" s="9"/>
      <c r="H3" s="3">
        <v>0.24</v>
      </c>
      <c r="I3" s="21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3115.53116247523</v>
      </c>
      <c r="F5" s="3">
        <v>91.104</v>
      </c>
      <c r="G5" s="7">
        <f>(F5+F6)/2</f>
        <v>92.50925</v>
      </c>
      <c r="H5" s="3">
        <v>0.18</v>
      </c>
      <c r="I5" s="21">
        <f>(H5+H6)/2</f>
        <v>0.185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0.19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7317.51270214537</v>
      </c>
      <c r="F7" s="3">
        <v>108.2955</v>
      </c>
      <c r="G7" s="3"/>
      <c r="H7" s="3">
        <v>0.45</v>
      </c>
      <c r="M7" s="2"/>
    </row>
    <row r="8" s="1" customFormat="1" spans="1:13">
      <c r="A8" s="4" t="s">
        <v>6</v>
      </c>
      <c r="B8" s="5"/>
      <c r="C8" s="3"/>
      <c r="D8" s="3"/>
      <c r="E8" s="12">
        <v>1.975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12">
        <v>10.23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12">
        <v>0.50752482989793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AV38+AV53+AG69+AY85+AY101+BB101</f>
        <v>195278042.64755</v>
      </c>
      <c r="J14" s="14" t="s">
        <v>21</v>
      </c>
      <c r="K14" s="14">
        <f>I14/(10000*1000)</f>
        <v>19.527804264755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14">
        <v>113311452.684902</v>
      </c>
      <c r="J15" s="14" t="s">
        <v>21</v>
      </c>
      <c r="K15" s="14">
        <f>I15/(10000*1000)</f>
        <v>11.3311452684902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44</v>
      </c>
      <c r="T25" s="23"/>
      <c r="U25" s="23"/>
      <c r="V25" s="23" t="s">
        <v>45</v>
      </c>
      <c r="W25" s="23"/>
      <c r="X25" s="23"/>
      <c r="Y25" s="23" t="s">
        <v>46</v>
      </c>
      <c r="Z25" s="23"/>
      <c r="AA25" s="23"/>
      <c r="AB25" s="23" t="s">
        <v>47</v>
      </c>
      <c r="AC25" s="23"/>
      <c r="AD25" s="23"/>
      <c r="AE25" s="23" t="s">
        <v>48</v>
      </c>
      <c r="AF25" s="23"/>
      <c r="AG25" s="23"/>
      <c r="AH25" s="23" t="s">
        <v>49</v>
      </c>
      <c r="AI25" s="23"/>
      <c r="AJ25" s="23"/>
      <c r="AK25" s="31" t="s">
        <v>50</v>
      </c>
      <c r="AL25" s="32"/>
      <c r="AM25" s="33"/>
      <c r="AN25" s="23" t="s">
        <v>51</v>
      </c>
      <c r="AO25" s="23"/>
      <c r="AP25" s="23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4" t="s">
        <v>11</v>
      </c>
      <c r="AO26" s="34" t="s">
        <v>12</v>
      </c>
      <c r="AP26" s="34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1231.02333333333</v>
      </c>
      <c r="C27" s="16" t="s">
        <v>72</v>
      </c>
      <c r="D27" s="17">
        <v>0</v>
      </c>
      <c r="E27" s="16"/>
      <c r="F27" s="16"/>
      <c r="G27" s="13">
        <v>1</v>
      </c>
      <c r="H27" s="18">
        <f t="shared" ref="H27:H38" si="0">E28</f>
        <v>0</v>
      </c>
      <c r="I27" s="18">
        <f t="shared" ref="I27:I38" si="1">H27+273.15</f>
        <v>273.15</v>
      </c>
      <c r="J27" s="18">
        <f t="shared" ref="J27:J38" si="2">EXP(($C$16*(I27-$C$14))/($C$17*I27*$C$14))</f>
        <v>0.0174263747487528</v>
      </c>
      <c r="K27" s="18">
        <f t="shared" ref="K27:K38" si="3">$B$27/12</f>
        <v>102.585277777778</v>
      </c>
      <c r="L27" s="18">
        <f t="shared" ref="L27:L38" si="4">K27*$B$28/100</f>
        <v>1.02585277777778</v>
      </c>
      <c r="M27" s="13" t="s">
        <v>73</v>
      </c>
      <c r="N27" s="13"/>
      <c r="O27" s="18">
        <f>L27</f>
        <v>1.02585277777778</v>
      </c>
      <c r="P27" s="18">
        <f t="shared" ref="P27:P38" si="5">O27*J27</f>
        <v>0.0178768949426046</v>
      </c>
      <c r="Q27" s="24">
        <f t="shared" ref="Q27:Q38" si="6">P27*$B$29</f>
        <v>0.00309866179005146</v>
      </c>
      <c r="R27" s="18">
        <f t="shared" ref="R27:R38" si="7">L27*$B$29</f>
        <v>0.177814481481481</v>
      </c>
      <c r="S27" s="25">
        <f t="shared" ref="S27:S38" si="8">Q27/R27</f>
        <v>0.0174263747487528</v>
      </c>
      <c r="T27" s="3">
        <v>0.01</v>
      </c>
      <c r="U27" s="26">
        <f t="shared" ref="U27:U38" si="9">S27*T27</f>
        <v>0.000174263747487528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0.0220742637474875</v>
      </c>
      <c r="AR27" s="29">
        <f t="shared" ref="AR27:AR38" si="15">$B$27/12</f>
        <v>102.585277777778</v>
      </c>
      <c r="AS27" s="1">
        <f t="shared" ref="AS27:AS38" si="16">$B$29</f>
        <v>0.173333333333333</v>
      </c>
      <c r="AT27" s="2">
        <f>$E$2/12</f>
        <v>69.8775660336787</v>
      </c>
      <c r="AU27" s="1">
        <f t="shared" ref="AU27:AU38" si="17">AT27*10000*AS27*0.67*AR27*AQ27</f>
        <v>183766.323578726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-1.76380825864516</v>
      </c>
      <c r="E28" s="20">
        <f t="shared" ref="E28:E39" si="18">D27</f>
        <v>0</v>
      </c>
      <c r="F28" s="16" t="s">
        <v>73</v>
      </c>
      <c r="G28" s="13">
        <v>2</v>
      </c>
      <c r="H28" s="18">
        <f t="shared" si="0"/>
        <v>-1.76380825864516</v>
      </c>
      <c r="I28" s="18">
        <f t="shared" si="1"/>
        <v>271.386191741355</v>
      </c>
      <c r="J28" s="18">
        <f t="shared" si="2"/>
        <v>0.0138226752154074</v>
      </c>
      <c r="K28" s="18">
        <f t="shared" si="3"/>
        <v>102.585277777778</v>
      </c>
      <c r="L28" s="18">
        <f t="shared" si="4"/>
        <v>1.02585277777778</v>
      </c>
      <c r="M28" s="13" t="s">
        <v>73</v>
      </c>
      <c r="N28" s="13"/>
      <c r="O28" s="18">
        <f t="shared" ref="O28:O38" si="19">L28+O27-P27-N28</f>
        <v>2.03382866061295</v>
      </c>
      <c r="P28" s="18">
        <f t="shared" si="5"/>
        <v>0.0281129530194399</v>
      </c>
      <c r="Q28" s="24">
        <f t="shared" si="6"/>
        <v>0.00487291185670291</v>
      </c>
      <c r="R28" s="18">
        <f t="shared" si="7"/>
        <v>0.177814481481481</v>
      </c>
      <c r="S28" s="25">
        <f t="shared" si="8"/>
        <v>0.0274044713124808</v>
      </c>
      <c r="T28" s="3">
        <v>0.01</v>
      </c>
      <c r="U28" s="26">
        <f t="shared" si="9"/>
        <v>0.000274044713124808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0.0221740447131248</v>
      </c>
      <c r="AR28" s="29">
        <f t="shared" si="15"/>
        <v>102.585277777778</v>
      </c>
      <c r="AS28" s="1">
        <f t="shared" si="16"/>
        <v>0.173333333333333</v>
      </c>
      <c r="AT28" s="2">
        <f t="shared" ref="AT28:AT38" si="20">$E$2/12</f>
        <v>69.8775660336787</v>
      </c>
      <c r="AU28" s="1">
        <f t="shared" si="17"/>
        <v>184596.991429217</v>
      </c>
    </row>
    <row r="29" s="1" customFormat="1" spans="1:47">
      <c r="A29" s="13" t="s">
        <v>37</v>
      </c>
      <c r="B29" s="13">
        <f>I2</f>
        <v>0.173333333333333</v>
      </c>
      <c r="C29" s="16">
        <v>2</v>
      </c>
      <c r="D29" s="19">
        <v>0.00399555489655184</v>
      </c>
      <c r="E29" s="20">
        <f t="shared" si="18"/>
        <v>-1.76380825864516</v>
      </c>
      <c r="F29" s="16" t="s">
        <v>73</v>
      </c>
      <c r="G29" s="13">
        <v>3</v>
      </c>
      <c r="H29" s="18">
        <f t="shared" si="0"/>
        <v>0.00399555489655184</v>
      </c>
      <c r="I29" s="18">
        <f t="shared" si="1"/>
        <v>273.153995554897</v>
      </c>
      <c r="J29" s="18">
        <f t="shared" si="2"/>
        <v>0.0174354635034526</v>
      </c>
      <c r="K29" s="18">
        <f t="shared" si="3"/>
        <v>102.585277777778</v>
      </c>
      <c r="L29" s="18">
        <f t="shared" si="4"/>
        <v>1.02585277777778</v>
      </c>
      <c r="M29" s="13" t="s">
        <v>73</v>
      </c>
      <c r="N29" s="13"/>
      <c r="O29" s="18">
        <f t="shared" si="19"/>
        <v>3.03156848537129</v>
      </c>
      <c r="P29" s="18">
        <f t="shared" si="5"/>
        <v>0.0528568016849082</v>
      </c>
      <c r="Q29" s="24">
        <f t="shared" si="6"/>
        <v>0.00916184562538408</v>
      </c>
      <c r="R29" s="18">
        <f t="shared" si="7"/>
        <v>0.177814481481481</v>
      </c>
      <c r="S29" s="25">
        <f t="shared" si="8"/>
        <v>0.0515247439300283</v>
      </c>
      <c r="T29" s="3">
        <v>0.01</v>
      </c>
      <c r="U29" s="26">
        <f t="shared" si="9"/>
        <v>0.000515247439300282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0.0224152474393003</v>
      </c>
      <c r="AR29" s="29">
        <f t="shared" si="15"/>
        <v>102.585277777778</v>
      </c>
      <c r="AS29" s="1">
        <f t="shared" si="16"/>
        <v>0.173333333333333</v>
      </c>
      <c r="AT29" s="2">
        <f t="shared" si="20"/>
        <v>69.8775660336787</v>
      </c>
      <c r="AU29" s="1">
        <f t="shared" si="17"/>
        <v>186604.983121872</v>
      </c>
    </row>
    <row r="30" s="1" customFormat="1" spans="1:47">
      <c r="A30" s="13"/>
      <c r="B30" s="13"/>
      <c r="C30" s="16">
        <v>3</v>
      </c>
      <c r="D30" s="19">
        <v>5.92199817883871</v>
      </c>
      <c r="E30" s="20">
        <f t="shared" si="18"/>
        <v>0.00399555489655184</v>
      </c>
      <c r="F30" s="16" t="s">
        <v>73</v>
      </c>
      <c r="G30" s="13">
        <v>4</v>
      </c>
      <c r="H30" s="18">
        <f t="shared" si="0"/>
        <v>5.92199817883871</v>
      </c>
      <c r="I30" s="18">
        <f t="shared" si="1"/>
        <v>279.071998178839</v>
      </c>
      <c r="J30" s="18">
        <f t="shared" si="2"/>
        <v>0.0371294723144326</v>
      </c>
      <c r="K30" s="18">
        <f t="shared" si="3"/>
        <v>102.585277777778</v>
      </c>
      <c r="L30" s="18">
        <f t="shared" si="4"/>
        <v>1.02585277777778</v>
      </c>
      <c r="M30" s="13" t="s">
        <v>73</v>
      </c>
      <c r="N30" s="13"/>
      <c r="O30" s="18">
        <f t="shared" si="19"/>
        <v>4.00456446146416</v>
      </c>
      <c r="P30" s="18">
        <f t="shared" si="5"/>
        <v>0.148687365303294</v>
      </c>
      <c r="Q30" s="24">
        <f t="shared" si="6"/>
        <v>0.025772476652571</v>
      </c>
      <c r="R30" s="18">
        <f t="shared" si="7"/>
        <v>0.177814481481481</v>
      </c>
      <c r="S30" s="25">
        <f t="shared" si="8"/>
        <v>0.144940257046809</v>
      </c>
      <c r="T30" s="3">
        <v>0.01</v>
      </c>
      <c r="U30" s="26">
        <f t="shared" si="9"/>
        <v>0.00144940257046809</v>
      </c>
      <c r="V30" s="25"/>
      <c r="W30" s="3"/>
      <c r="X30" s="26"/>
      <c r="Y30" s="28">
        <v>0.04</v>
      </c>
      <c r="Z30" s="3">
        <v>0.21</v>
      </c>
      <c r="AA30" s="27">
        <f t="shared" si="10"/>
        <v>0.0084</v>
      </c>
      <c r="AB30" s="3">
        <v>0.015</v>
      </c>
      <c r="AC30" s="3">
        <v>0.29</v>
      </c>
      <c r="AD30" s="27">
        <f t="shared" si="11"/>
        <v>0.00435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0.015</v>
      </c>
      <c r="AO30" s="3">
        <v>0.38</v>
      </c>
      <c r="AP30" s="3">
        <f t="shared" si="13"/>
        <v>0.0057</v>
      </c>
      <c r="AQ30" s="1">
        <f t="shared" si="14"/>
        <v>0.0308994025704681</v>
      </c>
      <c r="AR30" s="29">
        <f t="shared" si="15"/>
        <v>102.585277777778</v>
      </c>
      <c r="AS30" s="1">
        <f t="shared" si="16"/>
        <v>0.173333333333333</v>
      </c>
      <c r="AT30" s="2">
        <f t="shared" si="20"/>
        <v>69.8775660336787</v>
      </c>
      <c r="AU30" s="1">
        <f t="shared" si="17"/>
        <v>257234.83583004</v>
      </c>
    </row>
    <row r="31" s="1" customFormat="1" spans="1:47">
      <c r="A31" s="13"/>
      <c r="B31" s="13"/>
      <c r="C31" s="16">
        <v>4</v>
      </c>
      <c r="D31" s="19">
        <v>15.2229036176333</v>
      </c>
      <c r="E31" s="20">
        <f t="shared" si="18"/>
        <v>5.92199817883871</v>
      </c>
      <c r="F31" s="16" t="s">
        <v>73</v>
      </c>
      <c r="G31" s="13">
        <v>5</v>
      </c>
      <c r="H31" s="18">
        <f t="shared" si="0"/>
        <v>15.2229036176333</v>
      </c>
      <c r="I31" s="18">
        <f t="shared" si="1"/>
        <v>288.372903617633</v>
      </c>
      <c r="J31" s="18">
        <f t="shared" si="2"/>
        <v>0.114401723093401</v>
      </c>
      <c r="K31" s="18">
        <f t="shared" si="3"/>
        <v>102.585277777778</v>
      </c>
      <c r="L31" s="18">
        <f t="shared" si="4"/>
        <v>1.02585277777778</v>
      </c>
      <c r="M31" s="13" t="s">
        <v>75</v>
      </c>
      <c r="N31" s="18">
        <f>(O30-P30)*C22/100</f>
        <v>3.66308324135282</v>
      </c>
      <c r="O31" s="18">
        <f t="shared" si="19"/>
        <v>1.21864663258582</v>
      </c>
      <c r="P31" s="18">
        <f t="shared" si="5"/>
        <v>0.139415274609789</v>
      </c>
      <c r="Q31" s="24">
        <f t="shared" si="6"/>
        <v>0.0241653142656967</v>
      </c>
      <c r="R31" s="18">
        <f t="shared" si="7"/>
        <v>0.177814481481481</v>
      </c>
      <c r="S31" s="25">
        <f t="shared" si="8"/>
        <v>0.135901834678259</v>
      </c>
      <c r="T31" s="3">
        <v>0.01</v>
      </c>
      <c r="U31" s="26">
        <f t="shared" si="9"/>
        <v>0.00135901834678259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0.0308090183467826</v>
      </c>
      <c r="AR31" s="29">
        <f t="shared" si="15"/>
        <v>102.585277777778</v>
      </c>
      <c r="AS31" s="1">
        <f t="shared" si="16"/>
        <v>0.173333333333333</v>
      </c>
      <c r="AT31" s="2">
        <f t="shared" si="20"/>
        <v>69.8775660336787</v>
      </c>
      <c r="AU31" s="1">
        <f t="shared" si="17"/>
        <v>256482.395038075</v>
      </c>
    </row>
    <row r="32" s="1" customFormat="1" spans="1:47">
      <c r="A32" s="13"/>
      <c r="B32" s="13"/>
      <c r="C32" s="16">
        <v>5</v>
      </c>
      <c r="D32" s="19">
        <v>21.6107651451613</v>
      </c>
      <c r="E32" s="20">
        <f t="shared" si="18"/>
        <v>15.2229036176333</v>
      </c>
      <c r="F32" s="16" t="s">
        <v>75</v>
      </c>
      <c r="G32" s="13">
        <v>6</v>
      </c>
      <c r="H32" s="18">
        <f t="shared" si="0"/>
        <v>21.6107651451613</v>
      </c>
      <c r="I32" s="18">
        <f t="shared" si="1"/>
        <v>294.760765145161</v>
      </c>
      <c r="J32" s="18">
        <f t="shared" si="2"/>
        <v>0.237802348083294</v>
      </c>
      <c r="K32" s="18">
        <f t="shared" si="3"/>
        <v>102.585277777778</v>
      </c>
      <c r="L32" s="18">
        <f t="shared" si="4"/>
        <v>1.02585277777778</v>
      </c>
      <c r="M32" s="13" t="s">
        <v>73</v>
      </c>
      <c r="N32" s="13"/>
      <c r="O32" s="18">
        <f t="shared" si="19"/>
        <v>2.10508413575381</v>
      </c>
      <c r="P32" s="18">
        <f t="shared" si="5"/>
        <v>0.500593950395148</v>
      </c>
      <c r="Q32" s="24">
        <f t="shared" si="6"/>
        <v>0.0867696180684923</v>
      </c>
      <c r="R32" s="18">
        <f t="shared" si="7"/>
        <v>0.177814481481481</v>
      </c>
      <c r="S32" s="25">
        <f t="shared" si="8"/>
        <v>0.487978354437509</v>
      </c>
      <c r="T32" s="3">
        <v>0.01</v>
      </c>
      <c r="U32" s="26">
        <f t="shared" si="9"/>
        <v>0.00487978354437509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0.0343297835443751</v>
      </c>
      <c r="AR32" s="29">
        <f t="shared" si="15"/>
        <v>102.585277777778</v>
      </c>
      <c r="AS32" s="1">
        <f t="shared" si="16"/>
        <v>0.173333333333333</v>
      </c>
      <c r="AT32" s="2">
        <f t="shared" si="20"/>
        <v>69.8775660336787</v>
      </c>
      <c r="AU32" s="1">
        <f t="shared" si="17"/>
        <v>285792.45873699</v>
      </c>
    </row>
    <row r="33" s="1" customFormat="1" spans="1:47">
      <c r="A33" s="13"/>
      <c r="B33" s="13"/>
      <c r="C33" s="16">
        <v>6</v>
      </c>
      <c r="D33" s="19">
        <v>24.8076883986667</v>
      </c>
      <c r="E33" s="20">
        <f t="shared" si="18"/>
        <v>21.6107651451613</v>
      </c>
      <c r="F33" s="16" t="s">
        <v>73</v>
      </c>
      <c r="G33" s="13">
        <v>7</v>
      </c>
      <c r="H33" s="18">
        <f t="shared" si="0"/>
        <v>24.8076883986667</v>
      </c>
      <c r="I33" s="18">
        <f t="shared" si="1"/>
        <v>297.957688398667</v>
      </c>
      <c r="J33" s="18">
        <f t="shared" si="2"/>
        <v>0.338953975440669</v>
      </c>
      <c r="K33" s="18">
        <f t="shared" si="3"/>
        <v>102.585277777778</v>
      </c>
      <c r="L33" s="18">
        <f t="shared" si="4"/>
        <v>1.02585277777778</v>
      </c>
      <c r="M33" s="13" t="s">
        <v>73</v>
      </c>
      <c r="N33" s="13"/>
      <c r="O33" s="18">
        <f t="shared" si="19"/>
        <v>2.63034296313644</v>
      </c>
      <c r="P33" s="18">
        <f t="shared" si="5"/>
        <v>0.891565204127486</v>
      </c>
      <c r="Q33" s="24">
        <f t="shared" si="6"/>
        <v>0.154537968715431</v>
      </c>
      <c r="R33" s="18">
        <f t="shared" si="7"/>
        <v>0.177814481481481</v>
      </c>
      <c r="S33" s="25">
        <f t="shared" si="8"/>
        <v>0.869096641780131</v>
      </c>
      <c r="T33" s="3">
        <v>0.01</v>
      </c>
      <c r="U33" s="26">
        <f t="shared" si="9"/>
        <v>0.00869096641780131</v>
      </c>
      <c r="V33" s="25"/>
      <c r="W33" s="3"/>
      <c r="X33" s="26"/>
      <c r="Y33" s="28">
        <v>0.05</v>
      </c>
      <c r="Z33" s="3">
        <v>0.21</v>
      </c>
      <c r="AA33" s="27">
        <f t="shared" si="10"/>
        <v>0.0105</v>
      </c>
      <c r="AB33" s="3">
        <v>0.02</v>
      </c>
      <c r="AC33" s="3">
        <v>0.29</v>
      </c>
      <c r="AD33" s="27">
        <f t="shared" si="11"/>
        <v>0.0058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0.02</v>
      </c>
      <c r="AO33" s="3">
        <v>0.38</v>
      </c>
      <c r="AP33" s="3">
        <f t="shared" si="13"/>
        <v>0.0076</v>
      </c>
      <c r="AQ33" s="1">
        <f t="shared" si="14"/>
        <v>0.0435909664178013</v>
      </c>
      <c r="AR33" s="29">
        <f t="shared" si="15"/>
        <v>102.585277777778</v>
      </c>
      <c r="AS33" s="1">
        <f t="shared" si="16"/>
        <v>0.173333333333333</v>
      </c>
      <c r="AT33" s="2">
        <f t="shared" si="20"/>
        <v>69.8775660336787</v>
      </c>
      <c r="AU33" s="1">
        <f t="shared" si="17"/>
        <v>362890.999739677</v>
      </c>
    </row>
    <row r="34" s="1" customFormat="1" spans="1:47">
      <c r="A34" s="13"/>
      <c r="B34" s="13"/>
      <c r="C34" s="16">
        <v>7</v>
      </c>
      <c r="D34" s="19">
        <v>27.1708212532258</v>
      </c>
      <c r="E34" s="20">
        <f t="shared" si="18"/>
        <v>24.8076883986667</v>
      </c>
      <c r="F34" s="16" t="s">
        <v>73</v>
      </c>
      <c r="G34" s="13">
        <v>8</v>
      </c>
      <c r="H34" s="18">
        <f t="shared" si="0"/>
        <v>27.1708212532258</v>
      </c>
      <c r="I34" s="18">
        <f t="shared" si="1"/>
        <v>300.320821253226</v>
      </c>
      <c r="J34" s="18">
        <f t="shared" si="2"/>
        <v>0.438342650948535</v>
      </c>
      <c r="K34" s="18">
        <f t="shared" si="3"/>
        <v>102.585277777778</v>
      </c>
      <c r="L34" s="18">
        <f t="shared" si="4"/>
        <v>1.02585277777778</v>
      </c>
      <c r="M34" s="13" t="s">
        <v>73</v>
      </c>
      <c r="N34" s="13"/>
      <c r="O34" s="18">
        <f t="shared" si="19"/>
        <v>2.76463053678673</v>
      </c>
      <c r="P34" s="18">
        <f t="shared" si="5"/>
        <v>1.21185547838837</v>
      </c>
      <c r="Q34" s="24">
        <f t="shared" si="6"/>
        <v>0.210054949587317</v>
      </c>
      <c r="R34" s="18">
        <f t="shared" si="7"/>
        <v>0.177814481481481</v>
      </c>
      <c r="S34" s="25">
        <f t="shared" si="8"/>
        <v>1.18131519906152</v>
      </c>
      <c r="T34" s="3">
        <v>0.01</v>
      </c>
      <c r="U34" s="26">
        <f t="shared" si="9"/>
        <v>0.0118131519906152</v>
      </c>
      <c r="V34" s="25"/>
      <c r="W34" s="3"/>
      <c r="X34" s="26"/>
      <c r="Y34" s="28">
        <v>0.05</v>
      </c>
      <c r="Z34" s="3">
        <v>0.21</v>
      </c>
      <c r="AA34" s="27">
        <f t="shared" si="10"/>
        <v>0.0105</v>
      </c>
      <c r="AB34" s="3">
        <v>0.02</v>
      </c>
      <c r="AC34" s="3">
        <v>0.29</v>
      </c>
      <c r="AD34" s="27">
        <f t="shared" si="11"/>
        <v>0.0058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0.0467131519906152</v>
      </c>
      <c r="AR34" s="29">
        <f t="shared" si="15"/>
        <v>102.585277777778</v>
      </c>
      <c r="AS34" s="1">
        <f t="shared" si="16"/>
        <v>0.173333333333333</v>
      </c>
      <c r="AT34" s="2">
        <f t="shared" si="20"/>
        <v>69.8775660336787</v>
      </c>
      <c r="AU34" s="1">
        <f t="shared" si="17"/>
        <v>388882.922768677</v>
      </c>
    </row>
    <row r="35" s="1" customFormat="1" spans="1:47">
      <c r="A35" s="13"/>
      <c r="B35" s="13"/>
      <c r="C35" s="16">
        <v>8</v>
      </c>
      <c r="D35" s="19">
        <v>25.1221250006452</v>
      </c>
      <c r="E35" s="20">
        <f t="shared" si="18"/>
        <v>27.1708212532258</v>
      </c>
      <c r="F35" s="16" t="s">
        <v>73</v>
      </c>
      <c r="G35" s="13">
        <v>9</v>
      </c>
      <c r="H35" s="18">
        <f t="shared" si="0"/>
        <v>25.1221250006452</v>
      </c>
      <c r="I35" s="18">
        <f t="shared" si="1"/>
        <v>298.272125000645</v>
      </c>
      <c r="J35" s="18">
        <f t="shared" si="2"/>
        <v>0.350834192953749</v>
      </c>
      <c r="K35" s="18">
        <f t="shared" si="3"/>
        <v>102.585277777778</v>
      </c>
      <c r="L35" s="18">
        <f t="shared" si="4"/>
        <v>1.02585277777778</v>
      </c>
      <c r="M35" s="13" t="s">
        <v>73</v>
      </c>
      <c r="N35" s="13"/>
      <c r="O35" s="18">
        <f t="shared" si="19"/>
        <v>2.57862783617614</v>
      </c>
      <c r="P35" s="18">
        <f t="shared" si="5"/>
        <v>0.904670815832929</v>
      </c>
      <c r="Q35" s="24">
        <f t="shared" si="6"/>
        <v>0.156809608077708</v>
      </c>
      <c r="R35" s="18">
        <f t="shared" si="7"/>
        <v>0.177814481481481</v>
      </c>
      <c r="S35" s="25">
        <f t="shared" si="8"/>
        <v>0.881871975618806</v>
      </c>
      <c r="T35" s="3">
        <v>0.01</v>
      </c>
      <c r="U35" s="26">
        <f t="shared" si="9"/>
        <v>0.00881871975618806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0.0382687197561881</v>
      </c>
      <c r="AR35" s="29">
        <f t="shared" si="15"/>
        <v>102.585277777778</v>
      </c>
      <c r="AS35" s="1">
        <f t="shared" si="16"/>
        <v>0.173333333333333</v>
      </c>
      <c r="AT35" s="2">
        <f t="shared" si="20"/>
        <v>69.8775660336787</v>
      </c>
      <c r="AU35" s="1">
        <f t="shared" si="17"/>
        <v>318583.759717</v>
      </c>
    </row>
    <row r="36" s="1" customFormat="1" spans="1:47">
      <c r="A36" s="13"/>
      <c r="B36" s="13"/>
      <c r="C36" s="16">
        <v>9</v>
      </c>
      <c r="D36" s="19">
        <v>20.5236190833333</v>
      </c>
      <c r="E36" s="20">
        <f t="shared" si="18"/>
        <v>25.1221250006452</v>
      </c>
      <c r="F36" s="16" t="s">
        <v>73</v>
      </c>
      <c r="G36" s="13">
        <v>10</v>
      </c>
      <c r="H36" s="18">
        <f t="shared" si="0"/>
        <v>20.5236190833333</v>
      </c>
      <c r="I36" s="18">
        <f t="shared" si="1"/>
        <v>293.673619083333</v>
      </c>
      <c r="J36" s="18">
        <f t="shared" si="2"/>
        <v>0.210430624339782</v>
      </c>
      <c r="K36" s="18">
        <f t="shared" si="3"/>
        <v>102.585277777778</v>
      </c>
      <c r="L36" s="18">
        <f t="shared" si="4"/>
        <v>1.02585277777778</v>
      </c>
      <c r="M36" s="13" t="s">
        <v>73</v>
      </c>
      <c r="N36" s="13"/>
      <c r="O36" s="18">
        <f t="shared" si="19"/>
        <v>2.69980979812099</v>
      </c>
      <c r="P36" s="18">
        <f t="shared" si="5"/>
        <v>0.568122661417261</v>
      </c>
      <c r="Q36" s="24">
        <f t="shared" si="6"/>
        <v>0.0984745946456586</v>
      </c>
      <c r="R36" s="18">
        <f t="shared" si="7"/>
        <v>0.177814481481481</v>
      </c>
      <c r="S36" s="25">
        <f t="shared" si="8"/>
        <v>0.553805257171443</v>
      </c>
      <c r="T36" s="3">
        <v>0.01</v>
      </c>
      <c r="U36" s="26">
        <f t="shared" si="9"/>
        <v>0.00553805257171443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0.0349880525717144</v>
      </c>
      <c r="AR36" s="29">
        <f t="shared" si="15"/>
        <v>102.585277777778</v>
      </c>
      <c r="AS36" s="1">
        <f t="shared" si="16"/>
        <v>0.173333333333333</v>
      </c>
      <c r="AT36" s="2">
        <f t="shared" si="20"/>
        <v>69.8775660336787</v>
      </c>
      <c r="AU36" s="1">
        <f t="shared" si="17"/>
        <v>291272.491070737</v>
      </c>
    </row>
    <row r="37" s="1" customFormat="1" spans="1:47">
      <c r="A37" s="13"/>
      <c r="B37" s="13"/>
      <c r="C37" s="16">
        <v>10</v>
      </c>
      <c r="D37" s="19">
        <v>15.922806462129</v>
      </c>
      <c r="E37" s="20">
        <f t="shared" si="18"/>
        <v>20.5236190833333</v>
      </c>
      <c r="F37" s="16" t="s">
        <v>73</v>
      </c>
      <c r="G37" s="13">
        <v>11</v>
      </c>
      <c r="H37" s="18">
        <f t="shared" si="0"/>
        <v>15.922806462129</v>
      </c>
      <c r="I37" s="18">
        <f t="shared" si="1"/>
        <v>289.072806462129</v>
      </c>
      <c r="J37" s="18">
        <f t="shared" si="2"/>
        <v>0.124147069535384</v>
      </c>
      <c r="K37" s="18">
        <f t="shared" si="3"/>
        <v>102.585277777778</v>
      </c>
      <c r="L37" s="18">
        <f t="shared" si="4"/>
        <v>1.02585277777778</v>
      </c>
      <c r="M37" s="13" t="s">
        <v>75</v>
      </c>
      <c r="N37" s="18">
        <f>(O36-P36)*C22/100</f>
        <v>2.02510277986854</v>
      </c>
      <c r="O37" s="18">
        <f t="shared" si="19"/>
        <v>1.13243713461296</v>
      </c>
      <c r="P37" s="18">
        <f t="shared" si="5"/>
        <v>0.140588751695247</v>
      </c>
      <c r="Q37" s="24">
        <f t="shared" si="6"/>
        <v>0.0243687169605094</v>
      </c>
      <c r="R37" s="18">
        <f t="shared" si="7"/>
        <v>0.177814481481481</v>
      </c>
      <c r="S37" s="25">
        <f t="shared" si="8"/>
        <v>0.13704573866807</v>
      </c>
      <c r="T37" s="3">
        <v>0.01</v>
      </c>
      <c r="U37" s="26">
        <f t="shared" si="9"/>
        <v>0.0013704573866807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0.0232704573866807</v>
      </c>
      <c r="AR37" s="29">
        <f t="shared" si="15"/>
        <v>102.585277777778</v>
      </c>
      <c r="AS37" s="1">
        <f t="shared" si="16"/>
        <v>0.173333333333333</v>
      </c>
      <c r="AT37" s="2">
        <f t="shared" si="20"/>
        <v>69.8775660336787</v>
      </c>
      <c r="AU37" s="1">
        <f t="shared" si="17"/>
        <v>193724.531466308</v>
      </c>
    </row>
    <row r="38" s="1" customFormat="1" spans="1:48">
      <c r="A38" s="13"/>
      <c r="B38" s="13"/>
      <c r="C38" s="16">
        <v>11</v>
      </c>
      <c r="D38" s="19">
        <v>6.2896159392</v>
      </c>
      <c r="E38" s="20">
        <f t="shared" si="18"/>
        <v>15.922806462129</v>
      </c>
      <c r="F38" s="16" t="s">
        <v>75</v>
      </c>
      <c r="G38" s="13">
        <v>12</v>
      </c>
      <c r="H38" s="18">
        <f t="shared" si="0"/>
        <v>6.2896159392</v>
      </c>
      <c r="I38" s="18">
        <f t="shared" si="1"/>
        <v>279.4396159392</v>
      </c>
      <c r="J38" s="18">
        <f t="shared" si="2"/>
        <v>0.0388734136128761</v>
      </c>
      <c r="K38" s="18">
        <f t="shared" si="3"/>
        <v>102.585277777778</v>
      </c>
      <c r="L38" s="18">
        <f t="shared" si="4"/>
        <v>1.02585277777778</v>
      </c>
      <c r="M38" s="13" t="s">
        <v>73</v>
      </c>
      <c r="N38" s="13"/>
      <c r="O38" s="18">
        <f t="shared" si="19"/>
        <v>2.0177011606955</v>
      </c>
      <c r="P38" s="18">
        <f t="shared" si="5"/>
        <v>0.0784349317668962</v>
      </c>
      <c r="Q38" s="24">
        <f t="shared" si="6"/>
        <v>0.0135953881729287</v>
      </c>
      <c r="R38" s="18">
        <f t="shared" si="7"/>
        <v>0.177814481481481</v>
      </c>
      <c r="S38" s="25">
        <f t="shared" si="8"/>
        <v>0.0764582730251055</v>
      </c>
      <c r="T38" s="3">
        <v>0.01</v>
      </c>
      <c r="U38" s="26">
        <f t="shared" si="9"/>
        <v>0.000764582730251055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0.0226645827302511</v>
      </c>
      <c r="AR38" s="29">
        <f t="shared" si="15"/>
        <v>102.585277777778</v>
      </c>
      <c r="AS38" s="1">
        <f t="shared" si="16"/>
        <v>0.173333333333333</v>
      </c>
      <c r="AT38" s="2">
        <f t="shared" si="20"/>
        <v>69.8775660336787</v>
      </c>
      <c r="AU38" s="1">
        <f t="shared" si="17"/>
        <v>188680.677708138</v>
      </c>
      <c r="AV38" s="1">
        <f>SUM(AU27:AU38)</f>
        <v>3098513.37020546</v>
      </c>
    </row>
    <row r="39" s="1" customFormat="1" spans="1:46">
      <c r="A39" s="13"/>
      <c r="B39" s="13"/>
      <c r="C39" s="16">
        <v>12</v>
      </c>
      <c r="D39" s="19">
        <v>-1.436972384</v>
      </c>
      <c r="E39" s="20">
        <f t="shared" si="18"/>
        <v>6.2896159392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44</v>
      </c>
      <c r="T40" s="23"/>
      <c r="U40" s="23"/>
      <c r="V40" s="23" t="s">
        <v>45</v>
      </c>
      <c r="W40" s="23"/>
      <c r="X40" s="23"/>
      <c r="Y40" s="23" t="s">
        <v>46</v>
      </c>
      <c r="Z40" s="23"/>
      <c r="AA40" s="23"/>
      <c r="AB40" s="23" t="s">
        <v>47</v>
      </c>
      <c r="AC40" s="23"/>
      <c r="AD40" s="23"/>
      <c r="AE40" s="23" t="s">
        <v>48</v>
      </c>
      <c r="AF40" s="23"/>
      <c r="AG40" s="23"/>
      <c r="AH40" s="23" t="s">
        <v>49</v>
      </c>
      <c r="AI40" s="23"/>
      <c r="AJ40" s="23"/>
      <c r="AK40" s="31" t="s">
        <v>50</v>
      </c>
      <c r="AL40" s="32"/>
      <c r="AM40" s="33"/>
      <c r="AN40" s="23" t="s">
        <v>51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4" t="s">
        <v>11</v>
      </c>
      <c r="AO41" s="34" t="s">
        <v>12</v>
      </c>
      <c r="AP41" s="34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0</v>
      </c>
      <c r="E42" s="16"/>
      <c r="F42" s="16"/>
      <c r="G42" s="13">
        <v>1</v>
      </c>
      <c r="H42" s="18">
        <f t="shared" ref="H42:H53" si="21">E43</f>
        <v>0</v>
      </c>
      <c r="I42" s="18">
        <f t="shared" ref="I42:I53" si="22">H42+273.15</f>
        <v>273.15</v>
      </c>
      <c r="J42" s="18">
        <f t="shared" ref="J42:J53" si="23">EXP(($C$16*(I42-$C$14))/($C$17*I42*$C$14))</f>
        <v>0.0174263747487528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0.00134341738185505</v>
      </c>
      <c r="Q42" s="24">
        <f t="shared" ref="Q42:Q53" si="27">P42*$B$44</f>
        <v>0.000248532215643184</v>
      </c>
      <c r="R42" s="18">
        <f t="shared" ref="R42:R53" si="28">L42*$B$44</f>
        <v>0.0142618427083333</v>
      </c>
      <c r="S42" s="25">
        <f t="shared" ref="S42:S53" si="29">Q42/R42</f>
        <v>0.0174263747487528</v>
      </c>
      <c r="T42" s="3">
        <v>0.01</v>
      </c>
      <c r="U42" s="26">
        <f t="shared" ref="U42:U53" si="30">S42*T42</f>
        <v>0.000174263747487528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0.0149742637474875</v>
      </c>
      <c r="AR42" s="29">
        <f t="shared" ref="AR42:AR53" si="34">$B$42/12</f>
        <v>7.70910416666667</v>
      </c>
      <c r="AS42" s="1">
        <f t="shared" ref="AS42:AS53" si="35">$B$44</f>
        <v>0.185</v>
      </c>
      <c r="AT42" s="2">
        <f t="shared" ref="AT42:AT53" si="36">$E$5/12</f>
        <v>259.627596872936</v>
      </c>
      <c r="AU42" s="1">
        <f t="shared" ref="AU42:AU53" si="37">AT42*10000*AS42*0.67*AR42*AQ42</f>
        <v>37148.9699923817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-1.76380825864516</v>
      </c>
      <c r="E43" s="20">
        <f t="shared" ref="E43:E54" si="38">D42</f>
        <v>0</v>
      </c>
      <c r="F43" s="16" t="s">
        <v>73</v>
      </c>
      <c r="G43" s="13">
        <v>2</v>
      </c>
      <c r="H43" s="18">
        <f t="shared" si="21"/>
        <v>-1.76380825864516</v>
      </c>
      <c r="I43" s="18">
        <f t="shared" si="22"/>
        <v>271.386191741355</v>
      </c>
      <c r="J43" s="18">
        <f t="shared" si="23"/>
        <v>0.0138226752154074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0.152838665951478</v>
      </c>
      <c r="P43" s="18">
        <f t="shared" si="26"/>
        <v>0.00211263923980343</v>
      </c>
      <c r="Q43" s="24">
        <f t="shared" si="27"/>
        <v>0.000390838259363634</v>
      </c>
      <c r="R43" s="18">
        <f t="shared" si="28"/>
        <v>0.0142618427083333</v>
      </c>
      <c r="S43" s="25">
        <f t="shared" si="29"/>
        <v>0.0274044713124808</v>
      </c>
      <c r="T43" s="3">
        <v>0.01</v>
      </c>
      <c r="U43" s="26">
        <f t="shared" si="30"/>
        <v>0.000274044713124808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0.0150740447131248</v>
      </c>
      <c r="AR43" s="29">
        <f t="shared" si="34"/>
        <v>7.70910416666667</v>
      </c>
      <c r="AS43" s="1">
        <f t="shared" si="35"/>
        <v>0.185</v>
      </c>
      <c r="AT43" s="2">
        <f t="shared" si="36"/>
        <v>259.627596872936</v>
      </c>
      <c r="AU43" s="1">
        <f t="shared" si="37"/>
        <v>37396.5120525976</v>
      </c>
    </row>
    <row r="44" s="1" customFormat="1" spans="1:47">
      <c r="A44" s="13" t="s">
        <v>37</v>
      </c>
      <c r="B44" s="13">
        <f>I5</f>
        <v>0.185</v>
      </c>
      <c r="C44" s="16">
        <v>2</v>
      </c>
      <c r="D44" s="19">
        <v>0.00399555489655184</v>
      </c>
      <c r="E44" s="20">
        <f t="shared" si="38"/>
        <v>-1.76380825864516</v>
      </c>
      <c r="F44" s="16" t="s">
        <v>73</v>
      </c>
      <c r="G44" s="13">
        <v>3</v>
      </c>
      <c r="H44" s="18">
        <f t="shared" si="21"/>
        <v>0.00399555489655184</v>
      </c>
      <c r="I44" s="18">
        <f t="shared" si="22"/>
        <v>273.153995554897</v>
      </c>
      <c r="J44" s="18">
        <f t="shared" si="23"/>
        <v>0.0174354635034526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0.227817068378342</v>
      </c>
      <c r="P44" s="18">
        <f t="shared" si="26"/>
        <v>0.00397209618117414</v>
      </c>
      <c r="Q44" s="24">
        <f t="shared" si="27"/>
        <v>0.000734837793517216</v>
      </c>
      <c r="R44" s="18">
        <f t="shared" si="28"/>
        <v>0.0142618427083333</v>
      </c>
      <c r="S44" s="25">
        <f t="shared" si="29"/>
        <v>0.0515247439300283</v>
      </c>
      <c r="T44" s="3">
        <v>0.01</v>
      </c>
      <c r="U44" s="26">
        <f t="shared" si="30"/>
        <v>0.000515247439300282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0.0153152474393003</v>
      </c>
      <c r="AR44" s="29">
        <f t="shared" si="34"/>
        <v>7.70910416666667</v>
      </c>
      <c r="AS44" s="1">
        <f t="shared" si="35"/>
        <v>0.185</v>
      </c>
      <c r="AT44" s="2">
        <f t="shared" si="36"/>
        <v>259.627596872936</v>
      </c>
      <c r="AU44" s="1">
        <f t="shared" si="37"/>
        <v>37994.9009275282</v>
      </c>
    </row>
    <row r="45" s="1" customFormat="1" spans="1:47">
      <c r="A45" s="13"/>
      <c r="B45" s="13"/>
      <c r="C45" s="16">
        <v>3</v>
      </c>
      <c r="D45" s="19">
        <v>5.92199817883871</v>
      </c>
      <c r="E45" s="20">
        <f t="shared" si="38"/>
        <v>0.00399555489655184</v>
      </c>
      <c r="F45" s="16" t="s">
        <v>73</v>
      </c>
      <c r="G45" s="13">
        <v>4</v>
      </c>
      <c r="H45" s="18">
        <f t="shared" si="21"/>
        <v>5.92199817883871</v>
      </c>
      <c r="I45" s="18">
        <f t="shared" si="22"/>
        <v>279.071998178839</v>
      </c>
      <c r="J45" s="18">
        <f t="shared" si="23"/>
        <v>0.0371294723144326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0.300936013863834</v>
      </c>
      <c r="P45" s="18">
        <f t="shared" si="26"/>
        <v>0.0111735953951729</v>
      </c>
      <c r="Q45" s="24">
        <f t="shared" si="27"/>
        <v>0.00206711514810699</v>
      </c>
      <c r="R45" s="18">
        <f t="shared" si="28"/>
        <v>0.0142618427083333</v>
      </c>
      <c r="S45" s="25">
        <f t="shared" si="29"/>
        <v>0.144940257046809</v>
      </c>
      <c r="T45" s="3">
        <v>0.01</v>
      </c>
      <c r="U45" s="26">
        <f t="shared" si="30"/>
        <v>0.00144940257046809</v>
      </c>
      <c r="V45" s="25"/>
      <c r="W45" s="3"/>
      <c r="X45" s="26"/>
      <c r="Y45" s="28">
        <v>0.04</v>
      </c>
      <c r="Z45" s="3">
        <v>0.49</v>
      </c>
      <c r="AA45" s="27">
        <f t="shared" si="31"/>
        <v>0.0196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0.015</v>
      </c>
      <c r="AO45" s="3">
        <v>0.5</v>
      </c>
      <c r="AP45" s="3">
        <f t="shared" si="32"/>
        <v>0.0075</v>
      </c>
      <c r="AQ45" s="1">
        <f t="shared" si="33"/>
        <v>0.0285494025704681</v>
      </c>
      <c r="AR45" s="29">
        <f t="shared" si="34"/>
        <v>7.70910416666667</v>
      </c>
      <c r="AS45" s="1">
        <f t="shared" si="35"/>
        <v>0.185</v>
      </c>
      <c r="AT45" s="2">
        <f t="shared" si="36"/>
        <v>259.627596872936</v>
      </c>
      <c r="AU45" s="1">
        <f t="shared" si="37"/>
        <v>70826.9145832759</v>
      </c>
    </row>
    <row r="46" s="1" customFormat="1" spans="1:47">
      <c r="A46" s="13"/>
      <c r="B46" s="13"/>
      <c r="C46" s="16">
        <v>4</v>
      </c>
      <c r="D46" s="19">
        <v>15.2229036176333</v>
      </c>
      <c r="E46" s="20">
        <f t="shared" si="38"/>
        <v>5.92199817883871</v>
      </c>
      <c r="F46" s="16" t="s">
        <v>73</v>
      </c>
      <c r="G46" s="13">
        <v>5</v>
      </c>
      <c r="H46" s="18">
        <f t="shared" si="21"/>
        <v>15.2229036176333</v>
      </c>
      <c r="I46" s="18">
        <f t="shared" si="22"/>
        <v>288.372903617633</v>
      </c>
      <c r="J46" s="18">
        <f t="shared" si="23"/>
        <v>0.114401723093401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0.275274297545228</v>
      </c>
      <c r="O46" s="18">
        <f t="shared" si="39"/>
        <v>0.0915791625900997</v>
      </c>
      <c r="P46" s="18">
        <f t="shared" si="26"/>
        <v>0.0104768139997581</v>
      </c>
      <c r="Q46" s="24">
        <f t="shared" si="27"/>
        <v>0.00193821058995526</v>
      </c>
      <c r="R46" s="18">
        <f t="shared" si="28"/>
        <v>0.0142618427083333</v>
      </c>
      <c r="S46" s="25">
        <f t="shared" si="29"/>
        <v>0.135901834678259</v>
      </c>
      <c r="T46" s="3">
        <v>0.01</v>
      </c>
      <c r="U46" s="26">
        <f t="shared" si="30"/>
        <v>0.00135901834678259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0.0284590183467826</v>
      </c>
      <c r="AR46" s="29">
        <f t="shared" si="34"/>
        <v>7.70910416666667</v>
      </c>
      <c r="AS46" s="1">
        <f t="shared" si="35"/>
        <v>0.185</v>
      </c>
      <c r="AT46" s="2">
        <f t="shared" si="36"/>
        <v>259.627596872936</v>
      </c>
      <c r="AU46" s="1">
        <f t="shared" si="37"/>
        <v>70602.6844728612</v>
      </c>
    </row>
    <row r="47" s="1" customFormat="1" spans="1:47">
      <c r="A47" s="13"/>
      <c r="B47" s="13"/>
      <c r="C47" s="16">
        <v>5</v>
      </c>
      <c r="D47" s="19">
        <v>21.6107651451613</v>
      </c>
      <c r="E47" s="20">
        <f t="shared" si="38"/>
        <v>15.2229036176333</v>
      </c>
      <c r="F47" s="16" t="s">
        <v>75</v>
      </c>
      <c r="G47" s="13">
        <v>6</v>
      </c>
      <c r="H47" s="18">
        <f t="shared" si="21"/>
        <v>21.6107651451613</v>
      </c>
      <c r="I47" s="18">
        <f t="shared" si="22"/>
        <v>294.760765145161</v>
      </c>
      <c r="J47" s="18">
        <f t="shared" si="23"/>
        <v>0.237802348083294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0.158193390257008</v>
      </c>
      <c r="P47" s="18">
        <f t="shared" si="26"/>
        <v>0.0376187596543735</v>
      </c>
      <c r="Q47" s="24">
        <f t="shared" si="27"/>
        <v>0.00695947053605909</v>
      </c>
      <c r="R47" s="18">
        <f t="shared" si="28"/>
        <v>0.0142618427083333</v>
      </c>
      <c r="S47" s="25">
        <f t="shared" si="29"/>
        <v>0.487978354437509</v>
      </c>
      <c r="T47" s="3">
        <v>0.01</v>
      </c>
      <c r="U47" s="26">
        <f t="shared" si="30"/>
        <v>0.00487978354437509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0.0319797835443751</v>
      </c>
      <c r="AR47" s="29">
        <f t="shared" si="34"/>
        <v>7.70910416666667</v>
      </c>
      <c r="AS47" s="1">
        <f t="shared" si="35"/>
        <v>0.185</v>
      </c>
      <c r="AT47" s="2">
        <f t="shared" si="36"/>
        <v>259.627596872936</v>
      </c>
      <c r="AU47" s="1">
        <f t="shared" si="37"/>
        <v>79337.1907485057</v>
      </c>
    </row>
    <row r="48" s="1" customFormat="1" spans="1:47">
      <c r="A48" s="13"/>
      <c r="B48" s="13"/>
      <c r="C48" s="16">
        <v>6</v>
      </c>
      <c r="D48" s="19">
        <v>24.8076883986667</v>
      </c>
      <c r="E48" s="20">
        <f t="shared" si="38"/>
        <v>21.6107651451613</v>
      </c>
      <c r="F48" s="16" t="s">
        <v>73</v>
      </c>
      <c r="G48" s="13">
        <v>7</v>
      </c>
      <c r="H48" s="18">
        <f t="shared" si="21"/>
        <v>24.8076883986667</v>
      </c>
      <c r="I48" s="18">
        <f t="shared" si="22"/>
        <v>297.957688398667</v>
      </c>
      <c r="J48" s="18">
        <f t="shared" si="23"/>
        <v>0.338953975440669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0.197665672269301</v>
      </c>
      <c r="P48" s="18">
        <f t="shared" si="26"/>
        <v>0.0669995654238321</v>
      </c>
      <c r="Q48" s="24">
        <f t="shared" si="27"/>
        <v>0.0123949196034089</v>
      </c>
      <c r="R48" s="18">
        <f t="shared" si="28"/>
        <v>0.0142618427083333</v>
      </c>
      <c r="S48" s="25">
        <f t="shared" si="29"/>
        <v>0.869096641780131</v>
      </c>
      <c r="T48" s="3">
        <v>0.01</v>
      </c>
      <c r="U48" s="26">
        <f t="shared" si="30"/>
        <v>0.00869096641780131</v>
      </c>
      <c r="V48" s="25"/>
      <c r="W48" s="3"/>
      <c r="X48" s="26"/>
      <c r="Y48" s="28">
        <v>0.05</v>
      </c>
      <c r="Z48" s="3">
        <v>0.49</v>
      </c>
      <c r="AA48" s="27">
        <f t="shared" si="31"/>
        <v>0.0245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0.02</v>
      </c>
      <c r="AO48" s="3">
        <v>0.5</v>
      </c>
      <c r="AP48" s="3">
        <f t="shared" si="32"/>
        <v>0.01</v>
      </c>
      <c r="AQ48" s="1">
        <f t="shared" si="33"/>
        <v>0.0431909664178013</v>
      </c>
      <c r="AR48" s="29">
        <f t="shared" si="34"/>
        <v>7.70910416666667</v>
      </c>
      <c r="AS48" s="1">
        <f t="shared" si="35"/>
        <v>0.185</v>
      </c>
      <c r="AT48" s="2">
        <f t="shared" si="36"/>
        <v>259.627596872936</v>
      </c>
      <c r="AU48" s="1">
        <f t="shared" si="37"/>
        <v>107150.50452254</v>
      </c>
    </row>
    <row r="49" s="1" customFormat="1" spans="1:47">
      <c r="A49" s="13"/>
      <c r="B49" s="13"/>
      <c r="C49" s="16">
        <v>7</v>
      </c>
      <c r="D49" s="19">
        <v>27.1708212532258</v>
      </c>
      <c r="E49" s="20">
        <f t="shared" si="38"/>
        <v>24.8076883986667</v>
      </c>
      <c r="F49" s="16" t="s">
        <v>73</v>
      </c>
      <c r="G49" s="13">
        <v>8</v>
      </c>
      <c r="H49" s="18">
        <f t="shared" si="21"/>
        <v>27.1708212532258</v>
      </c>
      <c r="I49" s="18">
        <f t="shared" si="22"/>
        <v>300.320821253226</v>
      </c>
      <c r="J49" s="18">
        <f t="shared" si="23"/>
        <v>0.438342650948535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0.207757148512136</v>
      </c>
      <c r="P49" s="18">
        <f t="shared" si="26"/>
        <v>0.0910688192323182</v>
      </c>
      <c r="Q49" s="24">
        <f t="shared" si="27"/>
        <v>0.0168477315579789</v>
      </c>
      <c r="R49" s="18">
        <f t="shared" si="28"/>
        <v>0.0142618427083333</v>
      </c>
      <c r="S49" s="25">
        <f t="shared" si="29"/>
        <v>1.18131519906152</v>
      </c>
      <c r="T49" s="3">
        <v>0.01</v>
      </c>
      <c r="U49" s="26">
        <f t="shared" si="30"/>
        <v>0.0118131519906152</v>
      </c>
      <c r="V49" s="25"/>
      <c r="W49" s="3"/>
      <c r="X49" s="26"/>
      <c r="Y49" s="28">
        <v>0.05</v>
      </c>
      <c r="Z49" s="3">
        <v>0.49</v>
      </c>
      <c r="AA49" s="27">
        <f t="shared" si="31"/>
        <v>0.0245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0.02</v>
      </c>
      <c r="AO49" s="3">
        <v>0.5</v>
      </c>
      <c r="AP49" s="3">
        <f t="shared" si="32"/>
        <v>0.01</v>
      </c>
      <c r="AQ49" s="1">
        <f t="shared" si="33"/>
        <v>0.0463131519906152</v>
      </c>
      <c r="AR49" s="29">
        <f t="shared" si="34"/>
        <v>7.70910416666667</v>
      </c>
      <c r="AS49" s="1">
        <f t="shared" si="35"/>
        <v>0.185</v>
      </c>
      <c r="AT49" s="2">
        <f t="shared" si="36"/>
        <v>259.627596872936</v>
      </c>
      <c r="AU49" s="1">
        <f t="shared" si="37"/>
        <v>114896.192732057</v>
      </c>
    </row>
    <row r="50" s="1" customFormat="1" spans="1:47">
      <c r="A50" s="13"/>
      <c r="B50" s="13"/>
      <c r="C50" s="16">
        <v>8</v>
      </c>
      <c r="D50" s="19">
        <v>25.1221250006452</v>
      </c>
      <c r="E50" s="20">
        <f t="shared" si="38"/>
        <v>27.1708212532258</v>
      </c>
      <c r="F50" s="16" t="s">
        <v>73</v>
      </c>
      <c r="G50" s="13">
        <v>9</v>
      </c>
      <c r="H50" s="18">
        <f t="shared" si="21"/>
        <v>25.1221250006452</v>
      </c>
      <c r="I50" s="18">
        <f t="shared" si="22"/>
        <v>298.272125000645</v>
      </c>
      <c r="J50" s="18">
        <f t="shared" si="23"/>
        <v>0.350834192953749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0.193779370946484</v>
      </c>
      <c r="P50" s="18">
        <f t="shared" si="26"/>
        <v>0.067984429217095</v>
      </c>
      <c r="Q50" s="24">
        <f t="shared" si="27"/>
        <v>0.0125771194051626</v>
      </c>
      <c r="R50" s="18">
        <f t="shared" si="28"/>
        <v>0.0142618427083333</v>
      </c>
      <c r="S50" s="25">
        <f t="shared" si="29"/>
        <v>0.881871975618806</v>
      </c>
      <c r="T50" s="3">
        <v>0.01</v>
      </c>
      <c r="U50" s="26">
        <f t="shared" si="30"/>
        <v>0.00881871975618806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0.0359187197561881</v>
      </c>
      <c r="AR50" s="29">
        <f t="shared" si="34"/>
        <v>7.70910416666667</v>
      </c>
      <c r="AS50" s="1">
        <f t="shared" si="35"/>
        <v>0.185</v>
      </c>
      <c r="AT50" s="2">
        <f t="shared" si="36"/>
        <v>259.627596872936</v>
      </c>
      <c r="AU50" s="1">
        <f t="shared" si="37"/>
        <v>89109.1184774464</v>
      </c>
    </row>
    <row r="51" s="1" customFormat="1" spans="1:47">
      <c r="A51" s="13"/>
      <c r="B51" s="13"/>
      <c r="C51" s="16">
        <v>9</v>
      </c>
      <c r="D51" s="19">
        <v>20.5236190833333</v>
      </c>
      <c r="E51" s="20">
        <f t="shared" si="38"/>
        <v>25.1221250006452</v>
      </c>
      <c r="F51" s="16" t="s">
        <v>73</v>
      </c>
      <c r="G51" s="13">
        <v>10</v>
      </c>
      <c r="H51" s="18">
        <f t="shared" si="21"/>
        <v>20.5236190833333</v>
      </c>
      <c r="I51" s="18">
        <f t="shared" si="22"/>
        <v>293.673619083333</v>
      </c>
      <c r="J51" s="18">
        <f t="shared" si="23"/>
        <v>0.210430624339782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0.202885983396056</v>
      </c>
      <c r="P51" s="18">
        <f t="shared" si="26"/>
        <v>0.0426934241558227</v>
      </c>
      <c r="Q51" s="24">
        <f t="shared" si="27"/>
        <v>0.00789828346882721</v>
      </c>
      <c r="R51" s="18">
        <f t="shared" si="28"/>
        <v>0.0142618427083333</v>
      </c>
      <c r="S51" s="25">
        <f t="shared" si="29"/>
        <v>0.553805257171443</v>
      </c>
      <c r="T51" s="3">
        <v>0.01</v>
      </c>
      <c r="U51" s="26">
        <f t="shared" si="30"/>
        <v>0.00553805257171443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0.0326380525717144</v>
      </c>
      <c r="AR51" s="29">
        <f t="shared" si="34"/>
        <v>7.70910416666667</v>
      </c>
      <c r="AS51" s="1">
        <f t="shared" si="35"/>
        <v>0.185</v>
      </c>
      <c r="AT51" s="2">
        <f t="shared" si="36"/>
        <v>259.627596872936</v>
      </c>
      <c r="AU51" s="1">
        <f t="shared" si="37"/>
        <v>80970.2604443461</v>
      </c>
    </row>
    <row r="52" s="1" customFormat="1" spans="1:47">
      <c r="A52" s="13"/>
      <c r="B52" s="13"/>
      <c r="C52" s="16">
        <v>10</v>
      </c>
      <c r="D52" s="19">
        <v>15.922806462129</v>
      </c>
      <c r="E52" s="20">
        <f t="shared" si="38"/>
        <v>20.5236190833333</v>
      </c>
      <c r="F52" s="16" t="s">
        <v>73</v>
      </c>
      <c r="G52" s="13">
        <v>11</v>
      </c>
      <c r="H52" s="18">
        <f t="shared" si="21"/>
        <v>15.922806462129</v>
      </c>
      <c r="I52" s="18">
        <f t="shared" si="22"/>
        <v>289.072806462129</v>
      </c>
      <c r="J52" s="18">
        <f t="shared" si="23"/>
        <v>0.124147069535384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0.152182931278222</v>
      </c>
      <c r="O52" s="18">
        <f t="shared" si="39"/>
        <v>0.0851006696286783</v>
      </c>
      <c r="P52" s="18">
        <f t="shared" si="26"/>
        <v>0.0105649987498993</v>
      </c>
      <c r="Q52" s="24">
        <f t="shared" si="27"/>
        <v>0.00195452476873137</v>
      </c>
      <c r="R52" s="18">
        <f t="shared" si="28"/>
        <v>0.0142618427083333</v>
      </c>
      <c r="S52" s="25">
        <f t="shared" si="29"/>
        <v>0.13704573866807</v>
      </c>
      <c r="T52" s="3">
        <v>0.01</v>
      </c>
      <c r="U52" s="26">
        <f t="shared" si="30"/>
        <v>0.0013704573866807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0.0161704573866807</v>
      </c>
      <c r="AR52" s="29">
        <f t="shared" si="34"/>
        <v>7.70910416666667</v>
      </c>
      <c r="AS52" s="1">
        <f t="shared" si="35"/>
        <v>0.185</v>
      </c>
      <c r="AT52" s="2">
        <f t="shared" si="36"/>
        <v>259.627596872936</v>
      </c>
      <c r="AU52" s="1">
        <f t="shared" si="37"/>
        <v>40116.5523962191</v>
      </c>
    </row>
    <row r="53" s="1" customFormat="1" spans="1:48">
      <c r="A53" s="13"/>
      <c r="B53" s="13"/>
      <c r="C53" s="16">
        <v>11</v>
      </c>
      <c r="D53" s="19">
        <v>6.2896159392</v>
      </c>
      <c r="E53" s="20">
        <f t="shared" si="38"/>
        <v>15.922806462129</v>
      </c>
      <c r="F53" s="16" t="s">
        <v>75</v>
      </c>
      <c r="G53" s="13">
        <v>12</v>
      </c>
      <c r="H53" s="18">
        <f t="shared" si="21"/>
        <v>6.2896159392</v>
      </c>
      <c r="I53" s="18">
        <f t="shared" si="22"/>
        <v>279.4396159392</v>
      </c>
      <c r="J53" s="18">
        <f t="shared" si="23"/>
        <v>0.0388734136128761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0.151626712545446</v>
      </c>
      <c r="P53" s="18">
        <f t="shared" si="26"/>
        <v>0.00589424791153978</v>
      </c>
      <c r="Q53" s="24">
        <f t="shared" si="27"/>
        <v>0.00109043586363486</v>
      </c>
      <c r="R53" s="18">
        <f t="shared" si="28"/>
        <v>0.0142618427083333</v>
      </c>
      <c r="S53" s="25">
        <f t="shared" si="29"/>
        <v>0.0764582730251055</v>
      </c>
      <c r="T53" s="3">
        <v>0.01</v>
      </c>
      <c r="U53" s="26">
        <f t="shared" si="30"/>
        <v>0.000764582730251055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0.0155645827302511</v>
      </c>
      <c r="AR53" s="29">
        <f t="shared" si="34"/>
        <v>7.70910416666667</v>
      </c>
      <c r="AS53" s="1">
        <f t="shared" si="35"/>
        <v>0.185</v>
      </c>
      <c r="AT53" s="2">
        <f t="shared" si="36"/>
        <v>259.627596872936</v>
      </c>
      <c r="AU53" s="1">
        <f t="shared" si="37"/>
        <v>38613.4655125901</v>
      </c>
      <c r="AV53" s="1">
        <f>SUM(AU42:AU53)</f>
        <v>804163.266862348</v>
      </c>
    </row>
    <row r="54" s="1" customFormat="1" spans="1:46">
      <c r="A54" s="13"/>
      <c r="B54" s="13"/>
      <c r="C54" s="16">
        <v>12</v>
      </c>
      <c r="D54" s="19">
        <v>-1.436972384</v>
      </c>
      <c r="E54" s="20">
        <f t="shared" si="38"/>
        <v>6.2896159392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66">
      <c r="S56" s="23" t="s">
        <v>44</v>
      </c>
      <c r="T56" s="23"/>
      <c r="U56" s="23"/>
      <c r="V56" s="23" t="s">
        <v>45</v>
      </c>
      <c r="W56" s="23" t="s">
        <v>46</v>
      </c>
      <c r="X56" s="23" t="s">
        <v>47</v>
      </c>
      <c r="Y56" s="23" t="s">
        <v>48</v>
      </c>
      <c r="Z56" s="23" t="s">
        <v>49</v>
      </c>
      <c r="AA56" s="23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</row>
    <row r="57" s="13" customFormat="1" spans="1:66">
      <c r="A57" s="37" t="s">
        <v>5</v>
      </c>
      <c r="B57" s="37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13" t="s">
        <v>59</v>
      </c>
      <c r="L57" s="13" t="s">
        <v>60</v>
      </c>
      <c r="M57" s="13" t="s">
        <v>61</v>
      </c>
      <c r="N57" s="13" t="s">
        <v>62</v>
      </c>
      <c r="O57" s="13" t="s">
        <v>63</v>
      </c>
      <c r="P57" s="13" t="s">
        <v>64</v>
      </c>
      <c r="Q57" s="13" t="s">
        <v>65</v>
      </c>
      <c r="R57" s="13" t="s">
        <v>66</v>
      </c>
      <c r="S57" s="4" t="s">
        <v>11</v>
      </c>
      <c r="T57" s="4" t="s">
        <v>12</v>
      </c>
      <c r="U57" s="4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G57" s="1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</row>
    <row r="58" s="13" customFormat="1" spans="1:78">
      <c r="A58" s="13" t="s">
        <v>71</v>
      </c>
      <c r="B58" s="13">
        <f>F7</f>
        <v>108.2955</v>
      </c>
      <c r="C58" s="16" t="s">
        <v>72</v>
      </c>
      <c r="D58" s="17">
        <v>0</v>
      </c>
      <c r="E58" s="16"/>
      <c r="F58" s="16"/>
      <c r="G58" s="13">
        <v>1</v>
      </c>
      <c r="H58" s="18">
        <f t="shared" ref="H58:H69" si="40">E59</f>
        <v>0</v>
      </c>
      <c r="I58" s="18">
        <f t="shared" ref="I58:I69" si="41">H58+273.15</f>
        <v>273.15</v>
      </c>
      <c r="J58" s="18">
        <f t="shared" ref="J58:J69" si="42">EXP(($C$16*(I58-$C$14))/($C$17*I58*$C$14))</f>
        <v>0.0174263747487528</v>
      </c>
      <c r="K58" s="18">
        <f t="shared" ref="K58:K69" si="43">$B$58/12</f>
        <v>9.024625</v>
      </c>
      <c r="L58" s="18">
        <f t="shared" ref="L58:L69" si="44">K58*$B$59/100</f>
        <v>2.43664875</v>
      </c>
      <c r="M58" s="13" t="s">
        <v>73</v>
      </c>
      <c r="O58" s="18">
        <f>L58</f>
        <v>2.43664875</v>
      </c>
      <c r="P58" s="18">
        <f t="shared" ref="P58:P69" si="45">O58*J58</f>
        <v>0.0424619542485801</v>
      </c>
      <c r="Q58" s="24">
        <f t="shared" ref="Q58:Q69" si="46">P58*$B$60</f>
        <v>0.019107879411861</v>
      </c>
      <c r="R58" s="18">
        <f t="shared" ref="R58:R69" si="47">L58*$B$60</f>
        <v>1.0964919375</v>
      </c>
      <c r="S58" s="25">
        <f t="shared" ref="S58:S69" si="48">Q58/R58</f>
        <v>0.0174263747487528</v>
      </c>
      <c r="T58" s="4">
        <v>0.27</v>
      </c>
      <c r="U58" s="38">
        <f t="shared" ref="U58:U69" si="49">S58*T58</f>
        <v>0.00470512118216326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0.227818594036422</v>
      </c>
      <c r="AC58" s="29">
        <f t="shared" ref="AC58:AC69" si="51">$B$58/12</f>
        <v>9.024625</v>
      </c>
      <c r="AD58" s="1">
        <f t="shared" ref="AD58:AD69" si="52">$B$60</f>
        <v>0.45</v>
      </c>
      <c r="AE58" s="30">
        <f t="shared" ref="AE58:AE69" si="53">$E$7/12</f>
        <v>609.792725178781</v>
      </c>
      <c r="AF58" s="1">
        <f t="shared" ref="AF58:AF69" si="54">AE58*10000*AC58*AB58</f>
        <v>12537200.4897192</v>
      </c>
      <c r="AG58" s="1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5"/>
      <c r="BP58" s="4"/>
      <c r="BQ58" s="38"/>
      <c r="BR58" s="25"/>
      <c r="BS58" s="28"/>
      <c r="BT58" s="28"/>
      <c r="BU58" s="25"/>
      <c r="BV58" s="28"/>
      <c r="BW58" s="38"/>
      <c r="BX58" s="4"/>
      <c r="BY58" s="4"/>
      <c r="BZ58" s="4"/>
    </row>
    <row r="59" s="13" customFormat="1" spans="1:78">
      <c r="A59" s="13" t="s">
        <v>74</v>
      </c>
      <c r="B59" s="13">
        <v>27</v>
      </c>
      <c r="C59" s="16">
        <v>1</v>
      </c>
      <c r="D59" s="19">
        <v>-1.76380825864516</v>
      </c>
      <c r="E59" s="20">
        <f t="shared" ref="E59:E70" si="55">D58</f>
        <v>0</v>
      </c>
      <c r="F59" s="16" t="s">
        <v>73</v>
      </c>
      <c r="G59" s="13">
        <v>2</v>
      </c>
      <c r="H59" s="18">
        <f t="shared" si="40"/>
        <v>-1.76380825864516</v>
      </c>
      <c r="I59" s="18">
        <f t="shared" si="41"/>
        <v>271.386191741355</v>
      </c>
      <c r="J59" s="18">
        <f t="shared" si="42"/>
        <v>0.0138226752154074</v>
      </c>
      <c r="K59" s="18">
        <f t="shared" si="43"/>
        <v>9.024625</v>
      </c>
      <c r="L59" s="18">
        <f t="shared" si="44"/>
        <v>2.43664875</v>
      </c>
      <c r="M59" s="13" t="s">
        <v>73</v>
      </c>
      <c r="O59" s="18">
        <f t="shared" ref="O59:O69" si="56">L59+O58-P58-N59</f>
        <v>4.83083554575142</v>
      </c>
      <c r="P59" s="18">
        <f t="shared" si="45"/>
        <v>0.0667750707679672</v>
      </c>
      <c r="Q59" s="24">
        <f t="shared" si="46"/>
        <v>0.0300487818455853</v>
      </c>
      <c r="R59" s="18">
        <f t="shared" si="47"/>
        <v>1.0964919375</v>
      </c>
      <c r="S59" s="25">
        <f t="shared" si="48"/>
        <v>0.0274044713124808</v>
      </c>
      <c r="T59" s="4">
        <v>0.27</v>
      </c>
      <c r="U59" s="38">
        <f t="shared" si="49"/>
        <v>0.00739920725436982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0.228630860987193</v>
      </c>
      <c r="AC59" s="29">
        <f t="shared" si="51"/>
        <v>9.024625</v>
      </c>
      <c r="AD59" s="1">
        <f t="shared" si="52"/>
        <v>0.45</v>
      </c>
      <c r="AE59" s="30">
        <f t="shared" si="53"/>
        <v>609.792725178781</v>
      </c>
      <c r="AF59" s="1">
        <f t="shared" si="54"/>
        <v>12581900.7638828</v>
      </c>
      <c r="AG59" s="1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5"/>
      <c r="BP59" s="4"/>
      <c r="BQ59" s="38"/>
      <c r="BR59" s="25"/>
      <c r="BS59" s="28"/>
      <c r="BT59" s="28"/>
      <c r="BU59" s="25"/>
      <c r="BV59" s="28"/>
      <c r="BW59" s="38"/>
      <c r="BX59" s="4"/>
      <c r="BY59" s="4"/>
      <c r="BZ59" s="4"/>
    </row>
    <row r="60" s="13" customFormat="1" spans="1:78">
      <c r="A60" s="13" t="s">
        <v>37</v>
      </c>
      <c r="B60" s="13">
        <f>H7</f>
        <v>0.45</v>
      </c>
      <c r="C60" s="16">
        <v>2</v>
      </c>
      <c r="D60" s="19">
        <v>0.00399555489655184</v>
      </c>
      <c r="E60" s="20">
        <f t="shared" si="55"/>
        <v>-1.76380825864516</v>
      </c>
      <c r="F60" s="16" t="s">
        <v>73</v>
      </c>
      <c r="G60" s="13">
        <v>3</v>
      </c>
      <c r="H60" s="18">
        <f t="shared" si="40"/>
        <v>0.00399555489655184</v>
      </c>
      <c r="I60" s="18">
        <f t="shared" si="41"/>
        <v>273.153995554897</v>
      </c>
      <c r="J60" s="18">
        <f t="shared" si="42"/>
        <v>0.0174354635034526</v>
      </c>
      <c r="K60" s="18">
        <f t="shared" si="43"/>
        <v>9.024625</v>
      </c>
      <c r="L60" s="18">
        <f t="shared" si="44"/>
        <v>2.43664875</v>
      </c>
      <c r="M60" s="13" t="s">
        <v>73</v>
      </c>
      <c r="O60" s="18">
        <f t="shared" si="56"/>
        <v>7.20070922498345</v>
      </c>
      <c r="P60" s="18">
        <f t="shared" si="45"/>
        <v>0.125547702891173</v>
      </c>
      <c r="Q60" s="24">
        <f t="shared" si="46"/>
        <v>0.0564964663010281</v>
      </c>
      <c r="R60" s="18">
        <f t="shared" si="47"/>
        <v>1.0964919375</v>
      </c>
      <c r="S60" s="25">
        <f t="shared" si="48"/>
        <v>0.0515247439300283</v>
      </c>
      <c r="T60" s="4">
        <v>0.27</v>
      </c>
      <c r="U60" s="38">
        <f t="shared" si="49"/>
        <v>0.0139116808611076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0.230594371779624</v>
      </c>
      <c r="AC60" s="29">
        <f t="shared" si="51"/>
        <v>9.024625</v>
      </c>
      <c r="AD60" s="1">
        <f t="shared" si="52"/>
        <v>0.45</v>
      </c>
      <c r="AE60" s="30">
        <f t="shared" si="53"/>
        <v>609.792725178781</v>
      </c>
      <c r="AF60" s="1">
        <f t="shared" si="54"/>
        <v>12689955.7212604</v>
      </c>
      <c r="AG60" s="1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5"/>
      <c r="BP60" s="4"/>
      <c r="BQ60" s="38"/>
      <c r="BR60" s="25"/>
      <c r="BS60" s="28"/>
      <c r="BT60" s="28"/>
      <c r="BU60" s="25"/>
      <c r="BV60" s="28"/>
      <c r="BW60" s="38"/>
      <c r="BX60" s="4"/>
      <c r="BY60" s="4"/>
      <c r="BZ60" s="4"/>
    </row>
    <row r="61" s="13" customFormat="1" spans="3:78">
      <c r="C61" s="16">
        <v>3</v>
      </c>
      <c r="D61" s="19">
        <v>5.92199817883871</v>
      </c>
      <c r="E61" s="20">
        <f t="shared" si="55"/>
        <v>0.00399555489655184</v>
      </c>
      <c r="F61" s="16" t="s">
        <v>73</v>
      </c>
      <c r="G61" s="13">
        <v>4</v>
      </c>
      <c r="H61" s="18">
        <f t="shared" si="40"/>
        <v>5.92199817883871</v>
      </c>
      <c r="I61" s="18">
        <f t="shared" si="41"/>
        <v>279.071998178839</v>
      </c>
      <c r="J61" s="18">
        <f t="shared" si="42"/>
        <v>0.0371294723144326</v>
      </c>
      <c r="K61" s="18">
        <f t="shared" si="43"/>
        <v>9.024625</v>
      </c>
      <c r="L61" s="18">
        <f t="shared" si="44"/>
        <v>2.43664875</v>
      </c>
      <c r="M61" s="13" t="s">
        <v>73</v>
      </c>
      <c r="O61" s="18">
        <f t="shared" si="56"/>
        <v>9.51181027209228</v>
      </c>
      <c r="P61" s="18">
        <f t="shared" si="45"/>
        <v>0.353168496157786</v>
      </c>
      <c r="Q61" s="24">
        <f t="shared" si="46"/>
        <v>0.158925823271004</v>
      </c>
      <c r="R61" s="18">
        <f t="shared" si="47"/>
        <v>1.0964919375</v>
      </c>
      <c r="S61" s="25">
        <f t="shared" si="48"/>
        <v>0.144940257046809</v>
      </c>
      <c r="T61" s="4">
        <v>0.27</v>
      </c>
      <c r="U61" s="38">
        <f t="shared" si="49"/>
        <v>0.0391338694026384</v>
      </c>
      <c r="V61" s="3">
        <v>220.1</v>
      </c>
      <c r="W61" s="27">
        <v>12.1</v>
      </c>
      <c r="X61" s="27">
        <v>4.5</v>
      </c>
      <c r="Y61" s="27">
        <v>1.5</v>
      </c>
      <c r="Z61" s="27">
        <v>6.8</v>
      </c>
      <c r="AA61" s="3">
        <v>30.2</v>
      </c>
      <c r="AB61" s="2">
        <f t="shared" si="50"/>
        <v>0.286998861624896</v>
      </c>
      <c r="AC61" s="29">
        <f t="shared" si="51"/>
        <v>9.024625</v>
      </c>
      <c r="AD61" s="1">
        <f t="shared" si="52"/>
        <v>0.45</v>
      </c>
      <c r="AE61" s="30">
        <f t="shared" si="53"/>
        <v>609.792725178781</v>
      </c>
      <c r="AF61" s="1">
        <f t="shared" si="54"/>
        <v>15793979.7834818</v>
      </c>
      <c r="AG61" s="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5"/>
      <c r="BP61" s="4"/>
      <c r="BQ61" s="38"/>
      <c r="BR61" s="25"/>
      <c r="BS61" s="28"/>
      <c r="BT61" s="28"/>
      <c r="BU61" s="25"/>
      <c r="BV61" s="28"/>
      <c r="BW61" s="38"/>
      <c r="BX61" s="4"/>
      <c r="BY61" s="4"/>
      <c r="BZ61" s="4"/>
    </row>
    <row r="62" s="13" customFormat="1" spans="3:78">
      <c r="C62" s="16">
        <v>4</v>
      </c>
      <c r="D62" s="19">
        <v>15.2229036176333</v>
      </c>
      <c r="E62" s="20">
        <f t="shared" si="55"/>
        <v>5.92199817883871</v>
      </c>
      <c r="F62" s="16" t="s">
        <v>73</v>
      </c>
      <c r="G62" s="13">
        <v>5</v>
      </c>
      <c r="H62" s="18">
        <f t="shared" si="40"/>
        <v>15.2229036176333</v>
      </c>
      <c r="I62" s="18">
        <f t="shared" si="41"/>
        <v>288.372903617633</v>
      </c>
      <c r="J62" s="18">
        <f t="shared" si="42"/>
        <v>0.114401723093401</v>
      </c>
      <c r="K62" s="18">
        <f t="shared" si="43"/>
        <v>9.024625</v>
      </c>
      <c r="L62" s="18">
        <f t="shared" si="44"/>
        <v>2.43664875</v>
      </c>
      <c r="M62" s="13" t="s">
        <v>75</v>
      </c>
      <c r="N62" s="18">
        <f>(O61-P61)*$C$22/100</f>
        <v>8.70070968713777</v>
      </c>
      <c r="O62" s="18">
        <f t="shared" si="56"/>
        <v>2.89458083879673</v>
      </c>
      <c r="P62" s="18">
        <f t="shared" si="45"/>
        <v>0.331145035591487</v>
      </c>
      <c r="Q62" s="24">
        <f t="shared" si="46"/>
        <v>0.149015266016169</v>
      </c>
      <c r="R62" s="18">
        <f t="shared" si="47"/>
        <v>1.0964919375</v>
      </c>
      <c r="S62" s="25">
        <f t="shared" si="48"/>
        <v>0.135901834678259</v>
      </c>
      <c r="T62" s="4">
        <v>0.27</v>
      </c>
      <c r="U62" s="38">
        <f t="shared" si="49"/>
        <v>0.03669349536313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0.286263088851984</v>
      </c>
      <c r="AC62" s="29">
        <f t="shared" si="51"/>
        <v>9.024625</v>
      </c>
      <c r="AD62" s="1">
        <f t="shared" si="52"/>
        <v>0.45</v>
      </c>
      <c r="AE62" s="30">
        <f t="shared" si="53"/>
        <v>609.792725178781</v>
      </c>
      <c r="AF62" s="1">
        <f t="shared" si="54"/>
        <v>15753489.0991815</v>
      </c>
      <c r="AG62" s="1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5"/>
      <c r="BP62" s="4"/>
      <c r="BQ62" s="38"/>
      <c r="BR62" s="25"/>
      <c r="BS62" s="28"/>
      <c r="BT62" s="28"/>
      <c r="BU62" s="25"/>
      <c r="BV62" s="28"/>
      <c r="BW62" s="38"/>
      <c r="BX62" s="4"/>
      <c r="BY62" s="4"/>
      <c r="BZ62" s="4"/>
    </row>
    <row r="63" s="13" customFormat="1" spans="3:78">
      <c r="C63" s="16">
        <v>5</v>
      </c>
      <c r="D63" s="19">
        <v>21.6107651451613</v>
      </c>
      <c r="E63" s="20">
        <f t="shared" si="55"/>
        <v>15.2229036176333</v>
      </c>
      <c r="F63" s="16" t="s">
        <v>75</v>
      </c>
      <c r="G63" s="13">
        <v>6</v>
      </c>
      <c r="H63" s="18">
        <f t="shared" si="40"/>
        <v>21.6107651451613</v>
      </c>
      <c r="I63" s="18">
        <f t="shared" si="41"/>
        <v>294.760765145161</v>
      </c>
      <c r="J63" s="18">
        <f t="shared" si="42"/>
        <v>0.237802348083294</v>
      </c>
      <c r="K63" s="18">
        <f t="shared" si="43"/>
        <v>9.024625</v>
      </c>
      <c r="L63" s="18">
        <f t="shared" si="44"/>
        <v>2.43664875</v>
      </c>
      <c r="M63" s="13" t="s">
        <v>73</v>
      </c>
      <c r="O63" s="18">
        <f t="shared" si="56"/>
        <v>5.00008455320524</v>
      </c>
      <c r="P63" s="18">
        <f t="shared" si="45"/>
        <v>1.18903184736721</v>
      </c>
      <c r="Q63" s="24">
        <f t="shared" si="46"/>
        <v>0.535064331315246</v>
      </c>
      <c r="R63" s="18">
        <f t="shared" si="47"/>
        <v>1.0964919375</v>
      </c>
      <c r="S63" s="25">
        <f t="shared" si="48"/>
        <v>0.487978354437509</v>
      </c>
      <c r="T63" s="4">
        <v>0.27</v>
      </c>
      <c r="U63" s="38">
        <f t="shared" si="49"/>
        <v>0.131754155698128</v>
      </c>
      <c r="V63" s="3">
        <v>229.1</v>
      </c>
      <c r="W63" s="27">
        <v>15.1</v>
      </c>
      <c r="X63" s="27">
        <v>6</v>
      </c>
      <c r="Y63" s="27">
        <v>3</v>
      </c>
      <c r="Z63" s="27">
        <v>7</v>
      </c>
      <c r="AA63" s="3">
        <v>30.2</v>
      </c>
      <c r="AB63" s="2">
        <f t="shared" si="50"/>
        <v>0.330123877942985</v>
      </c>
      <c r="AC63" s="29">
        <f t="shared" si="51"/>
        <v>9.024625</v>
      </c>
      <c r="AD63" s="1">
        <f t="shared" si="52"/>
        <v>0.45</v>
      </c>
      <c r="AE63" s="30">
        <f t="shared" si="53"/>
        <v>609.792725178781</v>
      </c>
      <c r="AF63" s="1">
        <f t="shared" si="54"/>
        <v>18167214.4089921</v>
      </c>
      <c r="AG63" s="1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5"/>
      <c r="BP63" s="4"/>
      <c r="BQ63" s="38"/>
      <c r="BR63" s="25"/>
      <c r="BS63" s="28"/>
      <c r="BT63" s="28"/>
      <c r="BU63" s="25"/>
      <c r="BV63" s="28"/>
      <c r="BW63" s="38"/>
      <c r="BX63" s="4"/>
      <c r="BY63" s="4"/>
      <c r="BZ63" s="4"/>
    </row>
    <row r="64" s="13" customFormat="1" spans="3:78">
      <c r="C64" s="16">
        <v>6</v>
      </c>
      <c r="D64" s="19">
        <v>24.8076883986667</v>
      </c>
      <c r="E64" s="20">
        <f t="shared" si="55"/>
        <v>21.6107651451613</v>
      </c>
      <c r="F64" s="16" t="s">
        <v>73</v>
      </c>
      <c r="G64" s="13">
        <v>7</v>
      </c>
      <c r="H64" s="18">
        <f t="shared" si="40"/>
        <v>24.8076883986667</v>
      </c>
      <c r="I64" s="18">
        <f t="shared" si="41"/>
        <v>297.957688398667</v>
      </c>
      <c r="J64" s="18">
        <f t="shared" si="42"/>
        <v>0.338953975440669</v>
      </c>
      <c r="K64" s="18">
        <f t="shared" si="43"/>
        <v>9.024625</v>
      </c>
      <c r="L64" s="18">
        <f t="shared" si="44"/>
        <v>2.43664875</v>
      </c>
      <c r="M64" s="13" t="s">
        <v>73</v>
      </c>
      <c r="O64" s="18">
        <f t="shared" si="56"/>
        <v>6.24770145583802</v>
      </c>
      <c r="P64" s="18">
        <f t="shared" si="45"/>
        <v>2.11768324582275</v>
      </c>
      <c r="Q64" s="24">
        <f t="shared" si="46"/>
        <v>0.952957460620239</v>
      </c>
      <c r="R64" s="18">
        <f t="shared" si="47"/>
        <v>1.0964919375</v>
      </c>
      <c r="S64" s="25">
        <f t="shared" si="48"/>
        <v>0.869096641780131</v>
      </c>
      <c r="T64" s="4">
        <v>0.27</v>
      </c>
      <c r="U64" s="38">
        <f t="shared" si="49"/>
        <v>0.234656093280635</v>
      </c>
      <c r="V64" s="3">
        <v>229.1</v>
      </c>
      <c r="W64" s="27">
        <v>15.1</v>
      </c>
      <c r="X64" s="27">
        <v>6</v>
      </c>
      <c r="Y64" s="27">
        <v>3</v>
      </c>
      <c r="Z64" s="27">
        <v>7</v>
      </c>
      <c r="AA64" s="3">
        <v>30.2</v>
      </c>
      <c r="AB64" s="2">
        <f t="shared" si="50"/>
        <v>0.361148812124112</v>
      </c>
      <c r="AC64" s="29">
        <f t="shared" si="51"/>
        <v>9.024625</v>
      </c>
      <c r="AD64" s="1">
        <f t="shared" si="52"/>
        <v>0.45</v>
      </c>
      <c r="AE64" s="30">
        <f t="shared" si="53"/>
        <v>609.792725178781</v>
      </c>
      <c r="AF64" s="1">
        <f t="shared" si="54"/>
        <v>19874563.283013</v>
      </c>
      <c r="AG64" s="1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5"/>
      <c r="BP64" s="4"/>
      <c r="BQ64" s="38"/>
      <c r="BR64" s="25"/>
      <c r="BS64" s="28"/>
      <c r="BT64" s="28"/>
      <c r="BU64" s="25"/>
      <c r="BV64" s="28"/>
      <c r="BW64" s="38"/>
      <c r="BX64" s="4"/>
      <c r="BY64" s="4"/>
      <c r="BZ64" s="4"/>
    </row>
    <row r="65" s="13" customFormat="1" spans="3:78">
      <c r="C65" s="16">
        <v>7</v>
      </c>
      <c r="D65" s="19">
        <v>27.1708212532258</v>
      </c>
      <c r="E65" s="20">
        <f t="shared" si="55"/>
        <v>24.8076883986667</v>
      </c>
      <c r="F65" s="16" t="s">
        <v>73</v>
      </c>
      <c r="G65" s="13">
        <v>8</v>
      </c>
      <c r="H65" s="18">
        <f t="shared" si="40"/>
        <v>27.1708212532258</v>
      </c>
      <c r="I65" s="18">
        <f t="shared" si="41"/>
        <v>300.320821253226</v>
      </c>
      <c r="J65" s="18">
        <f t="shared" si="42"/>
        <v>0.438342650948535</v>
      </c>
      <c r="K65" s="18">
        <f t="shared" si="43"/>
        <v>9.024625</v>
      </c>
      <c r="L65" s="18">
        <f t="shared" si="44"/>
        <v>2.43664875</v>
      </c>
      <c r="M65" s="13" t="s">
        <v>73</v>
      </c>
      <c r="O65" s="18">
        <f t="shared" si="56"/>
        <v>6.56666696001527</v>
      </c>
      <c r="P65" s="18">
        <f t="shared" si="45"/>
        <v>2.87845020314925</v>
      </c>
      <c r="Q65" s="24">
        <f t="shared" si="46"/>
        <v>1.29530259141716</v>
      </c>
      <c r="R65" s="18">
        <f t="shared" si="47"/>
        <v>1.0964919375</v>
      </c>
      <c r="S65" s="25">
        <f t="shared" si="48"/>
        <v>1.18131519906152</v>
      </c>
      <c r="T65" s="4">
        <v>0.27</v>
      </c>
      <c r="U65" s="38">
        <f t="shared" si="49"/>
        <v>0.31895510374661</v>
      </c>
      <c r="V65" s="3">
        <v>229.1</v>
      </c>
      <c r="W65" s="27">
        <v>15.1</v>
      </c>
      <c r="X65" s="27">
        <v>6</v>
      </c>
      <c r="Y65" s="27">
        <v>3</v>
      </c>
      <c r="Z65" s="27">
        <v>7</v>
      </c>
      <c r="AA65" s="3">
        <v>30.2</v>
      </c>
      <c r="AB65" s="2">
        <f t="shared" si="50"/>
        <v>0.386564963779603</v>
      </c>
      <c r="AC65" s="29">
        <f t="shared" si="51"/>
        <v>9.024625</v>
      </c>
      <c r="AD65" s="1">
        <f t="shared" si="52"/>
        <v>0.45</v>
      </c>
      <c r="AE65" s="30">
        <f t="shared" si="53"/>
        <v>609.792725178781</v>
      </c>
      <c r="AF65" s="1">
        <f t="shared" si="54"/>
        <v>21273252.4037573</v>
      </c>
      <c r="AG65" s="1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5"/>
      <c r="BP65" s="4"/>
      <c r="BQ65" s="38"/>
      <c r="BR65" s="25"/>
      <c r="BS65" s="28"/>
      <c r="BT65" s="28"/>
      <c r="BU65" s="25"/>
      <c r="BV65" s="28"/>
      <c r="BW65" s="38"/>
      <c r="BX65" s="4"/>
      <c r="BY65" s="4"/>
      <c r="BZ65" s="4"/>
    </row>
    <row r="66" s="13" customFormat="1" spans="3:78">
      <c r="C66" s="16">
        <v>8</v>
      </c>
      <c r="D66" s="19">
        <v>25.1221250006452</v>
      </c>
      <c r="E66" s="20">
        <f t="shared" si="55"/>
        <v>27.1708212532258</v>
      </c>
      <c r="F66" s="16" t="s">
        <v>73</v>
      </c>
      <c r="G66" s="13">
        <v>9</v>
      </c>
      <c r="H66" s="18">
        <f t="shared" si="40"/>
        <v>25.1221250006452</v>
      </c>
      <c r="I66" s="18">
        <f t="shared" si="41"/>
        <v>298.272125000645</v>
      </c>
      <c r="J66" s="18">
        <f t="shared" si="42"/>
        <v>0.350834192953749</v>
      </c>
      <c r="K66" s="18">
        <f t="shared" si="43"/>
        <v>9.024625</v>
      </c>
      <c r="L66" s="18">
        <f t="shared" si="44"/>
        <v>2.43664875</v>
      </c>
      <c r="M66" s="13" t="s">
        <v>73</v>
      </c>
      <c r="O66" s="18">
        <f t="shared" si="56"/>
        <v>6.12486550686602</v>
      </c>
      <c r="P66" s="18">
        <f t="shared" si="45"/>
        <v>2.14881224705159</v>
      </c>
      <c r="Q66" s="24">
        <f t="shared" si="46"/>
        <v>0.966965511173218</v>
      </c>
      <c r="R66" s="18">
        <f t="shared" si="47"/>
        <v>1.0964919375</v>
      </c>
      <c r="S66" s="25">
        <f t="shared" si="48"/>
        <v>0.881871975618806</v>
      </c>
      <c r="T66" s="4">
        <v>0.27</v>
      </c>
      <c r="U66" s="38">
        <f t="shared" si="49"/>
        <v>0.238105433417078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50"/>
        <v>0.346988788175249</v>
      </c>
      <c r="AC66" s="29">
        <f t="shared" si="51"/>
        <v>9.024625</v>
      </c>
      <c r="AD66" s="1">
        <f t="shared" si="52"/>
        <v>0.45</v>
      </c>
      <c r="AE66" s="30">
        <f t="shared" si="53"/>
        <v>609.792725178781</v>
      </c>
      <c r="AF66" s="1">
        <f t="shared" si="54"/>
        <v>19095315.8298498</v>
      </c>
      <c r="AG66" s="1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5"/>
      <c r="BP66" s="4"/>
      <c r="BQ66" s="38"/>
      <c r="BR66" s="25"/>
      <c r="BS66" s="28"/>
      <c r="BT66" s="28"/>
      <c r="BU66" s="25"/>
      <c r="BV66" s="28"/>
      <c r="BW66" s="38"/>
      <c r="BX66" s="4"/>
      <c r="BY66" s="4"/>
      <c r="BZ66" s="4"/>
    </row>
    <row r="67" s="13" customFormat="1" spans="3:78">
      <c r="C67" s="16">
        <v>9</v>
      </c>
      <c r="D67" s="19">
        <v>20.5236190833333</v>
      </c>
      <c r="E67" s="20">
        <f t="shared" si="55"/>
        <v>25.1221250006452</v>
      </c>
      <c r="F67" s="16" t="s">
        <v>73</v>
      </c>
      <c r="G67" s="13">
        <v>10</v>
      </c>
      <c r="H67" s="18">
        <f t="shared" si="40"/>
        <v>20.5236190833333</v>
      </c>
      <c r="I67" s="18">
        <f t="shared" si="41"/>
        <v>293.673619083333</v>
      </c>
      <c r="J67" s="18">
        <f t="shared" si="42"/>
        <v>0.210430624339782</v>
      </c>
      <c r="K67" s="18">
        <f t="shared" si="43"/>
        <v>9.024625</v>
      </c>
      <c r="L67" s="18">
        <f t="shared" si="44"/>
        <v>2.43664875</v>
      </c>
      <c r="M67" s="13" t="s">
        <v>73</v>
      </c>
      <c r="O67" s="18">
        <f t="shared" si="56"/>
        <v>6.41270200981442</v>
      </c>
      <c r="P67" s="18">
        <f t="shared" si="45"/>
        <v>1.34942888763022</v>
      </c>
      <c r="Q67" s="24">
        <f t="shared" si="46"/>
        <v>0.607242999433601</v>
      </c>
      <c r="R67" s="18">
        <f t="shared" si="47"/>
        <v>1.0964919375</v>
      </c>
      <c r="S67" s="25">
        <f t="shared" si="48"/>
        <v>0.553805257171443</v>
      </c>
      <c r="T67" s="4">
        <v>0.27</v>
      </c>
      <c r="U67" s="38">
        <f t="shared" si="49"/>
        <v>0.149527419436289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0"/>
        <v>0.320282516960041</v>
      </c>
      <c r="AC67" s="29">
        <f t="shared" si="51"/>
        <v>9.024625</v>
      </c>
      <c r="AD67" s="1">
        <f t="shared" si="52"/>
        <v>0.45</v>
      </c>
      <c r="AE67" s="30">
        <f t="shared" si="53"/>
        <v>609.792725178781</v>
      </c>
      <c r="AF67" s="1">
        <f t="shared" si="54"/>
        <v>17625629.4858793</v>
      </c>
      <c r="AG67" s="1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5"/>
      <c r="BP67" s="4"/>
      <c r="BQ67" s="38"/>
      <c r="BR67" s="25"/>
      <c r="BS67" s="28"/>
      <c r="BT67" s="28"/>
      <c r="BU67" s="25"/>
      <c r="BV67" s="28"/>
      <c r="BW67" s="38"/>
      <c r="BX67" s="4"/>
      <c r="BY67" s="4"/>
      <c r="BZ67" s="4"/>
    </row>
    <row r="68" s="13" customFormat="1" spans="3:78">
      <c r="C68" s="16">
        <v>10</v>
      </c>
      <c r="D68" s="19">
        <v>15.922806462129</v>
      </c>
      <c r="E68" s="20">
        <f t="shared" si="55"/>
        <v>20.5236190833333</v>
      </c>
      <c r="F68" s="16" t="s">
        <v>73</v>
      </c>
      <c r="G68" s="13">
        <v>11</v>
      </c>
      <c r="H68" s="18">
        <f t="shared" si="40"/>
        <v>15.922806462129</v>
      </c>
      <c r="I68" s="18">
        <f t="shared" si="41"/>
        <v>289.072806462129</v>
      </c>
      <c r="J68" s="18">
        <f t="shared" si="42"/>
        <v>0.124147069535384</v>
      </c>
      <c r="K68" s="18">
        <f t="shared" si="43"/>
        <v>9.024625</v>
      </c>
      <c r="L68" s="18">
        <f t="shared" si="44"/>
        <v>2.43664875</v>
      </c>
      <c r="M68" s="13" t="s">
        <v>75</v>
      </c>
      <c r="N68" s="18">
        <f>(O67-P67)*$C$22/100</f>
        <v>4.81010946607499</v>
      </c>
      <c r="O68" s="18">
        <f t="shared" si="56"/>
        <v>2.68981240610921</v>
      </c>
      <c r="P68" s="18">
        <f t="shared" si="45"/>
        <v>0.333932327818379</v>
      </c>
      <c r="Q68" s="24">
        <f t="shared" si="46"/>
        <v>0.15026954751827</v>
      </c>
      <c r="R68" s="18">
        <f t="shared" si="47"/>
        <v>1.0964919375</v>
      </c>
      <c r="S68" s="25">
        <f t="shared" si="48"/>
        <v>0.13704573866807</v>
      </c>
      <c r="T68" s="4">
        <v>0.27</v>
      </c>
      <c r="U68" s="38">
        <f t="shared" si="49"/>
        <v>0.0370023494403788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0.237556208356274</v>
      </c>
      <c r="AC68" s="29">
        <f t="shared" si="51"/>
        <v>9.024625</v>
      </c>
      <c r="AD68" s="1">
        <f t="shared" si="52"/>
        <v>0.45</v>
      </c>
      <c r="AE68" s="30">
        <f t="shared" si="53"/>
        <v>609.792725178781</v>
      </c>
      <c r="AF68" s="1">
        <f t="shared" si="54"/>
        <v>13073076.0776444</v>
      </c>
      <c r="AG68" s="1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5"/>
      <c r="BP68" s="4"/>
      <c r="BQ68" s="38"/>
      <c r="BR68" s="25"/>
      <c r="BS68" s="28"/>
      <c r="BT68" s="28"/>
      <c r="BU68" s="25"/>
      <c r="BV68" s="28"/>
      <c r="BW68" s="38"/>
      <c r="BX68" s="4"/>
      <c r="BY68" s="4"/>
      <c r="BZ68" s="4"/>
    </row>
    <row r="69" s="13" customFormat="1" spans="3:78">
      <c r="C69" s="16">
        <v>11</v>
      </c>
      <c r="D69" s="19">
        <v>6.2896159392</v>
      </c>
      <c r="E69" s="20">
        <f t="shared" si="55"/>
        <v>15.922806462129</v>
      </c>
      <c r="F69" s="16" t="s">
        <v>75</v>
      </c>
      <c r="G69" s="13">
        <v>12</v>
      </c>
      <c r="H69" s="18">
        <f t="shared" si="40"/>
        <v>6.2896159392</v>
      </c>
      <c r="I69" s="18">
        <f t="shared" si="41"/>
        <v>279.4396159392</v>
      </c>
      <c r="J69" s="18">
        <f t="shared" si="42"/>
        <v>0.0388734136128761</v>
      </c>
      <c r="K69" s="18">
        <f t="shared" si="43"/>
        <v>9.024625</v>
      </c>
      <c r="L69" s="18">
        <f t="shared" si="44"/>
        <v>2.43664875</v>
      </c>
      <c r="M69" s="13" t="s">
        <v>73</v>
      </c>
      <c r="O69" s="18">
        <f t="shared" si="56"/>
        <v>4.79252882829083</v>
      </c>
      <c r="P69" s="18">
        <f t="shared" si="45"/>
        <v>0.186301955393782</v>
      </c>
      <c r="Q69" s="24">
        <f t="shared" si="46"/>
        <v>0.0838358799272019</v>
      </c>
      <c r="R69" s="18">
        <f t="shared" si="47"/>
        <v>1.0964919375</v>
      </c>
      <c r="S69" s="25">
        <f t="shared" si="48"/>
        <v>0.0764582730251055</v>
      </c>
      <c r="T69" s="4">
        <v>0.27</v>
      </c>
      <c r="U69" s="38">
        <f t="shared" si="49"/>
        <v>0.0206437337167785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0.232624085715609</v>
      </c>
      <c r="AC69" s="29">
        <f t="shared" si="51"/>
        <v>9.024625</v>
      </c>
      <c r="AD69" s="1">
        <f t="shared" si="52"/>
        <v>0.45</v>
      </c>
      <c r="AE69" s="30">
        <f t="shared" si="53"/>
        <v>609.792725178781</v>
      </c>
      <c r="AF69" s="1">
        <f t="shared" si="54"/>
        <v>12801653.9373777</v>
      </c>
      <c r="AG69" s="1">
        <f>SUM(AF58:AF69)</f>
        <v>191267231.284039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5"/>
      <c r="BP69" s="4"/>
      <c r="BQ69" s="38"/>
      <c r="BR69" s="25"/>
      <c r="BS69" s="28"/>
      <c r="BT69" s="28"/>
      <c r="BU69" s="25"/>
      <c r="BV69" s="28"/>
      <c r="BW69" s="38"/>
      <c r="BX69" s="4"/>
      <c r="BY69" s="4"/>
      <c r="BZ69" s="4"/>
    </row>
    <row r="70" s="13" customFormat="1" spans="3:55">
      <c r="C70" s="16">
        <v>12</v>
      </c>
      <c r="D70" s="19">
        <v>-1.436972384</v>
      </c>
      <c r="E70" s="20">
        <f t="shared" si="55"/>
        <v>6.2896159392</v>
      </c>
      <c r="F70" s="16" t="s">
        <v>73</v>
      </c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2"/>
      <c r="AU70" s="1"/>
      <c r="AV70" s="1"/>
      <c r="AW70" s="1"/>
      <c r="AX70" s="1"/>
      <c r="AY70" s="1"/>
      <c r="AZ70" s="1"/>
      <c r="BA70" s="1"/>
      <c r="BB70" s="1"/>
      <c r="BC70" s="1"/>
    </row>
    <row r="71" s="1" customFormat="1" spans="46:46">
      <c r="AT71" s="2"/>
    </row>
    <row r="72" s="1" customFormat="1" spans="19:46">
      <c r="S72" s="23" t="s">
        <v>44</v>
      </c>
      <c r="T72" s="23"/>
      <c r="U72" s="23"/>
      <c r="V72" s="23" t="s">
        <v>45</v>
      </c>
      <c r="W72" s="23"/>
      <c r="X72" s="23"/>
      <c r="Y72" s="23" t="s">
        <v>46</v>
      </c>
      <c r="Z72" s="23"/>
      <c r="AA72" s="23"/>
      <c r="AB72" s="23" t="s">
        <v>47</v>
      </c>
      <c r="AC72" s="23"/>
      <c r="AD72" s="23"/>
      <c r="AE72" s="23" t="s">
        <v>48</v>
      </c>
      <c r="AF72" s="23"/>
      <c r="AG72" s="23"/>
      <c r="AH72" s="23" t="s">
        <v>49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51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4" t="s">
        <v>11</v>
      </c>
      <c r="AR73" s="34" t="s">
        <v>12</v>
      </c>
      <c r="AS73" s="34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0</v>
      </c>
      <c r="E74" s="16"/>
      <c r="F74" s="16"/>
      <c r="G74" s="13">
        <v>1</v>
      </c>
      <c r="H74" s="18">
        <f t="shared" ref="H74:H85" si="57">E75</f>
        <v>0</v>
      </c>
      <c r="I74" s="18">
        <f t="shared" ref="I74:I85" si="58">H74+273.15</f>
        <v>273.15</v>
      </c>
      <c r="J74" s="18">
        <f t="shared" ref="J74:J85" si="59">EXP(($C$16*(I74-$C$14))/($C$17*I74*$C$14))</f>
        <v>0.0174263747487528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0.00908297504654493</v>
      </c>
      <c r="Q74" s="24">
        <f t="shared" ref="Q74:Q85" si="63">P74*$B$76</f>
        <v>0.00236157351210168</v>
      </c>
      <c r="R74" s="18">
        <f t="shared" ref="R74:R85" si="64">L74*$B$76</f>
        <v>0.1355172</v>
      </c>
      <c r="S74" s="25">
        <f t="shared" ref="S74:S85" si="65">Q74/R74</f>
        <v>0.0174263747487528</v>
      </c>
      <c r="T74" s="3">
        <v>0.01</v>
      </c>
      <c r="U74" s="26">
        <f t="shared" ref="U74:U85" si="66">S74*T74</f>
        <v>0.000174263747487528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0.00566426374748753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1.975</v>
      </c>
      <c r="AX74" s="1">
        <f t="shared" ref="AX74:AX85" si="73">AW74*10000*AV74*0.67*AU74*AT74</f>
        <v>1015.73353209989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-1.76380825864516</v>
      </c>
      <c r="E75" s="20">
        <f t="shared" ref="E75:E86" si="74">D74</f>
        <v>0</v>
      </c>
      <c r="F75" s="16" t="s">
        <v>73</v>
      </c>
      <c r="G75" s="13">
        <v>2</v>
      </c>
      <c r="H75" s="18">
        <f t="shared" si="57"/>
        <v>-1.76380825864516</v>
      </c>
      <c r="I75" s="18">
        <f t="shared" si="58"/>
        <v>271.386191741355</v>
      </c>
      <c r="J75" s="18">
        <f t="shared" si="59"/>
        <v>0.0138226752154074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1.03335702495346</v>
      </c>
      <c r="P75" s="18">
        <f t="shared" si="62"/>
        <v>0.0142837585374912</v>
      </c>
      <c r="Q75" s="24">
        <f t="shared" si="63"/>
        <v>0.00371377721974772</v>
      </c>
      <c r="R75" s="18">
        <f t="shared" si="64"/>
        <v>0.1355172</v>
      </c>
      <c r="S75" s="25">
        <f t="shared" si="65"/>
        <v>0.0274044713124808</v>
      </c>
      <c r="T75" s="3">
        <v>0.01</v>
      </c>
      <c r="U75" s="26">
        <f t="shared" si="66"/>
        <v>0.000274044713124808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0.00576404471312481</v>
      </c>
      <c r="AU75" s="29">
        <f t="shared" si="70"/>
        <v>52.122</v>
      </c>
      <c r="AV75" s="1">
        <f t="shared" si="71"/>
        <v>0.26</v>
      </c>
      <c r="AW75" s="2">
        <f t="shared" si="72"/>
        <v>1.975</v>
      </c>
      <c r="AX75" s="1">
        <f t="shared" si="73"/>
        <v>1033.62656766131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9">
        <v>0.00399555489655184</v>
      </c>
      <c r="E76" s="20">
        <f t="shared" si="74"/>
        <v>-1.76380825864516</v>
      </c>
      <c r="F76" s="16" t="s">
        <v>73</v>
      </c>
      <c r="G76" s="13">
        <v>3</v>
      </c>
      <c r="H76" s="18">
        <f t="shared" si="57"/>
        <v>0.00399555489655184</v>
      </c>
      <c r="I76" s="18">
        <f t="shared" si="58"/>
        <v>273.153995554897</v>
      </c>
      <c r="J76" s="18">
        <f t="shared" si="59"/>
        <v>0.0174354635034526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1.54029326641596</v>
      </c>
      <c r="P76" s="18">
        <f t="shared" si="62"/>
        <v>0.0268557270312093</v>
      </c>
      <c r="Q76" s="24">
        <f t="shared" si="63"/>
        <v>0.00698248902811443</v>
      </c>
      <c r="R76" s="18">
        <f t="shared" si="64"/>
        <v>0.1355172</v>
      </c>
      <c r="S76" s="25">
        <f t="shared" si="65"/>
        <v>0.0515247439300283</v>
      </c>
      <c r="T76" s="3">
        <v>0.01</v>
      </c>
      <c r="U76" s="26">
        <f t="shared" si="66"/>
        <v>0.000515247439300283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0.00600524743930028</v>
      </c>
      <c r="AU76" s="29">
        <f t="shared" si="70"/>
        <v>52.122</v>
      </c>
      <c r="AV76" s="1">
        <f t="shared" si="71"/>
        <v>0.26</v>
      </c>
      <c r="AW76" s="2">
        <f t="shared" si="72"/>
        <v>1.975</v>
      </c>
      <c r="AX76" s="1">
        <f t="shared" si="73"/>
        <v>1076.87979666552</v>
      </c>
    </row>
    <row r="77" s="1" customFormat="1" spans="1:50">
      <c r="A77" s="13"/>
      <c r="B77" s="13"/>
      <c r="C77" s="16">
        <v>3</v>
      </c>
      <c r="D77" s="19">
        <v>5.92199817883871</v>
      </c>
      <c r="E77" s="20">
        <f t="shared" si="74"/>
        <v>0.00399555489655184</v>
      </c>
      <c r="F77" s="16" t="s">
        <v>73</v>
      </c>
      <c r="G77" s="13">
        <v>4</v>
      </c>
      <c r="H77" s="18">
        <f t="shared" si="57"/>
        <v>5.92199817883871</v>
      </c>
      <c r="I77" s="18">
        <f t="shared" si="58"/>
        <v>279.071998178839</v>
      </c>
      <c r="J77" s="18">
        <f t="shared" si="59"/>
        <v>0.0371294723144326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2.03465753938475</v>
      </c>
      <c r="P77" s="18">
        <f t="shared" si="62"/>
        <v>0.0755457607779378</v>
      </c>
      <c r="Q77" s="24">
        <f t="shared" si="63"/>
        <v>0.0196418978022638</v>
      </c>
      <c r="R77" s="18">
        <f t="shared" si="64"/>
        <v>0.1355172</v>
      </c>
      <c r="S77" s="25">
        <f t="shared" si="65"/>
        <v>0.144940257046809</v>
      </c>
      <c r="T77" s="3">
        <v>0.01</v>
      </c>
      <c r="U77" s="26">
        <f t="shared" si="66"/>
        <v>0.00144940257046809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0.015</v>
      </c>
      <c r="AR77" s="3">
        <v>0.5</v>
      </c>
      <c r="AS77" s="3">
        <f t="shared" si="68"/>
        <v>0.0075</v>
      </c>
      <c r="AT77" s="2">
        <f t="shared" si="69"/>
        <v>0.00943940257046809</v>
      </c>
      <c r="AU77" s="29">
        <f t="shared" si="70"/>
        <v>52.122</v>
      </c>
      <c r="AV77" s="1">
        <f t="shared" si="71"/>
        <v>0.26</v>
      </c>
      <c r="AW77" s="2">
        <f t="shared" si="72"/>
        <v>1.975</v>
      </c>
      <c r="AX77" s="1">
        <f t="shared" si="73"/>
        <v>1692.70326051946</v>
      </c>
    </row>
    <row r="78" s="1" customFormat="1" spans="1:50">
      <c r="A78" s="13"/>
      <c r="B78" s="13"/>
      <c r="C78" s="16">
        <v>4</v>
      </c>
      <c r="D78" s="19">
        <v>15.2229036176333</v>
      </c>
      <c r="E78" s="20">
        <f t="shared" si="74"/>
        <v>5.92199817883871</v>
      </c>
      <c r="F78" s="16" t="s">
        <v>73</v>
      </c>
      <c r="G78" s="13">
        <v>5</v>
      </c>
      <c r="H78" s="18">
        <f t="shared" si="57"/>
        <v>15.2229036176333</v>
      </c>
      <c r="I78" s="18">
        <f t="shared" si="58"/>
        <v>288.372903617633</v>
      </c>
      <c r="J78" s="18">
        <f t="shared" si="59"/>
        <v>0.114401723093401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1.86115618967648</v>
      </c>
      <c r="O78" s="18">
        <f t="shared" si="75"/>
        <v>0.619175588930341</v>
      </c>
      <c r="P78" s="18">
        <f t="shared" si="62"/>
        <v>0.0708347542710023</v>
      </c>
      <c r="Q78" s="24">
        <f t="shared" si="63"/>
        <v>0.0184170361104606</v>
      </c>
      <c r="R78" s="18">
        <f t="shared" si="64"/>
        <v>0.1355172</v>
      </c>
      <c r="S78" s="25">
        <f t="shared" si="65"/>
        <v>0.135901834678259</v>
      </c>
      <c r="T78" s="3">
        <v>0.01</v>
      </c>
      <c r="U78" s="26">
        <f t="shared" si="66"/>
        <v>0.00135901834678259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0.0113090183467826</v>
      </c>
      <c r="AU78" s="29">
        <f t="shared" si="70"/>
        <v>52.122</v>
      </c>
      <c r="AV78" s="1">
        <f t="shared" si="71"/>
        <v>0.26</v>
      </c>
      <c r="AW78" s="2">
        <f t="shared" si="72"/>
        <v>1.975</v>
      </c>
      <c r="AX78" s="1">
        <f t="shared" si="73"/>
        <v>2027.96862258667</v>
      </c>
    </row>
    <row r="79" s="1" customFormat="1" spans="1:50">
      <c r="A79" s="13"/>
      <c r="B79" s="13"/>
      <c r="C79" s="16">
        <v>5</v>
      </c>
      <c r="D79" s="19">
        <v>21.6107651451613</v>
      </c>
      <c r="E79" s="20">
        <f t="shared" si="74"/>
        <v>15.2229036176333</v>
      </c>
      <c r="F79" s="16" t="s">
        <v>75</v>
      </c>
      <c r="G79" s="13">
        <v>6</v>
      </c>
      <c r="H79" s="18">
        <f t="shared" si="57"/>
        <v>21.6107651451613</v>
      </c>
      <c r="I79" s="18">
        <f t="shared" si="58"/>
        <v>294.760765145161</v>
      </c>
      <c r="J79" s="18">
        <f t="shared" si="59"/>
        <v>0.237802348083294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1.06956083465934</v>
      </c>
      <c r="P79" s="18">
        <f t="shared" si="62"/>
        <v>0.254344077899918</v>
      </c>
      <c r="Q79" s="24">
        <f t="shared" si="63"/>
        <v>0.0661294602539788</v>
      </c>
      <c r="R79" s="18">
        <f t="shared" si="64"/>
        <v>0.1355172</v>
      </c>
      <c r="S79" s="25">
        <f t="shared" si="65"/>
        <v>0.487978354437509</v>
      </c>
      <c r="T79" s="3">
        <v>0.01</v>
      </c>
      <c r="U79" s="26">
        <f t="shared" si="66"/>
        <v>0.00487978354437509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0.0148297835443751</v>
      </c>
      <c r="AU79" s="29">
        <f t="shared" si="70"/>
        <v>52.122</v>
      </c>
      <c r="AV79" s="1">
        <f t="shared" si="71"/>
        <v>0.26</v>
      </c>
      <c r="AW79" s="2">
        <f t="shared" si="72"/>
        <v>1.975</v>
      </c>
      <c r="AX79" s="1">
        <f t="shared" si="73"/>
        <v>2659.32327506578</v>
      </c>
    </row>
    <row r="80" s="1" customFormat="1" spans="1:50">
      <c r="A80" s="13"/>
      <c r="B80" s="13"/>
      <c r="C80" s="16">
        <v>6</v>
      </c>
      <c r="D80" s="19">
        <v>24.8076883986667</v>
      </c>
      <c r="E80" s="20">
        <f t="shared" si="74"/>
        <v>21.6107651451613</v>
      </c>
      <c r="F80" s="16" t="s">
        <v>73</v>
      </c>
      <c r="G80" s="13">
        <v>7</v>
      </c>
      <c r="H80" s="18">
        <f t="shared" si="57"/>
        <v>24.8076883986667</v>
      </c>
      <c r="I80" s="18">
        <f t="shared" si="58"/>
        <v>297.957688398667</v>
      </c>
      <c r="J80" s="18">
        <f t="shared" si="59"/>
        <v>0.338953975440669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1.33643675675942</v>
      </c>
      <c r="P80" s="18">
        <f t="shared" si="62"/>
        <v>0.45299055162864</v>
      </c>
      <c r="Q80" s="24">
        <f t="shared" si="63"/>
        <v>0.117777543423446</v>
      </c>
      <c r="R80" s="18">
        <f t="shared" si="64"/>
        <v>0.1355172</v>
      </c>
      <c r="S80" s="25">
        <f t="shared" si="65"/>
        <v>0.869096641780131</v>
      </c>
      <c r="T80" s="3">
        <v>0.01</v>
      </c>
      <c r="U80" s="26">
        <f t="shared" si="66"/>
        <v>0.00869096641780131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0.02</v>
      </c>
      <c r="AR80" s="3">
        <v>0.5</v>
      </c>
      <c r="AS80" s="3">
        <f t="shared" si="68"/>
        <v>0.01</v>
      </c>
      <c r="AT80" s="2">
        <f t="shared" si="69"/>
        <v>0.0211409664178013</v>
      </c>
      <c r="AU80" s="29">
        <f t="shared" si="70"/>
        <v>52.122</v>
      </c>
      <c r="AV80" s="1">
        <f t="shared" si="71"/>
        <v>0.26</v>
      </c>
      <c r="AW80" s="2">
        <f t="shared" si="72"/>
        <v>1.975</v>
      </c>
      <c r="AX80" s="1">
        <f t="shared" si="73"/>
        <v>3791.06437285576</v>
      </c>
    </row>
    <row r="81" s="1" customFormat="1" spans="1:50">
      <c r="A81" s="13"/>
      <c r="B81" s="13"/>
      <c r="C81" s="16">
        <v>7</v>
      </c>
      <c r="D81" s="19">
        <v>27.1708212532258</v>
      </c>
      <c r="E81" s="20">
        <f t="shared" si="74"/>
        <v>24.8076883986667</v>
      </c>
      <c r="F81" s="16" t="s">
        <v>73</v>
      </c>
      <c r="G81" s="13">
        <v>8</v>
      </c>
      <c r="H81" s="18">
        <f t="shared" si="57"/>
        <v>27.1708212532258</v>
      </c>
      <c r="I81" s="18">
        <f t="shared" si="58"/>
        <v>300.320821253226</v>
      </c>
      <c r="J81" s="18">
        <f t="shared" si="59"/>
        <v>0.438342650948535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1.40466620513078</v>
      </c>
      <c r="P81" s="18">
        <f t="shared" si="62"/>
        <v>0.615725108054845</v>
      </c>
      <c r="Q81" s="24">
        <f t="shared" si="63"/>
        <v>0.16008852809426</v>
      </c>
      <c r="R81" s="18">
        <f t="shared" si="64"/>
        <v>0.1355172</v>
      </c>
      <c r="S81" s="25">
        <f t="shared" si="65"/>
        <v>1.18131519906152</v>
      </c>
      <c r="T81" s="3">
        <v>0.01</v>
      </c>
      <c r="U81" s="26">
        <f t="shared" si="66"/>
        <v>0.0118131519906152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0.02</v>
      </c>
      <c r="AR81" s="3">
        <v>0.5</v>
      </c>
      <c r="AS81" s="3">
        <f t="shared" si="68"/>
        <v>0.01</v>
      </c>
      <c r="AT81" s="2">
        <f t="shared" si="69"/>
        <v>0.0242631519906152</v>
      </c>
      <c r="AU81" s="29">
        <f t="shared" si="70"/>
        <v>52.122</v>
      </c>
      <c r="AV81" s="1">
        <f t="shared" si="71"/>
        <v>0.26</v>
      </c>
      <c r="AW81" s="2">
        <f t="shared" si="72"/>
        <v>1.975</v>
      </c>
      <c r="AX81" s="1">
        <f t="shared" si="73"/>
        <v>4350.94447751229</v>
      </c>
    </row>
    <row r="82" s="1" customFormat="1" spans="1:50">
      <c r="A82" s="13"/>
      <c r="B82" s="13"/>
      <c r="C82" s="16">
        <v>8</v>
      </c>
      <c r="D82" s="19">
        <v>25.1221250006452</v>
      </c>
      <c r="E82" s="20">
        <f t="shared" si="74"/>
        <v>27.1708212532258</v>
      </c>
      <c r="F82" s="16" t="s">
        <v>73</v>
      </c>
      <c r="G82" s="13">
        <v>9</v>
      </c>
      <c r="H82" s="18">
        <f t="shared" si="57"/>
        <v>25.1221250006452</v>
      </c>
      <c r="I82" s="18">
        <f t="shared" si="58"/>
        <v>298.272125000645</v>
      </c>
      <c r="J82" s="18">
        <f t="shared" si="59"/>
        <v>0.350834192953749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1.31016109707594</v>
      </c>
      <c r="P82" s="18">
        <f t="shared" si="62"/>
        <v>0.459649311132034</v>
      </c>
      <c r="Q82" s="24">
        <f t="shared" si="63"/>
        <v>0.119508820894329</v>
      </c>
      <c r="R82" s="18">
        <f t="shared" si="64"/>
        <v>0.1355172</v>
      </c>
      <c r="S82" s="25">
        <f t="shared" si="65"/>
        <v>0.881871975618806</v>
      </c>
      <c r="T82" s="3">
        <v>0.01</v>
      </c>
      <c r="U82" s="26">
        <f t="shared" si="66"/>
        <v>0.00881871975618806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7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0.0187687197561881</v>
      </c>
      <c r="AU82" s="29">
        <f t="shared" si="70"/>
        <v>52.122</v>
      </c>
      <c r="AV82" s="1">
        <f t="shared" si="71"/>
        <v>0.26</v>
      </c>
      <c r="AW82" s="2">
        <f t="shared" si="72"/>
        <v>1.975</v>
      </c>
      <c r="AX82" s="1">
        <f t="shared" si="73"/>
        <v>3365.66566473921</v>
      </c>
    </row>
    <row r="83" s="1" customFormat="1" spans="1:50">
      <c r="A83" s="13"/>
      <c r="B83" s="13"/>
      <c r="C83" s="16">
        <v>9</v>
      </c>
      <c r="D83" s="19">
        <v>20.5236190833333</v>
      </c>
      <c r="E83" s="20">
        <f t="shared" si="74"/>
        <v>25.1221250006452</v>
      </c>
      <c r="F83" s="16" t="s">
        <v>73</v>
      </c>
      <c r="G83" s="13">
        <v>10</v>
      </c>
      <c r="H83" s="18">
        <f t="shared" si="57"/>
        <v>20.5236190833333</v>
      </c>
      <c r="I83" s="18">
        <f t="shared" si="58"/>
        <v>293.673619083333</v>
      </c>
      <c r="J83" s="18">
        <f t="shared" si="59"/>
        <v>0.210430624339782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1.3717317859439</v>
      </c>
      <c r="P83" s="18">
        <f t="shared" si="62"/>
        <v>0.288654376142899</v>
      </c>
      <c r="Q83" s="24">
        <f t="shared" si="63"/>
        <v>0.0750501377971538</v>
      </c>
      <c r="R83" s="18">
        <f t="shared" si="64"/>
        <v>0.1355172</v>
      </c>
      <c r="S83" s="25">
        <f t="shared" si="65"/>
        <v>0.553805257171443</v>
      </c>
      <c r="T83" s="3">
        <v>0.01</v>
      </c>
      <c r="U83" s="26">
        <f t="shared" si="66"/>
        <v>0.00553805257171443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0.0154880525717144</v>
      </c>
      <c r="AU83" s="29">
        <f t="shared" si="70"/>
        <v>52.122</v>
      </c>
      <c r="AV83" s="1">
        <f t="shared" si="71"/>
        <v>0.26</v>
      </c>
      <c r="AW83" s="2">
        <f t="shared" si="72"/>
        <v>1.975</v>
      </c>
      <c r="AX83" s="1">
        <f t="shared" si="73"/>
        <v>2777.36614065584</v>
      </c>
    </row>
    <row r="84" s="1" customFormat="1" spans="1:50">
      <c r="A84" s="13"/>
      <c r="B84" s="13"/>
      <c r="C84" s="16">
        <v>10</v>
      </c>
      <c r="D84" s="19">
        <v>15.922806462129</v>
      </c>
      <c r="E84" s="20">
        <f t="shared" si="74"/>
        <v>20.5236190833333</v>
      </c>
      <c r="F84" s="16" t="s">
        <v>73</v>
      </c>
      <c r="G84" s="13">
        <v>11</v>
      </c>
      <c r="H84" s="18">
        <f t="shared" si="57"/>
        <v>15.922806462129</v>
      </c>
      <c r="I84" s="18">
        <f t="shared" si="58"/>
        <v>289.072806462129</v>
      </c>
      <c r="J84" s="18">
        <f t="shared" si="59"/>
        <v>0.124147069535384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1.02892353931095</v>
      </c>
      <c r="O84" s="18">
        <f t="shared" si="75"/>
        <v>0.57537387049005</v>
      </c>
      <c r="P84" s="18">
        <f t="shared" si="62"/>
        <v>0.0714309799085713</v>
      </c>
      <c r="Q84" s="24">
        <f t="shared" si="63"/>
        <v>0.0185720547762285</v>
      </c>
      <c r="R84" s="18">
        <f t="shared" si="64"/>
        <v>0.1355172</v>
      </c>
      <c r="S84" s="25">
        <f t="shared" si="65"/>
        <v>0.13704573866807</v>
      </c>
      <c r="T84" s="3">
        <v>0.01</v>
      </c>
      <c r="U84" s="26">
        <f t="shared" si="66"/>
        <v>0.0013704573866807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0.005</v>
      </c>
      <c r="AF84" s="3">
        <v>0.49</v>
      </c>
      <c r="AG84" s="26">
        <f t="shared" si="67"/>
        <v>0.00245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0.0088204573866807</v>
      </c>
      <c r="AU84" s="29">
        <f t="shared" si="70"/>
        <v>52.122</v>
      </c>
      <c r="AV84" s="1">
        <f t="shared" si="71"/>
        <v>0.26</v>
      </c>
      <c r="AW84" s="2">
        <f t="shared" si="72"/>
        <v>1.975</v>
      </c>
      <c r="AX84" s="1">
        <f t="shared" si="73"/>
        <v>1581.71206983144</v>
      </c>
    </row>
    <row r="85" s="1" customFormat="1" spans="1:51">
      <c r="A85" s="13"/>
      <c r="B85" s="13"/>
      <c r="C85" s="16">
        <v>11</v>
      </c>
      <c r="D85" s="19">
        <v>6.2896159392</v>
      </c>
      <c r="E85" s="20">
        <f t="shared" si="74"/>
        <v>15.922806462129</v>
      </c>
      <c r="F85" s="16" t="s">
        <v>75</v>
      </c>
      <c r="G85" s="13">
        <v>12</v>
      </c>
      <c r="H85" s="18">
        <f t="shared" si="57"/>
        <v>6.2896159392</v>
      </c>
      <c r="I85" s="18">
        <f t="shared" si="58"/>
        <v>279.4396159392</v>
      </c>
      <c r="J85" s="18">
        <f t="shared" si="59"/>
        <v>0.0388734136128761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1.02516289058148</v>
      </c>
      <c r="P85" s="18">
        <f t="shared" si="62"/>
        <v>0.0398515810661455</v>
      </c>
      <c r="Q85" s="24">
        <f t="shared" si="63"/>
        <v>0.0103614110771978</v>
      </c>
      <c r="R85" s="18">
        <f t="shared" si="64"/>
        <v>0.1355172</v>
      </c>
      <c r="S85" s="25">
        <f t="shared" si="65"/>
        <v>0.0764582730251055</v>
      </c>
      <c r="T85" s="3">
        <v>0.01</v>
      </c>
      <c r="U85" s="26">
        <f t="shared" si="66"/>
        <v>0.000764582730251055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0.005</v>
      </c>
      <c r="AF85" s="3">
        <v>0.49</v>
      </c>
      <c r="AG85" s="26">
        <f t="shared" si="67"/>
        <v>0.00245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0.00821458273025106</v>
      </c>
      <c r="AU85" s="29">
        <f t="shared" si="70"/>
        <v>52.122</v>
      </c>
      <c r="AV85" s="1">
        <f t="shared" si="71"/>
        <v>0.26</v>
      </c>
      <c r="AW85" s="2">
        <f t="shared" si="72"/>
        <v>1.975</v>
      </c>
      <c r="AX85" s="1">
        <f t="shared" si="73"/>
        <v>1473.06472708402</v>
      </c>
      <c r="AY85" s="1">
        <f>SUM(AX74:AX85)</f>
        <v>26846.0525072772</v>
      </c>
    </row>
    <row r="86" s="1" customFormat="1" spans="1:46">
      <c r="A86" s="13"/>
      <c r="B86" s="13"/>
      <c r="C86" s="16">
        <v>12</v>
      </c>
      <c r="D86" s="19">
        <v>-1.436972384</v>
      </c>
      <c r="E86" s="20">
        <f t="shared" si="74"/>
        <v>6.2896159392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44</v>
      </c>
      <c r="T88" s="23"/>
      <c r="U88" s="23"/>
      <c r="V88" s="23" t="s">
        <v>45</v>
      </c>
      <c r="W88" s="23"/>
      <c r="X88" s="23"/>
      <c r="Y88" s="23" t="s">
        <v>46</v>
      </c>
      <c r="Z88" s="23"/>
      <c r="AA88" s="23"/>
      <c r="AB88" s="23" t="s">
        <v>47</v>
      </c>
      <c r="AC88" s="23"/>
      <c r="AD88" s="23"/>
      <c r="AE88" s="23" t="s">
        <v>48</v>
      </c>
      <c r="AF88" s="23"/>
      <c r="AG88" s="23"/>
      <c r="AH88" s="23" t="s">
        <v>49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51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4" t="s">
        <v>11</v>
      </c>
      <c r="AR89" s="34" t="s">
        <v>12</v>
      </c>
      <c r="AS89" s="34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0</v>
      </c>
      <c r="E90" s="16"/>
      <c r="F90" s="16"/>
      <c r="G90" s="13">
        <v>1</v>
      </c>
      <c r="H90" s="18">
        <f t="shared" ref="H90:H101" si="76">E91</f>
        <v>0</v>
      </c>
      <c r="I90" s="18">
        <f t="shared" ref="I90:I101" si="77">H90+273.15</f>
        <v>273.15</v>
      </c>
      <c r="J90" s="18">
        <f t="shared" ref="J90:J101" si="78">EXP(($C$16*(I90-$C$14))/($C$17*I90*$C$14))</f>
        <v>0.0174263747487528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0.00496128889096992</v>
      </c>
      <c r="Q90" s="24">
        <f t="shared" ref="Q90:Q101" si="82">P90*$B$76</f>
        <v>0.00128993511165218</v>
      </c>
      <c r="R90" s="18">
        <f t="shared" ref="R90:R101" si="83">L90*$B$76</f>
        <v>0.074022</v>
      </c>
      <c r="S90" s="25">
        <f t="shared" ref="S90:S101" si="84">Q90/R90</f>
        <v>0.0174263747487528</v>
      </c>
      <c r="T90" s="3">
        <v>0.01</v>
      </c>
      <c r="U90" s="26">
        <f t="shared" ref="U90:U101" si="85">S90*T90</f>
        <v>0.000174263747487528</v>
      </c>
      <c r="V90" s="25"/>
      <c r="W90" s="3"/>
      <c r="X90" s="3"/>
      <c r="Y90" s="28"/>
      <c r="Z90" s="3"/>
      <c r="AA90" s="27"/>
      <c r="AB90" s="3"/>
      <c r="AC90" s="3"/>
      <c r="AD90" s="3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0.00566426374748753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10.23</v>
      </c>
      <c r="AX90" s="1">
        <f t="shared" ref="AX90:AX101" si="92">AW90*10000*AV90*0.67*AU90*AT90</f>
        <v>2873.78794668575</v>
      </c>
      <c r="AZ90" s="2">
        <f t="shared" ref="AZ90:AZ101" si="93">$E$10</f>
        <v>0.50752482989793</v>
      </c>
      <c r="BA90" s="1">
        <f t="shared" ref="BA90:BA101" si="94">AZ90*10000*AV90*0.67*AU90*AT90</f>
        <v>142.572701740411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-1.76380825864516</v>
      </c>
      <c r="E91" s="20">
        <f t="shared" ref="E91:E102" si="95">D90</f>
        <v>0</v>
      </c>
      <c r="F91" s="16" t="s">
        <v>73</v>
      </c>
      <c r="G91" s="13">
        <v>2</v>
      </c>
      <c r="H91" s="18">
        <f t="shared" si="76"/>
        <v>-1.76380825864516</v>
      </c>
      <c r="I91" s="18">
        <f t="shared" si="77"/>
        <v>271.386191741355</v>
      </c>
      <c r="J91" s="18">
        <f t="shared" si="78"/>
        <v>0.0138226752154074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0.56443871110903</v>
      </c>
      <c r="P91" s="18">
        <f t="shared" si="81"/>
        <v>0.00780205298266329</v>
      </c>
      <c r="Q91" s="24">
        <f t="shared" si="82"/>
        <v>0.00202853377549245</v>
      </c>
      <c r="R91" s="18">
        <f t="shared" si="83"/>
        <v>0.074022</v>
      </c>
      <c r="S91" s="25">
        <f t="shared" si="84"/>
        <v>0.0274044713124808</v>
      </c>
      <c r="T91" s="3">
        <v>0.01</v>
      </c>
      <c r="U91" s="26">
        <f t="shared" si="85"/>
        <v>0.000274044713124808</v>
      </c>
      <c r="V91" s="25"/>
      <c r="W91" s="3"/>
      <c r="X91" s="3"/>
      <c r="Y91" s="28"/>
      <c r="Z91" s="3"/>
      <c r="AA91" s="27"/>
      <c r="AB91" s="3"/>
      <c r="AC91" s="3"/>
      <c r="AD91" s="3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0.00576404471312481</v>
      </c>
      <c r="AU91" s="29">
        <f t="shared" si="89"/>
        <v>28.47</v>
      </c>
      <c r="AV91" s="1">
        <f t="shared" si="90"/>
        <v>0.26</v>
      </c>
      <c r="AW91" s="2">
        <f t="shared" si="91"/>
        <v>10.23</v>
      </c>
      <c r="AX91" s="1">
        <f t="shared" si="92"/>
        <v>2924.41223770403</v>
      </c>
      <c r="AZ91" s="2">
        <f t="shared" si="93"/>
        <v>0.50752482989793</v>
      </c>
      <c r="BA91" s="1">
        <f t="shared" si="94"/>
        <v>145.084244720641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9">
        <v>0.00399555489655184</v>
      </c>
      <c r="E92" s="20">
        <f t="shared" si="95"/>
        <v>-1.76380825864516</v>
      </c>
      <c r="F92" s="16" t="s">
        <v>73</v>
      </c>
      <c r="G92" s="13">
        <v>3</v>
      </c>
      <c r="H92" s="18">
        <f t="shared" si="76"/>
        <v>0.00399555489655184</v>
      </c>
      <c r="I92" s="18">
        <f t="shared" si="77"/>
        <v>273.153995554897</v>
      </c>
      <c r="J92" s="18">
        <f t="shared" si="78"/>
        <v>0.0174354635034526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0.841336658126367</v>
      </c>
      <c r="P92" s="18">
        <f t="shared" si="81"/>
        <v>0.014669094596879</v>
      </c>
      <c r="Q92" s="24">
        <f t="shared" si="82"/>
        <v>0.00381396459518855</v>
      </c>
      <c r="R92" s="18">
        <f t="shared" si="83"/>
        <v>0.074022</v>
      </c>
      <c r="S92" s="25">
        <f t="shared" si="84"/>
        <v>0.0515247439300283</v>
      </c>
      <c r="T92" s="3">
        <v>0.01</v>
      </c>
      <c r="U92" s="26">
        <f t="shared" si="85"/>
        <v>0.000515247439300283</v>
      </c>
      <c r="V92" s="25"/>
      <c r="W92" s="3"/>
      <c r="X92" s="3"/>
      <c r="Y92" s="28"/>
      <c r="Z92" s="3"/>
      <c r="AA92" s="27"/>
      <c r="AB92" s="3"/>
      <c r="AC92" s="3"/>
      <c r="AD92" s="3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0.00600524743930028</v>
      </c>
      <c r="AU92" s="29">
        <f t="shared" si="89"/>
        <v>28.47</v>
      </c>
      <c r="AV92" s="1">
        <f t="shared" si="90"/>
        <v>0.26</v>
      </c>
      <c r="AW92" s="2">
        <f t="shared" si="91"/>
        <v>10.23</v>
      </c>
      <c r="AX92" s="1">
        <f t="shared" si="92"/>
        <v>3046.78745151682</v>
      </c>
      <c r="AZ92" s="2">
        <f t="shared" si="93"/>
        <v>0.50752482989793</v>
      </c>
      <c r="BA92" s="1">
        <f t="shared" si="94"/>
        <v>151.155452890149</v>
      </c>
    </row>
    <row r="93" s="1" customFormat="1" spans="1:53">
      <c r="A93" s="13"/>
      <c r="B93" s="13"/>
      <c r="C93" s="16">
        <v>3</v>
      </c>
      <c r="D93" s="19">
        <v>5.92199817883871</v>
      </c>
      <c r="E93" s="20">
        <f t="shared" si="95"/>
        <v>0.00399555489655184</v>
      </c>
      <c r="F93" s="16" t="s">
        <v>73</v>
      </c>
      <c r="G93" s="13">
        <v>4</v>
      </c>
      <c r="H93" s="18">
        <f t="shared" si="76"/>
        <v>5.92199817883871</v>
      </c>
      <c r="I93" s="18">
        <f t="shared" si="77"/>
        <v>279.071998178839</v>
      </c>
      <c r="J93" s="18">
        <f t="shared" si="78"/>
        <v>0.0371294723144326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1.11136756352949</v>
      </c>
      <c r="P93" s="18">
        <f t="shared" si="81"/>
        <v>0.0412644911812265</v>
      </c>
      <c r="Q93" s="24">
        <f t="shared" si="82"/>
        <v>0.0107287677071189</v>
      </c>
      <c r="R93" s="18">
        <f t="shared" si="83"/>
        <v>0.074022</v>
      </c>
      <c r="S93" s="25">
        <f t="shared" si="84"/>
        <v>0.144940257046809</v>
      </c>
      <c r="T93" s="3">
        <v>0.01</v>
      </c>
      <c r="U93" s="26">
        <f t="shared" si="85"/>
        <v>0.00144940257046809</v>
      </c>
      <c r="V93" s="25"/>
      <c r="W93" s="3"/>
      <c r="X93" s="3"/>
      <c r="Y93" s="28"/>
      <c r="Z93" s="3"/>
      <c r="AA93" s="27"/>
      <c r="AB93" s="3"/>
      <c r="AC93" s="3"/>
      <c r="AD93" s="3"/>
      <c r="AE93" s="25">
        <v>0.005</v>
      </c>
      <c r="AF93" s="3">
        <v>0.49</v>
      </c>
      <c r="AG93" s="26">
        <f t="shared" si="86"/>
        <v>0.00245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0.015</v>
      </c>
      <c r="AR93" s="3">
        <v>0.5</v>
      </c>
      <c r="AS93" s="3">
        <f t="shared" si="87"/>
        <v>0.0075</v>
      </c>
      <c r="AT93" s="2">
        <f t="shared" si="88"/>
        <v>0.0113994025704681</v>
      </c>
      <c r="AU93" s="29">
        <f t="shared" si="89"/>
        <v>28.47</v>
      </c>
      <c r="AV93" s="1">
        <f t="shared" si="90"/>
        <v>0.26</v>
      </c>
      <c r="AW93" s="2">
        <f t="shared" si="91"/>
        <v>10.23</v>
      </c>
      <c r="AX93" s="1">
        <f t="shared" si="92"/>
        <v>5783.53465990363</v>
      </c>
      <c r="AZ93" s="2">
        <f t="shared" si="93"/>
        <v>0.50752482989793</v>
      </c>
      <c r="BA93" s="1">
        <f t="shared" si="94"/>
        <v>286.929368961522</v>
      </c>
    </row>
    <row r="94" s="1" customFormat="1" spans="1:53">
      <c r="A94" s="13"/>
      <c r="B94" s="13"/>
      <c r="C94" s="16">
        <v>4</v>
      </c>
      <c r="D94" s="19">
        <v>15.2229036176333</v>
      </c>
      <c r="E94" s="20">
        <f t="shared" si="95"/>
        <v>5.92199817883871</v>
      </c>
      <c r="F94" s="16" t="s">
        <v>73</v>
      </c>
      <c r="G94" s="13">
        <v>5</v>
      </c>
      <c r="H94" s="18">
        <f t="shared" si="76"/>
        <v>15.2229036176333</v>
      </c>
      <c r="I94" s="18">
        <f t="shared" si="77"/>
        <v>288.372903617633</v>
      </c>
      <c r="J94" s="18">
        <f t="shared" si="78"/>
        <v>0.114401723093401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1.01659791873085</v>
      </c>
      <c r="O94" s="18">
        <f t="shared" si="96"/>
        <v>0.338205153617413</v>
      </c>
      <c r="P94" s="18">
        <f t="shared" si="81"/>
        <v>0.0386912523329004</v>
      </c>
      <c r="Q94" s="24">
        <f t="shared" si="82"/>
        <v>0.0100597256065541</v>
      </c>
      <c r="R94" s="18">
        <f t="shared" si="83"/>
        <v>0.074022</v>
      </c>
      <c r="S94" s="25">
        <f t="shared" si="84"/>
        <v>0.135901834678259</v>
      </c>
      <c r="T94" s="3">
        <v>0.01</v>
      </c>
      <c r="U94" s="26">
        <f t="shared" si="85"/>
        <v>0.00135901834678259</v>
      </c>
      <c r="V94" s="25"/>
      <c r="W94" s="3"/>
      <c r="X94" s="3"/>
      <c r="Y94" s="28"/>
      <c r="Z94" s="3"/>
      <c r="AA94" s="27"/>
      <c r="AB94" s="3"/>
      <c r="AC94" s="3"/>
      <c r="AD94" s="3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0.0113090183467826</v>
      </c>
      <c r="AU94" s="29">
        <f t="shared" si="89"/>
        <v>28.47</v>
      </c>
      <c r="AV94" s="1">
        <f t="shared" si="90"/>
        <v>0.26</v>
      </c>
      <c r="AW94" s="2">
        <f t="shared" si="91"/>
        <v>10.23</v>
      </c>
      <c r="AX94" s="1">
        <f t="shared" si="92"/>
        <v>5737.67784528882</v>
      </c>
      <c r="AZ94" s="2">
        <f t="shared" si="93"/>
        <v>0.50752482989793</v>
      </c>
      <c r="BA94" s="1">
        <f t="shared" si="94"/>
        <v>284.654347257022</v>
      </c>
    </row>
    <row r="95" s="1" customFormat="1" spans="1:53">
      <c r="A95" s="13"/>
      <c r="B95" s="13"/>
      <c r="C95" s="16">
        <v>5</v>
      </c>
      <c r="D95" s="19">
        <v>21.6107651451613</v>
      </c>
      <c r="E95" s="20">
        <f t="shared" si="95"/>
        <v>15.2229036176333</v>
      </c>
      <c r="F95" s="16" t="s">
        <v>75</v>
      </c>
      <c r="G95" s="13">
        <v>6</v>
      </c>
      <c r="H95" s="18">
        <f t="shared" si="76"/>
        <v>21.6107651451613</v>
      </c>
      <c r="I95" s="18">
        <f t="shared" si="77"/>
        <v>294.760765145161</v>
      </c>
      <c r="J95" s="18">
        <f t="shared" si="78"/>
        <v>0.237802348083294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0.584213901284513</v>
      </c>
      <c r="P95" s="18">
        <f t="shared" si="81"/>
        <v>0.138927437508359</v>
      </c>
      <c r="Q95" s="24">
        <f t="shared" si="82"/>
        <v>0.0361211337521733</v>
      </c>
      <c r="R95" s="18">
        <f t="shared" si="83"/>
        <v>0.074022</v>
      </c>
      <c r="S95" s="25">
        <f t="shared" si="84"/>
        <v>0.487978354437509</v>
      </c>
      <c r="T95" s="3">
        <v>0.01</v>
      </c>
      <c r="U95" s="26">
        <f t="shared" si="85"/>
        <v>0.00487978354437509</v>
      </c>
      <c r="V95" s="25"/>
      <c r="W95" s="3"/>
      <c r="X95" s="3"/>
      <c r="Y95" s="28"/>
      <c r="Z95" s="3"/>
      <c r="AA95" s="27"/>
      <c r="AB95" s="3"/>
      <c r="AC95" s="3"/>
      <c r="AD95" s="3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0.0148297835443751</v>
      </c>
      <c r="AU95" s="29">
        <f t="shared" si="89"/>
        <v>28.47</v>
      </c>
      <c r="AV95" s="1">
        <f t="shared" si="90"/>
        <v>0.26</v>
      </c>
      <c r="AW95" s="2">
        <f t="shared" si="91"/>
        <v>10.23</v>
      </c>
      <c r="AX95" s="1">
        <f t="shared" si="92"/>
        <v>7523.95282099771</v>
      </c>
      <c r="AZ95" s="2">
        <f t="shared" si="93"/>
        <v>0.50752482989793</v>
      </c>
      <c r="BA95" s="1">
        <f t="shared" si="94"/>
        <v>373.273985888261</v>
      </c>
    </row>
    <row r="96" s="1" customFormat="1" spans="1:53">
      <c r="A96" s="13"/>
      <c r="B96" s="13"/>
      <c r="C96" s="16">
        <v>6</v>
      </c>
      <c r="D96" s="19">
        <v>24.8076883986667</v>
      </c>
      <c r="E96" s="20">
        <f t="shared" si="95"/>
        <v>21.6107651451613</v>
      </c>
      <c r="F96" s="16" t="s">
        <v>73</v>
      </c>
      <c r="G96" s="13">
        <v>7</v>
      </c>
      <c r="H96" s="18">
        <f t="shared" si="76"/>
        <v>24.8076883986667</v>
      </c>
      <c r="I96" s="18">
        <f t="shared" si="77"/>
        <v>297.957688398667</v>
      </c>
      <c r="J96" s="18">
        <f t="shared" si="78"/>
        <v>0.338953975440669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0.729986463776154</v>
      </c>
      <c r="P96" s="18">
        <f t="shared" si="81"/>
        <v>0.247431813914803</v>
      </c>
      <c r="Q96" s="24">
        <f t="shared" si="82"/>
        <v>0.0643322716178489</v>
      </c>
      <c r="R96" s="18">
        <f t="shared" si="83"/>
        <v>0.074022</v>
      </c>
      <c r="S96" s="25">
        <f t="shared" si="84"/>
        <v>0.869096641780131</v>
      </c>
      <c r="T96" s="3">
        <v>0.01</v>
      </c>
      <c r="U96" s="26">
        <f t="shared" si="85"/>
        <v>0.00869096641780131</v>
      </c>
      <c r="V96" s="25"/>
      <c r="W96" s="3"/>
      <c r="X96" s="3"/>
      <c r="Y96" s="28"/>
      <c r="Z96" s="3"/>
      <c r="AA96" s="27"/>
      <c r="AB96" s="3"/>
      <c r="AC96" s="3"/>
      <c r="AD96" s="3"/>
      <c r="AE96" s="25">
        <v>0.01</v>
      </c>
      <c r="AF96" s="3">
        <v>0.49</v>
      </c>
      <c r="AG96" s="26">
        <f t="shared" si="86"/>
        <v>0.0049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0.02</v>
      </c>
      <c r="AR96" s="3">
        <v>0.5</v>
      </c>
      <c r="AS96" s="3">
        <f t="shared" si="87"/>
        <v>0.01</v>
      </c>
      <c r="AT96" s="2">
        <f t="shared" si="88"/>
        <v>0.0235909664178013</v>
      </c>
      <c r="AU96" s="29">
        <f t="shared" si="89"/>
        <v>28.47</v>
      </c>
      <c r="AV96" s="1">
        <f t="shared" si="90"/>
        <v>0.26</v>
      </c>
      <c r="AW96" s="2">
        <f t="shared" si="91"/>
        <v>10.23</v>
      </c>
      <c r="AX96" s="1">
        <f t="shared" si="92"/>
        <v>11968.975662939</v>
      </c>
      <c r="AZ96" s="2">
        <f t="shared" si="93"/>
        <v>0.50752482989793</v>
      </c>
      <c r="BA96" s="1">
        <f t="shared" si="94"/>
        <v>593.797882442382</v>
      </c>
    </row>
    <row r="97" s="1" customFormat="1" spans="1:53">
      <c r="A97" s="13"/>
      <c r="B97" s="13"/>
      <c r="C97" s="16">
        <v>7</v>
      </c>
      <c r="D97" s="19">
        <v>27.1708212532258</v>
      </c>
      <c r="E97" s="20">
        <f t="shared" si="95"/>
        <v>24.8076883986667</v>
      </c>
      <c r="F97" s="16" t="s">
        <v>73</v>
      </c>
      <c r="G97" s="13">
        <v>8</v>
      </c>
      <c r="H97" s="18">
        <f t="shared" si="76"/>
        <v>27.1708212532258</v>
      </c>
      <c r="I97" s="18">
        <f t="shared" si="77"/>
        <v>300.320821253226</v>
      </c>
      <c r="J97" s="18">
        <f t="shared" si="78"/>
        <v>0.438342650948535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0.767254649861351</v>
      </c>
      <c r="P97" s="18">
        <f t="shared" si="81"/>
        <v>0.336320437172814</v>
      </c>
      <c r="Q97" s="24">
        <f t="shared" si="82"/>
        <v>0.0874433136649317</v>
      </c>
      <c r="R97" s="18">
        <f t="shared" si="83"/>
        <v>0.074022</v>
      </c>
      <c r="S97" s="25">
        <f t="shared" si="84"/>
        <v>1.18131519906152</v>
      </c>
      <c r="T97" s="3">
        <v>0.01</v>
      </c>
      <c r="U97" s="26">
        <f t="shared" si="85"/>
        <v>0.0118131519906152</v>
      </c>
      <c r="V97" s="25"/>
      <c r="W97" s="3"/>
      <c r="X97" s="3"/>
      <c r="Y97" s="28"/>
      <c r="Z97" s="3"/>
      <c r="AA97" s="27"/>
      <c r="AB97" s="3"/>
      <c r="AC97" s="3"/>
      <c r="AD97" s="3"/>
      <c r="AE97" s="25">
        <v>0.01</v>
      </c>
      <c r="AF97" s="3">
        <v>0.49</v>
      </c>
      <c r="AG97" s="26">
        <f t="shared" si="86"/>
        <v>0.0049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0.02</v>
      </c>
      <c r="AR97" s="3">
        <v>0.5</v>
      </c>
      <c r="AS97" s="3">
        <f t="shared" si="87"/>
        <v>0.01</v>
      </c>
      <c r="AT97" s="2">
        <f t="shared" si="88"/>
        <v>0.0267131519906152</v>
      </c>
      <c r="AU97" s="29">
        <f t="shared" si="89"/>
        <v>28.47</v>
      </c>
      <c r="AV97" s="1">
        <f t="shared" si="90"/>
        <v>0.26</v>
      </c>
      <c r="AW97" s="2">
        <f t="shared" si="91"/>
        <v>10.23</v>
      </c>
      <c r="AX97" s="1">
        <f t="shared" si="92"/>
        <v>13553.0295958881</v>
      </c>
      <c r="AZ97" s="2">
        <f t="shared" si="93"/>
        <v>0.50752482989793</v>
      </c>
      <c r="BA97" s="1">
        <f t="shared" si="94"/>
        <v>672.385047923237</v>
      </c>
    </row>
    <row r="98" s="1" customFormat="1" spans="1:53">
      <c r="A98" s="13"/>
      <c r="B98" s="13"/>
      <c r="C98" s="16">
        <v>8</v>
      </c>
      <c r="D98" s="19">
        <v>25.1221250006452</v>
      </c>
      <c r="E98" s="20">
        <f t="shared" si="95"/>
        <v>27.1708212532258</v>
      </c>
      <c r="F98" s="16" t="s">
        <v>73</v>
      </c>
      <c r="G98" s="13">
        <v>9</v>
      </c>
      <c r="H98" s="18">
        <f t="shared" si="76"/>
        <v>25.1221250006452</v>
      </c>
      <c r="I98" s="18">
        <f t="shared" si="77"/>
        <v>298.272125000645</v>
      </c>
      <c r="J98" s="18">
        <f t="shared" si="78"/>
        <v>0.350834192953749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0.715634212688536</v>
      </c>
      <c r="P98" s="18">
        <f t="shared" si="81"/>
        <v>0.251068951458674</v>
      </c>
      <c r="Q98" s="24">
        <f t="shared" si="82"/>
        <v>0.0652779273792553</v>
      </c>
      <c r="R98" s="18">
        <f t="shared" si="83"/>
        <v>0.074022</v>
      </c>
      <c r="S98" s="25">
        <f t="shared" si="84"/>
        <v>0.881871975618806</v>
      </c>
      <c r="T98" s="3">
        <v>0.01</v>
      </c>
      <c r="U98" s="26">
        <f t="shared" si="85"/>
        <v>0.00881871975618806</v>
      </c>
      <c r="V98" s="25"/>
      <c r="W98" s="3"/>
      <c r="X98" s="3"/>
      <c r="Y98" s="28"/>
      <c r="Z98" s="3"/>
      <c r="AA98" s="27"/>
      <c r="AB98" s="3"/>
      <c r="AC98" s="3"/>
      <c r="AD98" s="3"/>
      <c r="AE98" s="25">
        <v>0.005</v>
      </c>
      <c r="AF98" s="3">
        <v>0.49</v>
      </c>
      <c r="AG98" s="26">
        <f t="shared" si="86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0.0187687197561881</v>
      </c>
      <c r="AU98" s="29">
        <f t="shared" si="89"/>
        <v>28.47</v>
      </c>
      <c r="AV98" s="1">
        <f t="shared" si="90"/>
        <v>0.26</v>
      </c>
      <c r="AW98" s="2">
        <f t="shared" si="91"/>
        <v>10.23</v>
      </c>
      <c r="AX98" s="1">
        <f t="shared" si="92"/>
        <v>9522.38861299154</v>
      </c>
      <c r="AZ98" s="2">
        <f t="shared" si="93"/>
        <v>0.50752482989793</v>
      </c>
      <c r="BA98" s="1">
        <f t="shared" si="94"/>
        <v>472.419223952152</v>
      </c>
    </row>
    <row r="99" s="1" customFormat="1" spans="1:53">
      <c r="A99" s="13"/>
      <c r="B99" s="13"/>
      <c r="C99" s="16">
        <v>9</v>
      </c>
      <c r="D99" s="19">
        <v>20.5236190833333</v>
      </c>
      <c r="E99" s="20">
        <f t="shared" si="95"/>
        <v>25.1221250006452</v>
      </c>
      <c r="F99" s="16" t="s">
        <v>73</v>
      </c>
      <c r="G99" s="13">
        <v>10</v>
      </c>
      <c r="H99" s="18">
        <f t="shared" si="76"/>
        <v>20.5236190833333</v>
      </c>
      <c r="I99" s="18">
        <f t="shared" si="77"/>
        <v>293.673619083333</v>
      </c>
      <c r="J99" s="18">
        <f t="shared" si="78"/>
        <v>0.210430624339782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0.749265261229862</v>
      </c>
      <c r="P99" s="18">
        <f t="shared" si="81"/>
        <v>0.15766835671671</v>
      </c>
      <c r="Q99" s="24">
        <f t="shared" si="82"/>
        <v>0.0409937727463445</v>
      </c>
      <c r="R99" s="18">
        <f t="shared" si="83"/>
        <v>0.074022</v>
      </c>
      <c r="S99" s="25">
        <f t="shared" si="84"/>
        <v>0.553805257171443</v>
      </c>
      <c r="T99" s="3">
        <v>0.01</v>
      </c>
      <c r="U99" s="26">
        <f t="shared" si="85"/>
        <v>0.00553805257171443</v>
      </c>
      <c r="V99" s="25"/>
      <c r="W99" s="3"/>
      <c r="X99" s="3"/>
      <c r="Y99" s="28"/>
      <c r="Z99" s="3"/>
      <c r="AA99" s="27"/>
      <c r="AB99" s="3"/>
      <c r="AC99" s="3"/>
      <c r="AD99" s="3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0.0154880525717144</v>
      </c>
      <c r="AU99" s="29">
        <f t="shared" si="89"/>
        <v>28.47</v>
      </c>
      <c r="AV99" s="1">
        <f t="shared" si="90"/>
        <v>0.26</v>
      </c>
      <c r="AW99" s="2">
        <f t="shared" si="91"/>
        <v>10.23</v>
      </c>
      <c r="AX99" s="1">
        <f t="shared" si="92"/>
        <v>7857.9283702972</v>
      </c>
      <c r="AZ99" s="2">
        <f t="shared" si="93"/>
        <v>0.50752482989793</v>
      </c>
      <c r="BA99" s="1">
        <f t="shared" si="94"/>
        <v>389.842987241956</v>
      </c>
    </row>
    <row r="100" s="1" customFormat="1" spans="1:53">
      <c r="A100" s="13"/>
      <c r="B100" s="13"/>
      <c r="C100" s="16">
        <v>10</v>
      </c>
      <c r="D100" s="19">
        <v>15.922806462129</v>
      </c>
      <c r="E100" s="20">
        <f t="shared" si="95"/>
        <v>20.5236190833333</v>
      </c>
      <c r="F100" s="16" t="s">
        <v>73</v>
      </c>
      <c r="G100" s="13">
        <v>11</v>
      </c>
      <c r="H100" s="18">
        <f t="shared" si="76"/>
        <v>15.922806462129</v>
      </c>
      <c r="I100" s="18">
        <f t="shared" si="77"/>
        <v>289.072806462129</v>
      </c>
      <c r="J100" s="18">
        <f t="shared" si="78"/>
        <v>0.124147069535384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0.562017059287495</v>
      </c>
      <c r="O100" s="18">
        <f t="shared" si="96"/>
        <v>0.314279845225658</v>
      </c>
      <c r="P100" s="18">
        <f t="shared" si="81"/>
        <v>0.0390169217987994</v>
      </c>
      <c r="Q100" s="24">
        <f t="shared" si="82"/>
        <v>0.0101443996676879</v>
      </c>
      <c r="R100" s="18">
        <f t="shared" si="83"/>
        <v>0.074022</v>
      </c>
      <c r="S100" s="25">
        <f t="shared" si="84"/>
        <v>0.13704573866807</v>
      </c>
      <c r="T100" s="3">
        <v>0.01</v>
      </c>
      <c r="U100" s="26">
        <f t="shared" si="85"/>
        <v>0.0013704573866807</v>
      </c>
      <c r="V100" s="25"/>
      <c r="W100" s="3"/>
      <c r="X100" s="3"/>
      <c r="Y100" s="28"/>
      <c r="Z100" s="3"/>
      <c r="AA100" s="27"/>
      <c r="AB100" s="3"/>
      <c r="AC100" s="3"/>
      <c r="AD100" s="3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0.0068604573866807</v>
      </c>
      <c r="AU100" s="29">
        <f t="shared" si="89"/>
        <v>28.47</v>
      </c>
      <c r="AV100" s="1">
        <f t="shared" si="90"/>
        <v>0.26</v>
      </c>
      <c r="AW100" s="2">
        <f t="shared" si="91"/>
        <v>10.23</v>
      </c>
      <c r="AX100" s="1">
        <f t="shared" si="92"/>
        <v>3480.68180182099</v>
      </c>
      <c r="AZ100" s="2">
        <f t="shared" si="93"/>
        <v>0.50752482989793</v>
      </c>
      <c r="BA100" s="1">
        <f t="shared" si="94"/>
        <v>172.681567878594</v>
      </c>
    </row>
    <row r="101" s="1" customFormat="1" spans="1:54">
      <c r="A101" s="13"/>
      <c r="B101" s="13"/>
      <c r="C101" s="16">
        <v>11</v>
      </c>
      <c r="D101" s="19">
        <v>6.2896159392</v>
      </c>
      <c r="E101" s="20">
        <f t="shared" si="95"/>
        <v>15.922806462129</v>
      </c>
      <c r="F101" s="16" t="s">
        <v>75</v>
      </c>
      <c r="G101" s="13">
        <v>12</v>
      </c>
      <c r="H101" s="18">
        <f t="shared" si="76"/>
        <v>6.2896159392</v>
      </c>
      <c r="I101" s="18">
        <f t="shared" si="77"/>
        <v>279.4396159392</v>
      </c>
      <c r="J101" s="18">
        <f t="shared" si="78"/>
        <v>0.0388734136128761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0.559962923426858</v>
      </c>
      <c r="P101" s="18">
        <f t="shared" si="81"/>
        <v>0.0217676703302475</v>
      </c>
      <c r="Q101" s="24">
        <f t="shared" si="82"/>
        <v>0.00565959428586436</v>
      </c>
      <c r="R101" s="18">
        <f t="shared" si="83"/>
        <v>0.074022</v>
      </c>
      <c r="S101" s="25">
        <f t="shared" si="84"/>
        <v>0.0764582730251055</v>
      </c>
      <c r="T101" s="3">
        <v>0.01</v>
      </c>
      <c r="U101" s="26">
        <f t="shared" si="85"/>
        <v>0.000764582730251055</v>
      </c>
      <c r="V101" s="25"/>
      <c r="W101" s="3"/>
      <c r="X101" s="3"/>
      <c r="Y101" s="28"/>
      <c r="Z101" s="3"/>
      <c r="AA101" s="27"/>
      <c r="AB101" s="3"/>
      <c r="AC101" s="3"/>
      <c r="AD101" s="3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0.00625458273025105</v>
      </c>
      <c r="AU101" s="29">
        <f t="shared" si="89"/>
        <v>28.47</v>
      </c>
      <c r="AV101" s="1">
        <f t="shared" si="90"/>
        <v>0.26</v>
      </c>
      <c r="AW101" s="2">
        <f t="shared" si="91"/>
        <v>10.23</v>
      </c>
      <c r="AX101" s="1">
        <f t="shared" si="92"/>
        <v>3173.28875614543</v>
      </c>
      <c r="AY101" s="1">
        <f>SUM(AX90:AX101)</f>
        <v>77446.445762179</v>
      </c>
      <c r="AZ101" s="2">
        <f t="shared" si="93"/>
        <v>0.50752482989793</v>
      </c>
      <c r="BA101" s="1">
        <f t="shared" si="94"/>
        <v>157.431362285408</v>
      </c>
      <c r="BB101" s="1">
        <f>SUM(BA90:BA101)</f>
        <v>3842.22817318174</v>
      </c>
    </row>
    <row r="102" s="1" customFormat="1" spans="1:46">
      <c r="A102" s="13"/>
      <c r="B102" s="13"/>
      <c r="C102" s="16">
        <v>12</v>
      </c>
      <c r="D102" s="19">
        <v>-1.436972384</v>
      </c>
      <c r="E102" s="20">
        <f t="shared" si="95"/>
        <v>6.2896159392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AT27" sqref="AT27:AT38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654.3881417937</v>
      </c>
      <c r="F2" s="3">
        <v>769.42</v>
      </c>
      <c r="G2" s="7">
        <f>(F2+F3+F4)/3</f>
        <v>1231.02333333333</v>
      </c>
      <c r="H2" s="3">
        <v>0.18</v>
      </c>
      <c r="I2" s="21">
        <f>(H2+H3+H4)/3</f>
        <v>0.173333333333333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1268.01</v>
      </c>
      <c r="G3" s="9"/>
      <c r="H3" s="3">
        <v>0.24</v>
      </c>
      <c r="I3" s="21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2573.71232876712</v>
      </c>
      <c r="F5" s="3">
        <v>91.104</v>
      </c>
      <c r="G5" s="7">
        <f>(F5+F6)/2</f>
        <v>92.50925</v>
      </c>
      <c r="H5" s="3">
        <v>0.18</v>
      </c>
      <c r="I5" s="21">
        <f>(H5+H6)/2</f>
        <v>0.155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9782.0366497339</v>
      </c>
      <c r="F7" s="3">
        <v>108.2955</v>
      </c>
      <c r="G7" s="3"/>
      <c r="H7" s="3">
        <v>0.45</v>
      </c>
      <c r="M7" s="2"/>
    </row>
    <row r="8" s="1" customFormat="1" spans="1:13">
      <c r="A8" s="4" t="s">
        <v>6</v>
      </c>
      <c r="B8" s="5"/>
      <c r="C8" s="3"/>
      <c r="D8" s="3"/>
      <c r="E8" s="12">
        <v>1.17211207249338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12">
        <v>2.759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12">
        <v>0.427027190910369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AV38+AV53+AG69+AY85+AY101+BB101</f>
        <v>259888936.708901</v>
      </c>
      <c r="J14" s="14" t="s">
        <v>21</v>
      </c>
      <c r="K14" s="14">
        <f>I14/(10000*1000)</f>
        <v>25.9888936708901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14">
        <v>153223800.64626</v>
      </c>
      <c r="J15" s="14" t="s">
        <v>21</v>
      </c>
      <c r="K15" s="14">
        <f>I15/(10000*1000)</f>
        <v>15.322380064626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44</v>
      </c>
      <c r="T25" s="23"/>
      <c r="U25" s="23"/>
      <c r="V25" s="23" t="s">
        <v>45</v>
      </c>
      <c r="W25" s="23"/>
      <c r="X25" s="23"/>
      <c r="Y25" s="23" t="s">
        <v>46</v>
      </c>
      <c r="Z25" s="23"/>
      <c r="AA25" s="23"/>
      <c r="AB25" s="23" t="s">
        <v>47</v>
      </c>
      <c r="AC25" s="23"/>
      <c r="AD25" s="23"/>
      <c r="AE25" s="23" t="s">
        <v>48</v>
      </c>
      <c r="AF25" s="23"/>
      <c r="AG25" s="23"/>
      <c r="AH25" s="23" t="s">
        <v>49</v>
      </c>
      <c r="AI25" s="23"/>
      <c r="AJ25" s="23"/>
      <c r="AK25" s="31" t="s">
        <v>50</v>
      </c>
      <c r="AL25" s="32"/>
      <c r="AM25" s="33"/>
      <c r="AN25" s="23" t="s">
        <v>51</v>
      </c>
      <c r="AO25" s="23"/>
      <c r="AP25" s="23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4" t="s">
        <v>11</v>
      </c>
      <c r="AO26" s="34" t="s">
        <v>12</v>
      </c>
      <c r="AP26" s="34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1231.02333333333</v>
      </c>
      <c r="C27" s="16" t="s">
        <v>72</v>
      </c>
      <c r="D27" s="17">
        <v>1</v>
      </c>
      <c r="E27" s="16"/>
      <c r="F27" s="16"/>
      <c r="G27" s="13">
        <v>1</v>
      </c>
      <c r="H27" s="18">
        <f t="shared" ref="H27:H38" si="0">E28</f>
        <v>1</v>
      </c>
      <c r="I27" s="18">
        <f t="shared" ref="I27:I38" si="1">H27+273.15</f>
        <v>274.15</v>
      </c>
      <c r="J27" s="18">
        <f t="shared" ref="J27:J38" si="2">EXP(($C$16*(I27-$C$14))/($C$17*I27*$C$14))</f>
        <v>0.0198461430441487</v>
      </c>
      <c r="K27" s="18">
        <f t="shared" ref="K27:K38" si="3">$B$27/12</f>
        <v>102.585277777778</v>
      </c>
      <c r="L27" s="18">
        <f t="shared" ref="L27:L38" si="4">K27*$B$28/100</f>
        <v>1.02585277777778</v>
      </c>
      <c r="M27" s="13" t="s">
        <v>73</v>
      </c>
      <c r="N27" s="13"/>
      <c r="O27" s="18">
        <f>L27</f>
        <v>1.02585277777778</v>
      </c>
      <c r="P27" s="18">
        <f t="shared" ref="P27:P38" si="5">O27*J27</f>
        <v>0.0203592209700151</v>
      </c>
      <c r="Q27" s="24">
        <f t="shared" ref="Q27:Q38" si="6">P27*$B$29</f>
        <v>0.00352893163480261</v>
      </c>
      <c r="R27" s="18">
        <f t="shared" ref="R27:R38" si="7">L27*$B$29</f>
        <v>0.177814481481481</v>
      </c>
      <c r="S27" s="25">
        <f t="shared" ref="S27:S38" si="8">Q27/R27</f>
        <v>0.0198461430441487</v>
      </c>
      <c r="T27" s="3">
        <v>0.01</v>
      </c>
      <c r="U27" s="26">
        <f t="shared" ref="U27:U38" si="9">S27*T27</f>
        <v>0.000198461430441487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0.0220984614304415</v>
      </c>
      <c r="AR27" s="29">
        <f t="shared" ref="AR27:AR38" si="15">$B$27/12</f>
        <v>102.585277777778</v>
      </c>
      <c r="AS27" s="1">
        <f t="shared" ref="AS27:AS38" si="16">$B$29</f>
        <v>0.173333333333333</v>
      </c>
      <c r="AT27" s="2">
        <f>$E$2/12</f>
        <v>54.532345149475</v>
      </c>
      <c r="AU27" s="1">
        <f t="shared" ref="AU27:AU38" si="17">AT27*10000*AS27*0.67*AR27*AQ27</f>
        <v>143568.162799608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-0.116422182580645</v>
      </c>
      <c r="E28" s="20">
        <f t="shared" ref="E28:E39" si="18">D27</f>
        <v>1</v>
      </c>
      <c r="F28" s="16" t="s">
        <v>73</v>
      </c>
      <c r="G28" s="13">
        <v>2</v>
      </c>
      <c r="H28" s="18">
        <f t="shared" si="0"/>
        <v>-0.116422182580645</v>
      </c>
      <c r="I28" s="18">
        <f t="shared" si="1"/>
        <v>273.033577817419</v>
      </c>
      <c r="J28" s="18">
        <f t="shared" si="2"/>
        <v>0.017163502403855</v>
      </c>
      <c r="K28" s="18">
        <f t="shared" si="3"/>
        <v>102.585277777778</v>
      </c>
      <c r="L28" s="18">
        <f t="shared" si="4"/>
        <v>1.02585277777778</v>
      </c>
      <c r="M28" s="13" t="s">
        <v>73</v>
      </c>
      <c r="N28" s="13"/>
      <c r="O28" s="18">
        <f t="shared" ref="O28:O38" si="19">L28+O27-P27-N28</f>
        <v>2.03134633458554</v>
      </c>
      <c r="P28" s="18">
        <f t="shared" si="5"/>
        <v>0.034865017696721</v>
      </c>
      <c r="Q28" s="24">
        <f t="shared" si="6"/>
        <v>0.0060432697340983</v>
      </c>
      <c r="R28" s="18">
        <f t="shared" si="7"/>
        <v>0.177814481481481</v>
      </c>
      <c r="S28" s="25">
        <f t="shared" si="8"/>
        <v>0.0339863754838645</v>
      </c>
      <c r="T28" s="3">
        <v>0.01</v>
      </c>
      <c r="U28" s="26">
        <f t="shared" si="9"/>
        <v>0.000339863754838645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0.0222398637548386</v>
      </c>
      <c r="AR28" s="29">
        <f t="shared" si="15"/>
        <v>102.585277777778</v>
      </c>
      <c r="AS28" s="1">
        <f t="shared" si="16"/>
        <v>0.173333333333333</v>
      </c>
      <c r="AT28" s="2">
        <f t="shared" ref="AT28:AT38" si="20">$E$2/12</f>
        <v>54.532345149475</v>
      </c>
      <c r="AU28" s="1">
        <f t="shared" si="17"/>
        <v>144486.818245065</v>
      </c>
    </row>
    <row r="29" s="1" customFormat="1" spans="1:47">
      <c r="A29" s="13" t="s">
        <v>37</v>
      </c>
      <c r="B29" s="13">
        <f>I2</f>
        <v>0.173333333333333</v>
      </c>
      <c r="C29" s="16">
        <v>2</v>
      </c>
      <c r="D29" s="19">
        <v>2.22030574896552</v>
      </c>
      <c r="E29" s="20">
        <f t="shared" si="18"/>
        <v>-0.116422182580645</v>
      </c>
      <c r="F29" s="16" t="s">
        <v>73</v>
      </c>
      <c r="G29" s="13">
        <v>3</v>
      </c>
      <c r="H29" s="18">
        <f t="shared" si="0"/>
        <v>2.22030574896552</v>
      </c>
      <c r="I29" s="18">
        <f t="shared" si="1"/>
        <v>275.370305748966</v>
      </c>
      <c r="J29" s="18">
        <f t="shared" si="2"/>
        <v>0.0232289740843491</v>
      </c>
      <c r="K29" s="18">
        <f t="shared" si="3"/>
        <v>102.585277777778</v>
      </c>
      <c r="L29" s="18">
        <f t="shared" si="4"/>
        <v>1.02585277777778</v>
      </c>
      <c r="M29" s="13" t="s">
        <v>73</v>
      </c>
      <c r="N29" s="13"/>
      <c r="O29" s="18">
        <f t="shared" si="19"/>
        <v>3.0223340946666</v>
      </c>
      <c r="P29" s="18">
        <f t="shared" si="5"/>
        <v>0.0702057203592551</v>
      </c>
      <c r="Q29" s="24">
        <f t="shared" si="6"/>
        <v>0.0121689915289375</v>
      </c>
      <c r="R29" s="18">
        <f t="shared" si="7"/>
        <v>0.177814481481481</v>
      </c>
      <c r="S29" s="25">
        <f t="shared" si="8"/>
        <v>0.0684364480752648</v>
      </c>
      <c r="T29" s="3">
        <v>0.01</v>
      </c>
      <c r="U29" s="26">
        <f t="shared" si="9"/>
        <v>0.000684364480752648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0.0225843644807526</v>
      </c>
      <c r="AR29" s="29">
        <f t="shared" si="15"/>
        <v>102.585277777778</v>
      </c>
      <c r="AS29" s="1">
        <f t="shared" si="16"/>
        <v>0.173333333333333</v>
      </c>
      <c r="AT29" s="2">
        <f t="shared" si="20"/>
        <v>54.532345149475</v>
      </c>
      <c r="AU29" s="1">
        <f t="shared" si="17"/>
        <v>146724.953078944</v>
      </c>
    </row>
    <row r="30" s="1" customFormat="1" spans="1:47">
      <c r="A30" s="13"/>
      <c r="B30" s="13"/>
      <c r="C30" s="16">
        <v>3</v>
      </c>
      <c r="D30" s="19">
        <v>8.0978110896129</v>
      </c>
      <c r="E30" s="20">
        <f t="shared" si="18"/>
        <v>2.22030574896552</v>
      </c>
      <c r="F30" s="16" t="s">
        <v>73</v>
      </c>
      <c r="G30" s="13">
        <v>4</v>
      </c>
      <c r="H30" s="18">
        <f t="shared" si="0"/>
        <v>8.0978110896129</v>
      </c>
      <c r="I30" s="18">
        <f t="shared" si="1"/>
        <v>281.247811089613</v>
      </c>
      <c r="J30" s="18">
        <f t="shared" si="2"/>
        <v>0.0486343022514678</v>
      </c>
      <c r="K30" s="18">
        <f t="shared" si="3"/>
        <v>102.585277777778</v>
      </c>
      <c r="L30" s="18">
        <f t="shared" si="4"/>
        <v>1.02585277777778</v>
      </c>
      <c r="M30" s="13" t="s">
        <v>73</v>
      </c>
      <c r="N30" s="13"/>
      <c r="O30" s="18">
        <f t="shared" si="19"/>
        <v>3.97798115208512</v>
      </c>
      <c r="P30" s="18">
        <f t="shared" si="5"/>
        <v>0.19346633770115</v>
      </c>
      <c r="Q30" s="24">
        <f t="shared" si="6"/>
        <v>0.0335341652015326</v>
      </c>
      <c r="R30" s="18">
        <f t="shared" si="7"/>
        <v>0.177814481481481</v>
      </c>
      <c r="S30" s="25">
        <f t="shared" si="8"/>
        <v>0.188590743128113</v>
      </c>
      <c r="T30" s="3">
        <v>0.01</v>
      </c>
      <c r="U30" s="26">
        <f t="shared" si="9"/>
        <v>0.00188590743128113</v>
      </c>
      <c r="V30" s="25"/>
      <c r="W30" s="3"/>
      <c r="X30" s="26"/>
      <c r="Y30" s="28">
        <v>0.04</v>
      </c>
      <c r="Z30" s="3">
        <v>0.21</v>
      </c>
      <c r="AA30" s="27">
        <f t="shared" si="10"/>
        <v>0.0084</v>
      </c>
      <c r="AB30" s="3">
        <v>0.015</v>
      </c>
      <c r="AC30" s="3">
        <v>0.29</v>
      </c>
      <c r="AD30" s="27">
        <f t="shared" si="11"/>
        <v>0.00435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0.015</v>
      </c>
      <c r="AO30" s="3">
        <v>0.38</v>
      </c>
      <c r="AP30" s="3">
        <f t="shared" si="13"/>
        <v>0.0057</v>
      </c>
      <c r="AQ30" s="1">
        <f t="shared" si="14"/>
        <v>0.0313359074312811</v>
      </c>
      <c r="AR30" s="29">
        <f t="shared" si="15"/>
        <v>102.585277777778</v>
      </c>
      <c r="AS30" s="1">
        <f t="shared" si="16"/>
        <v>0.173333333333333</v>
      </c>
      <c r="AT30" s="2">
        <f t="shared" si="20"/>
        <v>54.532345149475</v>
      </c>
      <c r="AU30" s="1">
        <f t="shared" si="17"/>
        <v>203581.533208927</v>
      </c>
    </row>
    <row r="31" s="1" customFormat="1" spans="1:47">
      <c r="A31" s="13"/>
      <c r="B31" s="13"/>
      <c r="C31" s="16">
        <v>4</v>
      </c>
      <c r="D31" s="19">
        <v>17.1505255416667</v>
      </c>
      <c r="E31" s="20">
        <f t="shared" si="18"/>
        <v>8.0978110896129</v>
      </c>
      <c r="F31" s="16" t="s">
        <v>73</v>
      </c>
      <c r="G31" s="13">
        <v>5</v>
      </c>
      <c r="H31" s="18">
        <f t="shared" si="0"/>
        <v>17.1505255416667</v>
      </c>
      <c r="I31" s="18">
        <f t="shared" si="1"/>
        <v>290.300525541667</v>
      </c>
      <c r="J31" s="18">
        <f t="shared" si="2"/>
        <v>0.143153288996055</v>
      </c>
      <c r="K31" s="18">
        <f t="shared" si="3"/>
        <v>102.585277777778</v>
      </c>
      <c r="L31" s="18">
        <f t="shared" si="4"/>
        <v>1.02585277777778</v>
      </c>
      <c r="M31" s="13" t="s">
        <v>75</v>
      </c>
      <c r="N31" s="18">
        <f>(O30-P30)*C22/100</f>
        <v>3.59528907366477</v>
      </c>
      <c r="O31" s="18">
        <f t="shared" si="19"/>
        <v>1.21507851849698</v>
      </c>
      <c r="P31" s="18">
        <f t="shared" si="5"/>
        <v>0.173942486311296</v>
      </c>
      <c r="Q31" s="24">
        <f t="shared" si="6"/>
        <v>0.0301500309606247</v>
      </c>
      <c r="R31" s="18">
        <f t="shared" si="7"/>
        <v>0.177814481481481</v>
      </c>
      <c r="S31" s="25">
        <f t="shared" si="8"/>
        <v>0.169558917302046</v>
      </c>
      <c r="T31" s="3">
        <v>0.01</v>
      </c>
      <c r="U31" s="26">
        <f t="shared" si="9"/>
        <v>0.00169558917302046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0.0311455891730205</v>
      </c>
      <c r="AR31" s="29">
        <f t="shared" si="15"/>
        <v>102.585277777778</v>
      </c>
      <c r="AS31" s="1">
        <f t="shared" si="16"/>
        <v>0.173333333333333</v>
      </c>
      <c r="AT31" s="2">
        <f t="shared" si="20"/>
        <v>54.532345149475</v>
      </c>
      <c r="AU31" s="1">
        <f t="shared" si="17"/>
        <v>202345.083206663</v>
      </c>
    </row>
    <row r="32" s="1" customFormat="1" spans="1:47">
      <c r="A32" s="13"/>
      <c r="B32" s="13"/>
      <c r="C32" s="16">
        <v>5</v>
      </c>
      <c r="D32" s="19">
        <v>22.0192308987097</v>
      </c>
      <c r="E32" s="20">
        <f t="shared" si="18"/>
        <v>17.1505255416667</v>
      </c>
      <c r="F32" s="16" t="s">
        <v>75</v>
      </c>
      <c r="G32" s="13">
        <v>6</v>
      </c>
      <c r="H32" s="18">
        <f t="shared" si="0"/>
        <v>22.0192308987097</v>
      </c>
      <c r="I32" s="18">
        <f t="shared" si="1"/>
        <v>295.16923089871</v>
      </c>
      <c r="J32" s="18">
        <f t="shared" si="2"/>
        <v>0.24892506415</v>
      </c>
      <c r="K32" s="18">
        <f t="shared" si="3"/>
        <v>102.585277777778</v>
      </c>
      <c r="L32" s="18">
        <f t="shared" si="4"/>
        <v>1.02585277777778</v>
      </c>
      <c r="M32" s="13" t="s">
        <v>73</v>
      </c>
      <c r="N32" s="13"/>
      <c r="O32" s="18">
        <f t="shared" si="19"/>
        <v>2.06698880996346</v>
      </c>
      <c r="P32" s="18">
        <f t="shared" si="5"/>
        <v>0.514525322117486</v>
      </c>
      <c r="Q32" s="24">
        <f t="shared" si="6"/>
        <v>0.0891843891670309</v>
      </c>
      <c r="R32" s="18">
        <f t="shared" si="7"/>
        <v>0.177814481481481</v>
      </c>
      <c r="S32" s="25">
        <f t="shared" si="8"/>
        <v>0.501558638104057</v>
      </c>
      <c r="T32" s="3">
        <v>0.01</v>
      </c>
      <c r="U32" s="26">
        <f t="shared" si="9"/>
        <v>0.00501558638104057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0.0344655863810406</v>
      </c>
      <c r="AR32" s="29">
        <f t="shared" si="15"/>
        <v>102.585277777778</v>
      </c>
      <c r="AS32" s="1">
        <f t="shared" si="16"/>
        <v>0.173333333333333</v>
      </c>
      <c r="AT32" s="2">
        <f t="shared" si="20"/>
        <v>54.532345149475</v>
      </c>
      <c r="AU32" s="1">
        <f t="shared" si="17"/>
        <v>223914.272589172</v>
      </c>
    </row>
    <row r="33" s="1" customFormat="1" spans="1:47">
      <c r="A33" s="13"/>
      <c r="B33" s="13"/>
      <c r="C33" s="16">
        <v>6</v>
      </c>
      <c r="D33" s="19">
        <v>26.4283027633333</v>
      </c>
      <c r="E33" s="20">
        <f t="shared" si="18"/>
        <v>22.0192308987097</v>
      </c>
      <c r="F33" s="16" t="s">
        <v>73</v>
      </c>
      <c r="G33" s="13">
        <v>7</v>
      </c>
      <c r="H33" s="18">
        <f t="shared" si="0"/>
        <v>26.4283027633333</v>
      </c>
      <c r="I33" s="18">
        <f t="shared" si="1"/>
        <v>299.578302763333</v>
      </c>
      <c r="J33" s="18">
        <f t="shared" si="2"/>
        <v>0.40449657153022</v>
      </c>
      <c r="K33" s="18">
        <f t="shared" si="3"/>
        <v>102.585277777778</v>
      </c>
      <c r="L33" s="18">
        <f t="shared" si="4"/>
        <v>1.02585277777778</v>
      </c>
      <c r="M33" s="13" t="s">
        <v>73</v>
      </c>
      <c r="N33" s="13"/>
      <c r="O33" s="18">
        <f t="shared" si="19"/>
        <v>2.57831626562375</v>
      </c>
      <c r="P33" s="18">
        <f t="shared" si="5"/>
        <v>1.04292008976541</v>
      </c>
      <c r="Q33" s="24">
        <f t="shared" si="6"/>
        <v>0.180772815559337</v>
      </c>
      <c r="R33" s="18">
        <f t="shared" si="7"/>
        <v>0.177814481481481</v>
      </c>
      <c r="S33" s="25">
        <f t="shared" si="8"/>
        <v>1.01663719430053</v>
      </c>
      <c r="T33" s="3">
        <v>0.01</v>
      </c>
      <c r="U33" s="26">
        <f t="shared" si="9"/>
        <v>0.0101663719430053</v>
      </c>
      <c r="V33" s="25"/>
      <c r="W33" s="3"/>
      <c r="X33" s="26"/>
      <c r="Y33" s="28">
        <v>0.05</v>
      </c>
      <c r="Z33" s="3">
        <v>0.21</v>
      </c>
      <c r="AA33" s="27">
        <f t="shared" si="10"/>
        <v>0.0105</v>
      </c>
      <c r="AB33" s="3">
        <v>0.02</v>
      </c>
      <c r="AC33" s="3">
        <v>0.29</v>
      </c>
      <c r="AD33" s="27">
        <f t="shared" si="11"/>
        <v>0.0058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0.02</v>
      </c>
      <c r="AO33" s="3">
        <v>0.38</v>
      </c>
      <c r="AP33" s="3">
        <f t="shared" si="13"/>
        <v>0.0076</v>
      </c>
      <c r="AQ33" s="1">
        <f t="shared" si="14"/>
        <v>0.0450663719430053</v>
      </c>
      <c r="AR33" s="29">
        <f t="shared" si="15"/>
        <v>102.585277777778</v>
      </c>
      <c r="AS33" s="1">
        <f t="shared" si="16"/>
        <v>0.173333333333333</v>
      </c>
      <c r="AT33" s="2">
        <f t="shared" si="20"/>
        <v>54.532345149475</v>
      </c>
      <c r="AU33" s="1">
        <f t="shared" si="17"/>
        <v>292784.918274368</v>
      </c>
    </row>
    <row r="34" s="1" customFormat="1" spans="1:47">
      <c r="A34" s="13"/>
      <c r="B34" s="13"/>
      <c r="C34" s="16">
        <v>7</v>
      </c>
      <c r="D34" s="19">
        <v>27.6299317441935</v>
      </c>
      <c r="E34" s="20">
        <f t="shared" si="18"/>
        <v>26.4283027633333</v>
      </c>
      <c r="F34" s="16" t="s">
        <v>73</v>
      </c>
      <c r="G34" s="13">
        <v>8</v>
      </c>
      <c r="H34" s="18">
        <f t="shared" si="0"/>
        <v>27.6299317441935</v>
      </c>
      <c r="I34" s="18">
        <f t="shared" si="1"/>
        <v>300.779931744194</v>
      </c>
      <c r="J34" s="18">
        <f t="shared" si="2"/>
        <v>0.460581017293353</v>
      </c>
      <c r="K34" s="18">
        <f t="shared" si="3"/>
        <v>102.585277777778</v>
      </c>
      <c r="L34" s="18">
        <f t="shared" si="4"/>
        <v>1.02585277777778</v>
      </c>
      <c r="M34" s="13" t="s">
        <v>73</v>
      </c>
      <c r="N34" s="13"/>
      <c r="O34" s="18">
        <f t="shared" si="19"/>
        <v>2.56124895363612</v>
      </c>
      <c r="P34" s="18">
        <f t="shared" si="5"/>
        <v>1.17966264860726</v>
      </c>
      <c r="Q34" s="24">
        <f t="shared" si="6"/>
        <v>0.204474859091925</v>
      </c>
      <c r="R34" s="18">
        <f t="shared" si="7"/>
        <v>0.177814481481481</v>
      </c>
      <c r="S34" s="25">
        <f t="shared" si="8"/>
        <v>1.14993366900333</v>
      </c>
      <c r="T34" s="3">
        <v>0.01</v>
      </c>
      <c r="U34" s="26">
        <f t="shared" si="9"/>
        <v>0.0114993366900333</v>
      </c>
      <c r="V34" s="25"/>
      <c r="W34" s="3"/>
      <c r="X34" s="26"/>
      <c r="Y34" s="28">
        <v>0.05</v>
      </c>
      <c r="Z34" s="3">
        <v>0.21</v>
      </c>
      <c r="AA34" s="27">
        <f t="shared" si="10"/>
        <v>0.0105</v>
      </c>
      <c r="AB34" s="3">
        <v>0.02</v>
      </c>
      <c r="AC34" s="3">
        <v>0.29</v>
      </c>
      <c r="AD34" s="27">
        <f t="shared" si="11"/>
        <v>0.0058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0.0463993366900333</v>
      </c>
      <c r="AR34" s="29">
        <f t="shared" si="15"/>
        <v>102.585277777778</v>
      </c>
      <c r="AS34" s="1">
        <f t="shared" si="16"/>
        <v>0.173333333333333</v>
      </c>
      <c r="AT34" s="2">
        <f t="shared" si="20"/>
        <v>54.532345149475</v>
      </c>
      <c r="AU34" s="1">
        <f t="shared" si="17"/>
        <v>301444.855999436</v>
      </c>
    </row>
    <row r="35" s="1" customFormat="1" spans="1:47">
      <c r="A35" s="13"/>
      <c r="B35" s="13"/>
      <c r="C35" s="16">
        <v>8</v>
      </c>
      <c r="D35" s="19">
        <v>25.1738590777419</v>
      </c>
      <c r="E35" s="20">
        <f t="shared" si="18"/>
        <v>27.6299317441935</v>
      </c>
      <c r="F35" s="16" t="s">
        <v>73</v>
      </c>
      <c r="G35" s="13">
        <v>9</v>
      </c>
      <c r="H35" s="18">
        <f t="shared" si="0"/>
        <v>25.1738590777419</v>
      </c>
      <c r="I35" s="18">
        <f t="shared" si="1"/>
        <v>298.323859077742</v>
      </c>
      <c r="J35" s="18">
        <f t="shared" si="2"/>
        <v>0.352825891353282</v>
      </c>
      <c r="K35" s="18">
        <f t="shared" si="3"/>
        <v>102.585277777778</v>
      </c>
      <c r="L35" s="18">
        <f t="shared" si="4"/>
        <v>1.02585277777778</v>
      </c>
      <c r="M35" s="13" t="s">
        <v>73</v>
      </c>
      <c r="N35" s="13"/>
      <c r="O35" s="18">
        <f t="shared" si="19"/>
        <v>2.40743908280664</v>
      </c>
      <c r="P35" s="18">
        <f t="shared" si="5"/>
        <v>0.84940684026998</v>
      </c>
      <c r="Q35" s="24">
        <f t="shared" si="6"/>
        <v>0.14723051898013</v>
      </c>
      <c r="R35" s="18">
        <f t="shared" si="7"/>
        <v>0.177814481481481</v>
      </c>
      <c r="S35" s="25">
        <f t="shared" si="8"/>
        <v>0.828000721614247</v>
      </c>
      <c r="T35" s="3">
        <v>0.01</v>
      </c>
      <c r="U35" s="26">
        <f t="shared" si="9"/>
        <v>0.00828000721614247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0.0377300072161425</v>
      </c>
      <c r="AR35" s="29">
        <f t="shared" si="15"/>
        <v>102.585277777778</v>
      </c>
      <c r="AS35" s="1">
        <f t="shared" si="16"/>
        <v>0.173333333333333</v>
      </c>
      <c r="AT35" s="2">
        <f t="shared" si="20"/>
        <v>54.532345149475</v>
      </c>
      <c r="AU35" s="1">
        <f t="shared" si="17"/>
        <v>245122.396212419</v>
      </c>
    </row>
    <row r="36" s="1" customFormat="1" spans="1:47">
      <c r="A36" s="13"/>
      <c r="B36" s="13"/>
      <c r="C36" s="16">
        <v>9</v>
      </c>
      <c r="D36" s="19">
        <v>20.7652472966667</v>
      </c>
      <c r="E36" s="20">
        <f t="shared" si="18"/>
        <v>25.1738590777419</v>
      </c>
      <c r="F36" s="16" t="s">
        <v>73</v>
      </c>
      <c r="G36" s="13">
        <v>10</v>
      </c>
      <c r="H36" s="18">
        <f t="shared" si="0"/>
        <v>20.7652472966667</v>
      </c>
      <c r="I36" s="18">
        <f t="shared" si="1"/>
        <v>293.915247296667</v>
      </c>
      <c r="J36" s="18">
        <f t="shared" si="2"/>
        <v>0.216245192988255</v>
      </c>
      <c r="K36" s="18">
        <f t="shared" si="3"/>
        <v>102.585277777778</v>
      </c>
      <c r="L36" s="18">
        <f t="shared" si="4"/>
        <v>1.02585277777778</v>
      </c>
      <c r="M36" s="13" t="s">
        <v>73</v>
      </c>
      <c r="N36" s="13"/>
      <c r="O36" s="18">
        <f t="shared" si="19"/>
        <v>2.58388502031444</v>
      </c>
      <c r="P36" s="18">
        <f t="shared" si="5"/>
        <v>0.558752714877356</v>
      </c>
      <c r="Q36" s="24">
        <f t="shared" si="6"/>
        <v>0.0968504705787418</v>
      </c>
      <c r="R36" s="18">
        <f t="shared" si="7"/>
        <v>0.177814481481481</v>
      </c>
      <c r="S36" s="25">
        <f t="shared" si="8"/>
        <v>0.544671445046664</v>
      </c>
      <c r="T36" s="3">
        <v>0.01</v>
      </c>
      <c r="U36" s="26">
        <f t="shared" si="9"/>
        <v>0.00544671445046664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0.0348967144504666</v>
      </c>
      <c r="AR36" s="29">
        <f t="shared" si="15"/>
        <v>102.585277777778</v>
      </c>
      <c r="AS36" s="1">
        <f t="shared" si="16"/>
        <v>0.173333333333333</v>
      </c>
      <c r="AT36" s="2">
        <f t="shared" si="20"/>
        <v>54.532345149475</v>
      </c>
      <c r="AU36" s="1">
        <f t="shared" si="17"/>
        <v>226715.203552338</v>
      </c>
    </row>
    <row r="37" s="1" customFormat="1" spans="1:47">
      <c r="A37" s="13"/>
      <c r="B37" s="13"/>
      <c r="C37" s="16">
        <v>10</v>
      </c>
      <c r="D37" s="19">
        <v>16.6124178970968</v>
      </c>
      <c r="E37" s="20">
        <f t="shared" si="18"/>
        <v>20.7652472966667</v>
      </c>
      <c r="F37" s="16" t="s">
        <v>73</v>
      </c>
      <c r="G37" s="13">
        <v>11</v>
      </c>
      <c r="H37" s="18">
        <f t="shared" si="0"/>
        <v>16.6124178970968</v>
      </c>
      <c r="I37" s="18">
        <f t="shared" si="1"/>
        <v>289.762417897097</v>
      </c>
      <c r="J37" s="18">
        <f t="shared" si="2"/>
        <v>0.134508762626784</v>
      </c>
      <c r="K37" s="18">
        <f t="shared" si="3"/>
        <v>102.585277777778</v>
      </c>
      <c r="L37" s="18">
        <f t="shared" si="4"/>
        <v>1.02585277777778</v>
      </c>
      <c r="M37" s="13" t="s">
        <v>75</v>
      </c>
      <c r="N37" s="18">
        <f>(O36-P36)*C22/100</f>
        <v>1.92387569016523</v>
      </c>
      <c r="O37" s="18">
        <f t="shared" si="19"/>
        <v>1.12710939304963</v>
      </c>
      <c r="P37" s="18">
        <f t="shared" si="5"/>
        <v>0.151606089804131</v>
      </c>
      <c r="Q37" s="24">
        <f t="shared" si="6"/>
        <v>0.0262783888993828</v>
      </c>
      <c r="R37" s="18">
        <f t="shared" si="7"/>
        <v>0.177814481481481</v>
      </c>
      <c r="S37" s="25">
        <f t="shared" si="8"/>
        <v>0.14778542602628</v>
      </c>
      <c r="T37" s="3">
        <v>0.01</v>
      </c>
      <c r="U37" s="26">
        <f t="shared" si="9"/>
        <v>0.0014778542602628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0.0233778542602628</v>
      </c>
      <c r="AR37" s="29">
        <f t="shared" si="15"/>
        <v>102.585277777778</v>
      </c>
      <c r="AS37" s="1">
        <f t="shared" si="16"/>
        <v>0.173333333333333</v>
      </c>
      <c r="AT37" s="2">
        <f t="shared" si="20"/>
        <v>54.532345149475</v>
      </c>
      <c r="AU37" s="1">
        <f t="shared" si="17"/>
        <v>151880.057211561</v>
      </c>
    </row>
    <row r="38" s="1" customFormat="1" spans="1:48">
      <c r="A38" s="13"/>
      <c r="B38" s="13"/>
      <c r="C38" s="16">
        <v>11</v>
      </c>
      <c r="D38" s="19">
        <v>7.79997143496667</v>
      </c>
      <c r="E38" s="20">
        <f t="shared" si="18"/>
        <v>16.6124178970968</v>
      </c>
      <c r="F38" s="16" t="s">
        <v>75</v>
      </c>
      <c r="G38" s="13">
        <v>12</v>
      </c>
      <c r="H38" s="18">
        <f t="shared" si="0"/>
        <v>7.79997143496667</v>
      </c>
      <c r="I38" s="18">
        <f t="shared" si="1"/>
        <v>280.949971434967</v>
      </c>
      <c r="J38" s="18">
        <f t="shared" si="2"/>
        <v>0.0468817230947135</v>
      </c>
      <c r="K38" s="18">
        <f t="shared" si="3"/>
        <v>102.585277777778</v>
      </c>
      <c r="L38" s="18">
        <f t="shared" si="4"/>
        <v>1.02585277777778</v>
      </c>
      <c r="M38" s="13" t="s">
        <v>73</v>
      </c>
      <c r="N38" s="13"/>
      <c r="O38" s="18">
        <f t="shared" si="19"/>
        <v>2.00135608102328</v>
      </c>
      <c r="P38" s="18">
        <f t="shared" si="5"/>
        <v>0.0938270216044543</v>
      </c>
      <c r="Q38" s="24">
        <f t="shared" si="6"/>
        <v>0.0162633504114388</v>
      </c>
      <c r="R38" s="18">
        <f t="shared" si="7"/>
        <v>0.177814481481481</v>
      </c>
      <c r="S38" s="25">
        <f t="shared" si="8"/>
        <v>0.0914624628766949</v>
      </c>
      <c r="T38" s="3">
        <v>0.01</v>
      </c>
      <c r="U38" s="26">
        <f t="shared" si="9"/>
        <v>0.000914624628766949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0.0228146246287669</v>
      </c>
      <c r="AR38" s="29">
        <f t="shared" si="15"/>
        <v>102.585277777778</v>
      </c>
      <c r="AS38" s="1">
        <f t="shared" si="16"/>
        <v>0.173333333333333</v>
      </c>
      <c r="AT38" s="2">
        <f t="shared" si="20"/>
        <v>54.532345149475</v>
      </c>
      <c r="AU38" s="1">
        <f t="shared" si="17"/>
        <v>148220.895523645</v>
      </c>
      <c r="AV38" s="1">
        <f>SUM(AU27:AU38)</f>
        <v>2430789.14990215</v>
      </c>
    </row>
    <row r="39" s="1" customFormat="1" spans="1:46">
      <c r="A39" s="13"/>
      <c r="B39" s="13"/>
      <c r="C39" s="16">
        <v>12</v>
      </c>
      <c r="D39" s="19">
        <v>0.459564612</v>
      </c>
      <c r="E39" s="20">
        <f t="shared" si="18"/>
        <v>7.79997143496667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44</v>
      </c>
      <c r="T40" s="23"/>
      <c r="U40" s="23"/>
      <c r="V40" s="23" t="s">
        <v>45</v>
      </c>
      <c r="W40" s="23"/>
      <c r="X40" s="23"/>
      <c r="Y40" s="23" t="s">
        <v>46</v>
      </c>
      <c r="Z40" s="23"/>
      <c r="AA40" s="23"/>
      <c r="AB40" s="23" t="s">
        <v>47</v>
      </c>
      <c r="AC40" s="23"/>
      <c r="AD40" s="23"/>
      <c r="AE40" s="23" t="s">
        <v>48</v>
      </c>
      <c r="AF40" s="23"/>
      <c r="AG40" s="23"/>
      <c r="AH40" s="23" t="s">
        <v>49</v>
      </c>
      <c r="AI40" s="23"/>
      <c r="AJ40" s="23"/>
      <c r="AK40" s="31" t="s">
        <v>50</v>
      </c>
      <c r="AL40" s="32"/>
      <c r="AM40" s="33"/>
      <c r="AN40" s="23" t="s">
        <v>51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4" t="s">
        <v>11</v>
      </c>
      <c r="AO41" s="34" t="s">
        <v>12</v>
      </c>
      <c r="AP41" s="34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1</v>
      </c>
      <c r="E42" s="16"/>
      <c r="F42" s="16"/>
      <c r="G42" s="13">
        <v>1</v>
      </c>
      <c r="H42" s="18">
        <f t="shared" ref="H42:H53" si="21">E43</f>
        <v>1</v>
      </c>
      <c r="I42" s="18">
        <f t="shared" ref="I42:I53" si="22">H42+273.15</f>
        <v>274.15</v>
      </c>
      <c r="J42" s="18">
        <f t="shared" ref="J42:J53" si="23">EXP(($C$16*(I42-$C$14))/($C$17*I42*$C$14))</f>
        <v>0.0198461430441487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0.00152995984033909</v>
      </c>
      <c r="Q42" s="24">
        <f t="shared" ref="Q42:Q53" si="27">P42*$B$44</f>
        <v>0.00023714377525256</v>
      </c>
      <c r="R42" s="18">
        <f t="shared" ref="R42:R53" si="28">L42*$B$44</f>
        <v>0.0119491114583333</v>
      </c>
      <c r="S42" s="25">
        <f t="shared" ref="S42:S53" si="29">Q42/R42</f>
        <v>0.0198461430441487</v>
      </c>
      <c r="T42" s="3">
        <v>0.01</v>
      </c>
      <c r="U42" s="26">
        <f t="shared" ref="U42:U53" si="30">S42*T42</f>
        <v>0.000198461430441487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0.0149984614304415</v>
      </c>
      <c r="AR42" s="29">
        <f t="shared" ref="AR42:AR53" si="34">$B$42/12</f>
        <v>7.70910416666667</v>
      </c>
      <c r="AS42" s="1">
        <f t="shared" ref="AS42:AS53" si="35">$B$44</f>
        <v>0.155</v>
      </c>
      <c r="AT42" s="2">
        <f t="shared" ref="AT42:AT53" si="36">$E$5/12</f>
        <v>214.47602739726</v>
      </c>
      <c r="AU42" s="1">
        <f t="shared" ref="AU42:AU53" si="37">AT42*10000*AS42*0.67*AR42*AQ42</f>
        <v>25753.4776241729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-0.116422182580645</v>
      </c>
      <c r="E43" s="20">
        <f t="shared" ref="E43:E54" si="38">D42</f>
        <v>1</v>
      </c>
      <c r="F43" s="16" t="s">
        <v>73</v>
      </c>
      <c r="G43" s="13">
        <v>2</v>
      </c>
      <c r="H43" s="18">
        <f t="shared" si="21"/>
        <v>-0.116422182580645</v>
      </c>
      <c r="I43" s="18">
        <f t="shared" si="22"/>
        <v>273.033577817419</v>
      </c>
      <c r="J43" s="18">
        <f t="shared" si="23"/>
        <v>0.017163502403855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0.152652123492994</v>
      </c>
      <c r="P43" s="18">
        <f t="shared" si="26"/>
        <v>0.00262004508852558</v>
      </c>
      <c r="Q43" s="24">
        <f t="shared" si="27"/>
        <v>0.000406106988721464</v>
      </c>
      <c r="R43" s="18">
        <f t="shared" si="28"/>
        <v>0.0119491114583333</v>
      </c>
      <c r="S43" s="25">
        <f t="shared" si="29"/>
        <v>0.0339863754838645</v>
      </c>
      <c r="T43" s="3">
        <v>0.01</v>
      </c>
      <c r="U43" s="26">
        <f t="shared" si="30"/>
        <v>0.000339863754838645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0.0151398637548386</v>
      </c>
      <c r="AR43" s="29">
        <f t="shared" si="34"/>
        <v>7.70910416666667</v>
      </c>
      <c r="AS43" s="1">
        <f t="shared" si="35"/>
        <v>0.155</v>
      </c>
      <c r="AT43" s="2">
        <f t="shared" si="36"/>
        <v>214.47602739726</v>
      </c>
      <c r="AU43" s="1">
        <f t="shared" si="37"/>
        <v>25996.2759681402</v>
      </c>
    </row>
    <row r="44" s="1" customFormat="1" spans="1:47">
      <c r="A44" s="13" t="s">
        <v>37</v>
      </c>
      <c r="B44" s="13">
        <f>I5</f>
        <v>0.155</v>
      </c>
      <c r="C44" s="16">
        <v>2</v>
      </c>
      <c r="D44" s="19">
        <v>2.22030574896552</v>
      </c>
      <c r="E44" s="20">
        <f t="shared" si="38"/>
        <v>-0.116422182580645</v>
      </c>
      <c r="F44" s="16" t="s">
        <v>73</v>
      </c>
      <c r="G44" s="13">
        <v>3</v>
      </c>
      <c r="H44" s="18">
        <f t="shared" si="21"/>
        <v>2.22030574896552</v>
      </c>
      <c r="I44" s="18">
        <f t="shared" si="22"/>
        <v>275.370305748966</v>
      </c>
      <c r="J44" s="18">
        <f t="shared" si="23"/>
        <v>0.0232289740843491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0.227123120071135</v>
      </c>
      <c r="P44" s="18">
        <f t="shared" si="26"/>
        <v>0.00527583707008891</v>
      </c>
      <c r="Q44" s="24">
        <f t="shared" si="27"/>
        <v>0.000817754745863781</v>
      </c>
      <c r="R44" s="18">
        <f t="shared" si="28"/>
        <v>0.0119491114583333</v>
      </c>
      <c r="S44" s="25">
        <f t="shared" si="29"/>
        <v>0.0684364480752648</v>
      </c>
      <c r="T44" s="3">
        <v>0.01</v>
      </c>
      <c r="U44" s="26">
        <f t="shared" si="30"/>
        <v>0.000684364480752648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0.0154843644807526</v>
      </c>
      <c r="AR44" s="29">
        <f t="shared" si="34"/>
        <v>7.70910416666667</v>
      </c>
      <c r="AS44" s="1">
        <f t="shared" si="35"/>
        <v>0.155</v>
      </c>
      <c r="AT44" s="2">
        <f t="shared" si="36"/>
        <v>214.47602739726</v>
      </c>
      <c r="AU44" s="1">
        <f t="shared" si="37"/>
        <v>26587.8094249207</v>
      </c>
    </row>
    <row r="45" s="1" customFormat="1" spans="1:47">
      <c r="A45" s="13"/>
      <c r="B45" s="13"/>
      <c r="C45" s="16">
        <v>3</v>
      </c>
      <c r="D45" s="19">
        <v>8.0978110896129</v>
      </c>
      <c r="E45" s="20">
        <f t="shared" si="38"/>
        <v>2.22030574896552</v>
      </c>
      <c r="F45" s="16" t="s">
        <v>73</v>
      </c>
      <c r="G45" s="13">
        <v>4</v>
      </c>
      <c r="H45" s="18">
        <f t="shared" si="21"/>
        <v>8.0978110896129</v>
      </c>
      <c r="I45" s="18">
        <f t="shared" si="22"/>
        <v>281.247811089613</v>
      </c>
      <c r="J45" s="18">
        <f t="shared" si="23"/>
        <v>0.0486343022514678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0.298938324667713</v>
      </c>
      <c r="P45" s="18">
        <f t="shared" si="26"/>
        <v>0.014538656836437</v>
      </c>
      <c r="Q45" s="24">
        <f t="shared" si="27"/>
        <v>0.00225349180964773</v>
      </c>
      <c r="R45" s="18">
        <f t="shared" si="28"/>
        <v>0.0119491114583333</v>
      </c>
      <c r="S45" s="25">
        <f t="shared" si="29"/>
        <v>0.188590743128113</v>
      </c>
      <c r="T45" s="3">
        <v>0.01</v>
      </c>
      <c r="U45" s="26">
        <f t="shared" si="30"/>
        <v>0.00188590743128113</v>
      </c>
      <c r="V45" s="25"/>
      <c r="W45" s="3"/>
      <c r="X45" s="26"/>
      <c r="Y45" s="28">
        <v>0.04</v>
      </c>
      <c r="Z45" s="3">
        <v>0.49</v>
      </c>
      <c r="AA45" s="27">
        <f t="shared" si="31"/>
        <v>0.0196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0.015</v>
      </c>
      <c r="AO45" s="3">
        <v>0.5</v>
      </c>
      <c r="AP45" s="3">
        <f t="shared" si="32"/>
        <v>0.0075</v>
      </c>
      <c r="AQ45" s="1">
        <f t="shared" si="33"/>
        <v>0.0289859074312811</v>
      </c>
      <c r="AR45" s="29">
        <f t="shared" si="34"/>
        <v>7.70910416666667</v>
      </c>
      <c r="AS45" s="1">
        <f t="shared" si="35"/>
        <v>0.155</v>
      </c>
      <c r="AT45" s="2">
        <f t="shared" si="36"/>
        <v>214.47602739726</v>
      </c>
      <c r="AU45" s="1">
        <f t="shared" si="37"/>
        <v>49770.9663027665</v>
      </c>
    </row>
    <row r="46" s="1" customFormat="1" spans="1:47">
      <c r="A46" s="13"/>
      <c r="B46" s="13"/>
      <c r="C46" s="16">
        <v>4</v>
      </c>
      <c r="D46" s="19">
        <v>17.1505255416667</v>
      </c>
      <c r="E46" s="20">
        <f t="shared" si="38"/>
        <v>8.0978110896129</v>
      </c>
      <c r="F46" s="16" t="s">
        <v>73</v>
      </c>
      <c r="G46" s="13">
        <v>5</v>
      </c>
      <c r="H46" s="18">
        <f t="shared" si="21"/>
        <v>17.1505255416667</v>
      </c>
      <c r="I46" s="18">
        <f t="shared" si="22"/>
        <v>290.300525541667</v>
      </c>
      <c r="J46" s="18">
        <f t="shared" si="23"/>
        <v>0.143153288996055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0.270179684439712</v>
      </c>
      <c r="O46" s="18">
        <f t="shared" si="39"/>
        <v>0.0913110250582304</v>
      </c>
      <c r="P46" s="18">
        <f t="shared" si="26"/>
        <v>0.0130714735586869</v>
      </c>
      <c r="Q46" s="24">
        <f t="shared" si="27"/>
        <v>0.00202607840159647</v>
      </c>
      <c r="R46" s="18">
        <f t="shared" si="28"/>
        <v>0.0119491114583333</v>
      </c>
      <c r="S46" s="25">
        <f t="shared" si="29"/>
        <v>0.169558917302046</v>
      </c>
      <c r="T46" s="3">
        <v>0.01</v>
      </c>
      <c r="U46" s="26">
        <f t="shared" si="30"/>
        <v>0.00169558917302046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0.0287955891730205</v>
      </c>
      <c r="AR46" s="29">
        <f t="shared" si="34"/>
        <v>7.70910416666667</v>
      </c>
      <c r="AS46" s="1">
        <f t="shared" si="35"/>
        <v>0.155</v>
      </c>
      <c r="AT46" s="2">
        <f t="shared" si="36"/>
        <v>214.47602739726</v>
      </c>
      <c r="AU46" s="1">
        <f t="shared" si="37"/>
        <v>49444.1756497173</v>
      </c>
    </row>
    <row r="47" s="1" customFormat="1" spans="1:47">
      <c r="A47" s="13"/>
      <c r="B47" s="13"/>
      <c r="C47" s="16">
        <v>5</v>
      </c>
      <c r="D47" s="19">
        <v>22.0192308987097</v>
      </c>
      <c r="E47" s="20">
        <f t="shared" si="38"/>
        <v>17.1505255416667</v>
      </c>
      <c r="F47" s="16" t="s">
        <v>75</v>
      </c>
      <c r="G47" s="13">
        <v>6</v>
      </c>
      <c r="H47" s="18">
        <f t="shared" si="21"/>
        <v>22.0192308987097</v>
      </c>
      <c r="I47" s="18">
        <f t="shared" si="22"/>
        <v>295.16923089871</v>
      </c>
      <c r="J47" s="18">
        <f t="shared" si="23"/>
        <v>0.24892506415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0.15533059316621</v>
      </c>
      <c r="P47" s="18">
        <f t="shared" si="26"/>
        <v>0.0386656778683564</v>
      </c>
      <c r="Q47" s="24">
        <f t="shared" si="27"/>
        <v>0.00599318006959525</v>
      </c>
      <c r="R47" s="18">
        <f t="shared" si="28"/>
        <v>0.0119491114583333</v>
      </c>
      <c r="S47" s="25">
        <f t="shared" si="29"/>
        <v>0.501558638104057</v>
      </c>
      <c r="T47" s="3">
        <v>0.01</v>
      </c>
      <c r="U47" s="26">
        <f t="shared" si="30"/>
        <v>0.00501558638104057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0.0321155863810406</v>
      </c>
      <c r="AR47" s="29">
        <f t="shared" si="34"/>
        <v>7.70910416666667</v>
      </c>
      <c r="AS47" s="1">
        <f t="shared" si="35"/>
        <v>0.155</v>
      </c>
      <c r="AT47" s="2">
        <f t="shared" si="36"/>
        <v>214.47602739726</v>
      </c>
      <c r="AU47" s="1">
        <f t="shared" si="37"/>
        <v>55144.8586301412</v>
      </c>
    </row>
    <row r="48" s="1" customFormat="1" spans="1:47">
      <c r="A48" s="13"/>
      <c r="B48" s="13"/>
      <c r="C48" s="16">
        <v>6</v>
      </c>
      <c r="D48" s="19">
        <v>26.4283027633333</v>
      </c>
      <c r="E48" s="20">
        <f t="shared" si="38"/>
        <v>22.0192308987097</v>
      </c>
      <c r="F48" s="16" t="s">
        <v>73</v>
      </c>
      <c r="G48" s="13">
        <v>7</v>
      </c>
      <c r="H48" s="18">
        <f t="shared" si="21"/>
        <v>26.4283027633333</v>
      </c>
      <c r="I48" s="18">
        <f t="shared" si="22"/>
        <v>299.578302763333</v>
      </c>
      <c r="J48" s="18">
        <f t="shared" si="23"/>
        <v>0.40449657153022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0.19375595696452</v>
      </c>
      <c r="P48" s="18">
        <f t="shared" si="26"/>
        <v>0.0783736203057054</v>
      </c>
      <c r="Q48" s="24">
        <f t="shared" si="27"/>
        <v>0.0121479111473843</v>
      </c>
      <c r="R48" s="18">
        <f t="shared" si="28"/>
        <v>0.0119491114583333</v>
      </c>
      <c r="S48" s="25">
        <f t="shared" si="29"/>
        <v>1.01663719430053</v>
      </c>
      <c r="T48" s="3">
        <v>0.01</v>
      </c>
      <c r="U48" s="26">
        <f t="shared" si="30"/>
        <v>0.0101663719430053</v>
      </c>
      <c r="V48" s="25"/>
      <c r="W48" s="3"/>
      <c r="X48" s="26"/>
      <c r="Y48" s="28">
        <v>0.05</v>
      </c>
      <c r="Z48" s="3">
        <v>0.49</v>
      </c>
      <c r="AA48" s="27">
        <f t="shared" si="31"/>
        <v>0.0245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0.02</v>
      </c>
      <c r="AO48" s="3">
        <v>0.5</v>
      </c>
      <c r="AP48" s="3">
        <f t="shared" si="32"/>
        <v>0.01</v>
      </c>
      <c r="AQ48" s="1">
        <f t="shared" si="33"/>
        <v>0.0446663719430053</v>
      </c>
      <c r="AR48" s="29">
        <f t="shared" si="34"/>
        <v>7.70910416666667</v>
      </c>
      <c r="AS48" s="1">
        <f t="shared" si="35"/>
        <v>0.155</v>
      </c>
      <c r="AT48" s="2">
        <f t="shared" si="36"/>
        <v>214.47602739726</v>
      </c>
      <c r="AU48" s="1">
        <f t="shared" si="37"/>
        <v>76695.4941159796</v>
      </c>
    </row>
    <row r="49" s="1" customFormat="1" spans="1:47">
      <c r="A49" s="13"/>
      <c r="B49" s="13"/>
      <c r="C49" s="16">
        <v>7</v>
      </c>
      <c r="D49" s="19">
        <v>27.6299317441935</v>
      </c>
      <c r="E49" s="20">
        <f t="shared" si="38"/>
        <v>26.4283027633333</v>
      </c>
      <c r="F49" s="16" t="s">
        <v>73</v>
      </c>
      <c r="G49" s="13">
        <v>8</v>
      </c>
      <c r="H49" s="18">
        <f t="shared" si="21"/>
        <v>27.6299317441935</v>
      </c>
      <c r="I49" s="18">
        <f t="shared" si="22"/>
        <v>300.779931744194</v>
      </c>
      <c r="J49" s="18">
        <f t="shared" si="23"/>
        <v>0.460581017293353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0.192473378325482</v>
      </c>
      <c r="P49" s="18">
        <f t="shared" si="26"/>
        <v>0.0886495843910388</v>
      </c>
      <c r="Q49" s="24">
        <f t="shared" si="27"/>
        <v>0.013740685580611</v>
      </c>
      <c r="R49" s="18">
        <f t="shared" si="28"/>
        <v>0.0119491114583333</v>
      </c>
      <c r="S49" s="25">
        <f t="shared" si="29"/>
        <v>1.14993366900333</v>
      </c>
      <c r="T49" s="3">
        <v>0.01</v>
      </c>
      <c r="U49" s="26">
        <f t="shared" si="30"/>
        <v>0.0114993366900333</v>
      </c>
      <c r="V49" s="25"/>
      <c r="W49" s="3"/>
      <c r="X49" s="26"/>
      <c r="Y49" s="28">
        <v>0.05</v>
      </c>
      <c r="Z49" s="3">
        <v>0.49</v>
      </c>
      <c r="AA49" s="27">
        <f t="shared" si="31"/>
        <v>0.0245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0.02</v>
      </c>
      <c r="AO49" s="3">
        <v>0.5</v>
      </c>
      <c r="AP49" s="3">
        <f t="shared" si="32"/>
        <v>0.01</v>
      </c>
      <c r="AQ49" s="1">
        <f t="shared" si="33"/>
        <v>0.0459993366900333</v>
      </c>
      <c r="AR49" s="29">
        <f t="shared" si="34"/>
        <v>7.70910416666667</v>
      </c>
      <c r="AS49" s="1">
        <f t="shared" si="35"/>
        <v>0.155</v>
      </c>
      <c r="AT49" s="2">
        <f t="shared" si="36"/>
        <v>214.47602739726</v>
      </c>
      <c r="AU49" s="1">
        <f t="shared" si="37"/>
        <v>78984.2940669348</v>
      </c>
    </row>
    <row r="50" s="1" customFormat="1" spans="1:47">
      <c r="A50" s="13"/>
      <c r="B50" s="13"/>
      <c r="C50" s="16">
        <v>8</v>
      </c>
      <c r="D50" s="19">
        <v>25.1738590777419</v>
      </c>
      <c r="E50" s="20">
        <f t="shared" si="38"/>
        <v>27.6299317441935</v>
      </c>
      <c r="F50" s="16" t="s">
        <v>73</v>
      </c>
      <c r="G50" s="13">
        <v>9</v>
      </c>
      <c r="H50" s="18">
        <f t="shared" si="21"/>
        <v>25.1738590777419</v>
      </c>
      <c r="I50" s="18">
        <f t="shared" si="22"/>
        <v>298.323859077742</v>
      </c>
      <c r="J50" s="18">
        <f t="shared" si="23"/>
        <v>0.352825891353282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0.18091483560111</v>
      </c>
      <c r="P50" s="18">
        <f t="shared" si="26"/>
        <v>0.063831438129994</v>
      </c>
      <c r="Q50" s="24">
        <f t="shared" si="27"/>
        <v>0.00989387291014907</v>
      </c>
      <c r="R50" s="18">
        <f t="shared" si="28"/>
        <v>0.0119491114583333</v>
      </c>
      <c r="S50" s="25">
        <f t="shared" si="29"/>
        <v>0.828000721614247</v>
      </c>
      <c r="T50" s="3">
        <v>0.01</v>
      </c>
      <c r="U50" s="26">
        <f t="shared" si="30"/>
        <v>0.00828000721614247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0.0353800072161425</v>
      </c>
      <c r="AR50" s="29">
        <f t="shared" si="34"/>
        <v>7.70910416666667</v>
      </c>
      <c r="AS50" s="1">
        <f t="shared" si="35"/>
        <v>0.155</v>
      </c>
      <c r="AT50" s="2">
        <f t="shared" si="36"/>
        <v>214.47602739726</v>
      </c>
      <c r="AU50" s="1">
        <f t="shared" si="37"/>
        <v>60750.1128305519</v>
      </c>
    </row>
    <row r="51" s="1" customFormat="1" spans="1:47">
      <c r="A51" s="13"/>
      <c r="B51" s="13"/>
      <c r="C51" s="16">
        <v>9</v>
      </c>
      <c r="D51" s="19">
        <v>20.7652472966667</v>
      </c>
      <c r="E51" s="20">
        <f t="shared" si="38"/>
        <v>25.1738590777419</v>
      </c>
      <c r="F51" s="16" t="s">
        <v>73</v>
      </c>
      <c r="G51" s="13">
        <v>10</v>
      </c>
      <c r="H51" s="18">
        <f t="shared" si="21"/>
        <v>20.7652472966667</v>
      </c>
      <c r="I51" s="18">
        <f t="shared" si="22"/>
        <v>293.915247296667</v>
      </c>
      <c r="J51" s="18">
        <f t="shared" si="23"/>
        <v>0.216245192988255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0.194174439137782</v>
      </c>
      <c r="P51" s="18">
        <f t="shared" si="26"/>
        <v>0.0419892890647359</v>
      </c>
      <c r="Q51" s="24">
        <f t="shared" si="27"/>
        <v>0.00650833980503407</v>
      </c>
      <c r="R51" s="18">
        <f t="shared" si="28"/>
        <v>0.0119491114583333</v>
      </c>
      <c r="S51" s="25">
        <f t="shared" si="29"/>
        <v>0.544671445046664</v>
      </c>
      <c r="T51" s="3">
        <v>0.01</v>
      </c>
      <c r="U51" s="26">
        <f t="shared" si="30"/>
        <v>0.00544671445046664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0.0325467144504666</v>
      </c>
      <c r="AR51" s="29">
        <f t="shared" si="34"/>
        <v>7.70910416666667</v>
      </c>
      <c r="AS51" s="1">
        <f t="shared" si="35"/>
        <v>0.155</v>
      </c>
      <c r="AT51" s="2">
        <f t="shared" si="36"/>
        <v>214.47602739726</v>
      </c>
      <c r="AU51" s="1">
        <f t="shared" si="37"/>
        <v>55885.1377008052</v>
      </c>
    </row>
    <row r="52" s="1" customFormat="1" spans="1:47">
      <c r="A52" s="13"/>
      <c r="B52" s="13"/>
      <c r="C52" s="16">
        <v>10</v>
      </c>
      <c r="D52" s="19">
        <v>16.6124178970968</v>
      </c>
      <c r="E52" s="20">
        <f t="shared" si="38"/>
        <v>20.7652472966667</v>
      </c>
      <c r="F52" s="16" t="s">
        <v>73</v>
      </c>
      <c r="G52" s="13">
        <v>11</v>
      </c>
      <c r="H52" s="18">
        <f t="shared" si="21"/>
        <v>16.6124178970968</v>
      </c>
      <c r="I52" s="18">
        <f t="shared" si="22"/>
        <v>289.762417897097</v>
      </c>
      <c r="J52" s="18">
        <f t="shared" si="23"/>
        <v>0.134508762626784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0.144575892569394</v>
      </c>
      <c r="O52" s="18">
        <f t="shared" si="39"/>
        <v>0.084700299170319</v>
      </c>
      <c r="P52" s="18">
        <f t="shared" si="26"/>
        <v>0.011392932435518</v>
      </c>
      <c r="Q52" s="24">
        <f t="shared" si="27"/>
        <v>0.00176590452750529</v>
      </c>
      <c r="R52" s="18">
        <f t="shared" si="28"/>
        <v>0.0119491114583333</v>
      </c>
      <c r="S52" s="25">
        <f t="shared" si="29"/>
        <v>0.14778542602628</v>
      </c>
      <c r="T52" s="3">
        <v>0.01</v>
      </c>
      <c r="U52" s="26">
        <f t="shared" si="30"/>
        <v>0.0014778542602628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0.0162778542602628</v>
      </c>
      <c r="AR52" s="29">
        <f t="shared" si="34"/>
        <v>7.70910416666667</v>
      </c>
      <c r="AS52" s="1">
        <f t="shared" si="35"/>
        <v>0.155</v>
      </c>
      <c r="AT52" s="2">
        <f t="shared" si="36"/>
        <v>214.47602739726</v>
      </c>
      <c r="AU52" s="1">
        <f t="shared" si="37"/>
        <v>27950.2905951658</v>
      </c>
    </row>
    <row r="53" s="1" customFormat="1" spans="1:48">
      <c r="A53" s="13"/>
      <c r="B53" s="13"/>
      <c r="C53" s="16">
        <v>11</v>
      </c>
      <c r="D53" s="19">
        <v>7.79997143496667</v>
      </c>
      <c r="E53" s="20">
        <f t="shared" si="38"/>
        <v>16.6124178970968</v>
      </c>
      <c r="F53" s="16" t="s">
        <v>75</v>
      </c>
      <c r="G53" s="13">
        <v>12</v>
      </c>
      <c r="H53" s="18">
        <f t="shared" si="21"/>
        <v>7.79997143496667</v>
      </c>
      <c r="I53" s="18">
        <f t="shared" si="22"/>
        <v>280.949971434967</v>
      </c>
      <c r="J53" s="18">
        <f t="shared" si="23"/>
        <v>0.0468817230947135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0.150398408401468</v>
      </c>
      <c r="P53" s="18">
        <f t="shared" si="26"/>
        <v>0.00705093653656324</v>
      </c>
      <c r="Q53" s="24">
        <f t="shared" si="27"/>
        <v>0.0010928951631673</v>
      </c>
      <c r="R53" s="18">
        <f t="shared" si="28"/>
        <v>0.0119491114583333</v>
      </c>
      <c r="S53" s="25">
        <f t="shared" si="29"/>
        <v>0.0914624628766949</v>
      </c>
      <c r="T53" s="3">
        <v>0.01</v>
      </c>
      <c r="U53" s="26">
        <f t="shared" si="30"/>
        <v>0.000914624628766949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0.0157146246287669</v>
      </c>
      <c r="AR53" s="29">
        <f t="shared" si="34"/>
        <v>7.70910416666667</v>
      </c>
      <c r="AS53" s="1">
        <f t="shared" si="35"/>
        <v>0.155</v>
      </c>
      <c r="AT53" s="2">
        <f t="shared" si="36"/>
        <v>214.47602739726</v>
      </c>
      <c r="AU53" s="1">
        <f t="shared" si="37"/>
        <v>26983.1832835745</v>
      </c>
      <c r="AV53" s="1">
        <f>SUM(AU42:AU53)</f>
        <v>559946.076192871</v>
      </c>
    </row>
    <row r="54" s="1" customFormat="1" spans="1:46">
      <c r="A54" s="13"/>
      <c r="B54" s="13"/>
      <c r="C54" s="16">
        <v>12</v>
      </c>
      <c r="D54" s="19">
        <v>0.459564612</v>
      </c>
      <c r="E54" s="20">
        <f t="shared" si="38"/>
        <v>7.79997143496667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8">
      <c r="S56" s="23" t="s">
        <v>44</v>
      </c>
      <c r="T56" s="23"/>
      <c r="U56" s="23"/>
      <c r="V56" s="23" t="s">
        <v>45</v>
      </c>
      <c r="W56" s="23" t="s">
        <v>46</v>
      </c>
      <c r="X56" s="23" t="s">
        <v>47</v>
      </c>
      <c r="Y56" s="23" t="s">
        <v>48</v>
      </c>
      <c r="Z56" s="23" t="s">
        <v>49</v>
      </c>
      <c r="AA56" s="23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</row>
    <row r="57" s="1" customFormat="1" spans="1:78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</row>
    <row r="58" s="1" customFormat="1" spans="1:78">
      <c r="A58" s="13" t="s">
        <v>71</v>
      </c>
      <c r="B58" s="13">
        <f>F7</f>
        <v>108.2955</v>
      </c>
      <c r="C58" s="16" t="s">
        <v>72</v>
      </c>
      <c r="D58" s="17">
        <v>1</v>
      </c>
      <c r="E58" s="16"/>
      <c r="F58" s="16"/>
      <c r="G58" s="13">
        <v>1</v>
      </c>
      <c r="H58" s="18">
        <f t="shared" ref="H58:H69" si="40">E59</f>
        <v>1</v>
      </c>
      <c r="I58" s="18">
        <f t="shared" ref="I58:I69" si="41">H58+273.15</f>
        <v>274.15</v>
      </c>
      <c r="J58" s="18">
        <f t="shared" ref="J58:J69" si="42">EXP(($C$16*(I58-$C$14))/($C$17*I58*$C$14))</f>
        <v>0.0198461430441487</v>
      </c>
      <c r="K58" s="18">
        <f t="shared" ref="K58:K69" si="43">$B$58/12</f>
        <v>9.024625</v>
      </c>
      <c r="L58" s="18">
        <f t="shared" ref="L58:L69" si="44">K58*$B$59/100</f>
        <v>2.43664875</v>
      </c>
      <c r="M58" s="13" t="s">
        <v>73</v>
      </c>
      <c r="N58" s="13"/>
      <c r="O58" s="18">
        <f>L58</f>
        <v>2.43664875</v>
      </c>
      <c r="P58" s="18">
        <f t="shared" ref="P58:P69" si="45">O58*J58</f>
        <v>0.0483580796408461</v>
      </c>
      <c r="Q58" s="24">
        <f t="shared" ref="Q58:Q69" si="46">P58*$B$60</f>
        <v>0.0217611358383808</v>
      </c>
      <c r="R58" s="18">
        <f t="shared" ref="R58:R69" si="47">L58*$B$60</f>
        <v>1.0964919375</v>
      </c>
      <c r="S58" s="25">
        <f t="shared" ref="S58:S69" si="48">Q58/R58</f>
        <v>0.0198461430441487</v>
      </c>
      <c r="T58" s="3">
        <v>0.27</v>
      </c>
      <c r="U58" s="26">
        <f t="shared" ref="U58:U69" si="49">S58*T58</f>
        <v>0.00535845862192015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0.228015575274509</v>
      </c>
      <c r="AC58" s="29">
        <f t="shared" ref="AC58:AC69" si="51">$B$58/12</f>
        <v>9.024625</v>
      </c>
      <c r="AD58" s="1">
        <f t="shared" ref="AD58:AD69" si="52">$B$60</f>
        <v>0.45</v>
      </c>
      <c r="AE58" s="30">
        <f t="shared" ref="AE58:AE69" si="53">$E$7/12</f>
        <v>815.169720811158</v>
      </c>
      <c r="AF58" s="1">
        <f t="shared" ref="AF58:AF69" si="54">AE58*10000*AC58*AB58</f>
        <v>16774196.1858267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</row>
    <row r="59" s="1" customFormat="1" spans="1:78">
      <c r="A59" s="13" t="s">
        <v>74</v>
      </c>
      <c r="B59" s="13">
        <v>27</v>
      </c>
      <c r="C59" s="16">
        <v>1</v>
      </c>
      <c r="D59" s="19">
        <v>-0.116422182580645</v>
      </c>
      <c r="E59" s="20">
        <f t="shared" ref="E59:E70" si="55">D58</f>
        <v>1</v>
      </c>
      <c r="F59" s="16" t="s">
        <v>73</v>
      </c>
      <c r="G59" s="13">
        <v>2</v>
      </c>
      <c r="H59" s="18">
        <f t="shared" si="40"/>
        <v>-0.116422182580645</v>
      </c>
      <c r="I59" s="18">
        <f t="shared" si="41"/>
        <v>273.033577817419</v>
      </c>
      <c r="J59" s="18">
        <f t="shared" si="42"/>
        <v>0.017163502403855</v>
      </c>
      <c r="K59" s="18">
        <f t="shared" si="43"/>
        <v>9.024625</v>
      </c>
      <c r="L59" s="18">
        <f t="shared" si="44"/>
        <v>2.43664875</v>
      </c>
      <c r="M59" s="13" t="s">
        <v>73</v>
      </c>
      <c r="N59" s="13"/>
      <c r="O59" s="18">
        <f t="shared" ref="O59:O69" si="56">L59+O58-P58-N59</f>
        <v>4.82493942035915</v>
      </c>
      <c r="P59" s="18">
        <f t="shared" si="45"/>
        <v>0.0828128593397891</v>
      </c>
      <c r="Q59" s="24">
        <f t="shared" si="46"/>
        <v>0.0372657867029051</v>
      </c>
      <c r="R59" s="18">
        <f t="shared" si="47"/>
        <v>1.0964919375</v>
      </c>
      <c r="S59" s="25">
        <f t="shared" si="48"/>
        <v>0.0339863754838645</v>
      </c>
      <c r="T59" s="3">
        <v>0.27</v>
      </c>
      <c r="U59" s="26">
        <f t="shared" si="49"/>
        <v>0.00917632138064341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0.229166660896264</v>
      </c>
      <c r="AC59" s="29">
        <f t="shared" si="51"/>
        <v>9.024625</v>
      </c>
      <c r="AD59" s="1">
        <f t="shared" si="52"/>
        <v>0.45</v>
      </c>
      <c r="AE59" s="30">
        <f t="shared" si="53"/>
        <v>815.169720811158</v>
      </c>
      <c r="AF59" s="1">
        <f t="shared" si="54"/>
        <v>16858876.9626673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</row>
    <row r="60" s="1" customFormat="1" spans="1:78">
      <c r="A60" s="13" t="s">
        <v>37</v>
      </c>
      <c r="B60" s="13">
        <f>H7</f>
        <v>0.45</v>
      </c>
      <c r="C60" s="16">
        <v>2</v>
      </c>
      <c r="D60" s="19">
        <v>2.22030574896552</v>
      </c>
      <c r="E60" s="20">
        <f t="shared" si="55"/>
        <v>-0.116422182580645</v>
      </c>
      <c r="F60" s="16" t="s">
        <v>73</v>
      </c>
      <c r="G60" s="13">
        <v>3</v>
      </c>
      <c r="H60" s="18">
        <f t="shared" si="40"/>
        <v>2.22030574896552</v>
      </c>
      <c r="I60" s="18">
        <f t="shared" si="41"/>
        <v>275.370305748966</v>
      </c>
      <c r="J60" s="18">
        <f t="shared" si="42"/>
        <v>0.0232289740843491</v>
      </c>
      <c r="K60" s="18">
        <f t="shared" si="43"/>
        <v>9.024625</v>
      </c>
      <c r="L60" s="18">
        <f t="shared" si="44"/>
        <v>2.43664875</v>
      </c>
      <c r="M60" s="13" t="s">
        <v>73</v>
      </c>
      <c r="N60" s="13"/>
      <c r="O60" s="18">
        <f t="shared" si="56"/>
        <v>7.17877531101936</v>
      </c>
      <c r="P60" s="18">
        <f t="shared" si="45"/>
        <v>0.166755585657034</v>
      </c>
      <c r="Q60" s="24">
        <f t="shared" si="46"/>
        <v>0.0750400135456653</v>
      </c>
      <c r="R60" s="18">
        <f t="shared" si="47"/>
        <v>1.0964919375</v>
      </c>
      <c r="S60" s="25">
        <f t="shared" si="48"/>
        <v>0.0684364480752648</v>
      </c>
      <c r="T60" s="3">
        <v>0.27</v>
      </c>
      <c r="U60" s="26">
        <f t="shared" si="49"/>
        <v>0.0184778409803215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0.231971069055567</v>
      </c>
      <c r="AC60" s="29">
        <f t="shared" si="51"/>
        <v>9.024625</v>
      </c>
      <c r="AD60" s="1">
        <f t="shared" si="52"/>
        <v>0.45</v>
      </c>
      <c r="AE60" s="30">
        <f t="shared" si="53"/>
        <v>815.169720811158</v>
      </c>
      <c r="AF60" s="1">
        <f t="shared" si="54"/>
        <v>17065186.0825274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</row>
    <row r="61" s="1" customFormat="1" spans="1:78">
      <c r="A61" s="13"/>
      <c r="B61" s="13"/>
      <c r="C61" s="16">
        <v>3</v>
      </c>
      <c r="D61" s="19">
        <v>8.0978110896129</v>
      </c>
      <c r="E61" s="20">
        <f t="shared" si="55"/>
        <v>2.22030574896552</v>
      </c>
      <c r="F61" s="16" t="s">
        <v>73</v>
      </c>
      <c r="G61" s="13">
        <v>4</v>
      </c>
      <c r="H61" s="18">
        <f t="shared" si="40"/>
        <v>8.0978110896129</v>
      </c>
      <c r="I61" s="18">
        <f t="shared" si="41"/>
        <v>281.247811089613</v>
      </c>
      <c r="J61" s="18">
        <f t="shared" si="42"/>
        <v>0.0486343022514678</v>
      </c>
      <c r="K61" s="18">
        <f t="shared" si="43"/>
        <v>9.024625</v>
      </c>
      <c r="L61" s="18">
        <f t="shared" si="44"/>
        <v>2.43664875</v>
      </c>
      <c r="M61" s="13" t="s">
        <v>73</v>
      </c>
      <c r="N61" s="13"/>
      <c r="O61" s="18">
        <f t="shared" si="56"/>
        <v>9.44866847536233</v>
      </c>
      <c r="P61" s="18">
        <f t="shared" si="45"/>
        <v>0.459529398504687</v>
      </c>
      <c r="Q61" s="24">
        <f t="shared" si="46"/>
        <v>0.206788229327109</v>
      </c>
      <c r="R61" s="18">
        <f t="shared" si="47"/>
        <v>1.0964919375</v>
      </c>
      <c r="S61" s="25">
        <f t="shared" si="48"/>
        <v>0.188590743128113</v>
      </c>
      <c r="T61" s="3">
        <v>0.27</v>
      </c>
      <c r="U61" s="26">
        <f t="shared" si="49"/>
        <v>0.0509195006445904</v>
      </c>
      <c r="V61" s="3">
        <v>220.1</v>
      </c>
      <c r="W61" s="27">
        <v>12.1</v>
      </c>
      <c r="X61" s="27">
        <v>4.5</v>
      </c>
      <c r="Y61" s="27">
        <v>1.5</v>
      </c>
      <c r="Z61" s="27">
        <v>6.8</v>
      </c>
      <c r="AA61" s="3">
        <v>30.2</v>
      </c>
      <c r="AB61" s="2">
        <f t="shared" si="50"/>
        <v>0.290552229444344</v>
      </c>
      <c r="AC61" s="29">
        <f t="shared" si="51"/>
        <v>9.024625</v>
      </c>
      <c r="AD61" s="1">
        <f t="shared" si="52"/>
        <v>0.45</v>
      </c>
      <c r="AE61" s="30">
        <f t="shared" si="53"/>
        <v>815.169720811158</v>
      </c>
      <c r="AF61" s="1">
        <f t="shared" si="54"/>
        <v>21374768.3379137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</row>
    <row r="62" s="1" customFormat="1" spans="1:78">
      <c r="A62" s="13"/>
      <c r="B62" s="13"/>
      <c r="C62" s="16">
        <v>4</v>
      </c>
      <c r="D62" s="19">
        <v>17.1505255416667</v>
      </c>
      <c r="E62" s="20">
        <f t="shared" si="55"/>
        <v>8.0978110896129</v>
      </c>
      <c r="F62" s="16" t="s">
        <v>73</v>
      </c>
      <c r="G62" s="13">
        <v>5</v>
      </c>
      <c r="H62" s="18">
        <f t="shared" si="40"/>
        <v>17.1505255416667</v>
      </c>
      <c r="I62" s="18">
        <f t="shared" si="41"/>
        <v>290.300525541667</v>
      </c>
      <c r="J62" s="18">
        <f t="shared" si="42"/>
        <v>0.143153288996055</v>
      </c>
      <c r="K62" s="18">
        <f t="shared" si="43"/>
        <v>9.024625</v>
      </c>
      <c r="L62" s="18">
        <f t="shared" si="44"/>
        <v>2.43664875</v>
      </c>
      <c r="M62" s="13" t="s">
        <v>75</v>
      </c>
      <c r="N62" s="18">
        <f>(O61-P61)*$C$22/100</f>
        <v>8.53968212301476</v>
      </c>
      <c r="O62" s="18">
        <f t="shared" si="56"/>
        <v>2.88610570384288</v>
      </c>
      <c r="P62" s="18">
        <f t="shared" si="45"/>
        <v>0.413155523895383</v>
      </c>
      <c r="Q62" s="24">
        <f t="shared" si="46"/>
        <v>0.185919985752922</v>
      </c>
      <c r="R62" s="18">
        <f t="shared" si="47"/>
        <v>1.0964919375</v>
      </c>
      <c r="S62" s="25">
        <f t="shared" si="48"/>
        <v>0.169558917302046</v>
      </c>
      <c r="T62" s="3">
        <v>0.27</v>
      </c>
      <c r="U62" s="26">
        <f t="shared" si="49"/>
        <v>0.0457809076715523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0.289002943662973</v>
      </c>
      <c r="AC62" s="29">
        <f t="shared" si="51"/>
        <v>9.024625</v>
      </c>
      <c r="AD62" s="1">
        <f t="shared" si="52"/>
        <v>0.45</v>
      </c>
      <c r="AE62" s="30">
        <f t="shared" si="53"/>
        <v>815.169720811158</v>
      </c>
      <c r="AF62" s="1">
        <f t="shared" si="54"/>
        <v>21260793.5639828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</row>
    <row r="63" s="1" customFormat="1" spans="1:78">
      <c r="A63" s="13"/>
      <c r="B63" s="13"/>
      <c r="C63" s="16">
        <v>5</v>
      </c>
      <c r="D63" s="19">
        <v>22.0192308987097</v>
      </c>
      <c r="E63" s="20">
        <f t="shared" si="55"/>
        <v>17.1505255416667</v>
      </c>
      <c r="F63" s="16" t="s">
        <v>75</v>
      </c>
      <c r="G63" s="13">
        <v>6</v>
      </c>
      <c r="H63" s="18">
        <f t="shared" si="40"/>
        <v>22.0192308987097</v>
      </c>
      <c r="I63" s="18">
        <f t="shared" si="41"/>
        <v>295.16923089871</v>
      </c>
      <c r="J63" s="18">
        <f t="shared" si="42"/>
        <v>0.24892506415</v>
      </c>
      <c r="K63" s="18">
        <f t="shared" si="43"/>
        <v>9.024625</v>
      </c>
      <c r="L63" s="18">
        <f t="shared" si="44"/>
        <v>2.43664875</v>
      </c>
      <c r="M63" s="13" t="s">
        <v>73</v>
      </c>
      <c r="N63" s="13"/>
      <c r="O63" s="18">
        <f t="shared" si="56"/>
        <v>4.9095989299475</v>
      </c>
      <c r="P63" s="18">
        <f t="shared" si="45"/>
        <v>1.22212222858795</v>
      </c>
      <c r="Q63" s="24">
        <f t="shared" si="46"/>
        <v>0.549955002864579</v>
      </c>
      <c r="R63" s="18">
        <f t="shared" si="47"/>
        <v>1.0964919375</v>
      </c>
      <c r="S63" s="25">
        <f t="shared" si="48"/>
        <v>0.501558638104057</v>
      </c>
      <c r="T63" s="3">
        <v>0.27</v>
      </c>
      <c r="U63" s="26">
        <f t="shared" si="49"/>
        <v>0.135420832288095</v>
      </c>
      <c r="V63" s="3">
        <v>229.1</v>
      </c>
      <c r="W63" s="27">
        <v>15.1</v>
      </c>
      <c r="X63" s="27">
        <v>6</v>
      </c>
      <c r="Y63" s="27">
        <v>3</v>
      </c>
      <c r="Z63" s="27">
        <v>7</v>
      </c>
      <c r="AA63" s="3">
        <v>30.2</v>
      </c>
      <c r="AB63" s="2">
        <f t="shared" si="50"/>
        <v>0.331229380934861</v>
      </c>
      <c r="AC63" s="29">
        <f t="shared" si="51"/>
        <v>9.024625</v>
      </c>
      <c r="AD63" s="1">
        <f t="shared" si="52"/>
        <v>0.45</v>
      </c>
      <c r="AE63" s="30">
        <f t="shared" si="53"/>
        <v>815.169720811158</v>
      </c>
      <c r="AF63" s="1">
        <f t="shared" si="54"/>
        <v>24367224.0881889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</row>
    <row r="64" s="1" customFormat="1" spans="1:78">
      <c r="A64" s="13"/>
      <c r="B64" s="13"/>
      <c r="C64" s="16">
        <v>6</v>
      </c>
      <c r="D64" s="19">
        <v>26.4283027633333</v>
      </c>
      <c r="E64" s="20">
        <f t="shared" si="55"/>
        <v>22.0192308987097</v>
      </c>
      <c r="F64" s="16" t="s">
        <v>73</v>
      </c>
      <c r="G64" s="13">
        <v>7</v>
      </c>
      <c r="H64" s="18">
        <f t="shared" si="40"/>
        <v>26.4283027633333</v>
      </c>
      <c r="I64" s="18">
        <f t="shared" si="41"/>
        <v>299.578302763333</v>
      </c>
      <c r="J64" s="18">
        <f t="shared" si="42"/>
        <v>0.40449657153022</v>
      </c>
      <c r="K64" s="18">
        <f t="shared" si="43"/>
        <v>9.024625</v>
      </c>
      <c r="L64" s="18">
        <f t="shared" si="44"/>
        <v>2.43664875</v>
      </c>
      <c r="M64" s="13" t="s">
        <v>73</v>
      </c>
      <c r="N64" s="13"/>
      <c r="O64" s="18">
        <f t="shared" si="56"/>
        <v>6.12412545135955</v>
      </c>
      <c r="P64" s="18">
        <f t="shared" si="45"/>
        <v>2.4771877486959</v>
      </c>
      <c r="Q64" s="24">
        <f t="shared" si="46"/>
        <v>1.11473448691315</v>
      </c>
      <c r="R64" s="18">
        <f t="shared" si="47"/>
        <v>1.0964919375</v>
      </c>
      <c r="S64" s="25">
        <f t="shared" si="48"/>
        <v>1.01663719430053</v>
      </c>
      <c r="T64" s="3">
        <v>0.27</v>
      </c>
      <c r="U64" s="26">
        <f t="shared" si="49"/>
        <v>0.274492042461144</v>
      </c>
      <c r="V64" s="3">
        <v>229.1</v>
      </c>
      <c r="W64" s="27">
        <v>15.1</v>
      </c>
      <c r="X64" s="27">
        <v>6</v>
      </c>
      <c r="Y64" s="27">
        <v>3</v>
      </c>
      <c r="Z64" s="27">
        <v>7</v>
      </c>
      <c r="AA64" s="3">
        <v>30.2</v>
      </c>
      <c r="AB64" s="2">
        <f t="shared" si="50"/>
        <v>0.373159350802035</v>
      </c>
      <c r="AC64" s="29">
        <f t="shared" si="51"/>
        <v>9.024625</v>
      </c>
      <c r="AD64" s="1">
        <f t="shared" si="52"/>
        <v>0.45</v>
      </c>
      <c r="AE64" s="30">
        <f t="shared" si="53"/>
        <v>815.169720811158</v>
      </c>
      <c r="AF64" s="1">
        <f t="shared" si="54"/>
        <v>27451844.6882116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</row>
    <row r="65" s="1" customFormat="1" spans="1:78">
      <c r="A65" s="13"/>
      <c r="B65" s="13"/>
      <c r="C65" s="16">
        <v>7</v>
      </c>
      <c r="D65" s="19">
        <v>27.6299317441935</v>
      </c>
      <c r="E65" s="20">
        <f t="shared" si="55"/>
        <v>26.4283027633333</v>
      </c>
      <c r="F65" s="16" t="s">
        <v>73</v>
      </c>
      <c r="G65" s="13">
        <v>8</v>
      </c>
      <c r="H65" s="18">
        <f t="shared" si="40"/>
        <v>27.6299317441935</v>
      </c>
      <c r="I65" s="18">
        <f t="shared" si="41"/>
        <v>300.779931744194</v>
      </c>
      <c r="J65" s="18">
        <f t="shared" si="42"/>
        <v>0.460581017293353</v>
      </c>
      <c r="K65" s="18">
        <f t="shared" si="43"/>
        <v>9.024625</v>
      </c>
      <c r="L65" s="18">
        <f t="shared" si="44"/>
        <v>2.43664875</v>
      </c>
      <c r="M65" s="13" t="s">
        <v>73</v>
      </c>
      <c r="N65" s="13"/>
      <c r="O65" s="18">
        <f t="shared" si="56"/>
        <v>6.08358645266365</v>
      </c>
      <c r="P65" s="18">
        <f t="shared" si="45"/>
        <v>2.80198443715988</v>
      </c>
      <c r="Q65" s="24">
        <f t="shared" si="46"/>
        <v>1.26089299672195</v>
      </c>
      <c r="R65" s="18">
        <f t="shared" si="47"/>
        <v>1.0964919375</v>
      </c>
      <c r="S65" s="25">
        <f t="shared" si="48"/>
        <v>1.14993366900333</v>
      </c>
      <c r="T65" s="3">
        <v>0.27</v>
      </c>
      <c r="U65" s="26">
        <f t="shared" si="49"/>
        <v>0.3104820906309</v>
      </c>
      <c r="V65" s="3">
        <v>229.1</v>
      </c>
      <c r="W65" s="27">
        <v>15.1</v>
      </c>
      <c r="X65" s="27">
        <v>6</v>
      </c>
      <c r="Y65" s="27">
        <v>3</v>
      </c>
      <c r="Z65" s="27">
        <v>7</v>
      </c>
      <c r="AA65" s="3">
        <v>30.2</v>
      </c>
      <c r="AB65" s="2">
        <f t="shared" si="50"/>
        <v>0.384010350325216</v>
      </c>
      <c r="AC65" s="29">
        <f t="shared" si="51"/>
        <v>9.024625</v>
      </c>
      <c r="AD65" s="1">
        <f t="shared" si="52"/>
        <v>0.45</v>
      </c>
      <c r="AE65" s="30">
        <f t="shared" si="53"/>
        <v>815.169720811158</v>
      </c>
      <c r="AF65" s="1">
        <f t="shared" si="54"/>
        <v>28250109.4321662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</row>
    <row r="66" s="1" customFormat="1" spans="1:78">
      <c r="A66" s="13"/>
      <c r="B66" s="13"/>
      <c r="C66" s="16">
        <v>8</v>
      </c>
      <c r="D66" s="19">
        <v>25.1738590777419</v>
      </c>
      <c r="E66" s="20">
        <f t="shared" si="55"/>
        <v>27.6299317441935</v>
      </c>
      <c r="F66" s="16" t="s">
        <v>73</v>
      </c>
      <c r="G66" s="13">
        <v>9</v>
      </c>
      <c r="H66" s="18">
        <f t="shared" si="40"/>
        <v>25.1738590777419</v>
      </c>
      <c r="I66" s="18">
        <f t="shared" si="41"/>
        <v>298.323859077742</v>
      </c>
      <c r="J66" s="18">
        <f t="shared" si="42"/>
        <v>0.352825891353282</v>
      </c>
      <c r="K66" s="18">
        <f t="shared" si="43"/>
        <v>9.024625</v>
      </c>
      <c r="L66" s="18">
        <f t="shared" si="44"/>
        <v>2.43664875</v>
      </c>
      <c r="M66" s="13" t="s">
        <v>73</v>
      </c>
      <c r="N66" s="13"/>
      <c r="O66" s="18">
        <f t="shared" si="56"/>
        <v>5.71825076550376</v>
      </c>
      <c r="P66" s="18">
        <f t="shared" si="45"/>
        <v>2.01754692332045</v>
      </c>
      <c r="Q66" s="24">
        <f t="shared" si="46"/>
        <v>0.907896115494204</v>
      </c>
      <c r="R66" s="18">
        <f t="shared" si="47"/>
        <v>1.0964919375</v>
      </c>
      <c r="S66" s="25">
        <f t="shared" si="48"/>
        <v>0.828000721614247</v>
      </c>
      <c r="T66" s="3">
        <v>0.27</v>
      </c>
      <c r="U66" s="26">
        <f t="shared" si="49"/>
        <v>0.223560194835847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50"/>
        <v>0.342603398743008</v>
      </c>
      <c r="AC66" s="29">
        <f t="shared" si="51"/>
        <v>9.024625</v>
      </c>
      <c r="AD66" s="1">
        <f t="shared" si="52"/>
        <v>0.45</v>
      </c>
      <c r="AE66" s="30">
        <f t="shared" si="53"/>
        <v>815.169720811158</v>
      </c>
      <c r="AF66" s="1">
        <f t="shared" si="54"/>
        <v>25203965.2007434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</row>
    <row r="67" s="1" customFormat="1" spans="1:78">
      <c r="A67" s="13"/>
      <c r="B67" s="13"/>
      <c r="C67" s="16">
        <v>9</v>
      </c>
      <c r="D67" s="19">
        <v>20.7652472966667</v>
      </c>
      <c r="E67" s="20">
        <f t="shared" si="55"/>
        <v>25.1738590777419</v>
      </c>
      <c r="F67" s="16" t="s">
        <v>73</v>
      </c>
      <c r="G67" s="13">
        <v>10</v>
      </c>
      <c r="H67" s="18">
        <f t="shared" si="40"/>
        <v>20.7652472966667</v>
      </c>
      <c r="I67" s="18">
        <f t="shared" si="41"/>
        <v>293.915247296667</v>
      </c>
      <c r="J67" s="18">
        <f t="shared" si="42"/>
        <v>0.216245192988255</v>
      </c>
      <c r="K67" s="18">
        <f t="shared" si="43"/>
        <v>9.024625</v>
      </c>
      <c r="L67" s="18">
        <f t="shared" si="44"/>
        <v>2.43664875</v>
      </c>
      <c r="M67" s="13" t="s">
        <v>73</v>
      </c>
      <c r="N67" s="13"/>
      <c r="O67" s="18">
        <f t="shared" si="56"/>
        <v>6.13735259218331</v>
      </c>
      <c r="P67" s="18">
        <f t="shared" si="45"/>
        <v>1.32717299573365</v>
      </c>
      <c r="Q67" s="24">
        <f t="shared" si="46"/>
        <v>0.597227848080141</v>
      </c>
      <c r="R67" s="18">
        <f t="shared" si="47"/>
        <v>1.0964919375</v>
      </c>
      <c r="S67" s="25">
        <f t="shared" si="48"/>
        <v>0.544671445046664</v>
      </c>
      <c r="T67" s="3">
        <v>0.27</v>
      </c>
      <c r="U67" s="26">
        <f t="shared" si="49"/>
        <v>0.147061290162599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0"/>
        <v>0.319538978984024</v>
      </c>
      <c r="AC67" s="29">
        <f t="shared" si="51"/>
        <v>9.024625</v>
      </c>
      <c r="AD67" s="1">
        <f t="shared" si="52"/>
        <v>0.45</v>
      </c>
      <c r="AE67" s="30">
        <f t="shared" si="53"/>
        <v>815.169720811158</v>
      </c>
      <c r="AF67" s="1">
        <f t="shared" si="54"/>
        <v>23507207.8564976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</row>
    <row r="68" s="1" customFormat="1" spans="1:78">
      <c r="A68" s="13"/>
      <c r="B68" s="13"/>
      <c r="C68" s="16">
        <v>10</v>
      </c>
      <c r="D68" s="19">
        <v>16.6124178970968</v>
      </c>
      <c r="E68" s="20">
        <f t="shared" si="55"/>
        <v>20.7652472966667</v>
      </c>
      <c r="F68" s="16" t="s">
        <v>73</v>
      </c>
      <c r="G68" s="13">
        <v>11</v>
      </c>
      <c r="H68" s="18">
        <f t="shared" si="40"/>
        <v>16.6124178970968</v>
      </c>
      <c r="I68" s="18">
        <f t="shared" si="41"/>
        <v>289.762417897097</v>
      </c>
      <c r="J68" s="18">
        <f t="shared" si="42"/>
        <v>0.134508762626784</v>
      </c>
      <c r="K68" s="18">
        <f t="shared" si="43"/>
        <v>9.024625</v>
      </c>
      <c r="L68" s="18">
        <f t="shared" si="44"/>
        <v>2.43664875</v>
      </c>
      <c r="M68" s="13" t="s">
        <v>75</v>
      </c>
      <c r="N68" s="18">
        <f>(O67-P67)*$C$22/100</f>
        <v>4.56967061662718</v>
      </c>
      <c r="O68" s="18">
        <f t="shared" si="56"/>
        <v>2.67715772982248</v>
      </c>
      <c r="P68" s="18">
        <f t="shared" si="45"/>
        <v>0.360101173595152</v>
      </c>
      <c r="Q68" s="24">
        <f t="shared" si="46"/>
        <v>0.162045528117818</v>
      </c>
      <c r="R68" s="18">
        <f t="shared" si="47"/>
        <v>1.0964919375</v>
      </c>
      <c r="S68" s="25">
        <f t="shared" si="48"/>
        <v>0.14778542602628</v>
      </c>
      <c r="T68" s="3">
        <v>0.27</v>
      </c>
      <c r="U68" s="26">
        <f t="shared" si="49"/>
        <v>0.0399020650270956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0.238430472605669</v>
      </c>
      <c r="AC68" s="29">
        <f t="shared" si="51"/>
        <v>9.024625</v>
      </c>
      <c r="AD68" s="1">
        <f t="shared" si="52"/>
        <v>0.45</v>
      </c>
      <c r="AE68" s="30">
        <f t="shared" si="53"/>
        <v>815.169720811158</v>
      </c>
      <c r="AF68" s="1">
        <f t="shared" si="54"/>
        <v>17540378.6313802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</row>
    <row r="69" s="1" customFormat="1" spans="1:78">
      <c r="A69" s="13"/>
      <c r="B69" s="13"/>
      <c r="C69" s="16">
        <v>11</v>
      </c>
      <c r="D69" s="19">
        <v>7.79997143496667</v>
      </c>
      <c r="E69" s="20">
        <f t="shared" si="55"/>
        <v>16.6124178970968</v>
      </c>
      <c r="F69" s="16" t="s">
        <v>75</v>
      </c>
      <c r="G69" s="13">
        <v>12</v>
      </c>
      <c r="H69" s="18">
        <f t="shared" si="40"/>
        <v>7.79997143496667</v>
      </c>
      <c r="I69" s="18">
        <f t="shared" si="41"/>
        <v>280.949971434967</v>
      </c>
      <c r="J69" s="18">
        <f t="shared" si="42"/>
        <v>0.0468817230947135</v>
      </c>
      <c r="K69" s="18">
        <f t="shared" si="43"/>
        <v>9.024625</v>
      </c>
      <c r="L69" s="18">
        <f t="shared" si="44"/>
        <v>2.43664875</v>
      </c>
      <c r="M69" s="13" t="s">
        <v>73</v>
      </c>
      <c r="N69" s="13"/>
      <c r="O69" s="18">
        <f t="shared" si="56"/>
        <v>4.75370530622733</v>
      </c>
      <c r="P69" s="18">
        <f t="shared" si="45"/>
        <v>0.22286189584042</v>
      </c>
      <c r="Q69" s="24">
        <f t="shared" si="46"/>
        <v>0.100287853128189</v>
      </c>
      <c r="R69" s="18">
        <f t="shared" si="47"/>
        <v>1.0964919375</v>
      </c>
      <c r="S69" s="25">
        <f t="shared" si="48"/>
        <v>0.0914624628766949</v>
      </c>
      <c r="T69" s="3">
        <v>0.27</v>
      </c>
      <c r="U69" s="26">
        <f t="shared" si="49"/>
        <v>0.0246948649767076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0.233845501790477</v>
      </c>
      <c r="AC69" s="29">
        <f t="shared" si="51"/>
        <v>9.024625</v>
      </c>
      <c r="AD69" s="1">
        <f t="shared" si="52"/>
        <v>0.45</v>
      </c>
      <c r="AE69" s="30">
        <f t="shared" si="53"/>
        <v>815.169720811158</v>
      </c>
      <c r="AF69" s="1">
        <f t="shared" si="54"/>
        <v>17203080.6206293</v>
      </c>
      <c r="AG69" s="1">
        <f>SUM(AF58:AF69)</f>
        <v>256857631.650735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</row>
    <row r="70" s="1" customFormat="1" spans="1:46">
      <c r="A70" s="13"/>
      <c r="B70" s="13"/>
      <c r="C70" s="16">
        <v>12</v>
      </c>
      <c r="D70" s="19">
        <v>0.459564612</v>
      </c>
      <c r="E70" s="20">
        <f t="shared" si="55"/>
        <v>7.79997143496667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3" t="s">
        <v>44</v>
      </c>
      <c r="T72" s="23"/>
      <c r="U72" s="23"/>
      <c r="V72" s="23" t="s">
        <v>45</v>
      </c>
      <c r="W72" s="23"/>
      <c r="X72" s="23"/>
      <c r="Y72" s="23" t="s">
        <v>46</v>
      </c>
      <c r="Z72" s="23"/>
      <c r="AA72" s="23"/>
      <c r="AB72" s="23" t="s">
        <v>47</v>
      </c>
      <c r="AC72" s="23"/>
      <c r="AD72" s="23"/>
      <c r="AE72" s="23" t="s">
        <v>48</v>
      </c>
      <c r="AF72" s="23"/>
      <c r="AG72" s="23"/>
      <c r="AH72" s="23" t="s">
        <v>49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51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4" t="s">
        <v>11</v>
      </c>
      <c r="AR73" s="34" t="s">
        <v>12</v>
      </c>
      <c r="AS73" s="34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1</v>
      </c>
      <c r="E74" s="16"/>
      <c r="F74" s="16"/>
      <c r="G74" s="13">
        <v>1</v>
      </c>
      <c r="H74" s="18">
        <f t="shared" ref="H74:H85" si="57">E75</f>
        <v>1</v>
      </c>
      <c r="I74" s="18">
        <f t="shared" ref="I74:I85" si="58">H74+273.15</f>
        <v>274.15</v>
      </c>
      <c r="J74" s="18">
        <f t="shared" ref="J74:J85" si="59">EXP(($C$16*(I74-$C$14))/($C$17*I74*$C$14))</f>
        <v>0.0198461430441487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0.0103442066774712</v>
      </c>
      <c r="Q74" s="24">
        <f t="shared" ref="Q74:Q85" si="63">P74*$B$76</f>
        <v>0.00268949373614251</v>
      </c>
      <c r="R74" s="18">
        <f t="shared" ref="R74:R85" si="64">L74*$B$76</f>
        <v>0.1355172</v>
      </c>
      <c r="S74" s="25">
        <f t="shared" ref="S74:S85" si="65">Q74/R74</f>
        <v>0.0198461430441487</v>
      </c>
      <c r="T74" s="3">
        <v>0.01</v>
      </c>
      <c r="U74" s="26">
        <f t="shared" ref="U74:U85" si="66">S74*T74</f>
        <v>0.000198461430441487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0.00568846143044149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1.17211207249338</v>
      </c>
      <c r="AX74" s="1">
        <f t="shared" ref="AX74:AX85" si="73">AW74*10000*AV74*0.67*AU74*AT74</f>
        <v>605.387123661471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-0.116422182580645</v>
      </c>
      <c r="E75" s="20">
        <f t="shared" ref="E75:E86" si="74">D74</f>
        <v>1</v>
      </c>
      <c r="F75" s="16" t="s">
        <v>73</v>
      </c>
      <c r="G75" s="13">
        <v>2</v>
      </c>
      <c r="H75" s="18">
        <f t="shared" si="57"/>
        <v>-0.116422182580645</v>
      </c>
      <c r="I75" s="18">
        <f t="shared" si="58"/>
        <v>273.033577817419</v>
      </c>
      <c r="J75" s="18">
        <f t="shared" si="59"/>
        <v>0.017163502403855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1.03209579332253</v>
      </c>
      <c r="P75" s="18">
        <f t="shared" si="62"/>
        <v>0.0177143786296999</v>
      </c>
      <c r="Q75" s="24">
        <f t="shared" si="63"/>
        <v>0.00460573844372196</v>
      </c>
      <c r="R75" s="18">
        <f t="shared" si="64"/>
        <v>0.1355172</v>
      </c>
      <c r="S75" s="25">
        <f t="shared" si="65"/>
        <v>0.0339863754838645</v>
      </c>
      <c r="T75" s="3">
        <v>0.01</v>
      </c>
      <c r="U75" s="26">
        <f t="shared" si="66"/>
        <v>0.000339863754838645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0.00582986375483864</v>
      </c>
      <c r="AU75" s="29">
        <f t="shared" si="70"/>
        <v>52.122</v>
      </c>
      <c r="AV75" s="1">
        <f t="shared" si="71"/>
        <v>0.26</v>
      </c>
      <c r="AW75" s="2">
        <f t="shared" si="72"/>
        <v>1.17211207249338</v>
      </c>
      <c r="AX75" s="1">
        <f t="shared" si="73"/>
        <v>620.435682484028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9">
        <v>2.22030574896552</v>
      </c>
      <c r="E76" s="20">
        <f t="shared" si="74"/>
        <v>-0.116422182580645</v>
      </c>
      <c r="F76" s="16" t="s">
        <v>73</v>
      </c>
      <c r="G76" s="13">
        <v>3</v>
      </c>
      <c r="H76" s="18">
        <f t="shared" si="57"/>
        <v>2.22030574896552</v>
      </c>
      <c r="I76" s="18">
        <f t="shared" si="58"/>
        <v>275.370305748966</v>
      </c>
      <c r="J76" s="18">
        <f t="shared" si="59"/>
        <v>0.0232289740843491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1.53560141469283</v>
      </c>
      <c r="P76" s="18">
        <f t="shared" si="62"/>
        <v>0.0356704454657895</v>
      </c>
      <c r="Q76" s="24">
        <f t="shared" si="63"/>
        <v>0.00927431582110528</v>
      </c>
      <c r="R76" s="18">
        <f t="shared" si="64"/>
        <v>0.1355172</v>
      </c>
      <c r="S76" s="25">
        <f t="shared" si="65"/>
        <v>0.0684364480752648</v>
      </c>
      <c r="T76" s="3">
        <v>0.01</v>
      </c>
      <c r="U76" s="26">
        <f t="shared" si="66"/>
        <v>0.000684364480752648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0.00617436448075265</v>
      </c>
      <c r="AU76" s="29">
        <f t="shared" si="70"/>
        <v>52.122</v>
      </c>
      <c r="AV76" s="1">
        <f t="shared" si="71"/>
        <v>0.26</v>
      </c>
      <c r="AW76" s="2">
        <f t="shared" si="72"/>
        <v>1.17211207249338</v>
      </c>
      <c r="AX76" s="1">
        <f t="shared" si="73"/>
        <v>657.098725050211</v>
      </c>
    </row>
    <row r="77" s="1" customFormat="1" spans="1:50">
      <c r="A77" s="13"/>
      <c r="B77" s="13"/>
      <c r="C77" s="16">
        <v>3</v>
      </c>
      <c r="D77" s="19">
        <v>8.0978110896129</v>
      </c>
      <c r="E77" s="20">
        <f t="shared" si="74"/>
        <v>2.22030574896552</v>
      </c>
      <c r="F77" s="16" t="s">
        <v>73</v>
      </c>
      <c r="G77" s="13">
        <v>4</v>
      </c>
      <c r="H77" s="18">
        <f t="shared" si="57"/>
        <v>8.0978110896129</v>
      </c>
      <c r="I77" s="18">
        <f t="shared" si="58"/>
        <v>281.247811089613</v>
      </c>
      <c r="J77" s="18">
        <f t="shared" si="59"/>
        <v>0.0486343022514678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2.02115096922704</v>
      </c>
      <c r="P77" s="18">
        <f t="shared" si="62"/>
        <v>0.0982972671332349</v>
      </c>
      <c r="Q77" s="24">
        <f t="shared" si="63"/>
        <v>0.0255572894546411</v>
      </c>
      <c r="R77" s="18">
        <f t="shared" si="64"/>
        <v>0.1355172</v>
      </c>
      <c r="S77" s="25">
        <f t="shared" si="65"/>
        <v>0.188590743128113</v>
      </c>
      <c r="T77" s="3">
        <v>0.01</v>
      </c>
      <c r="U77" s="26">
        <f t="shared" si="66"/>
        <v>0.00188590743128113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0.015</v>
      </c>
      <c r="AR77" s="3">
        <v>0.5</v>
      </c>
      <c r="AS77" s="3">
        <f t="shared" si="68"/>
        <v>0.0075</v>
      </c>
      <c r="AT77" s="2">
        <f t="shared" si="69"/>
        <v>0.00987590743128113</v>
      </c>
      <c r="AU77" s="29">
        <f t="shared" si="70"/>
        <v>52.122</v>
      </c>
      <c r="AV77" s="1">
        <f t="shared" si="71"/>
        <v>0.26</v>
      </c>
      <c r="AW77" s="2">
        <f t="shared" si="72"/>
        <v>1.17211207249338</v>
      </c>
      <c r="AX77" s="1">
        <f t="shared" si="73"/>
        <v>1051.03062866442</v>
      </c>
    </row>
    <row r="78" s="1" customFormat="1" spans="1:50">
      <c r="A78" s="13"/>
      <c r="B78" s="13"/>
      <c r="C78" s="16">
        <v>4</v>
      </c>
      <c r="D78" s="19">
        <v>17.1505255416667</v>
      </c>
      <c r="E78" s="20">
        <f t="shared" si="74"/>
        <v>8.0978110896129</v>
      </c>
      <c r="F78" s="16" t="s">
        <v>73</v>
      </c>
      <c r="G78" s="13">
        <v>5</v>
      </c>
      <c r="H78" s="18">
        <f t="shared" si="57"/>
        <v>17.1505255416667</v>
      </c>
      <c r="I78" s="18">
        <f t="shared" si="58"/>
        <v>290.300525541667</v>
      </c>
      <c r="J78" s="18">
        <f t="shared" si="59"/>
        <v>0.143153288996055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1.82671101698911</v>
      </c>
      <c r="O78" s="18">
        <f t="shared" si="75"/>
        <v>0.61736268510469</v>
      </c>
      <c r="P78" s="18">
        <f t="shared" si="62"/>
        <v>0.0883774988761722</v>
      </c>
      <c r="Q78" s="24">
        <f t="shared" si="63"/>
        <v>0.0229781497078048</v>
      </c>
      <c r="R78" s="18">
        <f t="shared" si="64"/>
        <v>0.1355172</v>
      </c>
      <c r="S78" s="25">
        <f t="shared" si="65"/>
        <v>0.169558917302046</v>
      </c>
      <c r="T78" s="3">
        <v>0.01</v>
      </c>
      <c r="U78" s="26">
        <f t="shared" si="66"/>
        <v>0.00169558917302046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0.0116455891730205</v>
      </c>
      <c r="AU78" s="29">
        <f t="shared" si="70"/>
        <v>52.122</v>
      </c>
      <c r="AV78" s="1">
        <f t="shared" si="71"/>
        <v>0.26</v>
      </c>
      <c r="AW78" s="2">
        <f t="shared" si="72"/>
        <v>1.17211207249338</v>
      </c>
      <c r="AX78" s="1">
        <f t="shared" si="73"/>
        <v>1239.36671084203</v>
      </c>
    </row>
    <row r="79" s="1" customFormat="1" spans="1:50">
      <c r="A79" s="13"/>
      <c r="B79" s="13"/>
      <c r="C79" s="16">
        <v>5</v>
      </c>
      <c r="D79" s="19">
        <v>22.0192308987097</v>
      </c>
      <c r="E79" s="20">
        <f t="shared" si="74"/>
        <v>17.1505255416667</v>
      </c>
      <c r="F79" s="16" t="s">
        <v>75</v>
      </c>
      <c r="G79" s="13">
        <v>6</v>
      </c>
      <c r="H79" s="18">
        <f t="shared" si="57"/>
        <v>22.0192308987097</v>
      </c>
      <c r="I79" s="18">
        <f t="shared" si="58"/>
        <v>295.16923089871</v>
      </c>
      <c r="J79" s="18">
        <f t="shared" si="59"/>
        <v>0.24892506415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1.05020518622852</v>
      </c>
      <c r="P79" s="18">
        <f t="shared" si="62"/>
        <v>0.261422393352597</v>
      </c>
      <c r="Q79" s="24">
        <f t="shared" si="63"/>
        <v>0.0679698222716751</v>
      </c>
      <c r="R79" s="18">
        <f t="shared" si="64"/>
        <v>0.1355172</v>
      </c>
      <c r="S79" s="25">
        <f t="shared" si="65"/>
        <v>0.501558638104057</v>
      </c>
      <c r="T79" s="3">
        <v>0.01</v>
      </c>
      <c r="U79" s="26">
        <f t="shared" si="66"/>
        <v>0.00501558638104057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0.0149655863810406</v>
      </c>
      <c r="AU79" s="29">
        <f t="shared" si="70"/>
        <v>52.122</v>
      </c>
      <c r="AV79" s="1">
        <f t="shared" si="71"/>
        <v>0.26</v>
      </c>
      <c r="AW79" s="2">
        <f t="shared" si="72"/>
        <v>1.17211207249338</v>
      </c>
      <c r="AX79" s="1">
        <f t="shared" si="73"/>
        <v>1592.69310408637</v>
      </c>
    </row>
    <row r="80" s="1" customFormat="1" spans="1:50">
      <c r="A80" s="13"/>
      <c r="B80" s="13"/>
      <c r="C80" s="16">
        <v>6</v>
      </c>
      <c r="D80" s="19">
        <v>26.4283027633333</v>
      </c>
      <c r="E80" s="20">
        <f t="shared" si="74"/>
        <v>22.0192308987097</v>
      </c>
      <c r="F80" s="16" t="s">
        <v>73</v>
      </c>
      <c r="G80" s="13">
        <v>7</v>
      </c>
      <c r="H80" s="18">
        <f t="shared" si="57"/>
        <v>26.4283027633333</v>
      </c>
      <c r="I80" s="18">
        <f t="shared" si="58"/>
        <v>299.578302763333</v>
      </c>
      <c r="J80" s="18">
        <f t="shared" si="59"/>
        <v>0.40449657153022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1.31000279287592</v>
      </c>
      <c r="P80" s="18">
        <f t="shared" si="62"/>
        <v>0.529891638413323</v>
      </c>
      <c r="Q80" s="24">
        <f t="shared" si="63"/>
        <v>0.137771825987464</v>
      </c>
      <c r="R80" s="18">
        <f t="shared" si="64"/>
        <v>0.1355172</v>
      </c>
      <c r="S80" s="25">
        <f t="shared" si="65"/>
        <v>1.01663719430053</v>
      </c>
      <c r="T80" s="3">
        <v>0.01</v>
      </c>
      <c r="U80" s="26">
        <f t="shared" si="66"/>
        <v>0.0101663719430053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0.02</v>
      </c>
      <c r="AR80" s="3">
        <v>0.5</v>
      </c>
      <c r="AS80" s="3">
        <f t="shared" si="68"/>
        <v>0.01</v>
      </c>
      <c r="AT80" s="2">
        <f t="shared" si="69"/>
        <v>0.0226163719430053</v>
      </c>
      <c r="AU80" s="29">
        <f t="shared" si="70"/>
        <v>52.122</v>
      </c>
      <c r="AV80" s="1">
        <f t="shared" si="71"/>
        <v>0.26</v>
      </c>
      <c r="AW80" s="2">
        <f t="shared" si="72"/>
        <v>1.17211207249338</v>
      </c>
      <c r="AX80" s="1">
        <f t="shared" si="73"/>
        <v>2406.91802619313</v>
      </c>
    </row>
    <row r="81" s="1" customFormat="1" spans="1:50">
      <c r="A81" s="13"/>
      <c r="B81" s="13"/>
      <c r="C81" s="16">
        <v>7</v>
      </c>
      <c r="D81" s="19">
        <v>27.6299317441935</v>
      </c>
      <c r="E81" s="20">
        <f t="shared" si="74"/>
        <v>26.4283027633333</v>
      </c>
      <c r="F81" s="16" t="s">
        <v>73</v>
      </c>
      <c r="G81" s="13">
        <v>8</v>
      </c>
      <c r="H81" s="18">
        <f t="shared" si="57"/>
        <v>27.6299317441935</v>
      </c>
      <c r="I81" s="18">
        <f t="shared" si="58"/>
        <v>300.779931744194</v>
      </c>
      <c r="J81" s="18">
        <f t="shared" si="59"/>
        <v>0.460581017293353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1.3013311544626</v>
      </c>
      <c r="P81" s="18">
        <f t="shared" si="62"/>
        <v>0.599368426957917</v>
      </c>
      <c r="Q81" s="24">
        <f t="shared" si="63"/>
        <v>0.155835791009058</v>
      </c>
      <c r="R81" s="18">
        <f t="shared" si="64"/>
        <v>0.1355172</v>
      </c>
      <c r="S81" s="25">
        <f t="shared" si="65"/>
        <v>1.14993366900333</v>
      </c>
      <c r="T81" s="3">
        <v>0.01</v>
      </c>
      <c r="U81" s="26">
        <f t="shared" si="66"/>
        <v>0.0114993366900333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0.02</v>
      </c>
      <c r="AR81" s="3">
        <v>0.5</v>
      </c>
      <c r="AS81" s="3">
        <f t="shared" si="68"/>
        <v>0.01</v>
      </c>
      <c r="AT81" s="2">
        <f t="shared" si="69"/>
        <v>0.0239493366900333</v>
      </c>
      <c r="AU81" s="29">
        <f t="shared" si="70"/>
        <v>52.122</v>
      </c>
      <c r="AV81" s="1">
        <f t="shared" si="71"/>
        <v>0.26</v>
      </c>
      <c r="AW81" s="2">
        <f t="shared" si="72"/>
        <v>1.17211207249338</v>
      </c>
      <c r="AX81" s="1">
        <f t="shared" si="73"/>
        <v>2548.77706910182</v>
      </c>
    </row>
    <row r="82" s="1" customFormat="1" spans="1:50">
      <c r="A82" s="13"/>
      <c r="B82" s="13"/>
      <c r="C82" s="16">
        <v>8</v>
      </c>
      <c r="D82" s="19">
        <v>25.1738590777419</v>
      </c>
      <c r="E82" s="20">
        <f t="shared" si="74"/>
        <v>27.6299317441935</v>
      </c>
      <c r="F82" s="16" t="s">
        <v>73</v>
      </c>
      <c r="G82" s="13">
        <v>9</v>
      </c>
      <c r="H82" s="18">
        <f t="shared" si="57"/>
        <v>25.1738590777419</v>
      </c>
      <c r="I82" s="18">
        <f t="shared" si="58"/>
        <v>298.323859077742</v>
      </c>
      <c r="J82" s="18">
        <f t="shared" si="59"/>
        <v>0.352825891353282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1.22318272750468</v>
      </c>
      <c r="P82" s="18">
        <f t="shared" si="62"/>
        <v>0.431570536119778</v>
      </c>
      <c r="Q82" s="24">
        <f t="shared" si="63"/>
        <v>0.112208339391142</v>
      </c>
      <c r="R82" s="18">
        <f t="shared" si="64"/>
        <v>0.1355172</v>
      </c>
      <c r="S82" s="25">
        <f t="shared" si="65"/>
        <v>0.828000721614247</v>
      </c>
      <c r="T82" s="3">
        <v>0.01</v>
      </c>
      <c r="U82" s="26">
        <f t="shared" si="66"/>
        <v>0.00828000721614247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7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0.0182300072161425</v>
      </c>
      <c r="AU82" s="29">
        <f t="shared" si="70"/>
        <v>52.122</v>
      </c>
      <c r="AV82" s="1">
        <f t="shared" si="71"/>
        <v>0.26</v>
      </c>
      <c r="AW82" s="2">
        <f t="shared" si="72"/>
        <v>1.17211207249338</v>
      </c>
      <c r="AX82" s="1">
        <f t="shared" si="73"/>
        <v>1940.10485398542</v>
      </c>
    </row>
    <row r="83" s="1" customFormat="1" spans="1:50">
      <c r="A83" s="13"/>
      <c r="B83" s="13"/>
      <c r="C83" s="16">
        <v>9</v>
      </c>
      <c r="D83" s="19">
        <v>20.7652472966667</v>
      </c>
      <c r="E83" s="20">
        <f t="shared" si="74"/>
        <v>25.1738590777419</v>
      </c>
      <c r="F83" s="16" t="s">
        <v>73</v>
      </c>
      <c r="G83" s="13">
        <v>10</v>
      </c>
      <c r="H83" s="18">
        <f t="shared" si="57"/>
        <v>20.7652472966667</v>
      </c>
      <c r="I83" s="18">
        <f t="shared" si="58"/>
        <v>293.915247296667</v>
      </c>
      <c r="J83" s="18">
        <f t="shared" si="59"/>
        <v>0.216245192988255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1.3128321913849</v>
      </c>
      <c r="P83" s="18">
        <f t="shared" si="62"/>
        <v>0.283893650587222</v>
      </c>
      <c r="Q83" s="24">
        <f t="shared" si="63"/>
        <v>0.0738123491526778</v>
      </c>
      <c r="R83" s="18">
        <f t="shared" si="64"/>
        <v>0.1355172</v>
      </c>
      <c r="S83" s="25">
        <f t="shared" si="65"/>
        <v>0.544671445046664</v>
      </c>
      <c r="T83" s="3">
        <v>0.01</v>
      </c>
      <c r="U83" s="26">
        <f t="shared" si="66"/>
        <v>0.00544671445046664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0.0153967144504666</v>
      </c>
      <c r="AU83" s="29">
        <f t="shared" si="70"/>
        <v>52.122</v>
      </c>
      <c r="AV83" s="1">
        <f t="shared" si="71"/>
        <v>0.26</v>
      </c>
      <c r="AW83" s="2">
        <f t="shared" si="72"/>
        <v>1.17211207249338</v>
      </c>
      <c r="AX83" s="1">
        <f t="shared" si="73"/>
        <v>1638.57534923667</v>
      </c>
    </row>
    <row r="84" s="1" customFormat="1" spans="1:50">
      <c r="A84" s="13"/>
      <c r="B84" s="13"/>
      <c r="C84" s="16">
        <v>10</v>
      </c>
      <c r="D84" s="19">
        <v>16.6124178970968</v>
      </c>
      <c r="E84" s="20">
        <f t="shared" si="74"/>
        <v>20.7652472966667</v>
      </c>
      <c r="F84" s="16" t="s">
        <v>73</v>
      </c>
      <c r="G84" s="13">
        <v>11</v>
      </c>
      <c r="H84" s="18">
        <f t="shared" si="57"/>
        <v>16.6124178970968</v>
      </c>
      <c r="I84" s="18">
        <f t="shared" si="58"/>
        <v>289.762417897097</v>
      </c>
      <c r="J84" s="18">
        <f t="shared" si="59"/>
        <v>0.134508762626784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0.977491613757797</v>
      </c>
      <c r="O84" s="18">
        <f t="shared" si="75"/>
        <v>0.572666927039884</v>
      </c>
      <c r="P84" s="18">
        <f t="shared" si="62"/>
        <v>0.0770287197534176</v>
      </c>
      <c r="Q84" s="24">
        <f t="shared" si="63"/>
        <v>0.0200274671358886</v>
      </c>
      <c r="R84" s="18">
        <f t="shared" si="64"/>
        <v>0.1355172</v>
      </c>
      <c r="S84" s="25">
        <f t="shared" si="65"/>
        <v>0.14778542602628</v>
      </c>
      <c r="T84" s="3">
        <v>0.01</v>
      </c>
      <c r="U84" s="26">
        <f t="shared" si="66"/>
        <v>0.0014778542602628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0.005</v>
      </c>
      <c r="AF84" s="3">
        <v>0.49</v>
      </c>
      <c r="AG84" s="26">
        <f t="shared" si="67"/>
        <v>0.00245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0.0089278542602628</v>
      </c>
      <c r="AU84" s="29">
        <f t="shared" si="70"/>
        <v>52.122</v>
      </c>
      <c r="AV84" s="1">
        <f t="shared" si="71"/>
        <v>0.26</v>
      </c>
      <c r="AW84" s="2">
        <f t="shared" si="72"/>
        <v>1.17211207249338</v>
      </c>
      <c r="AX84" s="1">
        <f t="shared" si="73"/>
        <v>950.135300586864</v>
      </c>
    </row>
    <row r="85" s="1" customFormat="1" spans="1:51">
      <c r="A85" s="13"/>
      <c r="B85" s="13"/>
      <c r="C85" s="16">
        <v>11</v>
      </c>
      <c r="D85" s="19">
        <v>7.79997143496667</v>
      </c>
      <c r="E85" s="20">
        <f t="shared" si="74"/>
        <v>16.6124178970968</v>
      </c>
      <c r="F85" s="16" t="s">
        <v>75</v>
      </c>
      <c r="G85" s="13">
        <v>12</v>
      </c>
      <c r="H85" s="18">
        <f t="shared" si="57"/>
        <v>7.79997143496667</v>
      </c>
      <c r="I85" s="18">
        <f t="shared" si="58"/>
        <v>280.949971434967</v>
      </c>
      <c r="J85" s="18">
        <f t="shared" si="59"/>
        <v>0.0468817230947135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1.01685820728647</v>
      </c>
      <c r="P85" s="18">
        <f t="shared" si="62"/>
        <v>0.0476720649005909</v>
      </c>
      <c r="Q85" s="24">
        <f t="shared" si="63"/>
        <v>0.0123947368741536</v>
      </c>
      <c r="R85" s="18">
        <f t="shared" si="64"/>
        <v>0.1355172</v>
      </c>
      <c r="S85" s="25">
        <f t="shared" si="65"/>
        <v>0.0914624628766949</v>
      </c>
      <c r="T85" s="3">
        <v>0.01</v>
      </c>
      <c r="U85" s="26">
        <f t="shared" si="66"/>
        <v>0.000914624628766949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0.005</v>
      </c>
      <c r="AF85" s="3">
        <v>0.49</v>
      </c>
      <c r="AG85" s="26">
        <f t="shared" si="67"/>
        <v>0.00245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0.00836462462876695</v>
      </c>
      <c r="AU85" s="29">
        <f t="shared" si="70"/>
        <v>52.122</v>
      </c>
      <c r="AV85" s="1">
        <f t="shared" si="71"/>
        <v>0.26</v>
      </c>
      <c r="AW85" s="2">
        <f t="shared" si="72"/>
        <v>1.17211207249338</v>
      </c>
      <c r="AX85" s="1">
        <f t="shared" si="73"/>
        <v>890.194318171569</v>
      </c>
      <c r="AY85" s="1">
        <f>SUM(AX74:AX85)</f>
        <v>16140.716892064</v>
      </c>
    </row>
    <row r="86" s="1" customFormat="1" spans="1:46">
      <c r="A86" s="13"/>
      <c r="B86" s="13"/>
      <c r="C86" s="16">
        <v>12</v>
      </c>
      <c r="D86" s="19">
        <v>0.459564612</v>
      </c>
      <c r="E86" s="20">
        <f t="shared" si="74"/>
        <v>7.79997143496667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44</v>
      </c>
      <c r="T88" s="23"/>
      <c r="U88" s="23"/>
      <c r="V88" s="23" t="s">
        <v>45</v>
      </c>
      <c r="W88" s="23"/>
      <c r="X88" s="23"/>
      <c r="Y88" s="23" t="s">
        <v>46</v>
      </c>
      <c r="Z88" s="23"/>
      <c r="AA88" s="23"/>
      <c r="AB88" s="23" t="s">
        <v>47</v>
      </c>
      <c r="AC88" s="23"/>
      <c r="AD88" s="23"/>
      <c r="AE88" s="23" t="s">
        <v>48</v>
      </c>
      <c r="AF88" s="23"/>
      <c r="AG88" s="23"/>
      <c r="AH88" s="23" t="s">
        <v>49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51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4" t="s">
        <v>11</v>
      </c>
      <c r="AR89" s="34" t="s">
        <v>12</v>
      </c>
      <c r="AS89" s="34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1</v>
      </c>
      <c r="E90" s="16"/>
      <c r="F90" s="16"/>
      <c r="G90" s="13">
        <v>1</v>
      </c>
      <c r="H90" s="18">
        <f t="shared" ref="H90:H101" si="76">E91</f>
        <v>1</v>
      </c>
      <c r="I90" s="18">
        <f t="shared" ref="I90:I101" si="77">H90+273.15</f>
        <v>274.15</v>
      </c>
      <c r="J90" s="18">
        <f t="shared" ref="J90:J101" si="78">EXP(($C$16*(I90-$C$14))/($C$17*I90*$C$14))</f>
        <v>0.0198461430441487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0.00565019692466913</v>
      </c>
      <c r="Q90" s="24">
        <f t="shared" ref="Q90:Q101" si="82">P90*$B$76</f>
        <v>0.00146905120041397</v>
      </c>
      <c r="R90" s="18">
        <f t="shared" ref="R90:R101" si="83">L90*$B$76</f>
        <v>0.074022</v>
      </c>
      <c r="S90" s="25">
        <f t="shared" ref="S90:S101" si="84">Q90/R90</f>
        <v>0.0198461430441487</v>
      </c>
      <c r="T90" s="3">
        <v>0.01</v>
      </c>
      <c r="U90" s="26">
        <f t="shared" ref="U90:U101" si="85">S90*T90</f>
        <v>0.000198461430441487</v>
      </c>
      <c r="V90" s="25"/>
      <c r="W90" s="3"/>
      <c r="X90" s="3"/>
      <c r="Y90" s="28"/>
      <c r="Z90" s="3"/>
      <c r="AA90" s="27"/>
      <c r="AB90" s="3"/>
      <c r="AC90" s="3"/>
      <c r="AD90" s="3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0.00568846143044149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2.759</v>
      </c>
      <c r="AX90" s="1">
        <f t="shared" ref="AX90:AX101" si="92">AW90*10000*AV90*0.67*AU90*AT90</f>
        <v>778.362915408413</v>
      </c>
      <c r="AZ90" s="2">
        <f t="shared" ref="AZ90:AZ101" si="93">$E$10</f>
        <v>0.427027190910369</v>
      </c>
      <c r="BA90" s="1">
        <f t="shared" ref="BA90:BA101" si="94">AZ90*10000*AV90*0.67*AU90*AT90</f>
        <v>120.471956968343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-0.116422182580645</v>
      </c>
      <c r="E91" s="20">
        <f t="shared" ref="E91:E102" si="95">D90</f>
        <v>1</v>
      </c>
      <c r="F91" s="16" t="s">
        <v>73</v>
      </c>
      <c r="G91" s="13">
        <v>2</v>
      </c>
      <c r="H91" s="18">
        <f t="shared" si="76"/>
        <v>-0.116422182580645</v>
      </c>
      <c r="I91" s="18">
        <f t="shared" si="77"/>
        <v>273.033577817419</v>
      </c>
      <c r="J91" s="18">
        <f t="shared" si="78"/>
        <v>0.017163502403855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0.563749803075331</v>
      </c>
      <c r="P91" s="18">
        <f t="shared" si="81"/>
        <v>0.00967592110025622</v>
      </c>
      <c r="Q91" s="24">
        <f t="shared" si="82"/>
        <v>0.00251573948606662</v>
      </c>
      <c r="R91" s="18">
        <f t="shared" si="83"/>
        <v>0.074022</v>
      </c>
      <c r="S91" s="25">
        <f t="shared" si="84"/>
        <v>0.0339863754838645</v>
      </c>
      <c r="T91" s="3">
        <v>0.01</v>
      </c>
      <c r="U91" s="26">
        <f t="shared" si="85"/>
        <v>0.000339863754838645</v>
      </c>
      <c r="V91" s="25"/>
      <c r="W91" s="3"/>
      <c r="X91" s="3"/>
      <c r="Y91" s="28"/>
      <c r="Z91" s="3"/>
      <c r="AA91" s="27"/>
      <c r="AB91" s="3"/>
      <c r="AC91" s="3"/>
      <c r="AD91" s="3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0.00582986375483864</v>
      </c>
      <c r="AU91" s="29">
        <f t="shared" si="89"/>
        <v>28.47</v>
      </c>
      <c r="AV91" s="1">
        <f t="shared" si="90"/>
        <v>0.26</v>
      </c>
      <c r="AW91" s="2">
        <f t="shared" si="91"/>
        <v>2.759</v>
      </c>
      <c r="AX91" s="1">
        <f t="shared" si="92"/>
        <v>797.711262375187</v>
      </c>
      <c r="AZ91" s="2">
        <f t="shared" si="93"/>
        <v>0.427027190910369</v>
      </c>
      <c r="BA91" s="1">
        <f t="shared" si="94"/>
        <v>123.466618169496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9">
        <v>2.22030574896552</v>
      </c>
      <c r="E92" s="20">
        <f t="shared" si="95"/>
        <v>-0.116422182580645</v>
      </c>
      <c r="F92" s="16" t="s">
        <v>73</v>
      </c>
      <c r="G92" s="13">
        <v>3</v>
      </c>
      <c r="H92" s="18">
        <f t="shared" si="76"/>
        <v>2.22030574896552</v>
      </c>
      <c r="I92" s="18">
        <f t="shared" si="77"/>
        <v>275.370305748966</v>
      </c>
      <c r="J92" s="18">
        <f t="shared" si="78"/>
        <v>0.0232289740843491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0.838773881975075</v>
      </c>
      <c r="P92" s="18">
        <f t="shared" si="81"/>
        <v>0.0194838567670279</v>
      </c>
      <c r="Q92" s="24">
        <f t="shared" si="82"/>
        <v>0.00506580275942725</v>
      </c>
      <c r="R92" s="18">
        <f t="shared" si="83"/>
        <v>0.074022</v>
      </c>
      <c r="S92" s="25">
        <f t="shared" si="84"/>
        <v>0.0684364480752648</v>
      </c>
      <c r="T92" s="3">
        <v>0.01</v>
      </c>
      <c r="U92" s="26">
        <f t="shared" si="85"/>
        <v>0.000684364480752648</v>
      </c>
      <c r="V92" s="25"/>
      <c r="W92" s="3"/>
      <c r="X92" s="3"/>
      <c r="Y92" s="28"/>
      <c r="Z92" s="3"/>
      <c r="AA92" s="27"/>
      <c r="AB92" s="3"/>
      <c r="AC92" s="3"/>
      <c r="AD92" s="3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0.00617436448075265</v>
      </c>
      <c r="AU92" s="29">
        <f t="shared" si="89"/>
        <v>28.47</v>
      </c>
      <c r="AV92" s="1">
        <f t="shared" si="90"/>
        <v>0.26</v>
      </c>
      <c r="AW92" s="2">
        <f t="shared" si="91"/>
        <v>2.759</v>
      </c>
      <c r="AX92" s="1">
        <f t="shared" si="92"/>
        <v>844.849947002241</v>
      </c>
      <c r="AZ92" s="2">
        <f t="shared" si="93"/>
        <v>0.427027190910369</v>
      </c>
      <c r="BA92" s="1">
        <f t="shared" si="94"/>
        <v>130.762558756485</v>
      </c>
    </row>
    <row r="93" s="1" customFormat="1" spans="1:53">
      <c r="A93" s="13"/>
      <c r="B93" s="13"/>
      <c r="C93" s="16">
        <v>3</v>
      </c>
      <c r="D93" s="19">
        <v>8.0978110896129</v>
      </c>
      <c r="E93" s="20">
        <f t="shared" si="95"/>
        <v>2.22030574896552</v>
      </c>
      <c r="F93" s="16" t="s">
        <v>73</v>
      </c>
      <c r="G93" s="13">
        <v>4</v>
      </c>
      <c r="H93" s="18">
        <f t="shared" si="76"/>
        <v>8.0978110896129</v>
      </c>
      <c r="I93" s="18">
        <f t="shared" si="77"/>
        <v>281.247811089613</v>
      </c>
      <c r="J93" s="18">
        <f t="shared" si="78"/>
        <v>0.0486343022514678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1.10399002520805</v>
      </c>
      <c r="P93" s="18">
        <f t="shared" si="81"/>
        <v>0.0536917845685737</v>
      </c>
      <c r="Q93" s="24">
        <f t="shared" si="82"/>
        <v>0.0139598639878292</v>
      </c>
      <c r="R93" s="18">
        <f t="shared" si="83"/>
        <v>0.074022</v>
      </c>
      <c r="S93" s="25">
        <f t="shared" si="84"/>
        <v>0.188590743128113</v>
      </c>
      <c r="T93" s="3">
        <v>0.01</v>
      </c>
      <c r="U93" s="26">
        <f t="shared" si="85"/>
        <v>0.00188590743128113</v>
      </c>
      <c r="V93" s="25"/>
      <c r="W93" s="3"/>
      <c r="X93" s="3"/>
      <c r="Y93" s="28"/>
      <c r="Z93" s="3"/>
      <c r="AA93" s="27"/>
      <c r="AB93" s="3"/>
      <c r="AC93" s="3"/>
      <c r="AD93" s="3"/>
      <c r="AE93" s="25">
        <v>0.005</v>
      </c>
      <c r="AF93" s="3">
        <v>0.49</v>
      </c>
      <c r="AG93" s="26">
        <f t="shared" si="86"/>
        <v>0.00245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0.015</v>
      </c>
      <c r="AR93" s="3">
        <v>0.5</v>
      </c>
      <c r="AS93" s="3">
        <f t="shared" si="87"/>
        <v>0.0075</v>
      </c>
      <c r="AT93" s="2">
        <f t="shared" si="88"/>
        <v>0.0118359074312811</v>
      </c>
      <c r="AU93" s="29">
        <f t="shared" si="89"/>
        <v>28.47</v>
      </c>
      <c r="AV93" s="1">
        <f t="shared" si="90"/>
        <v>0.26</v>
      </c>
      <c r="AW93" s="2">
        <f t="shared" si="91"/>
        <v>2.759</v>
      </c>
      <c r="AX93" s="1">
        <f t="shared" si="92"/>
        <v>1619.52955599122</v>
      </c>
      <c r="AZ93" s="2">
        <f t="shared" si="93"/>
        <v>0.427027190910369</v>
      </c>
      <c r="BA93" s="1">
        <f t="shared" si="94"/>
        <v>250.664428014225</v>
      </c>
    </row>
    <row r="94" s="1" customFormat="1" spans="1:53">
      <c r="A94" s="13"/>
      <c r="B94" s="13"/>
      <c r="C94" s="16">
        <v>4</v>
      </c>
      <c r="D94" s="19">
        <v>17.1505255416667</v>
      </c>
      <c r="E94" s="20">
        <f t="shared" si="95"/>
        <v>8.0978110896129</v>
      </c>
      <c r="F94" s="16" t="s">
        <v>73</v>
      </c>
      <c r="G94" s="13">
        <v>5</v>
      </c>
      <c r="H94" s="18">
        <f t="shared" si="76"/>
        <v>17.1505255416667</v>
      </c>
      <c r="I94" s="18">
        <f t="shared" si="77"/>
        <v>290.300525541667</v>
      </c>
      <c r="J94" s="18">
        <f t="shared" si="78"/>
        <v>0.143153288996055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0.997783328607499</v>
      </c>
      <c r="O94" s="18">
        <f t="shared" si="96"/>
        <v>0.337214912031974</v>
      </c>
      <c r="P94" s="18">
        <f t="shared" si="81"/>
        <v>0.0482734237558924</v>
      </c>
      <c r="Q94" s="24">
        <f t="shared" si="82"/>
        <v>0.012551090176532</v>
      </c>
      <c r="R94" s="18">
        <f t="shared" si="83"/>
        <v>0.074022</v>
      </c>
      <c r="S94" s="25">
        <f t="shared" si="84"/>
        <v>0.169558917302046</v>
      </c>
      <c r="T94" s="3">
        <v>0.01</v>
      </c>
      <c r="U94" s="26">
        <f t="shared" si="85"/>
        <v>0.00169558917302046</v>
      </c>
      <c r="V94" s="25"/>
      <c r="W94" s="3"/>
      <c r="X94" s="3"/>
      <c r="Y94" s="28"/>
      <c r="Z94" s="3"/>
      <c r="AA94" s="27"/>
      <c r="AB94" s="3"/>
      <c r="AC94" s="3"/>
      <c r="AD94" s="3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0.0116455891730205</v>
      </c>
      <c r="AU94" s="29">
        <f t="shared" si="89"/>
        <v>28.47</v>
      </c>
      <c r="AV94" s="1">
        <f t="shared" si="90"/>
        <v>0.26</v>
      </c>
      <c r="AW94" s="2">
        <f t="shared" si="91"/>
        <v>2.759</v>
      </c>
      <c r="AX94" s="1">
        <f t="shared" si="92"/>
        <v>1593.48794945725</v>
      </c>
      <c r="AZ94" s="2">
        <f t="shared" si="93"/>
        <v>0.427027190910369</v>
      </c>
      <c r="BA94" s="1">
        <f t="shared" si="94"/>
        <v>246.633810368341</v>
      </c>
    </row>
    <row r="95" s="1" customFormat="1" spans="1:53">
      <c r="A95" s="13"/>
      <c r="B95" s="13"/>
      <c r="C95" s="16">
        <v>5</v>
      </c>
      <c r="D95" s="19">
        <v>22.0192308987097</v>
      </c>
      <c r="E95" s="20">
        <f t="shared" si="95"/>
        <v>17.1505255416667</v>
      </c>
      <c r="F95" s="16" t="s">
        <v>75</v>
      </c>
      <c r="G95" s="13">
        <v>6</v>
      </c>
      <c r="H95" s="18">
        <f t="shared" si="76"/>
        <v>22.0192308987097</v>
      </c>
      <c r="I95" s="18">
        <f t="shared" si="77"/>
        <v>295.16923089871</v>
      </c>
      <c r="J95" s="18">
        <f t="shared" si="78"/>
        <v>0.24892506415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0.573641488276081</v>
      </c>
      <c r="P95" s="18">
        <f t="shared" si="81"/>
        <v>0.142793744268225</v>
      </c>
      <c r="Q95" s="24">
        <f t="shared" si="82"/>
        <v>0.0371263735097385</v>
      </c>
      <c r="R95" s="18">
        <f t="shared" si="83"/>
        <v>0.074022</v>
      </c>
      <c r="S95" s="25">
        <f t="shared" si="84"/>
        <v>0.501558638104057</v>
      </c>
      <c r="T95" s="3">
        <v>0.01</v>
      </c>
      <c r="U95" s="26">
        <f t="shared" si="85"/>
        <v>0.00501558638104057</v>
      </c>
      <c r="V95" s="25"/>
      <c r="W95" s="3"/>
      <c r="X95" s="3"/>
      <c r="Y95" s="28"/>
      <c r="Z95" s="3"/>
      <c r="AA95" s="27"/>
      <c r="AB95" s="3"/>
      <c r="AC95" s="3"/>
      <c r="AD95" s="3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0.0149655863810406</v>
      </c>
      <c r="AU95" s="29">
        <f t="shared" si="89"/>
        <v>28.47</v>
      </c>
      <c r="AV95" s="1">
        <f t="shared" si="90"/>
        <v>0.26</v>
      </c>
      <c r="AW95" s="2">
        <f t="shared" si="91"/>
        <v>2.759</v>
      </c>
      <c r="AX95" s="1">
        <f t="shared" si="92"/>
        <v>2047.76943445657</v>
      </c>
      <c r="AZ95" s="2">
        <f t="shared" si="93"/>
        <v>0.427027190910369</v>
      </c>
      <c r="BA95" s="1">
        <f t="shared" si="94"/>
        <v>316.945715559298</v>
      </c>
    </row>
    <row r="96" s="1" customFormat="1" spans="1:53">
      <c r="A96" s="13"/>
      <c r="B96" s="13"/>
      <c r="C96" s="16">
        <v>6</v>
      </c>
      <c r="D96" s="19">
        <v>26.4283027633333</v>
      </c>
      <c r="E96" s="20">
        <f t="shared" si="95"/>
        <v>22.0192308987097</v>
      </c>
      <c r="F96" s="16" t="s">
        <v>73</v>
      </c>
      <c r="G96" s="13">
        <v>7</v>
      </c>
      <c r="H96" s="18">
        <f t="shared" si="76"/>
        <v>26.4283027633333</v>
      </c>
      <c r="I96" s="18">
        <f t="shared" si="77"/>
        <v>299.578302763333</v>
      </c>
      <c r="J96" s="18">
        <f t="shared" si="78"/>
        <v>0.40449657153022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0.715547744007856</v>
      </c>
      <c r="P96" s="18">
        <f t="shared" si="81"/>
        <v>0.289436609217361</v>
      </c>
      <c r="Q96" s="24">
        <f t="shared" si="82"/>
        <v>0.075253518396514</v>
      </c>
      <c r="R96" s="18">
        <f t="shared" si="83"/>
        <v>0.074022</v>
      </c>
      <c r="S96" s="25">
        <f t="shared" si="84"/>
        <v>1.01663719430053</v>
      </c>
      <c r="T96" s="3">
        <v>0.01</v>
      </c>
      <c r="U96" s="26">
        <f t="shared" si="85"/>
        <v>0.0101663719430053</v>
      </c>
      <c r="V96" s="25"/>
      <c r="W96" s="3"/>
      <c r="X96" s="3"/>
      <c r="Y96" s="28"/>
      <c r="Z96" s="3"/>
      <c r="AA96" s="27"/>
      <c r="AB96" s="3"/>
      <c r="AC96" s="3"/>
      <c r="AD96" s="3"/>
      <c r="AE96" s="25">
        <v>0.01</v>
      </c>
      <c r="AF96" s="3">
        <v>0.49</v>
      </c>
      <c r="AG96" s="26">
        <f t="shared" si="86"/>
        <v>0.0049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0.02</v>
      </c>
      <c r="AR96" s="3">
        <v>0.5</v>
      </c>
      <c r="AS96" s="3">
        <f t="shared" si="87"/>
        <v>0.01</v>
      </c>
      <c r="AT96" s="2">
        <f t="shared" si="88"/>
        <v>0.0250663719430053</v>
      </c>
      <c r="AU96" s="29">
        <f t="shared" si="89"/>
        <v>28.47</v>
      </c>
      <c r="AV96" s="1">
        <f t="shared" si="90"/>
        <v>0.26</v>
      </c>
      <c r="AW96" s="2">
        <f t="shared" si="91"/>
        <v>2.759</v>
      </c>
      <c r="AX96" s="1">
        <f t="shared" si="92"/>
        <v>3429.87898974908</v>
      </c>
      <c r="AZ96" s="2">
        <f t="shared" si="93"/>
        <v>0.427027190910369</v>
      </c>
      <c r="BA96" s="1">
        <f t="shared" si="94"/>
        <v>530.863207740139</v>
      </c>
    </row>
    <row r="97" s="1" customFormat="1" spans="1:53">
      <c r="A97" s="13"/>
      <c r="B97" s="13"/>
      <c r="C97" s="16">
        <v>7</v>
      </c>
      <c r="D97" s="19">
        <v>27.6299317441935</v>
      </c>
      <c r="E97" s="20">
        <f t="shared" si="95"/>
        <v>26.4283027633333</v>
      </c>
      <c r="F97" s="16" t="s">
        <v>73</v>
      </c>
      <c r="G97" s="13">
        <v>8</v>
      </c>
      <c r="H97" s="18">
        <f t="shared" si="76"/>
        <v>27.6299317441935</v>
      </c>
      <c r="I97" s="18">
        <f t="shared" si="77"/>
        <v>300.779931744194</v>
      </c>
      <c r="J97" s="18">
        <f t="shared" si="78"/>
        <v>0.460581017293353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0.710811134790495</v>
      </c>
      <c r="P97" s="18">
        <f t="shared" si="81"/>
        <v>0.327386115565249</v>
      </c>
      <c r="Q97" s="24">
        <f t="shared" si="82"/>
        <v>0.0851203900469647</v>
      </c>
      <c r="R97" s="18">
        <f t="shared" si="83"/>
        <v>0.074022</v>
      </c>
      <c r="S97" s="25">
        <f t="shared" si="84"/>
        <v>1.14993366900333</v>
      </c>
      <c r="T97" s="3">
        <v>0.01</v>
      </c>
      <c r="U97" s="26">
        <f t="shared" si="85"/>
        <v>0.0114993366900333</v>
      </c>
      <c r="V97" s="25"/>
      <c r="W97" s="3"/>
      <c r="X97" s="3"/>
      <c r="Y97" s="28"/>
      <c r="Z97" s="3"/>
      <c r="AA97" s="27"/>
      <c r="AB97" s="3"/>
      <c r="AC97" s="3"/>
      <c r="AD97" s="3"/>
      <c r="AE97" s="25">
        <v>0.01</v>
      </c>
      <c r="AF97" s="3">
        <v>0.49</v>
      </c>
      <c r="AG97" s="26">
        <f t="shared" si="86"/>
        <v>0.0049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0.02</v>
      </c>
      <c r="AR97" s="3">
        <v>0.5</v>
      </c>
      <c r="AS97" s="3">
        <f t="shared" si="87"/>
        <v>0.01</v>
      </c>
      <c r="AT97" s="2">
        <f t="shared" si="88"/>
        <v>0.0263993366900333</v>
      </c>
      <c r="AU97" s="29">
        <f t="shared" si="89"/>
        <v>28.47</v>
      </c>
      <c r="AV97" s="1">
        <f t="shared" si="90"/>
        <v>0.26</v>
      </c>
      <c r="AW97" s="2">
        <f t="shared" si="91"/>
        <v>2.759</v>
      </c>
      <c r="AX97" s="1">
        <f t="shared" si="92"/>
        <v>3612.27107226916</v>
      </c>
      <c r="AZ97" s="2">
        <f t="shared" si="93"/>
        <v>0.427027190910369</v>
      </c>
      <c r="BA97" s="1">
        <f t="shared" si="94"/>
        <v>559.093138382705</v>
      </c>
    </row>
    <row r="98" s="1" customFormat="1" spans="1:53">
      <c r="A98" s="13"/>
      <c r="B98" s="13"/>
      <c r="C98" s="16">
        <v>8</v>
      </c>
      <c r="D98" s="19">
        <v>25.1738590777419</v>
      </c>
      <c r="E98" s="20">
        <f t="shared" si="95"/>
        <v>27.6299317441935</v>
      </c>
      <c r="F98" s="16" t="s">
        <v>73</v>
      </c>
      <c r="G98" s="13">
        <v>9</v>
      </c>
      <c r="H98" s="18">
        <f t="shared" si="76"/>
        <v>25.1738590777419</v>
      </c>
      <c r="I98" s="18">
        <f t="shared" si="77"/>
        <v>298.323859077742</v>
      </c>
      <c r="J98" s="18">
        <f t="shared" si="78"/>
        <v>0.352825891353282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0.668125019225246</v>
      </c>
      <c r="P98" s="18">
        <f t="shared" si="81"/>
        <v>0.235731805443576</v>
      </c>
      <c r="Q98" s="24">
        <f t="shared" si="82"/>
        <v>0.0612902694153298</v>
      </c>
      <c r="R98" s="18">
        <f t="shared" si="83"/>
        <v>0.074022</v>
      </c>
      <c r="S98" s="25">
        <f t="shared" si="84"/>
        <v>0.828000721614247</v>
      </c>
      <c r="T98" s="3">
        <v>0.01</v>
      </c>
      <c r="U98" s="26">
        <f t="shared" si="85"/>
        <v>0.00828000721614247</v>
      </c>
      <c r="V98" s="25"/>
      <c r="W98" s="3"/>
      <c r="X98" s="3"/>
      <c r="Y98" s="28"/>
      <c r="Z98" s="3"/>
      <c r="AA98" s="27"/>
      <c r="AB98" s="3"/>
      <c r="AC98" s="3"/>
      <c r="AD98" s="3"/>
      <c r="AE98" s="25">
        <v>0.005</v>
      </c>
      <c r="AF98" s="3">
        <v>0.49</v>
      </c>
      <c r="AG98" s="26">
        <f t="shared" si="86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0.0182300072161425</v>
      </c>
      <c r="AU98" s="29">
        <f t="shared" si="89"/>
        <v>28.47</v>
      </c>
      <c r="AV98" s="1">
        <f t="shared" si="90"/>
        <v>0.26</v>
      </c>
      <c r="AW98" s="2">
        <f t="shared" si="91"/>
        <v>2.759</v>
      </c>
      <c r="AX98" s="1">
        <f t="shared" si="92"/>
        <v>2494.4462994402</v>
      </c>
      <c r="AZ98" s="2">
        <f t="shared" si="93"/>
        <v>0.427027190910369</v>
      </c>
      <c r="BA98" s="1">
        <f t="shared" si="94"/>
        <v>386.0806075124</v>
      </c>
    </row>
    <row r="99" s="1" customFormat="1" spans="1:53">
      <c r="A99" s="13"/>
      <c r="B99" s="13"/>
      <c r="C99" s="16">
        <v>9</v>
      </c>
      <c r="D99" s="19">
        <v>20.7652472966667</v>
      </c>
      <c r="E99" s="20">
        <f t="shared" si="95"/>
        <v>25.1738590777419</v>
      </c>
      <c r="F99" s="16" t="s">
        <v>73</v>
      </c>
      <c r="G99" s="13">
        <v>10</v>
      </c>
      <c r="H99" s="18">
        <f t="shared" si="76"/>
        <v>20.7652472966667</v>
      </c>
      <c r="I99" s="18">
        <f t="shared" si="77"/>
        <v>293.915247296667</v>
      </c>
      <c r="J99" s="18">
        <f t="shared" si="78"/>
        <v>0.216245192988255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0.71709321378167</v>
      </c>
      <c r="P99" s="18">
        <f t="shared" si="81"/>
        <v>0.155067960404785</v>
      </c>
      <c r="Q99" s="24">
        <f t="shared" si="82"/>
        <v>0.0403176697052442</v>
      </c>
      <c r="R99" s="18">
        <f t="shared" si="83"/>
        <v>0.074022</v>
      </c>
      <c r="S99" s="25">
        <f t="shared" si="84"/>
        <v>0.544671445046664</v>
      </c>
      <c r="T99" s="3">
        <v>0.01</v>
      </c>
      <c r="U99" s="26">
        <f t="shared" si="85"/>
        <v>0.00544671445046664</v>
      </c>
      <c r="V99" s="25"/>
      <c r="W99" s="3"/>
      <c r="X99" s="3"/>
      <c r="Y99" s="28"/>
      <c r="Z99" s="3"/>
      <c r="AA99" s="27"/>
      <c r="AB99" s="3"/>
      <c r="AC99" s="3"/>
      <c r="AD99" s="3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0.0153967144504666</v>
      </c>
      <c r="AU99" s="29">
        <f t="shared" si="89"/>
        <v>28.47</v>
      </c>
      <c r="AV99" s="1">
        <f t="shared" si="90"/>
        <v>0.26</v>
      </c>
      <c r="AW99" s="2">
        <f t="shared" si="91"/>
        <v>2.759</v>
      </c>
      <c r="AX99" s="1">
        <f t="shared" si="92"/>
        <v>2106.76150201935</v>
      </c>
      <c r="AZ99" s="2">
        <f t="shared" si="93"/>
        <v>0.427027190910369</v>
      </c>
      <c r="BA99" s="1">
        <f t="shared" si="94"/>
        <v>326.076276232487</v>
      </c>
    </row>
    <row r="100" s="1" customFormat="1" spans="1:53">
      <c r="A100" s="13"/>
      <c r="B100" s="13"/>
      <c r="C100" s="16">
        <v>10</v>
      </c>
      <c r="D100" s="19">
        <v>16.6124178970968</v>
      </c>
      <c r="E100" s="20">
        <f t="shared" si="95"/>
        <v>20.7652472966667</v>
      </c>
      <c r="F100" s="16" t="s">
        <v>73</v>
      </c>
      <c r="G100" s="13">
        <v>11</v>
      </c>
      <c r="H100" s="18">
        <f t="shared" si="76"/>
        <v>16.6124178970968</v>
      </c>
      <c r="I100" s="18">
        <f t="shared" si="77"/>
        <v>289.762417897097</v>
      </c>
      <c r="J100" s="18">
        <f t="shared" si="78"/>
        <v>0.134508762626784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0.53392399070804</v>
      </c>
      <c r="O100" s="18">
        <f t="shared" si="96"/>
        <v>0.312801262668844</v>
      </c>
      <c r="P100" s="18">
        <f t="shared" si="81"/>
        <v>0.0420745107896819</v>
      </c>
      <c r="Q100" s="24">
        <f t="shared" si="82"/>
        <v>0.0109393728053173</v>
      </c>
      <c r="R100" s="18">
        <f t="shared" si="83"/>
        <v>0.074022</v>
      </c>
      <c r="S100" s="25">
        <f t="shared" si="84"/>
        <v>0.14778542602628</v>
      </c>
      <c r="T100" s="3">
        <v>0.01</v>
      </c>
      <c r="U100" s="26">
        <f t="shared" si="85"/>
        <v>0.0014778542602628</v>
      </c>
      <c r="V100" s="25"/>
      <c r="W100" s="3"/>
      <c r="X100" s="3"/>
      <c r="Y100" s="28"/>
      <c r="Z100" s="3"/>
      <c r="AA100" s="27"/>
      <c r="AB100" s="3"/>
      <c r="AC100" s="3"/>
      <c r="AD100" s="3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0.0069678542602628</v>
      </c>
      <c r="AU100" s="29">
        <f t="shared" si="89"/>
        <v>28.47</v>
      </c>
      <c r="AV100" s="1">
        <f t="shared" si="90"/>
        <v>0.26</v>
      </c>
      <c r="AW100" s="2">
        <f t="shared" si="91"/>
        <v>2.759</v>
      </c>
      <c r="AX100" s="1">
        <f t="shared" si="92"/>
        <v>953.424651371532</v>
      </c>
      <c r="AZ100" s="2">
        <f t="shared" si="93"/>
        <v>0.427027190910369</v>
      </c>
      <c r="BA100" s="1">
        <f t="shared" si="94"/>
        <v>147.567325342473</v>
      </c>
    </row>
    <row r="101" s="1" customFormat="1" spans="1:54">
      <c r="A101" s="13"/>
      <c r="B101" s="13"/>
      <c r="C101" s="16">
        <v>11</v>
      </c>
      <c r="D101" s="19">
        <v>7.79997143496667</v>
      </c>
      <c r="E101" s="20">
        <f t="shared" si="95"/>
        <v>16.6124178970968</v>
      </c>
      <c r="F101" s="16" t="s">
        <v>75</v>
      </c>
      <c r="G101" s="13">
        <v>12</v>
      </c>
      <c r="H101" s="18">
        <f t="shared" si="76"/>
        <v>7.79997143496667</v>
      </c>
      <c r="I101" s="18">
        <f t="shared" si="77"/>
        <v>280.949971434967</v>
      </c>
      <c r="J101" s="18">
        <f t="shared" si="78"/>
        <v>0.0468817230947135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0.555426751879162</v>
      </c>
      <c r="P101" s="18">
        <f t="shared" si="81"/>
        <v>0.026039363180995</v>
      </c>
      <c r="Q101" s="24">
        <f t="shared" si="82"/>
        <v>0.00677023442705871</v>
      </c>
      <c r="R101" s="18">
        <f t="shared" si="83"/>
        <v>0.074022</v>
      </c>
      <c r="S101" s="25">
        <f t="shared" si="84"/>
        <v>0.0914624628766949</v>
      </c>
      <c r="T101" s="3">
        <v>0.01</v>
      </c>
      <c r="U101" s="26">
        <f t="shared" si="85"/>
        <v>0.000914624628766949</v>
      </c>
      <c r="V101" s="25"/>
      <c r="W101" s="3"/>
      <c r="X101" s="3"/>
      <c r="Y101" s="28"/>
      <c r="Z101" s="3"/>
      <c r="AA101" s="27"/>
      <c r="AB101" s="3"/>
      <c r="AC101" s="3"/>
      <c r="AD101" s="3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0.00640462462876695</v>
      </c>
      <c r="AU101" s="29">
        <f t="shared" si="89"/>
        <v>28.47</v>
      </c>
      <c r="AV101" s="1">
        <f t="shared" si="90"/>
        <v>0.26</v>
      </c>
      <c r="AW101" s="2">
        <f t="shared" si="91"/>
        <v>2.759</v>
      </c>
      <c r="AX101" s="1">
        <f t="shared" si="92"/>
        <v>876.356877707908</v>
      </c>
      <c r="AY101" s="1">
        <f>SUM(AX90:AX101)</f>
        <v>21154.8504572481</v>
      </c>
      <c r="AZ101" s="2">
        <f t="shared" si="93"/>
        <v>0.427027190910369</v>
      </c>
      <c r="BA101" s="1">
        <f t="shared" si="94"/>
        <v>135.639077826238</v>
      </c>
      <c r="BB101" s="1">
        <f>SUM(BA90:BA101)</f>
        <v>3274.26472087263</v>
      </c>
    </row>
    <row r="102" s="1" customFormat="1" spans="1:46">
      <c r="A102" s="13"/>
      <c r="B102" s="13"/>
      <c r="C102" s="16">
        <v>12</v>
      </c>
      <c r="D102" s="19">
        <v>0.459564612</v>
      </c>
      <c r="E102" s="20">
        <f t="shared" si="95"/>
        <v>7.79997143496667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AT22" sqref="AT22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8.77777777777778" style="1" customWidth="1"/>
    <col min="32" max="32" width="23.1111111111111" style="1" customWidth="1"/>
    <col min="33" max="33" width="15.6666666666667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/>
      <c r="B2" s="5" t="s">
        <v>10</v>
      </c>
      <c r="C2" s="3"/>
      <c r="D2" s="3"/>
      <c r="E2" s="6">
        <v>293.863</v>
      </c>
      <c r="F2" s="3">
        <v>1069.523</v>
      </c>
      <c r="G2" s="7">
        <f>(F2+F3+F4)/3</f>
        <v>1305.751</v>
      </c>
      <c r="H2" s="3">
        <v>0.13</v>
      </c>
      <c r="I2" s="21">
        <f>(H2+H3+H4)/3</f>
        <v>0.12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/>
      <c r="B5" s="5" t="s">
        <v>15</v>
      </c>
      <c r="C5" s="3"/>
      <c r="D5" s="3"/>
      <c r="E5" s="6">
        <v>830.704109589041</v>
      </c>
      <c r="F5" s="3">
        <v>91.104</v>
      </c>
      <c r="G5" s="7">
        <f>(F5+F6)/2</f>
        <v>92.50925</v>
      </c>
      <c r="H5" s="3">
        <v>0.18</v>
      </c>
      <c r="I5" s="21">
        <f>(H5+H6)/2</f>
        <v>0.155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6646.51181920343</v>
      </c>
      <c r="F7" s="3">
        <v>108.2955</v>
      </c>
      <c r="G7" s="3"/>
      <c r="H7" s="3">
        <v>0.45</v>
      </c>
      <c r="M7" s="2"/>
    </row>
    <row r="8" s="1" customFormat="1" spans="1:13">
      <c r="A8" s="4" t="s">
        <v>6</v>
      </c>
      <c r="B8" s="5"/>
      <c r="C8" s="3"/>
      <c r="D8" s="3"/>
      <c r="E8" s="3">
        <v>0.674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0.73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0.11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AV38+AV53+AG69+AY85+AY101+BB101</f>
        <v>175976194.766569</v>
      </c>
      <c r="J14" s="14" t="s">
        <v>21</v>
      </c>
      <c r="K14" s="14">
        <f>I14/(10000*1000)</f>
        <v>17.5976194766569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14">
        <v>87255771.7462102</v>
      </c>
      <c r="J15" s="14" t="s">
        <v>21</v>
      </c>
      <c r="K15" s="14">
        <f>I15/(10000*1000)</f>
        <v>8.72557717462102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44</v>
      </c>
      <c r="T25" s="23"/>
      <c r="U25" s="23"/>
      <c r="V25" s="23" t="s">
        <v>45</v>
      </c>
      <c r="W25" s="23"/>
      <c r="X25" s="23"/>
      <c r="Y25" s="23" t="s">
        <v>46</v>
      </c>
      <c r="Z25" s="23"/>
      <c r="AA25" s="23"/>
      <c r="AB25" s="23" t="s">
        <v>47</v>
      </c>
      <c r="AC25" s="23"/>
      <c r="AD25" s="23"/>
      <c r="AE25" s="23" t="s">
        <v>48</v>
      </c>
      <c r="AF25" s="23"/>
      <c r="AG25" s="23"/>
      <c r="AH25" s="23" t="s">
        <v>49</v>
      </c>
      <c r="AI25" s="23"/>
      <c r="AJ25" s="23"/>
      <c r="AK25" s="31" t="s">
        <v>50</v>
      </c>
      <c r="AL25" s="32"/>
      <c r="AM25" s="33"/>
      <c r="AN25" s="23" t="s">
        <v>51</v>
      </c>
      <c r="AO25" s="23"/>
      <c r="AP25" s="23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4" t="s">
        <v>11</v>
      </c>
      <c r="AO26" s="34" t="s">
        <v>12</v>
      </c>
      <c r="AP26" s="34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1305.751</v>
      </c>
      <c r="C27" s="16" t="s">
        <v>72</v>
      </c>
      <c r="D27" s="17">
        <v>1</v>
      </c>
      <c r="E27" s="16"/>
      <c r="F27" s="16"/>
      <c r="G27" s="13">
        <v>1</v>
      </c>
      <c r="H27" s="18">
        <f t="shared" ref="H27:H38" si="0">E28</f>
        <v>1</v>
      </c>
      <c r="I27" s="18">
        <f t="shared" ref="I27:I38" si="1">H27+273.15</f>
        <v>274.15</v>
      </c>
      <c r="J27" s="18">
        <f t="shared" ref="J27:J38" si="2">EXP(($C$16*(I27-$C$14))/($C$17*I27*$C$14))</f>
        <v>0.0198461430441487</v>
      </c>
      <c r="K27" s="18">
        <f t="shared" ref="K27:K38" si="3">$B$27/12</f>
        <v>108.812583333333</v>
      </c>
      <c r="L27" s="18">
        <f t="shared" ref="L27:L38" si="4">K27*$B$28/100</f>
        <v>1.08812583333333</v>
      </c>
      <c r="M27" s="13" t="s">
        <v>73</v>
      </c>
      <c r="N27" s="13"/>
      <c r="O27" s="18">
        <f>L27</f>
        <v>1.08812583333333</v>
      </c>
      <c r="P27" s="18">
        <f t="shared" ref="P27:P38" si="5">O27*J27</f>
        <v>0.0215951009383668</v>
      </c>
      <c r="Q27" s="24">
        <f t="shared" ref="Q27:Q38" si="6">P27*$B$29</f>
        <v>0.00259141211260402</v>
      </c>
      <c r="R27" s="18">
        <f t="shared" ref="R27:R38" si="7">L27*$B$29</f>
        <v>0.1305751</v>
      </c>
      <c r="S27" s="25">
        <f t="shared" ref="S27:S38" si="8">Q27/R27</f>
        <v>0.0198461430441487</v>
      </c>
      <c r="T27" s="3">
        <v>0.01</v>
      </c>
      <c r="U27" s="26">
        <f t="shared" ref="U27:U38" si="9">S27*T27</f>
        <v>0.000198461430441487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0.0220984614304415</v>
      </c>
      <c r="AR27" s="29">
        <f t="shared" ref="AR27:AR38" si="15">$B$27/12</f>
        <v>108.812583333333</v>
      </c>
      <c r="AS27" s="1">
        <f t="shared" ref="AS27:AS38" si="16">$B$29</f>
        <v>0.12</v>
      </c>
      <c r="AT27" s="2">
        <f>$E$2/12</f>
        <v>24.4885833333333</v>
      </c>
      <c r="AU27" s="1">
        <f t="shared" ref="AU27:AU38" si="17">AT27*10000*AS27*0.67*AR27*AQ27</f>
        <v>47343.5553968195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2.02365420993548</v>
      </c>
      <c r="E28" s="20">
        <f t="shared" ref="E28:E39" si="18">D27</f>
        <v>1</v>
      </c>
      <c r="F28" s="16" t="s">
        <v>73</v>
      </c>
      <c r="G28" s="13">
        <v>2</v>
      </c>
      <c r="H28" s="18">
        <f t="shared" si="0"/>
        <v>2.02365420993548</v>
      </c>
      <c r="I28" s="18">
        <f t="shared" si="1"/>
        <v>275.173654209935</v>
      </c>
      <c r="J28" s="18">
        <f t="shared" si="2"/>
        <v>0.0226493537239294</v>
      </c>
      <c r="K28" s="18">
        <f t="shared" si="3"/>
        <v>108.812583333333</v>
      </c>
      <c r="L28" s="18">
        <f t="shared" si="4"/>
        <v>1.08812583333333</v>
      </c>
      <c r="M28" s="13" t="s">
        <v>73</v>
      </c>
      <c r="N28" s="13"/>
      <c r="O28" s="18">
        <f t="shared" ref="O28:O38" si="19">L28+O27-P27-N28</f>
        <v>2.1546565657283</v>
      </c>
      <c r="P28" s="18">
        <f t="shared" si="5"/>
        <v>0.0488015787107672</v>
      </c>
      <c r="Q28" s="24">
        <f t="shared" si="6"/>
        <v>0.00585618944529206</v>
      </c>
      <c r="R28" s="18">
        <f t="shared" si="7"/>
        <v>0.1305751</v>
      </c>
      <c r="S28" s="25">
        <f t="shared" si="8"/>
        <v>0.0448492051339962</v>
      </c>
      <c r="T28" s="3">
        <v>0.01</v>
      </c>
      <c r="U28" s="26">
        <f t="shared" si="9"/>
        <v>0.000448492051339962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0.02234849205134</v>
      </c>
      <c r="AR28" s="29">
        <f t="shared" si="15"/>
        <v>108.812583333333</v>
      </c>
      <c r="AS28" s="1">
        <f t="shared" si="16"/>
        <v>0.12</v>
      </c>
      <c r="AT28" s="2">
        <f t="shared" ref="AT28:AT38" si="20">$E$2/12</f>
        <v>24.4885833333333</v>
      </c>
      <c r="AU28" s="1">
        <f t="shared" si="17"/>
        <v>47879.2188677208</v>
      </c>
    </row>
    <row r="29" s="1" customFormat="1" spans="1:47">
      <c r="A29" s="13" t="s">
        <v>37</v>
      </c>
      <c r="B29" s="13">
        <f>I2</f>
        <v>0.12</v>
      </c>
      <c r="C29" s="16">
        <v>2</v>
      </c>
      <c r="D29" s="19">
        <v>3.54201842972414</v>
      </c>
      <c r="E29" s="20">
        <f t="shared" si="18"/>
        <v>2.02365420993548</v>
      </c>
      <c r="F29" s="16" t="s">
        <v>73</v>
      </c>
      <c r="G29" s="13">
        <v>3</v>
      </c>
      <c r="H29" s="18">
        <f t="shared" si="0"/>
        <v>3.54201842972414</v>
      </c>
      <c r="I29" s="18">
        <f t="shared" si="1"/>
        <v>276.692018429724</v>
      </c>
      <c r="J29" s="18">
        <f t="shared" si="2"/>
        <v>0.0275032464704327</v>
      </c>
      <c r="K29" s="18">
        <f t="shared" si="3"/>
        <v>108.812583333333</v>
      </c>
      <c r="L29" s="18">
        <f t="shared" si="4"/>
        <v>1.08812583333333</v>
      </c>
      <c r="M29" s="13" t="s">
        <v>73</v>
      </c>
      <c r="N29" s="13"/>
      <c r="O29" s="18">
        <f t="shared" si="19"/>
        <v>3.19398082035087</v>
      </c>
      <c r="P29" s="18">
        <f t="shared" si="5"/>
        <v>0.0878448417239447</v>
      </c>
      <c r="Q29" s="24">
        <f t="shared" si="6"/>
        <v>0.0105413810068734</v>
      </c>
      <c r="R29" s="18">
        <f t="shared" si="7"/>
        <v>0.1305751</v>
      </c>
      <c r="S29" s="25">
        <f t="shared" si="8"/>
        <v>0.0807304073048641</v>
      </c>
      <c r="T29" s="3">
        <v>0.01</v>
      </c>
      <c r="U29" s="26">
        <f t="shared" si="9"/>
        <v>0.000807304073048641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0.0227073040730486</v>
      </c>
      <c r="AR29" s="29">
        <f t="shared" si="15"/>
        <v>108.812583333333</v>
      </c>
      <c r="AS29" s="1">
        <f t="shared" si="16"/>
        <v>0.12</v>
      </c>
      <c r="AT29" s="2">
        <f t="shared" si="20"/>
        <v>24.4885833333333</v>
      </c>
      <c r="AU29" s="1">
        <f t="shared" si="17"/>
        <v>48647.9346844432</v>
      </c>
    </row>
    <row r="30" s="1" customFormat="1" spans="1:47">
      <c r="A30" s="13"/>
      <c r="B30" s="13"/>
      <c r="C30" s="16">
        <v>3</v>
      </c>
      <c r="D30" s="19">
        <v>8.85882345558064</v>
      </c>
      <c r="E30" s="20">
        <f t="shared" si="18"/>
        <v>3.54201842972414</v>
      </c>
      <c r="F30" s="16" t="s">
        <v>73</v>
      </c>
      <c r="G30" s="13">
        <v>4</v>
      </c>
      <c r="H30" s="18">
        <f t="shared" si="0"/>
        <v>8.85882345558064</v>
      </c>
      <c r="I30" s="18">
        <f t="shared" si="1"/>
        <v>282.008823455581</v>
      </c>
      <c r="J30" s="18">
        <f t="shared" si="2"/>
        <v>0.0533968887622808</v>
      </c>
      <c r="K30" s="18">
        <f t="shared" si="3"/>
        <v>108.812583333333</v>
      </c>
      <c r="L30" s="18">
        <f t="shared" si="4"/>
        <v>1.08812583333333</v>
      </c>
      <c r="M30" s="13" t="s">
        <v>73</v>
      </c>
      <c r="N30" s="13"/>
      <c r="O30" s="18">
        <f t="shared" si="19"/>
        <v>4.19426181196026</v>
      </c>
      <c r="P30" s="18">
        <f t="shared" si="5"/>
        <v>0.223960531413124</v>
      </c>
      <c r="Q30" s="24">
        <f t="shared" si="6"/>
        <v>0.0268752637695749</v>
      </c>
      <c r="R30" s="18">
        <f t="shared" si="7"/>
        <v>0.1305751</v>
      </c>
      <c r="S30" s="25">
        <f t="shared" si="8"/>
        <v>0.205822272160426</v>
      </c>
      <c r="T30" s="3">
        <v>0.01</v>
      </c>
      <c r="U30" s="26">
        <f t="shared" si="9"/>
        <v>0.00205822272160426</v>
      </c>
      <c r="V30" s="25"/>
      <c r="W30" s="3"/>
      <c r="X30" s="26"/>
      <c r="Y30" s="28">
        <v>0.04</v>
      </c>
      <c r="Z30" s="3">
        <v>0.21</v>
      </c>
      <c r="AA30" s="27">
        <f t="shared" si="10"/>
        <v>0.0084</v>
      </c>
      <c r="AB30" s="3">
        <v>0.015</v>
      </c>
      <c r="AC30" s="3">
        <v>0.29</v>
      </c>
      <c r="AD30" s="27">
        <f t="shared" si="11"/>
        <v>0.00435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0.015</v>
      </c>
      <c r="AO30" s="3">
        <v>0.38</v>
      </c>
      <c r="AP30" s="3">
        <f t="shared" si="13"/>
        <v>0.0057</v>
      </c>
      <c r="AQ30" s="1">
        <f t="shared" si="14"/>
        <v>0.0315082227216043</v>
      </c>
      <c r="AR30" s="29">
        <f t="shared" si="15"/>
        <v>108.812583333333</v>
      </c>
      <c r="AS30" s="1">
        <f t="shared" si="16"/>
        <v>0.12</v>
      </c>
      <c r="AT30" s="2">
        <f t="shared" si="20"/>
        <v>24.4885833333333</v>
      </c>
      <c r="AU30" s="1">
        <f t="shared" si="17"/>
        <v>67502.9477762967</v>
      </c>
    </row>
    <row r="31" s="1" customFormat="1" spans="1:47">
      <c r="A31" s="13"/>
      <c r="B31" s="13"/>
      <c r="C31" s="16">
        <v>4</v>
      </c>
      <c r="D31" s="19">
        <v>16.9449896436667</v>
      </c>
      <c r="E31" s="20">
        <f t="shared" si="18"/>
        <v>8.85882345558064</v>
      </c>
      <c r="F31" s="16" t="s">
        <v>73</v>
      </c>
      <c r="G31" s="13">
        <v>5</v>
      </c>
      <c r="H31" s="18">
        <f t="shared" si="0"/>
        <v>16.9449896436667</v>
      </c>
      <c r="I31" s="18">
        <f t="shared" si="1"/>
        <v>290.094989643667</v>
      </c>
      <c r="J31" s="18">
        <f t="shared" si="2"/>
        <v>0.139791528953468</v>
      </c>
      <c r="K31" s="18">
        <f t="shared" si="3"/>
        <v>108.812583333333</v>
      </c>
      <c r="L31" s="18">
        <f t="shared" si="4"/>
        <v>1.08812583333333</v>
      </c>
      <c r="M31" s="13" t="s">
        <v>75</v>
      </c>
      <c r="N31" s="18">
        <f>(O30-P30)*C22/100</f>
        <v>3.77178621651977</v>
      </c>
      <c r="O31" s="18">
        <f t="shared" si="19"/>
        <v>1.28664089736069</v>
      </c>
      <c r="P31" s="18">
        <f t="shared" si="5"/>
        <v>0.179861498256113</v>
      </c>
      <c r="Q31" s="24">
        <f t="shared" si="6"/>
        <v>0.0215833797907336</v>
      </c>
      <c r="R31" s="18">
        <f t="shared" si="7"/>
        <v>0.1305751</v>
      </c>
      <c r="S31" s="25">
        <f t="shared" si="8"/>
        <v>0.165294759802853</v>
      </c>
      <c r="T31" s="3">
        <v>0.01</v>
      </c>
      <c r="U31" s="26">
        <f t="shared" si="9"/>
        <v>0.00165294759802853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0.0311029475980285</v>
      </c>
      <c r="AR31" s="29">
        <f t="shared" si="15"/>
        <v>108.812583333333</v>
      </c>
      <c r="AS31" s="1">
        <f t="shared" si="16"/>
        <v>0.12</v>
      </c>
      <c r="AT31" s="2">
        <f t="shared" si="20"/>
        <v>24.4885833333333</v>
      </c>
      <c r="AU31" s="1">
        <f t="shared" si="17"/>
        <v>66634.6898061953</v>
      </c>
    </row>
    <row r="32" s="1" customFormat="1" spans="1:47">
      <c r="A32" s="13"/>
      <c r="B32" s="13"/>
      <c r="C32" s="16">
        <v>5</v>
      </c>
      <c r="D32" s="19">
        <v>20.8002227683871</v>
      </c>
      <c r="E32" s="20">
        <f t="shared" si="18"/>
        <v>16.9449896436667</v>
      </c>
      <c r="F32" s="16" t="s">
        <v>75</v>
      </c>
      <c r="G32" s="13">
        <v>6</v>
      </c>
      <c r="H32" s="18">
        <f t="shared" si="0"/>
        <v>20.8002227683871</v>
      </c>
      <c r="I32" s="18">
        <f t="shared" si="1"/>
        <v>293.950222768387</v>
      </c>
      <c r="J32" s="18">
        <f t="shared" si="2"/>
        <v>0.217099248515051</v>
      </c>
      <c r="K32" s="18">
        <f t="shared" si="3"/>
        <v>108.812583333333</v>
      </c>
      <c r="L32" s="18">
        <f t="shared" si="4"/>
        <v>1.08812583333333</v>
      </c>
      <c r="M32" s="13" t="s">
        <v>73</v>
      </c>
      <c r="N32" s="13"/>
      <c r="O32" s="18">
        <f t="shared" si="19"/>
        <v>2.19490523243791</v>
      </c>
      <c r="P32" s="18">
        <f t="shared" si="5"/>
        <v>0.476512276524024</v>
      </c>
      <c r="Q32" s="24">
        <f t="shared" si="6"/>
        <v>0.0571814731828828</v>
      </c>
      <c r="R32" s="18">
        <f t="shared" si="7"/>
        <v>0.1305751</v>
      </c>
      <c r="S32" s="25">
        <f t="shared" si="8"/>
        <v>0.437920194454248</v>
      </c>
      <c r="T32" s="3">
        <v>0.01</v>
      </c>
      <c r="U32" s="26">
        <f t="shared" si="9"/>
        <v>0.00437920194454248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0.0338292019445425</v>
      </c>
      <c r="AR32" s="29">
        <f t="shared" si="15"/>
        <v>108.812583333333</v>
      </c>
      <c r="AS32" s="1">
        <f t="shared" si="16"/>
        <v>0.12</v>
      </c>
      <c r="AT32" s="2">
        <f t="shared" si="20"/>
        <v>24.4885833333333</v>
      </c>
      <c r="AU32" s="1">
        <f t="shared" si="17"/>
        <v>72475.3938790228</v>
      </c>
    </row>
    <row r="33" s="1" customFormat="1" spans="1:47">
      <c r="A33" s="13"/>
      <c r="B33" s="13"/>
      <c r="C33" s="16">
        <v>6</v>
      </c>
      <c r="D33" s="19">
        <v>24.895683503</v>
      </c>
      <c r="E33" s="20">
        <f t="shared" si="18"/>
        <v>20.8002227683871</v>
      </c>
      <c r="F33" s="16" t="s">
        <v>73</v>
      </c>
      <c r="G33" s="13">
        <v>7</v>
      </c>
      <c r="H33" s="18">
        <f t="shared" si="0"/>
        <v>24.895683503</v>
      </c>
      <c r="I33" s="18">
        <f t="shared" si="1"/>
        <v>298.045683503</v>
      </c>
      <c r="J33" s="18">
        <f t="shared" si="2"/>
        <v>0.34224002639227</v>
      </c>
      <c r="K33" s="18">
        <f t="shared" si="3"/>
        <v>108.812583333333</v>
      </c>
      <c r="L33" s="18">
        <f t="shared" si="4"/>
        <v>1.08812583333333</v>
      </c>
      <c r="M33" s="13" t="s">
        <v>73</v>
      </c>
      <c r="N33" s="13"/>
      <c r="O33" s="18">
        <f t="shared" si="19"/>
        <v>2.80651878924722</v>
      </c>
      <c r="P33" s="18">
        <f t="shared" si="5"/>
        <v>0.96050306450237</v>
      </c>
      <c r="Q33" s="24">
        <f t="shared" si="6"/>
        <v>0.115260367740284</v>
      </c>
      <c r="R33" s="18">
        <f t="shared" si="7"/>
        <v>0.1305751</v>
      </c>
      <c r="S33" s="25">
        <f t="shared" si="8"/>
        <v>0.882713225877556</v>
      </c>
      <c r="T33" s="3">
        <v>0.01</v>
      </c>
      <c r="U33" s="26">
        <f t="shared" si="9"/>
        <v>0.00882713225877556</v>
      </c>
      <c r="V33" s="25"/>
      <c r="W33" s="3"/>
      <c r="X33" s="26"/>
      <c r="Y33" s="28">
        <v>0.05</v>
      </c>
      <c r="Z33" s="3">
        <v>0.21</v>
      </c>
      <c r="AA33" s="27">
        <f t="shared" si="10"/>
        <v>0.0105</v>
      </c>
      <c r="AB33" s="3">
        <v>0.02</v>
      </c>
      <c r="AC33" s="3">
        <v>0.29</v>
      </c>
      <c r="AD33" s="27">
        <f t="shared" si="11"/>
        <v>0.0058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0.02</v>
      </c>
      <c r="AO33" s="3">
        <v>0.38</v>
      </c>
      <c r="AP33" s="3">
        <f t="shared" si="13"/>
        <v>0.0076</v>
      </c>
      <c r="AQ33" s="1">
        <f t="shared" si="14"/>
        <v>0.0437271322587756</v>
      </c>
      <c r="AR33" s="29">
        <f t="shared" si="15"/>
        <v>108.812583333333</v>
      </c>
      <c r="AS33" s="1">
        <f t="shared" si="16"/>
        <v>0.12</v>
      </c>
      <c r="AT33" s="2">
        <f t="shared" si="20"/>
        <v>24.4885833333333</v>
      </c>
      <c r="AU33" s="1">
        <f t="shared" si="17"/>
        <v>93680.6354122743</v>
      </c>
    </row>
    <row r="34" s="1" customFormat="1" spans="1:47">
      <c r="A34" s="13"/>
      <c r="B34" s="13"/>
      <c r="C34" s="16">
        <v>7</v>
      </c>
      <c r="D34" s="19">
        <v>27.7041576393548</v>
      </c>
      <c r="E34" s="20">
        <f t="shared" si="18"/>
        <v>24.895683503</v>
      </c>
      <c r="F34" s="16" t="s">
        <v>73</v>
      </c>
      <c r="G34" s="13">
        <v>8</v>
      </c>
      <c r="H34" s="18">
        <f t="shared" si="0"/>
        <v>27.7041576393548</v>
      </c>
      <c r="I34" s="18">
        <f t="shared" si="1"/>
        <v>300.854157639355</v>
      </c>
      <c r="J34" s="18">
        <f t="shared" si="2"/>
        <v>0.464274259661623</v>
      </c>
      <c r="K34" s="18">
        <f t="shared" si="3"/>
        <v>108.812583333333</v>
      </c>
      <c r="L34" s="18">
        <f t="shared" si="4"/>
        <v>1.08812583333333</v>
      </c>
      <c r="M34" s="13" t="s">
        <v>73</v>
      </c>
      <c r="N34" s="13"/>
      <c r="O34" s="18">
        <f t="shared" si="19"/>
        <v>2.93414155807818</v>
      </c>
      <c r="P34" s="18">
        <f t="shared" si="5"/>
        <v>1.36224639961915</v>
      </c>
      <c r="Q34" s="24">
        <f t="shared" si="6"/>
        <v>0.163469567954298</v>
      </c>
      <c r="R34" s="18">
        <f t="shared" si="7"/>
        <v>0.1305751</v>
      </c>
      <c r="S34" s="25">
        <f t="shared" si="8"/>
        <v>1.25191991393687</v>
      </c>
      <c r="T34" s="3">
        <v>0.01</v>
      </c>
      <c r="U34" s="26">
        <f t="shared" si="9"/>
        <v>0.0125191991393687</v>
      </c>
      <c r="V34" s="25"/>
      <c r="W34" s="3"/>
      <c r="X34" s="26"/>
      <c r="Y34" s="28">
        <v>0.05</v>
      </c>
      <c r="Z34" s="3">
        <v>0.21</v>
      </c>
      <c r="AA34" s="27">
        <f t="shared" si="10"/>
        <v>0.0105</v>
      </c>
      <c r="AB34" s="3">
        <v>0.02</v>
      </c>
      <c r="AC34" s="3">
        <v>0.29</v>
      </c>
      <c r="AD34" s="27">
        <f t="shared" si="11"/>
        <v>0.0058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0.0474191991393687</v>
      </c>
      <c r="AR34" s="29">
        <f t="shared" si="15"/>
        <v>108.812583333333</v>
      </c>
      <c r="AS34" s="1">
        <f t="shared" si="16"/>
        <v>0.12</v>
      </c>
      <c r="AT34" s="2">
        <f t="shared" si="20"/>
        <v>24.4885833333333</v>
      </c>
      <c r="AU34" s="1">
        <f t="shared" si="17"/>
        <v>101590.488025332</v>
      </c>
    </row>
    <row r="35" s="1" customFormat="1" spans="1:47">
      <c r="A35" s="13"/>
      <c r="B35" s="13"/>
      <c r="C35" s="16">
        <v>8</v>
      </c>
      <c r="D35" s="19">
        <v>26.0635253077419</v>
      </c>
      <c r="E35" s="20">
        <f t="shared" si="18"/>
        <v>27.7041576393548</v>
      </c>
      <c r="F35" s="16" t="s">
        <v>73</v>
      </c>
      <c r="G35" s="13">
        <v>9</v>
      </c>
      <c r="H35" s="18">
        <f t="shared" si="0"/>
        <v>26.0635253077419</v>
      </c>
      <c r="I35" s="18">
        <f t="shared" si="1"/>
        <v>299.213525307742</v>
      </c>
      <c r="J35" s="18">
        <f t="shared" si="2"/>
        <v>0.388782406436039</v>
      </c>
      <c r="K35" s="18">
        <f t="shared" si="3"/>
        <v>108.812583333333</v>
      </c>
      <c r="L35" s="18">
        <f t="shared" si="4"/>
        <v>1.08812583333333</v>
      </c>
      <c r="M35" s="13" t="s">
        <v>73</v>
      </c>
      <c r="N35" s="13"/>
      <c r="O35" s="18">
        <f t="shared" si="19"/>
        <v>2.66002099179237</v>
      </c>
      <c r="P35" s="18">
        <f t="shared" si="5"/>
        <v>1.03416936235942</v>
      </c>
      <c r="Q35" s="24">
        <f t="shared" si="6"/>
        <v>0.12410032348313</v>
      </c>
      <c r="R35" s="18">
        <f t="shared" si="7"/>
        <v>0.1305751</v>
      </c>
      <c r="S35" s="25">
        <f t="shared" si="8"/>
        <v>0.950413390325796</v>
      </c>
      <c r="T35" s="3">
        <v>0.01</v>
      </c>
      <c r="U35" s="26">
        <f t="shared" si="9"/>
        <v>0.00950413390325796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0.038954133903258</v>
      </c>
      <c r="AR35" s="29">
        <f t="shared" si="15"/>
        <v>108.812583333333</v>
      </c>
      <c r="AS35" s="1">
        <f t="shared" si="16"/>
        <v>0.12</v>
      </c>
      <c r="AT35" s="2">
        <f t="shared" si="20"/>
        <v>24.4885833333333</v>
      </c>
      <c r="AU35" s="1">
        <f t="shared" si="17"/>
        <v>83455.0044214175</v>
      </c>
    </row>
    <row r="36" s="1" customFormat="1" spans="1:47">
      <c r="A36" s="13"/>
      <c r="B36" s="13"/>
      <c r="C36" s="16">
        <v>9</v>
      </c>
      <c r="D36" s="19">
        <v>21.3014021403333</v>
      </c>
      <c r="E36" s="20">
        <f t="shared" si="18"/>
        <v>26.0635253077419</v>
      </c>
      <c r="F36" s="16" t="s">
        <v>73</v>
      </c>
      <c r="G36" s="13">
        <v>10</v>
      </c>
      <c r="H36" s="18">
        <f t="shared" si="0"/>
        <v>21.3014021403333</v>
      </c>
      <c r="I36" s="18">
        <f t="shared" si="1"/>
        <v>294.451402140333</v>
      </c>
      <c r="J36" s="18">
        <f t="shared" si="2"/>
        <v>0.229690822790758</v>
      </c>
      <c r="K36" s="18">
        <f t="shared" si="3"/>
        <v>108.812583333333</v>
      </c>
      <c r="L36" s="18">
        <f t="shared" si="4"/>
        <v>1.08812583333333</v>
      </c>
      <c r="M36" s="13" t="s">
        <v>73</v>
      </c>
      <c r="N36" s="13"/>
      <c r="O36" s="18">
        <f t="shared" si="19"/>
        <v>2.71397746276628</v>
      </c>
      <c r="P36" s="18">
        <f t="shared" si="5"/>
        <v>0.623375716458362</v>
      </c>
      <c r="Q36" s="24">
        <f t="shared" si="6"/>
        <v>0.0748050859750034</v>
      </c>
      <c r="R36" s="18">
        <f t="shared" si="7"/>
        <v>0.1305751</v>
      </c>
      <c r="S36" s="25">
        <f t="shared" si="8"/>
        <v>0.572889363860364</v>
      </c>
      <c r="T36" s="3">
        <v>0.01</v>
      </c>
      <c r="U36" s="26">
        <f t="shared" si="9"/>
        <v>0.00572889363860364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0.0351788936386036</v>
      </c>
      <c r="AR36" s="29">
        <f t="shared" si="15"/>
        <v>108.812583333333</v>
      </c>
      <c r="AS36" s="1">
        <f t="shared" si="16"/>
        <v>0.12</v>
      </c>
      <c r="AT36" s="2">
        <f t="shared" si="20"/>
        <v>24.4885833333333</v>
      </c>
      <c r="AU36" s="1">
        <f t="shared" si="17"/>
        <v>75366.9618593343</v>
      </c>
    </row>
    <row r="37" s="1" customFormat="1" spans="1:47">
      <c r="A37" s="13"/>
      <c r="B37" s="13"/>
      <c r="C37" s="16">
        <v>10</v>
      </c>
      <c r="D37" s="19">
        <v>16.6406556925806</v>
      </c>
      <c r="E37" s="20">
        <f t="shared" si="18"/>
        <v>21.3014021403333</v>
      </c>
      <c r="F37" s="16" t="s">
        <v>73</v>
      </c>
      <c r="G37" s="13">
        <v>11</v>
      </c>
      <c r="H37" s="18">
        <f t="shared" si="0"/>
        <v>16.6406556925806</v>
      </c>
      <c r="I37" s="18">
        <f t="shared" si="1"/>
        <v>289.790655692581</v>
      </c>
      <c r="J37" s="18">
        <f t="shared" si="2"/>
        <v>0.134949908172052</v>
      </c>
      <c r="K37" s="18">
        <f t="shared" si="3"/>
        <v>108.812583333333</v>
      </c>
      <c r="L37" s="18">
        <f t="shared" si="4"/>
        <v>1.08812583333333</v>
      </c>
      <c r="M37" s="13" t="s">
        <v>75</v>
      </c>
      <c r="N37" s="18">
        <f>(O36-P36)*C22/100</f>
        <v>1.98607165899253</v>
      </c>
      <c r="O37" s="18">
        <f t="shared" si="19"/>
        <v>1.19265592064873</v>
      </c>
      <c r="P37" s="18">
        <f t="shared" si="5"/>
        <v>0.1609488069724</v>
      </c>
      <c r="Q37" s="24">
        <f t="shared" si="6"/>
        <v>0.019313856836688</v>
      </c>
      <c r="R37" s="18">
        <f t="shared" si="7"/>
        <v>0.1305751</v>
      </c>
      <c r="S37" s="25">
        <f t="shared" si="8"/>
        <v>0.147913781698716</v>
      </c>
      <c r="T37" s="3">
        <v>0.01</v>
      </c>
      <c r="U37" s="26">
        <f t="shared" si="9"/>
        <v>0.00147913781698716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0.0233791378169872</v>
      </c>
      <c r="AR37" s="29">
        <f t="shared" si="15"/>
        <v>108.812583333333</v>
      </c>
      <c r="AS37" s="1">
        <f t="shared" si="16"/>
        <v>0.12</v>
      </c>
      <c r="AT37" s="2">
        <f t="shared" si="20"/>
        <v>24.4885833333333</v>
      </c>
      <c r="AU37" s="1">
        <f t="shared" si="17"/>
        <v>50087.2655706102</v>
      </c>
    </row>
    <row r="38" s="1" customFormat="1" spans="1:48">
      <c r="A38" s="13"/>
      <c r="B38" s="13"/>
      <c r="C38" s="16">
        <v>11</v>
      </c>
      <c r="D38" s="19">
        <v>9.37714747443333</v>
      </c>
      <c r="E38" s="20">
        <f t="shared" si="18"/>
        <v>16.6406556925806</v>
      </c>
      <c r="F38" s="16" t="s">
        <v>75</v>
      </c>
      <c r="G38" s="13">
        <v>12</v>
      </c>
      <c r="H38" s="18">
        <f t="shared" si="0"/>
        <v>9.37714747443333</v>
      </c>
      <c r="I38" s="18">
        <f t="shared" si="1"/>
        <v>282.527147474433</v>
      </c>
      <c r="J38" s="18">
        <f t="shared" si="2"/>
        <v>0.0568885925196822</v>
      </c>
      <c r="K38" s="18">
        <f t="shared" si="3"/>
        <v>108.812583333333</v>
      </c>
      <c r="L38" s="18">
        <f t="shared" si="4"/>
        <v>1.08812583333333</v>
      </c>
      <c r="M38" s="13" t="s">
        <v>73</v>
      </c>
      <c r="N38" s="13"/>
      <c r="O38" s="18">
        <f t="shared" si="19"/>
        <v>2.11983294700966</v>
      </c>
      <c r="P38" s="18">
        <f t="shared" si="5"/>
        <v>0.12059431273223</v>
      </c>
      <c r="Q38" s="24">
        <f t="shared" si="6"/>
        <v>0.0144713175278676</v>
      </c>
      <c r="R38" s="18">
        <f t="shared" si="7"/>
        <v>0.1305751</v>
      </c>
      <c r="S38" s="25">
        <f t="shared" si="8"/>
        <v>0.110827543136996</v>
      </c>
      <c r="T38" s="3">
        <v>0.01</v>
      </c>
      <c r="U38" s="26">
        <f t="shared" si="9"/>
        <v>0.00110827543136996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0.02300827543137</v>
      </c>
      <c r="AR38" s="29">
        <f t="shared" si="15"/>
        <v>108.812583333333</v>
      </c>
      <c r="AS38" s="1">
        <f t="shared" si="16"/>
        <v>0.12</v>
      </c>
      <c r="AT38" s="2">
        <f t="shared" si="20"/>
        <v>24.4885833333333</v>
      </c>
      <c r="AU38" s="1">
        <f t="shared" si="17"/>
        <v>49292.73315697</v>
      </c>
      <c r="AV38" s="1">
        <f>SUM(AU27:AU38)</f>
        <v>803956.828856436</v>
      </c>
    </row>
    <row r="39" s="1" customFormat="1" spans="1:46">
      <c r="A39" s="13"/>
      <c r="B39" s="13"/>
      <c r="C39" s="16">
        <v>12</v>
      </c>
      <c r="D39" s="19">
        <v>3.14369411216129</v>
      </c>
      <c r="E39" s="20">
        <f t="shared" si="18"/>
        <v>9.37714747443333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44</v>
      </c>
      <c r="T40" s="23"/>
      <c r="U40" s="23"/>
      <c r="V40" s="23" t="s">
        <v>45</v>
      </c>
      <c r="W40" s="23"/>
      <c r="X40" s="23"/>
      <c r="Y40" s="23" t="s">
        <v>46</v>
      </c>
      <c r="Z40" s="23"/>
      <c r="AA40" s="23"/>
      <c r="AB40" s="23" t="s">
        <v>47</v>
      </c>
      <c r="AC40" s="23"/>
      <c r="AD40" s="23"/>
      <c r="AE40" s="23" t="s">
        <v>48</v>
      </c>
      <c r="AF40" s="23"/>
      <c r="AG40" s="23"/>
      <c r="AH40" s="23" t="s">
        <v>49</v>
      </c>
      <c r="AI40" s="23"/>
      <c r="AJ40" s="23"/>
      <c r="AK40" s="31" t="s">
        <v>50</v>
      </c>
      <c r="AL40" s="32"/>
      <c r="AM40" s="33"/>
      <c r="AN40" s="23" t="s">
        <v>51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4" t="s">
        <v>11</v>
      </c>
      <c r="AO41" s="34" t="s">
        <v>12</v>
      </c>
      <c r="AP41" s="34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1</v>
      </c>
      <c r="E42" s="16"/>
      <c r="F42" s="16"/>
      <c r="G42" s="13">
        <v>1</v>
      </c>
      <c r="H42" s="18">
        <f t="shared" ref="H42:H53" si="21">E43</f>
        <v>1</v>
      </c>
      <c r="I42" s="18">
        <f t="shared" ref="I42:I53" si="22">H42+273.15</f>
        <v>274.15</v>
      </c>
      <c r="J42" s="18">
        <f t="shared" ref="J42:J53" si="23">EXP(($C$16*(I42-$C$14))/($C$17*I42*$C$14))</f>
        <v>0.0198461430441487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0.00152995984033909</v>
      </c>
      <c r="Q42" s="24">
        <f t="shared" ref="Q42:Q53" si="27">P42*$B$44</f>
        <v>0.00023714377525256</v>
      </c>
      <c r="R42" s="18">
        <f t="shared" ref="R42:R53" si="28">L42*$B$44</f>
        <v>0.0119491114583333</v>
      </c>
      <c r="S42" s="25">
        <f t="shared" ref="S42:S53" si="29">Q42/R42</f>
        <v>0.0198461430441487</v>
      </c>
      <c r="T42" s="3">
        <v>0.01</v>
      </c>
      <c r="U42" s="26">
        <f t="shared" ref="U42:U53" si="30">S42*T42</f>
        <v>0.000198461430441487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0.0149984614304415</v>
      </c>
      <c r="AR42" s="29">
        <f t="shared" ref="AR42:AR53" si="34">$B$42/12</f>
        <v>7.70910416666667</v>
      </c>
      <c r="AS42" s="1">
        <f t="shared" ref="AS42:AS53" si="35">$B$44</f>
        <v>0.155</v>
      </c>
      <c r="AT42" s="2">
        <f t="shared" ref="AT42:AT53" si="36">$E$5/12</f>
        <v>69.2253424657534</v>
      </c>
      <c r="AU42" s="1">
        <f t="shared" ref="AU42:AU53" si="37">AT42*10000*AS42*0.67*AR42*AQ42</f>
        <v>8312.31970235692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2.02365420993548</v>
      </c>
      <c r="E43" s="20">
        <f t="shared" ref="E43:E54" si="38">D42</f>
        <v>1</v>
      </c>
      <c r="F43" s="16" t="s">
        <v>73</v>
      </c>
      <c r="G43" s="13">
        <v>2</v>
      </c>
      <c r="H43" s="18">
        <f t="shared" si="21"/>
        <v>2.02365420993548</v>
      </c>
      <c r="I43" s="18">
        <f t="shared" si="22"/>
        <v>275.173654209935</v>
      </c>
      <c r="J43" s="18">
        <f t="shared" si="23"/>
        <v>0.0226493537239294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0.152652123492994</v>
      </c>
      <c r="P43" s="18">
        <f t="shared" si="26"/>
        <v>0.00345747194170178</v>
      </c>
      <c r="Q43" s="24">
        <f t="shared" si="27"/>
        <v>0.000535908150963776</v>
      </c>
      <c r="R43" s="18">
        <f t="shared" si="28"/>
        <v>0.0119491114583333</v>
      </c>
      <c r="S43" s="25">
        <f t="shared" si="29"/>
        <v>0.0448492051339962</v>
      </c>
      <c r="T43" s="3">
        <v>0.01</v>
      </c>
      <c r="U43" s="26">
        <f t="shared" si="30"/>
        <v>0.000448492051339962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0.01524849205134</v>
      </c>
      <c r="AR43" s="29">
        <f t="shared" si="34"/>
        <v>7.70910416666667</v>
      </c>
      <c r="AS43" s="1">
        <f t="shared" si="35"/>
        <v>0.155</v>
      </c>
      <c r="AT43" s="2">
        <f t="shared" si="36"/>
        <v>69.2253424657534</v>
      </c>
      <c r="AU43" s="1">
        <f t="shared" si="37"/>
        <v>8450.8895460656</v>
      </c>
    </row>
    <row r="44" s="1" customFormat="1" spans="1:47">
      <c r="A44" s="13" t="s">
        <v>37</v>
      </c>
      <c r="B44" s="13">
        <f>I5</f>
        <v>0.155</v>
      </c>
      <c r="C44" s="16">
        <v>2</v>
      </c>
      <c r="D44" s="19">
        <v>3.54201842972414</v>
      </c>
      <c r="E44" s="20">
        <f t="shared" si="38"/>
        <v>2.02365420993548</v>
      </c>
      <c r="F44" s="16" t="s">
        <v>73</v>
      </c>
      <c r="G44" s="13">
        <v>3</v>
      </c>
      <c r="H44" s="18">
        <f t="shared" si="21"/>
        <v>3.54201842972414</v>
      </c>
      <c r="I44" s="18">
        <f t="shared" si="22"/>
        <v>276.692018429724</v>
      </c>
      <c r="J44" s="18">
        <f t="shared" si="23"/>
        <v>0.0275032464704327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0.226285693217959</v>
      </c>
      <c r="P44" s="18">
        <f t="shared" si="26"/>
        <v>0.00622359119330625</v>
      </c>
      <c r="Q44" s="24">
        <f t="shared" si="27"/>
        <v>0.000964656634962469</v>
      </c>
      <c r="R44" s="18">
        <f t="shared" si="28"/>
        <v>0.0119491114583333</v>
      </c>
      <c r="S44" s="25">
        <f t="shared" si="29"/>
        <v>0.0807304073048641</v>
      </c>
      <c r="T44" s="3">
        <v>0.01</v>
      </c>
      <c r="U44" s="26">
        <f t="shared" si="30"/>
        <v>0.000807304073048641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0.0156073040730486</v>
      </c>
      <c r="AR44" s="29">
        <f t="shared" si="34"/>
        <v>7.70910416666667</v>
      </c>
      <c r="AS44" s="1">
        <f t="shared" si="35"/>
        <v>0.155</v>
      </c>
      <c r="AT44" s="2">
        <f t="shared" si="36"/>
        <v>69.2253424657534</v>
      </c>
      <c r="AU44" s="1">
        <f t="shared" si="37"/>
        <v>8649.74729233003</v>
      </c>
    </row>
    <row r="45" s="1" customFormat="1" spans="1:47">
      <c r="A45" s="13"/>
      <c r="B45" s="13"/>
      <c r="C45" s="16">
        <v>3</v>
      </c>
      <c r="D45" s="19">
        <v>8.85882345558064</v>
      </c>
      <c r="E45" s="20">
        <f t="shared" si="38"/>
        <v>3.54201842972414</v>
      </c>
      <c r="F45" s="16" t="s">
        <v>73</v>
      </c>
      <c r="G45" s="13">
        <v>4</v>
      </c>
      <c r="H45" s="18">
        <f t="shared" si="21"/>
        <v>8.85882345558064</v>
      </c>
      <c r="I45" s="18">
        <f t="shared" si="22"/>
        <v>282.008823455581</v>
      </c>
      <c r="J45" s="18">
        <f t="shared" si="23"/>
        <v>0.0533968887622808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0.29715314369132</v>
      </c>
      <c r="P45" s="18">
        <f t="shared" si="26"/>
        <v>0.0158670533590474</v>
      </c>
      <c r="Q45" s="24">
        <f t="shared" si="27"/>
        <v>0.00245939327065235</v>
      </c>
      <c r="R45" s="18">
        <f t="shared" si="28"/>
        <v>0.0119491114583333</v>
      </c>
      <c r="S45" s="25">
        <f t="shared" si="29"/>
        <v>0.205822272160426</v>
      </c>
      <c r="T45" s="3">
        <v>0.01</v>
      </c>
      <c r="U45" s="26">
        <f t="shared" si="30"/>
        <v>0.00205822272160426</v>
      </c>
      <c r="V45" s="25"/>
      <c r="W45" s="3"/>
      <c r="X45" s="26"/>
      <c r="Y45" s="28">
        <v>0.04</v>
      </c>
      <c r="Z45" s="3">
        <v>0.49</v>
      </c>
      <c r="AA45" s="27">
        <f t="shared" si="31"/>
        <v>0.0196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0.015</v>
      </c>
      <c r="AO45" s="3">
        <v>0.5</v>
      </c>
      <c r="AP45" s="3">
        <f t="shared" si="32"/>
        <v>0.0075</v>
      </c>
      <c r="AQ45" s="1">
        <f t="shared" si="33"/>
        <v>0.0291582227216043</v>
      </c>
      <c r="AR45" s="29">
        <f t="shared" si="34"/>
        <v>7.70910416666667</v>
      </c>
      <c r="AS45" s="1">
        <f t="shared" si="35"/>
        <v>0.155</v>
      </c>
      <c r="AT45" s="2">
        <f t="shared" si="36"/>
        <v>69.2253424657534</v>
      </c>
      <c r="AU45" s="1">
        <f t="shared" si="37"/>
        <v>16159.8221483287</v>
      </c>
    </row>
    <row r="46" s="1" customFormat="1" spans="1:47">
      <c r="A46" s="13"/>
      <c r="B46" s="13"/>
      <c r="C46" s="16">
        <v>4</v>
      </c>
      <c r="D46" s="19">
        <v>16.9449896436667</v>
      </c>
      <c r="E46" s="20">
        <f t="shared" si="38"/>
        <v>8.85882345558064</v>
      </c>
      <c r="F46" s="16" t="s">
        <v>73</v>
      </c>
      <c r="G46" s="13">
        <v>5</v>
      </c>
      <c r="H46" s="18">
        <f t="shared" si="21"/>
        <v>16.9449896436667</v>
      </c>
      <c r="I46" s="18">
        <f t="shared" si="22"/>
        <v>290.094989643667</v>
      </c>
      <c r="J46" s="18">
        <f t="shared" si="23"/>
        <v>0.139791528953468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0.267221785815659</v>
      </c>
      <c r="O46" s="18">
        <f t="shared" si="39"/>
        <v>0.0911553461832802</v>
      </c>
      <c r="P46" s="18">
        <f t="shared" si="26"/>
        <v>0.0127427452152434</v>
      </c>
      <c r="Q46" s="24">
        <f t="shared" si="27"/>
        <v>0.00197512550836273</v>
      </c>
      <c r="R46" s="18">
        <f t="shared" si="28"/>
        <v>0.0119491114583333</v>
      </c>
      <c r="S46" s="25">
        <f t="shared" si="29"/>
        <v>0.165294759802853</v>
      </c>
      <c r="T46" s="3">
        <v>0.01</v>
      </c>
      <c r="U46" s="26">
        <f t="shared" si="30"/>
        <v>0.00165294759802853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0.0287529475980285</v>
      </c>
      <c r="AR46" s="29">
        <f t="shared" si="34"/>
        <v>7.70910416666667</v>
      </c>
      <c r="AS46" s="1">
        <f t="shared" si="35"/>
        <v>0.155</v>
      </c>
      <c r="AT46" s="2">
        <f t="shared" si="36"/>
        <v>69.2253424657534</v>
      </c>
      <c r="AU46" s="1">
        <f t="shared" si="37"/>
        <v>15935.2140170082</v>
      </c>
    </row>
    <row r="47" s="1" customFormat="1" spans="1:47">
      <c r="A47" s="13"/>
      <c r="B47" s="13"/>
      <c r="C47" s="16">
        <v>5</v>
      </c>
      <c r="D47" s="19">
        <v>20.8002227683871</v>
      </c>
      <c r="E47" s="20">
        <f t="shared" si="38"/>
        <v>16.9449896436667</v>
      </c>
      <c r="F47" s="16" t="s">
        <v>75</v>
      </c>
      <c r="G47" s="13">
        <v>6</v>
      </c>
      <c r="H47" s="18">
        <f t="shared" si="21"/>
        <v>20.8002227683871</v>
      </c>
      <c r="I47" s="18">
        <f t="shared" si="22"/>
        <v>293.950222768387</v>
      </c>
      <c r="J47" s="18">
        <f t="shared" si="23"/>
        <v>0.217099248515051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0.155503642634704</v>
      </c>
      <c r="P47" s="18">
        <f t="shared" si="26"/>
        <v>0.0337597239573472</v>
      </c>
      <c r="Q47" s="24">
        <f t="shared" si="27"/>
        <v>0.00523275721338881</v>
      </c>
      <c r="R47" s="18">
        <f t="shared" si="28"/>
        <v>0.0119491114583333</v>
      </c>
      <c r="S47" s="25">
        <f t="shared" si="29"/>
        <v>0.437920194454248</v>
      </c>
      <c r="T47" s="3">
        <v>0.01</v>
      </c>
      <c r="U47" s="26">
        <f t="shared" si="30"/>
        <v>0.00437920194454248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0.0314792019445425</v>
      </c>
      <c r="AR47" s="29">
        <f t="shared" si="34"/>
        <v>7.70910416666667</v>
      </c>
      <c r="AS47" s="1">
        <f t="shared" si="35"/>
        <v>0.155</v>
      </c>
      <c r="AT47" s="2">
        <f t="shared" si="36"/>
        <v>69.2253424657534</v>
      </c>
      <c r="AU47" s="1">
        <f t="shared" si="37"/>
        <v>17446.13550874</v>
      </c>
    </row>
    <row r="48" s="1" customFormat="1" spans="1:47">
      <c r="A48" s="13"/>
      <c r="B48" s="13"/>
      <c r="C48" s="16">
        <v>6</v>
      </c>
      <c r="D48" s="19">
        <v>24.895683503</v>
      </c>
      <c r="E48" s="20">
        <f t="shared" si="38"/>
        <v>20.8002227683871</v>
      </c>
      <c r="F48" s="16" t="s">
        <v>73</v>
      </c>
      <c r="G48" s="13">
        <v>7</v>
      </c>
      <c r="H48" s="18">
        <f t="shared" si="21"/>
        <v>24.895683503</v>
      </c>
      <c r="I48" s="18">
        <f t="shared" si="22"/>
        <v>298.045683503</v>
      </c>
      <c r="J48" s="18">
        <f t="shared" si="23"/>
        <v>0.34224002639227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0.198834960344023</v>
      </c>
      <c r="P48" s="18">
        <f t="shared" si="26"/>
        <v>0.0680492820758444</v>
      </c>
      <c r="Q48" s="24">
        <f t="shared" si="27"/>
        <v>0.0105476387217559</v>
      </c>
      <c r="R48" s="18">
        <f t="shared" si="28"/>
        <v>0.0119491114583333</v>
      </c>
      <c r="S48" s="25">
        <f t="shared" si="29"/>
        <v>0.882713225877556</v>
      </c>
      <c r="T48" s="3">
        <v>0.01</v>
      </c>
      <c r="U48" s="26">
        <f t="shared" si="30"/>
        <v>0.00882713225877556</v>
      </c>
      <c r="V48" s="25"/>
      <c r="W48" s="3"/>
      <c r="X48" s="26"/>
      <c r="Y48" s="28">
        <v>0.05</v>
      </c>
      <c r="Z48" s="3">
        <v>0.49</v>
      </c>
      <c r="AA48" s="27">
        <f t="shared" si="31"/>
        <v>0.0245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0.02</v>
      </c>
      <c r="AO48" s="3">
        <v>0.5</v>
      </c>
      <c r="AP48" s="3">
        <f t="shared" si="32"/>
        <v>0.01</v>
      </c>
      <c r="AQ48" s="1">
        <f t="shared" si="33"/>
        <v>0.0433271322587756</v>
      </c>
      <c r="AR48" s="29">
        <f t="shared" si="34"/>
        <v>7.70910416666667</v>
      </c>
      <c r="AS48" s="1">
        <f t="shared" si="35"/>
        <v>0.155</v>
      </c>
      <c r="AT48" s="2">
        <f t="shared" si="36"/>
        <v>69.2253424657534</v>
      </c>
      <c r="AU48" s="1">
        <f t="shared" si="37"/>
        <v>24012.3946573794</v>
      </c>
    </row>
    <row r="49" s="1" customFormat="1" spans="1:47">
      <c r="A49" s="13"/>
      <c r="B49" s="13"/>
      <c r="C49" s="16">
        <v>7</v>
      </c>
      <c r="D49" s="19">
        <v>27.7041576393548</v>
      </c>
      <c r="E49" s="20">
        <f t="shared" si="38"/>
        <v>24.895683503</v>
      </c>
      <c r="F49" s="16" t="s">
        <v>73</v>
      </c>
      <c r="G49" s="13">
        <v>8</v>
      </c>
      <c r="H49" s="18">
        <f t="shared" si="21"/>
        <v>27.7041576393548</v>
      </c>
      <c r="I49" s="18">
        <f t="shared" si="22"/>
        <v>300.854157639355</v>
      </c>
      <c r="J49" s="18">
        <f t="shared" si="23"/>
        <v>0.464274259661623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0.207876719934845</v>
      </c>
      <c r="P49" s="18">
        <f t="shared" si="26"/>
        <v>0.0965118102486368</v>
      </c>
      <c r="Q49" s="24">
        <f t="shared" si="27"/>
        <v>0.0149593305885387</v>
      </c>
      <c r="R49" s="18">
        <f t="shared" si="28"/>
        <v>0.0119491114583333</v>
      </c>
      <c r="S49" s="25">
        <f t="shared" si="29"/>
        <v>1.25191991393687</v>
      </c>
      <c r="T49" s="3">
        <v>0.01</v>
      </c>
      <c r="U49" s="26">
        <f t="shared" si="30"/>
        <v>0.0125191991393687</v>
      </c>
      <c r="V49" s="25"/>
      <c r="W49" s="3"/>
      <c r="X49" s="26"/>
      <c r="Y49" s="28">
        <v>0.05</v>
      </c>
      <c r="Z49" s="3">
        <v>0.49</v>
      </c>
      <c r="AA49" s="27">
        <f t="shared" si="31"/>
        <v>0.0245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0.02</v>
      </c>
      <c r="AO49" s="3">
        <v>0.5</v>
      </c>
      <c r="AP49" s="3">
        <f t="shared" si="32"/>
        <v>0.01</v>
      </c>
      <c r="AQ49" s="1">
        <f t="shared" si="33"/>
        <v>0.0470191991393687</v>
      </c>
      <c r="AR49" s="29">
        <f t="shared" si="34"/>
        <v>7.70910416666667</v>
      </c>
      <c r="AS49" s="1">
        <f t="shared" si="35"/>
        <v>0.155</v>
      </c>
      <c r="AT49" s="2">
        <f t="shared" si="36"/>
        <v>69.2253424657534</v>
      </c>
      <c r="AU49" s="1">
        <f t="shared" si="37"/>
        <v>26058.5805555999</v>
      </c>
    </row>
    <row r="50" s="1" customFormat="1" spans="1:47">
      <c r="A50" s="13"/>
      <c r="B50" s="13"/>
      <c r="C50" s="16">
        <v>8</v>
      </c>
      <c r="D50" s="19">
        <v>26.0635253077419</v>
      </c>
      <c r="E50" s="20">
        <f t="shared" si="38"/>
        <v>27.7041576393548</v>
      </c>
      <c r="F50" s="16" t="s">
        <v>73</v>
      </c>
      <c r="G50" s="13">
        <v>9</v>
      </c>
      <c r="H50" s="18">
        <f t="shared" si="21"/>
        <v>26.0635253077419</v>
      </c>
      <c r="I50" s="18">
        <f t="shared" si="22"/>
        <v>299.213525307742</v>
      </c>
      <c r="J50" s="18">
        <f t="shared" si="23"/>
        <v>0.388782406436039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0.188455951352875</v>
      </c>
      <c r="P50" s="18">
        <f t="shared" si="26"/>
        <v>0.0732683582741639</v>
      </c>
      <c r="Q50" s="24">
        <f t="shared" si="27"/>
        <v>0.0113565955324954</v>
      </c>
      <c r="R50" s="18">
        <f t="shared" si="28"/>
        <v>0.0119491114583333</v>
      </c>
      <c r="S50" s="25">
        <f t="shared" si="29"/>
        <v>0.950413390325796</v>
      </c>
      <c r="T50" s="3">
        <v>0.01</v>
      </c>
      <c r="U50" s="26">
        <f t="shared" si="30"/>
        <v>0.00950413390325796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0.036604133903258</v>
      </c>
      <c r="AR50" s="29">
        <f t="shared" si="34"/>
        <v>7.70910416666667</v>
      </c>
      <c r="AS50" s="1">
        <f t="shared" si="35"/>
        <v>0.155</v>
      </c>
      <c r="AT50" s="2">
        <f t="shared" si="36"/>
        <v>69.2253424657534</v>
      </c>
      <c r="AU50" s="1">
        <f t="shared" si="37"/>
        <v>20286.4317012019</v>
      </c>
    </row>
    <row r="51" s="1" customFormat="1" spans="1:47">
      <c r="A51" s="13"/>
      <c r="B51" s="13"/>
      <c r="C51" s="16">
        <v>9</v>
      </c>
      <c r="D51" s="19">
        <v>21.3014021403333</v>
      </c>
      <c r="E51" s="20">
        <f t="shared" si="38"/>
        <v>26.0635253077419</v>
      </c>
      <c r="F51" s="16" t="s">
        <v>73</v>
      </c>
      <c r="G51" s="13">
        <v>10</v>
      </c>
      <c r="H51" s="18">
        <f t="shared" si="21"/>
        <v>21.3014021403333</v>
      </c>
      <c r="I51" s="18">
        <f t="shared" si="22"/>
        <v>294.451402140333</v>
      </c>
      <c r="J51" s="18">
        <f t="shared" si="23"/>
        <v>0.229690822790758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0.192278634745378</v>
      </c>
      <c r="P51" s="18">
        <f t="shared" si="26"/>
        <v>0.0441646378197495</v>
      </c>
      <c r="Q51" s="24">
        <f t="shared" si="27"/>
        <v>0.00684551886206117</v>
      </c>
      <c r="R51" s="18">
        <f t="shared" si="28"/>
        <v>0.0119491114583333</v>
      </c>
      <c r="S51" s="25">
        <f t="shared" si="29"/>
        <v>0.572889363860364</v>
      </c>
      <c r="T51" s="3">
        <v>0.01</v>
      </c>
      <c r="U51" s="26">
        <f t="shared" si="30"/>
        <v>0.00572889363860364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0.0328288936386036</v>
      </c>
      <c r="AR51" s="29">
        <f t="shared" si="34"/>
        <v>7.70910416666667</v>
      </c>
      <c r="AS51" s="1">
        <f t="shared" si="35"/>
        <v>0.155</v>
      </c>
      <c r="AT51" s="2">
        <f t="shared" si="36"/>
        <v>69.2253424657534</v>
      </c>
      <c r="AU51" s="1">
        <f t="shared" si="37"/>
        <v>18194.1501576214</v>
      </c>
    </row>
    <row r="52" s="1" customFormat="1" spans="1:47">
      <c r="A52" s="13"/>
      <c r="B52" s="13"/>
      <c r="C52" s="16">
        <v>10</v>
      </c>
      <c r="D52" s="19">
        <v>16.6406556925806</v>
      </c>
      <c r="E52" s="20">
        <f t="shared" si="38"/>
        <v>21.3014021403333</v>
      </c>
      <c r="F52" s="16" t="s">
        <v>73</v>
      </c>
      <c r="G52" s="13">
        <v>11</v>
      </c>
      <c r="H52" s="18">
        <f t="shared" si="21"/>
        <v>16.6406556925806</v>
      </c>
      <c r="I52" s="18">
        <f t="shared" si="22"/>
        <v>289.790655692581</v>
      </c>
      <c r="J52" s="18">
        <f t="shared" si="23"/>
        <v>0.134949908172052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0.140708297079347</v>
      </c>
      <c r="O52" s="18">
        <f t="shared" si="39"/>
        <v>0.0844967415129481</v>
      </c>
      <c r="P52" s="18">
        <f t="shared" si="26"/>
        <v>0.01140282750801</v>
      </c>
      <c r="Q52" s="24">
        <f t="shared" si="27"/>
        <v>0.00176743826374154</v>
      </c>
      <c r="R52" s="18">
        <f t="shared" si="28"/>
        <v>0.0119491114583333</v>
      </c>
      <c r="S52" s="25">
        <f t="shared" si="29"/>
        <v>0.147913781698716</v>
      </c>
      <c r="T52" s="3">
        <v>0.01</v>
      </c>
      <c r="U52" s="26">
        <f t="shared" si="30"/>
        <v>0.00147913781698716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0.0162791378169872</v>
      </c>
      <c r="AR52" s="29">
        <f t="shared" si="34"/>
        <v>7.70910416666667</v>
      </c>
      <c r="AS52" s="1">
        <f t="shared" si="35"/>
        <v>0.155</v>
      </c>
      <c r="AT52" s="2">
        <f t="shared" si="36"/>
        <v>69.2253424657534</v>
      </c>
      <c r="AU52" s="1">
        <f t="shared" si="37"/>
        <v>9022.08527461893</v>
      </c>
    </row>
    <row r="53" s="1" customFormat="1" spans="1:48">
      <c r="A53" s="13"/>
      <c r="B53" s="13"/>
      <c r="C53" s="16">
        <v>11</v>
      </c>
      <c r="D53" s="19">
        <v>9.37714747443333</v>
      </c>
      <c r="E53" s="20">
        <f t="shared" si="38"/>
        <v>16.6406556925806</v>
      </c>
      <c r="F53" s="16" t="s">
        <v>75</v>
      </c>
      <c r="G53" s="13">
        <v>12</v>
      </c>
      <c r="H53" s="18">
        <f t="shared" si="21"/>
        <v>9.37714747443333</v>
      </c>
      <c r="I53" s="18">
        <f t="shared" si="22"/>
        <v>282.527147474433</v>
      </c>
      <c r="J53" s="18">
        <f t="shared" si="23"/>
        <v>0.0568885925196822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0.150184955671605</v>
      </c>
      <c r="P53" s="18">
        <f t="shared" si="26"/>
        <v>0.00854381074578846</v>
      </c>
      <c r="Q53" s="24">
        <f t="shared" si="27"/>
        <v>0.00132429066559721</v>
      </c>
      <c r="R53" s="18">
        <f t="shared" si="28"/>
        <v>0.0119491114583333</v>
      </c>
      <c r="S53" s="25">
        <f t="shared" si="29"/>
        <v>0.110827543136996</v>
      </c>
      <c r="T53" s="3">
        <v>0.01</v>
      </c>
      <c r="U53" s="26">
        <f t="shared" si="30"/>
        <v>0.00110827543136996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0.01590827543137</v>
      </c>
      <c r="AR53" s="29">
        <f t="shared" si="34"/>
        <v>7.70910416666667</v>
      </c>
      <c r="AS53" s="1">
        <f t="shared" si="35"/>
        <v>0.155</v>
      </c>
      <c r="AT53" s="2">
        <f t="shared" si="36"/>
        <v>69.2253424657534</v>
      </c>
      <c r="AU53" s="1">
        <f t="shared" si="37"/>
        <v>8816.54907818133</v>
      </c>
      <c r="AV53" s="1">
        <f>SUM(AU42:AU53)</f>
        <v>181344.319639432</v>
      </c>
    </row>
    <row r="54" s="1" customFormat="1" spans="1:46">
      <c r="A54" s="13"/>
      <c r="B54" s="13"/>
      <c r="C54" s="16">
        <v>12</v>
      </c>
      <c r="D54" s="19">
        <v>3.14369411216129</v>
      </c>
      <c r="E54" s="20">
        <f t="shared" si="38"/>
        <v>9.37714747443333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3" t="s">
        <v>44</v>
      </c>
      <c r="T56" s="23"/>
      <c r="U56" s="23"/>
      <c r="V56" s="23" t="s">
        <v>45</v>
      </c>
      <c r="W56" s="23" t="s">
        <v>46</v>
      </c>
      <c r="X56" s="23" t="s">
        <v>47</v>
      </c>
      <c r="Y56" s="23" t="s">
        <v>48</v>
      </c>
      <c r="Z56" s="23" t="s">
        <v>49</v>
      </c>
      <c r="AA56" s="23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108.2955</v>
      </c>
      <c r="C58" s="16" t="s">
        <v>72</v>
      </c>
      <c r="D58" s="17">
        <v>1</v>
      </c>
      <c r="E58" s="16"/>
      <c r="F58" s="16"/>
      <c r="G58" s="13">
        <v>1</v>
      </c>
      <c r="H58" s="18">
        <f t="shared" ref="H58:H69" si="40">E59</f>
        <v>1</v>
      </c>
      <c r="I58" s="18">
        <f t="shared" ref="I58:I69" si="41">H58+273.15</f>
        <v>274.15</v>
      </c>
      <c r="J58" s="18">
        <f t="shared" ref="J58:J69" si="42">EXP(($C$16*(I58-$C$14))/($C$17*I58*$C$14))</f>
        <v>0.0198461430441487</v>
      </c>
      <c r="K58" s="18">
        <f t="shared" ref="K58:K69" si="43">$B$58/12</f>
        <v>9.024625</v>
      </c>
      <c r="L58" s="18">
        <f t="shared" ref="L58:L69" si="44">K58*$B$59/100</f>
        <v>2.43664875</v>
      </c>
      <c r="M58" s="13" t="s">
        <v>73</v>
      </c>
      <c r="N58" s="13"/>
      <c r="O58" s="18">
        <f>L58</f>
        <v>2.43664875</v>
      </c>
      <c r="P58" s="18">
        <f t="shared" ref="P58:P69" si="45">O58*J58</f>
        <v>0.0483580796408461</v>
      </c>
      <c r="Q58" s="24">
        <f t="shared" ref="Q58:Q69" si="46">P58*$B$60</f>
        <v>0.0217611358383808</v>
      </c>
      <c r="R58" s="18">
        <f t="shared" ref="R58:R69" si="47">L58*$B$60</f>
        <v>1.0964919375</v>
      </c>
      <c r="S58" s="25">
        <f t="shared" ref="S58:S69" si="48">Q58/R58</f>
        <v>0.0198461430441487</v>
      </c>
      <c r="T58" s="3">
        <v>0.27</v>
      </c>
      <c r="U58" s="26">
        <f t="shared" ref="U58:U69" si="49">S58*T58</f>
        <v>0.00535845862192015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0.228015575274509</v>
      </c>
      <c r="AC58" s="29">
        <f t="shared" ref="AC58:AC69" si="51">$B$58/12</f>
        <v>9.024625</v>
      </c>
      <c r="AD58" s="1">
        <f t="shared" ref="AD58:AD69" si="52">$B$60</f>
        <v>0.45</v>
      </c>
      <c r="AE58" s="30">
        <f t="shared" ref="AE58:AE69" si="53">$E$7/12</f>
        <v>553.875984933619</v>
      </c>
      <c r="AF58" s="1">
        <f t="shared" ref="AF58:AF69" si="54">AE58*10000*AC58*AB58</f>
        <v>11397411.1117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9">
        <v>2.02365420993548</v>
      </c>
      <c r="E59" s="20">
        <f t="shared" ref="E59:E70" si="55">D58</f>
        <v>1</v>
      </c>
      <c r="F59" s="16" t="s">
        <v>73</v>
      </c>
      <c r="G59" s="13">
        <v>2</v>
      </c>
      <c r="H59" s="18">
        <f t="shared" si="40"/>
        <v>2.02365420993548</v>
      </c>
      <c r="I59" s="18">
        <f t="shared" si="41"/>
        <v>275.173654209935</v>
      </c>
      <c r="J59" s="18">
        <f t="shared" si="42"/>
        <v>0.0226493537239294</v>
      </c>
      <c r="K59" s="18">
        <f t="shared" si="43"/>
        <v>9.024625</v>
      </c>
      <c r="L59" s="18">
        <f t="shared" si="44"/>
        <v>2.43664875</v>
      </c>
      <c r="M59" s="13" t="s">
        <v>73</v>
      </c>
      <c r="N59" s="13"/>
      <c r="O59" s="18">
        <f t="shared" ref="O59:O69" si="56">L59+O58-P58-N59</f>
        <v>4.82493942035915</v>
      </c>
      <c r="P59" s="18">
        <f t="shared" si="45"/>
        <v>0.109281759628245</v>
      </c>
      <c r="Q59" s="24">
        <f t="shared" si="46"/>
        <v>0.0491767918327104</v>
      </c>
      <c r="R59" s="18">
        <f t="shared" si="47"/>
        <v>1.0964919375</v>
      </c>
      <c r="S59" s="25">
        <f t="shared" si="48"/>
        <v>0.0448492051339962</v>
      </c>
      <c r="T59" s="3">
        <v>0.27</v>
      </c>
      <c r="U59" s="26">
        <f t="shared" si="49"/>
        <v>0.012109285386179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0.230050949543933</v>
      </c>
      <c r="AC59" s="29">
        <f t="shared" si="51"/>
        <v>9.024625</v>
      </c>
      <c r="AD59" s="1">
        <f t="shared" si="52"/>
        <v>0.45</v>
      </c>
      <c r="AE59" s="30">
        <f t="shared" si="53"/>
        <v>553.875984933619</v>
      </c>
      <c r="AF59" s="1">
        <f t="shared" si="54"/>
        <v>11499149.7639253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37</v>
      </c>
      <c r="B60" s="13">
        <f>H7</f>
        <v>0.45</v>
      </c>
      <c r="C60" s="16">
        <v>2</v>
      </c>
      <c r="D60" s="19">
        <v>3.54201842972414</v>
      </c>
      <c r="E60" s="20">
        <f t="shared" si="55"/>
        <v>2.02365420993548</v>
      </c>
      <c r="F60" s="16" t="s">
        <v>73</v>
      </c>
      <c r="G60" s="13">
        <v>3</v>
      </c>
      <c r="H60" s="18">
        <f t="shared" si="40"/>
        <v>3.54201842972414</v>
      </c>
      <c r="I60" s="18">
        <f t="shared" si="41"/>
        <v>276.692018429724</v>
      </c>
      <c r="J60" s="18">
        <f t="shared" si="42"/>
        <v>0.0275032464704327</v>
      </c>
      <c r="K60" s="18">
        <f t="shared" si="43"/>
        <v>9.024625</v>
      </c>
      <c r="L60" s="18">
        <f t="shared" si="44"/>
        <v>2.43664875</v>
      </c>
      <c r="M60" s="13" t="s">
        <v>73</v>
      </c>
      <c r="N60" s="13"/>
      <c r="O60" s="18">
        <f t="shared" si="56"/>
        <v>7.15230641073091</v>
      </c>
      <c r="P60" s="18">
        <f t="shared" si="45"/>
        <v>0.196711646046388</v>
      </c>
      <c r="Q60" s="24">
        <f t="shared" si="46"/>
        <v>0.0885202407208746</v>
      </c>
      <c r="R60" s="18">
        <f t="shared" si="47"/>
        <v>1.0964919375</v>
      </c>
      <c r="S60" s="25">
        <f t="shared" si="48"/>
        <v>0.0807304073048641</v>
      </c>
      <c r="T60" s="3">
        <v>0.27</v>
      </c>
      <c r="U60" s="26">
        <f t="shared" si="49"/>
        <v>0.0217972099723133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0.232971858806652</v>
      </c>
      <c r="AC60" s="29">
        <f t="shared" si="51"/>
        <v>9.024625</v>
      </c>
      <c r="AD60" s="1">
        <f t="shared" si="52"/>
        <v>0.45</v>
      </c>
      <c r="AE60" s="30">
        <f t="shared" si="53"/>
        <v>553.875984933619</v>
      </c>
      <c r="AF60" s="1">
        <f t="shared" si="54"/>
        <v>11645152.0869996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9">
        <v>8.85882345558064</v>
      </c>
      <c r="E61" s="20">
        <f t="shared" si="55"/>
        <v>3.54201842972414</v>
      </c>
      <c r="F61" s="16" t="s">
        <v>73</v>
      </c>
      <c r="G61" s="13">
        <v>4</v>
      </c>
      <c r="H61" s="18">
        <f t="shared" si="40"/>
        <v>8.85882345558064</v>
      </c>
      <c r="I61" s="18">
        <f t="shared" si="41"/>
        <v>282.008823455581</v>
      </c>
      <c r="J61" s="18">
        <f t="shared" si="42"/>
        <v>0.0533968887622808</v>
      </c>
      <c r="K61" s="18">
        <f t="shared" si="43"/>
        <v>9.024625</v>
      </c>
      <c r="L61" s="18">
        <f t="shared" si="44"/>
        <v>2.43664875</v>
      </c>
      <c r="M61" s="13" t="s">
        <v>73</v>
      </c>
      <c r="N61" s="13"/>
      <c r="O61" s="18">
        <f t="shared" si="56"/>
        <v>9.39224351468452</v>
      </c>
      <c r="P61" s="18">
        <f t="shared" si="45"/>
        <v>0.501516582181863</v>
      </c>
      <c r="Q61" s="24">
        <f t="shared" si="46"/>
        <v>0.225682461981838</v>
      </c>
      <c r="R61" s="18">
        <f t="shared" si="47"/>
        <v>1.0964919375</v>
      </c>
      <c r="S61" s="25">
        <f t="shared" si="48"/>
        <v>0.205822272160426</v>
      </c>
      <c r="T61" s="3">
        <v>0.27</v>
      </c>
      <c r="U61" s="26">
        <f t="shared" si="49"/>
        <v>0.0555720134833151</v>
      </c>
      <c r="V61" s="3">
        <v>220.1</v>
      </c>
      <c r="W61" s="27">
        <v>12.1</v>
      </c>
      <c r="X61" s="27">
        <v>4.5</v>
      </c>
      <c r="Y61" s="27">
        <v>1.5</v>
      </c>
      <c r="Z61" s="27">
        <v>6.8</v>
      </c>
      <c r="AA61" s="3">
        <v>30.2</v>
      </c>
      <c r="AB61" s="2">
        <f t="shared" si="50"/>
        <v>0.29195496206522</v>
      </c>
      <c r="AC61" s="29">
        <f t="shared" si="51"/>
        <v>9.024625</v>
      </c>
      <c r="AD61" s="1">
        <f t="shared" si="52"/>
        <v>0.45</v>
      </c>
      <c r="AE61" s="30">
        <f t="shared" si="53"/>
        <v>553.875984933619</v>
      </c>
      <c r="AF61" s="1">
        <f t="shared" si="54"/>
        <v>14593436.1051962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9">
        <v>16.9449896436667</v>
      </c>
      <c r="E62" s="20">
        <f t="shared" si="55"/>
        <v>8.85882345558064</v>
      </c>
      <c r="F62" s="16" t="s">
        <v>73</v>
      </c>
      <c r="G62" s="13">
        <v>5</v>
      </c>
      <c r="H62" s="18">
        <f t="shared" si="40"/>
        <v>16.9449896436667</v>
      </c>
      <c r="I62" s="18">
        <f t="shared" si="41"/>
        <v>290.094989643667</v>
      </c>
      <c r="J62" s="18">
        <f t="shared" si="42"/>
        <v>0.139791528953468</v>
      </c>
      <c r="K62" s="18">
        <f t="shared" si="43"/>
        <v>9.024625</v>
      </c>
      <c r="L62" s="18">
        <f t="shared" si="44"/>
        <v>2.43664875</v>
      </c>
      <c r="M62" s="13" t="s">
        <v>75</v>
      </c>
      <c r="N62" s="18">
        <f>(O61-P61)*$C$22/100</f>
        <v>8.44619058587752</v>
      </c>
      <c r="O62" s="18">
        <f t="shared" si="56"/>
        <v>2.88118509662513</v>
      </c>
      <c r="P62" s="18">
        <f t="shared" si="45"/>
        <v>0.402765269855173</v>
      </c>
      <c r="Q62" s="24">
        <f t="shared" si="46"/>
        <v>0.181244371434828</v>
      </c>
      <c r="R62" s="18">
        <f t="shared" si="47"/>
        <v>1.0964919375</v>
      </c>
      <c r="S62" s="25">
        <f t="shared" si="48"/>
        <v>0.165294759802853</v>
      </c>
      <c r="T62" s="3">
        <v>0.27</v>
      </c>
      <c r="U62" s="26">
        <f t="shared" si="49"/>
        <v>0.0446295851467704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0.288655819921751</v>
      </c>
      <c r="AC62" s="29">
        <f t="shared" si="51"/>
        <v>9.024625</v>
      </c>
      <c r="AD62" s="1">
        <f t="shared" si="52"/>
        <v>0.45</v>
      </c>
      <c r="AE62" s="30">
        <f t="shared" si="53"/>
        <v>553.875984933619</v>
      </c>
      <c r="AF62" s="1">
        <f t="shared" si="54"/>
        <v>14428527.7243552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9">
        <v>20.8002227683871</v>
      </c>
      <c r="E63" s="20">
        <f t="shared" si="55"/>
        <v>16.9449896436667</v>
      </c>
      <c r="F63" s="16" t="s">
        <v>75</v>
      </c>
      <c r="G63" s="13">
        <v>6</v>
      </c>
      <c r="H63" s="18">
        <f t="shared" si="40"/>
        <v>20.8002227683871</v>
      </c>
      <c r="I63" s="18">
        <f t="shared" si="41"/>
        <v>293.950222768387</v>
      </c>
      <c r="J63" s="18">
        <f t="shared" si="42"/>
        <v>0.217099248515051</v>
      </c>
      <c r="K63" s="18">
        <f t="shared" si="43"/>
        <v>9.024625</v>
      </c>
      <c r="L63" s="18">
        <f t="shared" si="44"/>
        <v>2.43664875</v>
      </c>
      <c r="M63" s="13" t="s">
        <v>73</v>
      </c>
      <c r="N63" s="13"/>
      <c r="O63" s="18">
        <f t="shared" si="56"/>
        <v>4.91506857676996</v>
      </c>
      <c r="P63" s="18">
        <f t="shared" si="45"/>
        <v>1.0670576944167</v>
      </c>
      <c r="Q63" s="24">
        <f t="shared" si="46"/>
        <v>0.480175962487515</v>
      </c>
      <c r="R63" s="18">
        <f t="shared" si="47"/>
        <v>1.0964919375</v>
      </c>
      <c r="S63" s="25">
        <f t="shared" si="48"/>
        <v>0.437920194454248</v>
      </c>
      <c r="T63" s="3">
        <v>0.27</v>
      </c>
      <c r="U63" s="26">
        <f t="shared" si="49"/>
        <v>0.118238452502647</v>
      </c>
      <c r="V63" s="3">
        <v>229.1</v>
      </c>
      <c r="W63" s="27">
        <v>15.1</v>
      </c>
      <c r="X63" s="27">
        <v>6</v>
      </c>
      <c r="Y63" s="27">
        <v>3</v>
      </c>
      <c r="Z63" s="27">
        <v>7</v>
      </c>
      <c r="AA63" s="3">
        <v>30.2</v>
      </c>
      <c r="AB63" s="2">
        <f t="shared" si="50"/>
        <v>0.326048893429548</v>
      </c>
      <c r="AC63" s="29">
        <f t="shared" si="51"/>
        <v>9.024625</v>
      </c>
      <c r="AD63" s="1">
        <f t="shared" si="52"/>
        <v>0.45</v>
      </c>
      <c r="AE63" s="30">
        <f t="shared" si="53"/>
        <v>553.875984933619</v>
      </c>
      <c r="AF63" s="1">
        <f t="shared" si="54"/>
        <v>16297629.1266839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9">
        <v>24.895683503</v>
      </c>
      <c r="E64" s="20">
        <f t="shared" si="55"/>
        <v>20.8002227683871</v>
      </c>
      <c r="F64" s="16" t="s">
        <v>73</v>
      </c>
      <c r="G64" s="13">
        <v>7</v>
      </c>
      <c r="H64" s="18">
        <f t="shared" si="40"/>
        <v>24.895683503</v>
      </c>
      <c r="I64" s="18">
        <f t="shared" si="41"/>
        <v>298.045683503</v>
      </c>
      <c r="J64" s="18">
        <f t="shared" si="42"/>
        <v>0.34224002639227</v>
      </c>
      <c r="K64" s="18">
        <f t="shared" si="43"/>
        <v>9.024625</v>
      </c>
      <c r="L64" s="18">
        <f t="shared" si="44"/>
        <v>2.43664875</v>
      </c>
      <c r="M64" s="13" t="s">
        <v>73</v>
      </c>
      <c r="N64" s="13"/>
      <c r="O64" s="18">
        <f t="shared" si="56"/>
        <v>6.28465963235326</v>
      </c>
      <c r="P64" s="18">
        <f t="shared" si="45"/>
        <v>2.15086207844301</v>
      </c>
      <c r="Q64" s="24">
        <f t="shared" si="46"/>
        <v>0.967887935299356</v>
      </c>
      <c r="R64" s="18">
        <f t="shared" si="47"/>
        <v>1.0964919375</v>
      </c>
      <c r="S64" s="25">
        <f t="shared" si="48"/>
        <v>0.882713225877556</v>
      </c>
      <c r="T64" s="3">
        <v>0.27</v>
      </c>
      <c r="U64" s="26">
        <f t="shared" si="49"/>
        <v>0.23833257098694</v>
      </c>
      <c r="V64" s="3">
        <v>229.1</v>
      </c>
      <c r="W64" s="27">
        <v>15.1</v>
      </c>
      <c r="X64" s="27">
        <v>6</v>
      </c>
      <c r="Y64" s="27">
        <v>3</v>
      </c>
      <c r="Z64" s="27">
        <v>7</v>
      </c>
      <c r="AA64" s="3">
        <v>30.2</v>
      </c>
      <c r="AB64" s="2">
        <f t="shared" si="50"/>
        <v>0.362257270152562</v>
      </c>
      <c r="AC64" s="29">
        <f t="shared" si="51"/>
        <v>9.024625</v>
      </c>
      <c r="AD64" s="1">
        <f t="shared" si="52"/>
        <v>0.45</v>
      </c>
      <c r="AE64" s="30">
        <f t="shared" si="53"/>
        <v>553.875984933619</v>
      </c>
      <c r="AF64" s="1">
        <f t="shared" si="54"/>
        <v>18107513.187028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9">
        <v>27.7041576393548</v>
      </c>
      <c r="E65" s="20">
        <f t="shared" si="55"/>
        <v>24.895683503</v>
      </c>
      <c r="F65" s="16" t="s">
        <v>73</v>
      </c>
      <c r="G65" s="13">
        <v>8</v>
      </c>
      <c r="H65" s="18">
        <f t="shared" si="40"/>
        <v>27.7041576393548</v>
      </c>
      <c r="I65" s="18">
        <f t="shared" si="41"/>
        <v>300.854157639355</v>
      </c>
      <c r="J65" s="18">
        <f t="shared" si="42"/>
        <v>0.464274259661623</v>
      </c>
      <c r="K65" s="18">
        <f t="shared" si="43"/>
        <v>9.024625</v>
      </c>
      <c r="L65" s="18">
        <f t="shared" si="44"/>
        <v>2.43664875</v>
      </c>
      <c r="M65" s="13" t="s">
        <v>73</v>
      </c>
      <c r="N65" s="13"/>
      <c r="O65" s="18">
        <f t="shared" si="56"/>
        <v>6.57044630391025</v>
      </c>
      <c r="P65" s="18">
        <f t="shared" si="45"/>
        <v>3.05048909339438</v>
      </c>
      <c r="Q65" s="24">
        <f t="shared" si="46"/>
        <v>1.37272009202747</v>
      </c>
      <c r="R65" s="18">
        <f t="shared" si="47"/>
        <v>1.0964919375</v>
      </c>
      <c r="S65" s="25">
        <f t="shared" si="48"/>
        <v>1.25191991393687</v>
      </c>
      <c r="T65" s="3">
        <v>0.27</v>
      </c>
      <c r="U65" s="26">
        <f t="shared" si="49"/>
        <v>0.338018376762954</v>
      </c>
      <c r="V65" s="3">
        <v>229.1</v>
      </c>
      <c r="W65" s="27">
        <v>15.1</v>
      </c>
      <c r="X65" s="27">
        <v>6</v>
      </c>
      <c r="Y65" s="27">
        <v>3</v>
      </c>
      <c r="Z65" s="27">
        <v>7</v>
      </c>
      <c r="AA65" s="3">
        <v>30.2</v>
      </c>
      <c r="AB65" s="2">
        <f t="shared" si="50"/>
        <v>0.392312540594031</v>
      </c>
      <c r="AC65" s="29">
        <f t="shared" si="51"/>
        <v>9.024625</v>
      </c>
      <c r="AD65" s="1">
        <f t="shared" si="52"/>
        <v>0.45</v>
      </c>
      <c r="AE65" s="30">
        <f t="shared" si="53"/>
        <v>553.875984933619</v>
      </c>
      <c r="AF65" s="1">
        <f t="shared" si="54"/>
        <v>19609832.8109499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9">
        <v>26.0635253077419</v>
      </c>
      <c r="E66" s="20">
        <f t="shared" si="55"/>
        <v>27.7041576393548</v>
      </c>
      <c r="F66" s="16" t="s">
        <v>73</v>
      </c>
      <c r="G66" s="13">
        <v>9</v>
      </c>
      <c r="H66" s="18">
        <f t="shared" si="40"/>
        <v>26.0635253077419</v>
      </c>
      <c r="I66" s="18">
        <f t="shared" si="41"/>
        <v>299.213525307742</v>
      </c>
      <c r="J66" s="18">
        <f t="shared" si="42"/>
        <v>0.388782406436039</v>
      </c>
      <c r="K66" s="18">
        <f t="shared" si="43"/>
        <v>9.024625</v>
      </c>
      <c r="L66" s="18">
        <f t="shared" si="44"/>
        <v>2.43664875</v>
      </c>
      <c r="M66" s="13" t="s">
        <v>73</v>
      </c>
      <c r="N66" s="13"/>
      <c r="O66" s="18">
        <f t="shared" si="56"/>
        <v>5.95660596051587</v>
      </c>
      <c r="P66" s="18">
        <f t="shared" si="45"/>
        <v>2.31582359952061</v>
      </c>
      <c r="Q66" s="24">
        <f t="shared" si="46"/>
        <v>1.04212061978428</v>
      </c>
      <c r="R66" s="18">
        <f t="shared" si="47"/>
        <v>1.0964919375</v>
      </c>
      <c r="S66" s="25">
        <f t="shared" si="48"/>
        <v>0.950413390325796</v>
      </c>
      <c r="T66" s="3">
        <v>0.27</v>
      </c>
      <c r="U66" s="26">
        <f t="shared" si="49"/>
        <v>0.256611615387965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50"/>
        <v>0.352568402039471</v>
      </c>
      <c r="AC66" s="29">
        <f t="shared" si="51"/>
        <v>9.024625</v>
      </c>
      <c r="AD66" s="1">
        <f t="shared" si="52"/>
        <v>0.45</v>
      </c>
      <c r="AE66" s="30">
        <f t="shared" si="53"/>
        <v>553.875984933619</v>
      </c>
      <c r="AF66" s="1">
        <f t="shared" si="54"/>
        <v>17623212.8800906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9">
        <v>21.3014021403333</v>
      </c>
      <c r="E67" s="20">
        <f t="shared" si="55"/>
        <v>26.0635253077419</v>
      </c>
      <c r="F67" s="16" t="s">
        <v>73</v>
      </c>
      <c r="G67" s="13">
        <v>10</v>
      </c>
      <c r="H67" s="18">
        <f t="shared" si="40"/>
        <v>21.3014021403333</v>
      </c>
      <c r="I67" s="18">
        <f t="shared" si="41"/>
        <v>294.451402140333</v>
      </c>
      <c r="J67" s="18">
        <f t="shared" si="42"/>
        <v>0.229690822790758</v>
      </c>
      <c r="K67" s="18">
        <f t="shared" si="43"/>
        <v>9.024625</v>
      </c>
      <c r="L67" s="18">
        <f t="shared" si="44"/>
        <v>2.43664875</v>
      </c>
      <c r="M67" s="13" t="s">
        <v>73</v>
      </c>
      <c r="N67" s="13"/>
      <c r="O67" s="18">
        <f t="shared" si="56"/>
        <v>6.07743111099526</v>
      </c>
      <c r="P67" s="18">
        <f t="shared" si="45"/>
        <v>1.39593015233865</v>
      </c>
      <c r="Q67" s="24">
        <f t="shared" si="46"/>
        <v>0.628168568552393</v>
      </c>
      <c r="R67" s="18">
        <f t="shared" si="47"/>
        <v>1.0964919375</v>
      </c>
      <c r="S67" s="25">
        <f t="shared" si="48"/>
        <v>0.572889363860364</v>
      </c>
      <c r="T67" s="3">
        <v>0.27</v>
      </c>
      <c r="U67" s="26">
        <f t="shared" si="49"/>
        <v>0.154680128242298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0"/>
        <v>0.321836058665053</v>
      </c>
      <c r="AC67" s="29">
        <f t="shared" si="51"/>
        <v>9.024625</v>
      </c>
      <c r="AD67" s="1">
        <f t="shared" si="52"/>
        <v>0.45</v>
      </c>
      <c r="AE67" s="30">
        <f t="shared" si="53"/>
        <v>553.875984933619</v>
      </c>
      <c r="AF67" s="1">
        <f t="shared" si="54"/>
        <v>16087049.6094786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9">
        <v>16.6406556925806</v>
      </c>
      <c r="E68" s="20">
        <f t="shared" si="55"/>
        <v>21.3014021403333</v>
      </c>
      <c r="F68" s="16" t="s">
        <v>73</v>
      </c>
      <c r="G68" s="13">
        <v>11</v>
      </c>
      <c r="H68" s="18">
        <f t="shared" si="40"/>
        <v>16.6406556925806</v>
      </c>
      <c r="I68" s="18">
        <f t="shared" si="41"/>
        <v>289.790655692581</v>
      </c>
      <c r="J68" s="18">
        <f t="shared" si="42"/>
        <v>0.134949908172052</v>
      </c>
      <c r="K68" s="18">
        <f t="shared" si="43"/>
        <v>9.024625</v>
      </c>
      <c r="L68" s="18">
        <f t="shared" si="44"/>
        <v>2.43664875</v>
      </c>
      <c r="M68" s="13" t="s">
        <v>75</v>
      </c>
      <c r="N68" s="18">
        <f>(O67-P67)*$C$22/100</f>
        <v>4.44742591072378</v>
      </c>
      <c r="O68" s="18">
        <f t="shared" si="56"/>
        <v>2.67072379793283</v>
      </c>
      <c r="P68" s="18">
        <f t="shared" si="45"/>
        <v>0.360413931283949</v>
      </c>
      <c r="Q68" s="24">
        <f t="shared" si="46"/>
        <v>0.162186269077777</v>
      </c>
      <c r="R68" s="18">
        <f t="shared" si="47"/>
        <v>1.0964919375</v>
      </c>
      <c r="S68" s="25">
        <f t="shared" si="48"/>
        <v>0.147913781698716</v>
      </c>
      <c r="T68" s="3">
        <v>0.27</v>
      </c>
      <c r="U68" s="26">
        <f t="shared" si="49"/>
        <v>0.0399367210586533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0.238440921399184</v>
      </c>
      <c r="AC68" s="29">
        <f t="shared" si="51"/>
        <v>9.024625</v>
      </c>
      <c r="AD68" s="1">
        <f t="shared" si="52"/>
        <v>0.45</v>
      </c>
      <c r="AE68" s="30">
        <f t="shared" si="53"/>
        <v>553.875984933619</v>
      </c>
      <c r="AF68" s="1">
        <f t="shared" si="54"/>
        <v>11918524.4418822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9">
        <v>9.37714747443333</v>
      </c>
      <c r="E69" s="20">
        <f t="shared" si="55"/>
        <v>16.6406556925806</v>
      </c>
      <c r="F69" s="16" t="s">
        <v>75</v>
      </c>
      <c r="G69" s="13">
        <v>12</v>
      </c>
      <c r="H69" s="18">
        <f t="shared" si="40"/>
        <v>9.37714747443333</v>
      </c>
      <c r="I69" s="18">
        <f t="shared" si="41"/>
        <v>282.527147474433</v>
      </c>
      <c r="J69" s="18">
        <f t="shared" si="42"/>
        <v>0.0568885925196822</v>
      </c>
      <c r="K69" s="18">
        <f t="shared" si="43"/>
        <v>9.024625</v>
      </c>
      <c r="L69" s="18">
        <f t="shared" si="44"/>
        <v>2.43664875</v>
      </c>
      <c r="M69" s="13" t="s">
        <v>73</v>
      </c>
      <c r="N69" s="13"/>
      <c r="O69" s="18">
        <f t="shared" si="56"/>
        <v>4.74695861664888</v>
      </c>
      <c r="P69" s="18">
        <f t="shared" si="45"/>
        <v>0.270047794450333</v>
      </c>
      <c r="Q69" s="24">
        <f t="shared" si="46"/>
        <v>0.12152150750265</v>
      </c>
      <c r="R69" s="18">
        <f t="shared" si="47"/>
        <v>1.0964919375</v>
      </c>
      <c r="S69" s="25">
        <f t="shared" si="48"/>
        <v>0.110827543136996</v>
      </c>
      <c r="T69" s="3">
        <v>0.27</v>
      </c>
      <c r="U69" s="26">
        <f t="shared" si="49"/>
        <v>0.0299234366469889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0.235421916149067</v>
      </c>
      <c r="AC69" s="29">
        <f t="shared" si="51"/>
        <v>9.024625</v>
      </c>
      <c r="AD69" s="1">
        <f t="shared" si="52"/>
        <v>0.45</v>
      </c>
      <c r="AE69" s="30">
        <f t="shared" si="53"/>
        <v>553.875984933619</v>
      </c>
      <c r="AF69" s="1">
        <f t="shared" si="54"/>
        <v>11767618.7682564</v>
      </c>
      <c r="AG69" s="1">
        <f>SUM(AF58:AF69)</f>
        <v>174975057.616546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46">
      <c r="A70" s="13"/>
      <c r="B70" s="13"/>
      <c r="C70" s="16">
        <v>12</v>
      </c>
      <c r="D70" s="19">
        <v>3.14369411216129</v>
      </c>
      <c r="E70" s="20">
        <f t="shared" si="55"/>
        <v>9.37714747443333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3" t="s">
        <v>44</v>
      </c>
      <c r="T72" s="23"/>
      <c r="U72" s="23"/>
      <c r="V72" s="23" t="s">
        <v>45</v>
      </c>
      <c r="W72" s="23"/>
      <c r="X72" s="23"/>
      <c r="Y72" s="23" t="s">
        <v>46</v>
      </c>
      <c r="Z72" s="23"/>
      <c r="AA72" s="23"/>
      <c r="AB72" s="23" t="s">
        <v>47</v>
      </c>
      <c r="AC72" s="23"/>
      <c r="AD72" s="23"/>
      <c r="AE72" s="23" t="s">
        <v>48</v>
      </c>
      <c r="AF72" s="23"/>
      <c r="AG72" s="23"/>
      <c r="AH72" s="23" t="s">
        <v>49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51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4" t="s">
        <v>11</v>
      </c>
      <c r="AR73" s="34" t="s">
        <v>12</v>
      </c>
      <c r="AS73" s="34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1</v>
      </c>
      <c r="E74" s="16"/>
      <c r="F74" s="16"/>
      <c r="G74" s="13">
        <v>1</v>
      </c>
      <c r="H74" s="18">
        <f t="shared" ref="H74:H85" si="57">E75</f>
        <v>1</v>
      </c>
      <c r="I74" s="18">
        <f t="shared" ref="I74:I85" si="58">H74+273.15</f>
        <v>274.15</v>
      </c>
      <c r="J74" s="18">
        <f t="shared" ref="J74:J85" si="59">EXP(($C$16*(I74-$C$14))/($C$17*I74*$C$14))</f>
        <v>0.0198461430441487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0.0103442066774712</v>
      </c>
      <c r="Q74" s="24">
        <f t="shared" ref="Q74:Q85" si="63">P74*$B$76</f>
        <v>0.00268949373614251</v>
      </c>
      <c r="R74" s="18">
        <f t="shared" ref="R74:R85" si="64">L74*$B$76</f>
        <v>0.1355172</v>
      </c>
      <c r="S74" s="25">
        <f t="shared" ref="S74:S85" si="65">Q74/R74</f>
        <v>0.0198461430441487</v>
      </c>
      <c r="T74" s="3">
        <v>0.01</v>
      </c>
      <c r="U74" s="26">
        <f t="shared" ref="U74:U85" si="66">S74*T74</f>
        <v>0.000198461430441487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0.00568846143044149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0.674</v>
      </c>
      <c r="AX74" s="1">
        <f t="shared" ref="AX74:AX85" si="73">AW74*10000*AV74*0.67*AU74*AT74</f>
        <v>348.115961709912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2.02365420993548</v>
      </c>
      <c r="E75" s="20">
        <f t="shared" ref="E75:E86" si="74">D74</f>
        <v>1</v>
      </c>
      <c r="F75" s="16" t="s">
        <v>73</v>
      </c>
      <c r="G75" s="13">
        <v>2</v>
      </c>
      <c r="H75" s="18">
        <f t="shared" si="57"/>
        <v>2.02365420993548</v>
      </c>
      <c r="I75" s="18">
        <f t="shared" si="58"/>
        <v>275.173654209935</v>
      </c>
      <c r="J75" s="18">
        <f t="shared" si="59"/>
        <v>0.0226493537239294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1.03209579332253</v>
      </c>
      <c r="P75" s="18">
        <f t="shared" si="62"/>
        <v>0.0233763026999415</v>
      </c>
      <c r="Q75" s="24">
        <f t="shared" si="63"/>
        <v>0.00607783870198479</v>
      </c>
      <c r="R75" s="18">
        <f t="shared" si="64"/>
        <v>0.1355172</v>
      </c>
      <c r="S75" s="25">
        <f t="shared" si="65"/>
        <v>0.0448492051339962</v>
      </c>
      <c r="T75" s="3">
        <v>0.01</v>
      </c>
      <c r="U75" s="26">
        <f t="shared" si="66"/>
        <v>0.000448492051339962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0.00593849205133996</v>
      </c>
      <c r="AU75" s="29">
        <f t="shared" si="70"/>
        <v>52.122</v>
      </c>
      <c r="AV75" s="1">
        <f t="shared" si="71"/>
        <v>0.26</v>
      </c>
      <c r="AW75" s="2">
        <f t="shared" si="72"/>
        <v>0.674</v>
      </c>
      <c r="AX75" s="1">
        <f t="shared" si="73"/>
        <v>363.417049906663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9">
        <v>3.54201842972414</v>
      </c>
      <c r="E76" s="20">
        <f t="shared" si="74"/>
        <v>2.02365420993548</v>
      </c>
      <c r="F76" s="16" t="s">
        <v>73</v>
      </c>
      <c r="G76" s="13">
        <v>3</v>
      </c>
      <c r="H76" s="18">
        <f t="shared" si="57"/>
        <v>3.54201842972414</v>
      </c>
      <c r="I76" s="18">
        <f t="shared" si="58"/>
        <v>276.692018429724</v>
      </c>
      <c r="J76" s="18">
        <f t="shared" si="59"/>
        <v>0.0275032464704327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1.52993949062259</v>
      </c>
      <c r="P76" s="18">
        <f t="shared" si="62"/>
        <v>0.0420783028954413</v>
      </c>
      <c r="Q76" s="24">
        <f t="shared" si="63"/>
        <v>0.0109403587528147</v>
      </c>
      <c r="R76" s="18">
        <f t="shared" si="64"/>
        <v>0.1355172</v>
      </c>
      <c r="S76" s="25">
        <f t="shared" si="65"/>
        <v>0.0807304073048641</v>
      </c>
      <c r="T76" s="3">
        <v>0.01</v>
      </c>
      <c r="U76" s="26">
        <f t="shared" si="66"/>
        <v>0.000807304073048641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0.00629730407304864</v>
      </c>
      <c r="AU76" s="29">
        <f t="shared" si="70"/>
        <v>52.122</v>
      </c>
      <c r="AV76" s="1">
        <f t="shared" si="71"/>
        <v>0.26</v>
      </c>
      <c r="AW76" s="2">
        <f t="shared" si="72"/>
        <v>0.674</v>
      </c>
      <c r="AX76" s="1">
        <f t="shared" si="73"/>
        <v>385.375217952201</v>
      </c>
    </row>
    <row r="77" s="1" customFormat="1" spans="1:50">
      <c r="A77" s="13"/>
      <c r="B77" s="13"/>
      <c r="C77" s="16">
        <v>3</v>
      </c>
      <c r="D77" s="19">
        <v>8.85882345558064</v>
      </c>
      <c r="E77" s="20">
        <f t="shared" si="74"/>
        <v>3.54201842972414</v>
      </c>
      <c r="F77" s="16" t="s">
        <v>73</v>
      </c>
      <c r="G77" s="13">
        <v>4</v>
      </c>
      <c r="H77" s="18">
        <f t="shared" si="57"/>
        <v>8.85882345558064</v>
      </c>
      <c r="I77" s="18">
        <f t="shared" si="58"/>
        <v>282.008823455581</v>
      </c>
      <c r="J77" s="18">
        <f t="shared" si="59"/>
        <v>0.0533968887622808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2.00908118772715</v>
      </c>
      <c r="P77" s="18">
        <f t="shared" si="62"/>
        <v>0.107278684695457</v>
      </c>
      <c r="Q77" s="24">
        <f t="shared" si="63"/>
        <v>0.0278924580208189</v>
      </c>
      <c r="R77" s="18">
        <f t="shared" si="64"/>
        <v>0.1355172</v>
      </c>
      <c r="S77" s="25">
        <f t="shared" si="65"/>
        <v>0.205822272160426</v>
      </c>
      <c r="T77" s="3">
        <v>0.01</v>
      </c>
      <c r="U77" s="26">
        <f t="shared" si="66"/>
        <v>0.00205822272160426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0.015</v>
      </c>
      <c r="AR77" s="3">
        <v>0.5</v>
      </c>
      <c r="AS77" s="3">
        <f t="shared" si="68"/>
        <v>0.0075</v>
      </c>
      <c r="AT77" s="2">
        <f t="shared" si="69"/>
        <v>0.0100482227216043</v>
      </c>
      <c r="AU77" s="29">
        <f t="shared" si="70"/>
        <v>52.122</v>
      </c>
      <c r="AV77" s="1">
        <f t="shared" si="71"/>
        <v>0.26</v>
      </c>
      <c r="AW77" s="2">
        <f t="shared" si="72"/>
        <v>0.674</v>
      </c>
      <c r="AX77" s="1">
        <f t="shared" si="73"/>
        <v>614.919650766654</v>
      </c>
    </row>
    <row r="78" s="1" customFormat="1" spans="1:50">
      <c r="A78" s="13"/>
      <c r="B78" s="13"/>
      <c r="C78" s="16">
        <v>4</v>
      </c>
      <c r="D78" s="19">
        <v>16.9449896436667</v>
      </c>
      <c r="E78" s="20">
        <f t="shared" si="74"/>
        <v>8.85882345558064</v>
      </c>
      <c r="F78" s="16" t="s">
        <v>73</v>
      </c>
      <c r="G78" s="13">
        <v>5</v>
      </c>
      <c r="H78" s="18">
        <f t="shared" si="57"/>
        <v>16.9449896436667</v>
      </c>
      <c r="I78" s="18">
        <f t="shared" si="58"/>
        <v>290.094989643667</v>
      </c>
      <c r="J78" s="18">
        <f t="shared" si="59"/>
        <v>0.139791528953468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1.8067123778801</v>
      </c>
      <c r="O78" s="18">
        <f t="shared" si="75"/>
        <v>0.616310125151585</v>
      </c>
      <c r="P78" s="18">
        <f t="shared" si="62"/>
        <v>0.0861549347044432</v>
      </c>
      <c r="Q78" s="24">
        <f t="shared" si="63"/>
        <v>0.0224002830231552</v>
      </c>
      <c r="R78" s="18">
        <f t="shared" si="64"/>
        <v>0.1355172</v>
      </c>
      <c r="S78" s="25">
        <f t="shared" si="65"/>
        <v>0.165294759802853</v>
      </c>
      <c r="T78" s="3">
        <v>0.01</v>
      </c>
      <c r="U78" s="26">
        <f t="shared" si="66"/>
        <v>0.00165294759802853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0.0116029475980285</v>
      </c>
      <c r="AU78" s="29">
        <f t="shared" si="70"/>
        <v>52.122</v>
      </c>
      <c r="AV78" s="1">
        <f t="shared" si="71"/>
        <v>0.26</v>
      </c>
      <c r="AW78" s="2">
        <f t="shared" si="72"/>
        <v>0.674</v>
      </c>
      <c r="AX78" s="1">
        <f t="shared" si="73"/>
        <v>710.063926977165</v>
      </c>
    </row>
    <row r="79" s="1" customFormat="1" spans="1:50">
      <c r="A79" s="13"/>
      <c r="B79" s="13"/>
      <c r="C79" s="16">
        <v>5</v>
      </c>
      <c r="D79" s="19">
        <v>20.8002227683871</v>
      </c>
      <c r="E79" s="20">
        <f t="shared" si="74"/>
        <v>16.9449896436667</v>
      </c>
      <c r="F79" s="16" t="s">
        <v>75</v>
      </c>
      <c r="G79" s="13">
        <v>6</v>
      </c>
      <c r="H79" s="18">
        <f t="shared" si="57"/>
        <v>20.8002227683871</v>
      </c>
      <c r="I79" s="18">
        <f t="shared" si="58"/>
        <v>293.950222768387</v>
      </c>
      <c r="J79" s="18">
        <f t="shared" si="59"/>
        <v>0.217099248515051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1.05137519044714</v>
      </c>
      <c r="P79" s="18">
        <f t="shared" si="62"/>
        <v>0.228252763753443</v>
      </c>
      <c r="Q79" s="24">
        <f t="shared" si="63"/>
        <v>0.0593457185758952</v>
      </c>
      <c r="R79" s="18">
        <f t="shared" si="64"/>
        <v>0.1355172</v>
      </c>
      <c r="S79" s="25">
        <f t="shared" si="65"/>
        <v>0.437920194454248</v>
      </c>
      <c r="T79" s="3">
        <v>0.01</v>
      </c>
      <c r="U79" s="26">
        <f t="shared" si="66"/>
        <v>0.00437920194454248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0.0143292019445425</v>
      </c>
      <c r="AU79" s="29">
        <f t="shared" si="70"/>
        <v>52.122</v>
      </c>
      <c r="AV79" s="1">
        <f t="shared" si="71"/>
        <v>0.26</v>
      </c>
      <c r="AW79" s="2">
        <f t="shared" si="72"/>
        <v>0.674</v>
      </c>
      <c r="AX79" s="1">
        <f t="shared" si="73"/>
        <v>876.902124846228</v>
      </c>
    </row>
    <row r="80" s="1" customFormat="1" spans="1:50">
      <c r="A80" s="13"/>
      <c r="B80" s="13"/>
      <c r="C80" s="16">
        <v>6</v>
      </c>
      <c r="D80" s="19">
        <v>24.895683503</v>
      </c>
      <c r="E80" s="20">
        <f t="shared" si="74"/>
        <v>20.8002227683871</v>
      </c>
      <c r="F80" s="16" t="s">
        <v>73</v>
      </c>
      <c r="G80" s="13">
        <v>7</v>
      </c>
      <c r="H80" s="18">
        <f t="shared" si="57"/>
        <v>24.895683503</v>
      </c>
      <c r="I80" s="18">
        <f t="shared" si="58"/>
        <v>298.045683503</v>
      </c>
      <c r="J80" s="18">
        <f t="shared" si="59"/>
        <v>0.34224002639227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1.3443424266937</v>
      </c>
      <c r="P80" s="18">
        <f t="shared" si="62"/>
        <v>0.4600877875919</v>
      </c>
      <c r="Q80" s="24">
        <f t="shared" si="63"/>
        <v>0.119622824773894</v>
      </c>
      <c r="R80" s="18">
        <f t="shared" si="64"/>
        <v>0.1355172</v>
      </c>
      <c r="S80" s="25">
        <f t="shared" si="65"/>
        <v>0.882713225877556</v>
      </c>
      <c r="T80" s="3">
        <v>0.01</v>
      </c>
      <c r="U80" s="26">
        <f t="shared" si="66"/>
        <v>0.00882713225877556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0.02</v>
      </c>
      <c r="AR80" s="3">
        <v>0.5</v>
      </c>
      <c r="AS80" s="3">
        <f t="shared" si="68"/>
        <v>0.01</v>
      </c>
      <c r="AT80" s="2">
        <f t="shared" si="69"/>
        <v>0.0212771322587756</v>
      </c>
      <c r="AU80" s="29">
        <f t="shared" si="70"/>
        <v>52.122</v>
      </c>
      <c r="AV80" s="1">
        <f t="shared" si="71"/>
        <v>0.26</v>
      </c>
      <c r="AW80" s="2">
        <f t="shared" si="72"/>
        <v>0.674</v>
      </c>
      <c r="AX80" s="1">
        <f t="shared" si="73"/>
        <v>1302.09362395515</v>
      </c>
    </row>
    <row r="81" s="1" customFormat="1" spans="1:50">
      <c r="A81" s="13"/>
      <c r="B81" s="13"/>
      <c r="C81" s="16">
        <v>7</v>
      </c>
      <c r="D81" s="19">
        <v>27.7041576393548</v>
      </c>
      <c r="E81" s="20">
        <f t="shared" si="74"/>
        <v>24.895683503</v>
      </c>
      <c r="F81" s="16" t="s">
        <v>73</v>
      </c>
      <c r="G81" s="13">
        <v>8</v>
      </c>
      <c r="H81" s="18">
        <f t="shared" si="57"/>
        <v>27.7041576393548</v>
      </c>
      <c r="I81" s="18">
        <f t="shared" si="58"/>
        <v>300.854157639355</v>
      </c>
      <c r="J81" s="18">
        <f t="shared" si="59"/>
        <v>0.464274259661623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1.4054746391018</v>
      </c>
      <c r="P81" s="18">
        <f t="shared" si="62"/>
        <v>0.652525697542174</v>
      </c>
      <c r="Q81" s="24">
        <f t="shared" si="63"/>
        <v>0.169656681360965</v>
      </c>
      <c r="R81" s="18">
        <f t="shared" si="64"/>
        <v>0.1355172</v>
      </c>
      <c r="S81" s="25">
        <f t="shared" si="65"/>
        <v>1.25191991393687</v>
      </c>
      <c r="T81" s="3">
        <v>0.01</v>
      </c>
      <c r="U81" s="26">
        <f t="shared" si="66"/>
        <v>0.0125191991393687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0.02</v>
      </c>
      <c r="AR81" s="3">
        <v>0.5</v>
      </c>
      <c r="AS81" s="3">
        <f t="shared" si="68"/>
        <v>0.01</v>
      </c>
      <c r="AT81" s="2">
        <f t="shared" si="69"/>
        <v>0.0249691991393687</v>
      </c>
      <c r="AU81" s="29">
        <f t="shared" si="70"/>
        <v>52.122</v>
      </c>
      <c r="AV81" s="1">
        <f t="shared" si="71"/>
        <v>0.26</v>
      </c>
      <c r="AW81" s="2">
        <f t="shared" si="72"/>
        <v>0.674</v>
      </c>
      <c r="AX81" s="1">
        <f t="shared" si="73"/>
        <v>1528.03651353105</v>
      </c>
    </row>
    <row r="82" s="1" customFormat="1" spans="1:50">
      <c r="A82" s="13"/>
      <c r="B82" s="13"/>
      <c r="C82" s="16">
        <v>8</v>
      </c>
      <c r="D82" s="19">
        <v>26.0635253077419</v>
      </c>
      <c r="E82" s="20">
        <f t="shared" si="74"/>
        <v>27.7041576393548</v>
      </c>
      <c r="F82" s="16" t="s">
        <v>73</v>
      </c>
      <c r="G82" s="13">
        <v>9</v>
      </c>
      <c r="H82" s="18">
        <f t="shared" si="57"/>
        <v>26.0635253077419</v>
      </c>
      <c r="I82" s="18">
        <f t="shared" si="58"/>
        <v>299.213525307742</v>
      </c>
      <c r="J82" s="18">
        <f t="shared" si="59"/>
        <v>0.388782406436039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1.27416894155962</v>
      </c>
      <c r="P82" s="18">
        <f t="shared" si="62"/>
        <v>0.495374467305612</v>
      </c>
      <c r="Q82" s="24">
        <f t="shared" si="63"/>
        <v>0.128797361499459</v>
      </c>
      <c r="R82" s="18">
        <f t="shared" si="64"/>
        <v>0.1355172</v>
      </c>
      <c r="S82" s="25">
        <f t="shared" si="65"/>
        <v>0.950413390325796</v>
      </c>
      <c r="T82" s="3">
        <v>0.01</v>
      </c>
      <c r="U82" s="26">
        <f t="shared" si="66"/>
        <v>0.00950413390325796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7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0.019454133903258</v>
      </c>
      <c r="AU82" s="29">
        <f t="shared" si="70"/>
        <v>52.122</v>
      </c>
      <c r="AV82" s="1">
        <f t="shared" si="71"/>
        <v>0.26</v>
      </c>
      <c r="AW82" s="2">
        <f t="shared" si="72"/>
        <v>0.674</v>
      </c>
      <c r="AX82" s="1">
        <f t="shared" si="73"/>
        <v>1190.53185396046</v>
      </c>
    </row>
    <row r="83" s="1" customFormat="1" spans="1:50">
      <c r="A83" s="13"/>
      <c r="B83" s="13"/>
      <c r="C83" s="16">
        <v>9</v>
      </c>
      <c r="D83" s="19">
        <v>21.3014021403333</v>
      </c>
      <c r="E83" s="20">
        <f t="shared" si="74"/>
        <v>26.0635253077419</v>
      </c>
      <c r="F83" s="16" t="s">
        <v>73</v>
      </c>
      <c r="G83" s="13">
        <v>10</v>
      </c>
      <c r="H83" s="18">
        <f t="shared" si="57"/>
        <v>21.3014021403333</v>
      </c>
      <c r="I83" s="18">
        <f t="shared" si="58"/>
        <v>294.451402140333</v>
      </c>
      <c r="J83" s="18">
        <f t="shared" si="59"/>
        <v>0.229690822790758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1.30001447425401</v>
      </c>
      <c r="P83" s="18">
        <f t="shared" si="62"/>
        <v>0.298601394231299</v>
      </c>
      <c r="Q83" s="24">
        <f t="shared" si="63"/>
        <v>0.0776363625001377</v>
      </c>
      <c r="R83" s="18">
        <f t="shared" si="64"/>
        <v>0.1355172</v>
      </c>
      <c r="S83" s="25">
        <f t="shared" si="65"/>
        <v>0.572889363860364</v>
      </c>
      <c r="T83" s="3">
        <v>0.01</v>
      </c>
      <c r="U83" s="26">
        <f t="shared" si="66"/>
        <v>0.00572889363860364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0.0156788936386036</v>
      </c>
      <c r="AU83" s="29">
        <f t="shared" si="70"/>
        <v>52.122</v>
      </c>
      <c r="AV83" s="1">
        <f t="shared" si="71"/>
        <v>0.26</v>
      </c>
      <c r="AW83" s="2">
        <f t="shared" si="72"/>
        <v>0.674</v>
      </c>
      <c r="AX83" s="1">
        <f t="shared" si="73"/>
        <v>959.499014679322</v>
      </c>
    </row>
    <row r="84" s="1" customFormat="1" spans="1:50">
      <c r="A84" s="13"/>
      <c r="B84" s="13"/>
      <c r="C84" s="16">
        <v>10</v>
      </c>
      <c r="D84" s="19">
        <v>16.6406556925806</v>
      </c>
      <c r="E84" s="20">
        <f t="shared" si="74"/>
        <v>21.3014021403333</v>
      </c>
      <c r="F84" s="16" t="s">
        <v>73</v>
      </c>
      <c r="G84" s="13">
        <v>11</v>
      </c>
      <c r="H84" s="18">
        <f t="shared" si="57"/>
        <v>16.6406556925806</v>
      </c>
      <c r="I84" s="18">
        <f t="shared" si="58"/>
        <v>289.790655692581</v>
      </c>
      <c r="J84" s="18">
        <f t="shared" si="59"/>
        <v>0.134949908172052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0.951342426021578</v>
      </c>
      <c r="O84" s="18">
        <f t="shared" si="75"/>
        <v>0.571290654001136</v>
      </c>
      <c r="P84" s="18">
        <f t="shared" si="62"/>
        <v>0.0770956212970048</v>
      </c>
      <c r="Q84" s="24">
        <f t="shared" si="63"/>
        <v>0.0200448615372212</v>
      </c>
      <c r="R84" s="18">
        <f t="shared" si="64"/>
        <v>0.1355172</v>
      </c>
      <c r="S84" s="25">
        <f t="shared" si="65"/>
        <v>0.147913781698716</v>
      </c>
      <c r="T84" s="3">
        <v>0.01</v>
      </c>
      <c r="U84" s="26">
        <f t="shared" si="66"/>
        <v>0.00147913781698716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0.005</v>
      </c>
      <c r="AF84" s="3">
        <v>0.49</v>
      </c>
      <c r="AG84" s="26">
        <f t="shared" si="67"/>
        <v>0.00245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0.00892913781698716</v>
      </c>
      <c r="AU84" s="29">
        <f t="shared" si="70"/>
        <v>52.122</v>
      </c>
      <c r="AV84" s="1">
        <f t="shared" si="71"/>
        <v>0.26</v>
      </c>
      <c r="AW84" s="2">
        <f t="shared" si="72"/>
        <v>0.674</v>
      </c>
      <c r="AX84" s="1">
        <f t="shared" si="73"/>
        <v>546.435171690984</v>
      </c>
    </row>
    <row r="85" s="1" customFormat="1" spans="1:51">
      <c r="A85" s="13"/>
      <c r="B85" s="13"/>
      <c r="C85" s="16">
        <v>11</v>
      </c>
      <c r="D85" s="19">
        <v>9.37714747443333</v>
      </c>
      <c r="E85" s="20">
        <f t="shared" si="74"/>
        <v>16.6406556925806</v>
      </c>
      <c r="F85" s="16" t="s">
        <v>75</v>
      </c>
      <c r="G85" s="13">
        <v>12</v>
      </c>
      <c r="H85" s="18">
        <f t="shared" si="57"/>
        <v>9.37714747443333</v>
      </c>
      <c r="I85" s="18">
        <f t="shared" si="58"/>
        <v>282.527147474433</v>
      </c>
      <c r="J85" s="18">
        <f t="shared" si="59"/>
        <v>0.0568885925196822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1.01541503270413</v>
      </c>
      <c r="P85" s="18">
        <f t="shared" si="62"/>
        <v>0.0577655320338651</v>
      </c>
      <c r="Q85" s="24">
        <f t="shared" si="63"/>
        <v>0.0150190383288049</v>
      </c>
      <c r="R85" s="18">
        <f t="shared" si="64"/>
        <v>0.1355172</v>
      </c>
      <c r="S85" s="25">
        <f t="shared" si="65"/>
        <v>0.110827543136996</v>
      </c>
      <c r="T85" s="3">
        <v>0.01</v>
      </c>
      <c r="U85" s="26">
        <f t="shared" si="66"/>
        <v>0.00110827543136996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0.005</v>
      </c>
      <c r="AF85" s="3">
        <v>0.49</v>
      </c>
      <c r="AG85" s="26">
        <f t="shared" si="67"/>
        <v>0.00245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0.00855827543136996</v>
      </c>
      <c r="AU85" s="29">
        <f t="shared" si="70"/>
        <v>52.122</v>
      </c>
      <c r="AV85" s="1">
        <f t="shared" si="71"/>
        <v>0.26</v>
      </c>
      <c r="AW85" s="2">
        <f t="shared" si="72"/>
        <v>0.674</v>
      </c>
      <c r="AX85" s="1">
        <f t="shared" si="73"/>
        <v>523.739559246417</v>
      </c>
      <c r="AY85" s="1">
        <f>SUM(AX74:AX85)</f>
        <v>9349.1296692222</v>
      </c>
    </row>
    <row r="86" s="1" customFormat="1" spans="1:46">
      <c r="A86" s="13"/>
      <c r="B86" s="13"/>
      <c r="C86" s="16">
        <v>12</v>
      </c>
      <c r="D86" s="19">
        <v>3.14369411216129</v>
      </c>
      <c r="E86" s="20">
        <f t="shared" si="74"/>
        <v>9.37714747443333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44</v>
      </c>
      <c r="T88" s="23"/>
      <c r="U88" s="23"/>
      <c r="V88" s="23" t="s">
        <v>45</v>
      </c>
      <c r="W88" s="23"/>
      <c r="X88" s="23"/>
      <c r="Y88" s="23" t="s">
        <v>46</v>
      </c>
      <c r="Z88" s="23"/>
      <c r="AA88" s="23"/>
      <c r="AB88" s="23" t="s">
        <v>47</v>
      </c>
      <c r="AC88" s="23"/>
      <c r="AD88" s="23"/>
      <c r="AE88" s="23" t="s">
        <v>48</v>
      </c>
      <c r="AF88" s="23"/>
      <c r="AG88" s="23"/>
      <c r="AH88" s="23" t="s">
        <v>49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51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4" t="s">
        <v>11</v>
      </c>
      <c r="AR89" s="34" t="s">
        <v>12</v>
      </c>
      <c r="AS89" s="34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1</v>
      </c>
      <c r="E90" s="16"/>
      <c r="F90" s="16"/>
      <c r="G90" s="13">
        <v>1</v>
      </c>
      <c r="H90" s="18">
        <f t="shared" ref="H90:H101" si="76">E91</f>
        <v>1</v>
      </c>
      <c r="I90" s="18">
        <f t="shared" ref="I90:I101" si="77">H90+273.15</f>
        <v>274.15</v>
      </c>
      <c r="J90" s="18">
        <f t="shared" ref="J90:J101" si="78">EXP(($C$16*(I90-$C$14))/($C$17*I90*$C$14))</f>
        <v>0.0198461430441487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0.00565019692466913</v>
      </c>
      <c r="Q90" s="24">
        <f t="shared" ref="Q90:Q101" si="82">P90*$B$76</f>
        <v>0.00146905120041397</v>
      </c>
      <c r="R90" s="18">
        <f t="shared" ref="R90:R101" si="83">L90*$B$76</f>
        <v>0.074022</v>
      </c>
      <c r="S90" s="25">
        <f t="shared" ref="S90:S101" si="84">Q90/R90</f>
        <v>0.0198461430441487</v>
      </c>
      <c r="T90" s="3">
        <v>0.01</v>
      </c>
      <c r="U90" s="26">
        <f t="shared" ref="U90:U101" si="85">S90*T90</f>
        <v>0.000198461430441487</v>
      </c>
      <c r="V90" s="25"/>
      <c r="W90" s="3"/>
      <c r="X90" s="3"/>
      <c r="Y90" s="28"/>
      <c r="Z90" s="3"/>
      <c r="AA90" s="27"/>
      <c r="AB90" s="3"/>
      <c r="AC90" s="3"/>
      <c r="AD90" s="3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0.00568846143044149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0.73</v>
      </c>
      <c r="AX90" s="1">
        <f t="shared" ref="AX90:AX101" si="92">AW90*10000*AV90*0.67*AU90*AT90</f>
        <v>205.945968919225</v>
      </c>
      <c r="AZ90" s="2">
        <f t="shared" ref="AZ90:AZ101" si="93">$E$10</f>
        <v>0.11</v>
      </c>
      <c r="BA90" s="1">
        <f t="shared" ref="BA90:BA101" si="94">AZ90*10000*AV90*0.67*AU90*AT90</f>
        <v>31.0329542207051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2.02365420993548</v>
      </c>
      <c r="E91" s="20">
        <f t="shared" ref="E91:E102" si="95">D90</f>
        <v>1</v>
      </c>
      <c r="F91" s="16" t="s">
        <v>73</v>
      </c>
      <c r="G91" s="13">
        <v>2</v>
      </c>
      <c r="H91" s="18">
        <f t="shared" si="76"/>
        <v>2.02365420993548</v>
      </c>
      <c r="I91" s="18">
        <f t="shared" si="77"/>
        <v>275.173654209935</v>
      </c>
      <c r="J91" s="18">
        <f t="shared" si="78"/>
        <v>0.0226493537239294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0.563749803075331</v>
      </c>
      <c r="P91" s="18">
        <f t="shared" si="81"/>
        <v>0.0127685687016487</v>
      </c>
      <c r="Q91" s="24">
        <f t="shared" si="82"/>
        <v>0.00331982786242866</v>
      </c>
      <c r="R91" s="18">
        <f t="shared" si="83"/>
        <v>0.074022</v>
      </c>
      <c r="S91" s="25">
        <f t="shared" si="84"/>
        <v>0.0448492051339962</v>
      </c>
      <c r="T91" s="3">
        <v>0.01</v>
      </c>
      <c r="U91" s="26">
        <f t="shared" si="85"/>
        <v>0.000448492051339962</v>
      </c>
      <c r="V91" s="25"/>
      <c r="W91" s="3"/>
      <c r="X91" s="3"/>
      <c r="Y91" s="28"/>
      <c r="Z91" s="3"/>
      <c r="AA91" s="27"/>
      <c r="AB91" s="3"/>
      <c r="AC91" s="3"/>
      <c r="AD91" s="3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0.00593849205133996</v>
      </c>
      <c r="AU91" s="29">
        <f t="shared" si="89"/>
        <v>28.47</v>
      </c>
      <c r="AV91" s="1">
        <f t="shared" si="90"/>
        <v>0.26</v>
      </c>
      <c r="AW91" s="2">
        <f t="shared" si="91"/>
        <v>0.73</v>
      </c>
      <c r="AX91" s="1">
        <f t="shared" si="92"/>
        <v>214.998117573139</v>
      </c>
      <c r="AZ91" s="2">
        <f t="shared" si="93"/>
        <v>0.11</v>
      </c>
      <c r="BA91" s="1">
        <f t="shared" si="94"/>
        <v>32.3969766206099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9">
        <v>3.54201842972414</v>
      </c>
      <c r="E92" s="20">
        <f t="shared" si="95"/>
        <v>2.02365420993548</v>
      </c>
      <c r="F92" s="16" t="s">
        <v>73</v>
      </c>
      <c r="G92" s="13">
        <v>3</v>
      </c>
      <c r="H92" s="18">
        <f t="shared" si="76"/>
        <v>3.54201842972414</v>
      </c>
      <c r="I92" s="18">
        <f t="shared" si="77"/>
        <v>276.692018429724</v>
      </c>
      <c r="J92" s="18">
        <f t="shared" si="78"/>
        <v>0.0275032464704327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0.835681234373682</v>
      </c>
      <c r="P92" s="18">
        <f t="shared" si="81"/>
        <v>0.0229839469596948</v>
      </c>
      <c r="Q92" s="24">
        <f t="shared" si="82"/>
        <v>0.00597582620952065</v>
      </c>
      <c r="R92" s="18">
        <f t="shared" si="83"/>
        <v>0.074022</v>
      </c>
      <c r="S92" s="25">
        <f t="shared" si="84"/>
        <v>0.0807304073048641</v>
      </c>
      <c r="T92" s="3">
        <v>0.01</v>
      </c>
      <c r="U92" s="26">
        <f t="shared" si="85"/>
        <v>0.000807304073048641</v>
      </c>
      <c r="V92" s="25"/>
      <c r="W92" s="3"/>
      <c r="X92" s="3"/>
      <c r="Y92" s="28"/>
      <c r="Z92" s="3"/>
      <c r="AA92" s="27"/>
      <c r="AB92" s="3"/>
      <c r="AC92" s="3"/>
      <c r="AD92" s="3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0.00629730407304864</v>
      </c>
      <c r="AU92" s="29">
        <f t="shared" si="89"/>
        <v>28.47</v>
      </c>
      <c r="AV92" s="1">
        <f t="shared" si="90"/>
        <v>0.26</v>
      </c>
      <c r="AW92" s="2">
        <f t="shared" si="91"/>
        <v>0.73</v>
      </c>
      <c r="AX92" s="1">
        <f t="shared" si="92"/>
        <v>227.988605488766</v>
      </c>
      <c r="AZ92" s="2">
        <f t="shared" si="93"/>
        <v>0.11</v>
      </c>
      <c r="BA92" s="1">
        <f t="shared" si="94"/>
        <v>34.3544474024167</v>
      </c>
    </row>
    <row r="93" s="1" customFormat="1" spans="1:53">
      <c r="A93" s="13"/>
      <c r="B93" s="13"/>
      <c r="C93" s="16">
        <v>3</v>
      </c>
      <c r="D93" s="19">
        <v>8.85882345558064</v>
      </c>
      <c r="E93" s="20">
        <f t="shared" si="95"/>
        <v>3.54201842972414</v>
      </c>
      <c r="F93" s="16" t="s">
        <v>73</v>
      </c>
      <c r="G93" s="13">
        <v>4</v>
      </c>
      <c r="H93" s="18">
        <f t="shared" si="76"/>
        <v>8.85882345558064</v>
      </c>
      <c r="I93" s="18">
        <f t="shared" si="77"/>
        <v>282.008823455581</v>
      </c>
      <c r="J93" s="18">
        <f t="shared" si="78"/>
        <v>0.0533968887622808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1.09739728741399</v>
      </c>
      <c r="P93" s="18">
        <f t="shared" si="81"/>
        <v>0.0585976008840734</v>
      </c>
      <c r="Q93" s="24">
        <f t="shared" si="82"/>
        <v>0.0152353762298591</v>
      </c>
      <c r="R93" s="18">
        <f t="shared" si="83"/>
        <v>0.074022</v>
      </c>
      <c r="S93" s="25">
        <f t="shared" si="84"/>
        <v>0.205822272160426</v>
      </c>
      <c r="T93" s="3">
        <v>0.01</v>
      </c>
      <c r="U93" s="26">
        <f t="shared" si="85"/>
        <v>0.00205822272160426</v>
      </c>
      <c r="V93" s="25"/>
      <c r="W93" s="3"/>
      <c r="X93" s="3"/>
      <c r="Y93" s="28"/>
      <c r="Z93" s="3"/>
      <c r="AA93" s="27"/>
      <c r="AB93" s="3"/>
      <c r="AC93" s="3"/>
      <c r="AD93" s="3"/>
      <c r="AE93" s="25">
        <v>0.005</v>
      </c>
      <c r="AF93" s="3">
        <v>0.49</v>
      </c>
      <c r="AG93" s="26">
        <f t="shared" si="86"/>
        <v>0.00245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0.015</v>
      </c>
      <c r="AR93" s="3">
        <v>0.5</v>
      </c>
      <c r="AS93" s="3">
        <f t="shared" si="87"/>
        <v>0.0075</v>
      </c>
      <c r="AT93" s="2">
        <f t="shared" si="88"/>
        <v>0.0120082227216043</v>
      </c>
      <c r="AU93" s="29">
        <f t="shared" si="89"/>
        <v>28.47</v>
      </c>
      <c r="AV93" s="1">
        <f t="shared" si="90"/>
        <v>0.26</v>
      </c>
      <c r="AW93" s="2">
        <f t="shared" si="91"/>
        <v>0.73</v>
      </c>
      <c r="AX93" s="1">
        <f t="shared" si="92"/>
        <v>434.747619130241</v>
      </c>
      <c r="AZ93" s="2">
        <f t="shared" si="93"/>
        <v>0.11</v>
      </c>
      <c r="BA93" s="1">
        <f t="shared" si="94"/>
        <v>65.5099152114061</v>
      </c>
    </row>
    <row r="94" s="1" customFormat="1" spans="1:53">
      <c r="A94" s="13"/>
      <c r="B94" s="13"/>
      <c r="C94" s="16">
        <v>4</v>
      </c>
      <c r="D94" s="19">
        <v>16.9449896436667</v>
      </c>
      <c r="E94" s="20">
        <f t="shared" si="95"/>
        <v>8.85882345558064</v>
      </c>
      <c r="F94" s="16" t="s">
        <v>73</v>
      </c>
      <c r="G94" s="13">
        <v>5</v>
      </c>
      <c r="H94" s="18">
        <f t="shared" si="76"/>
        <v>16.9449896436667</v>
      </c>
      <c r="I94" s="18">
        <f t="shared" si="77"/>
        <v>290.094989643667</v>
      </c>
      <c r="J94" s="18">
        <f t="shared" si="78"/>
        <v>0.139791528953468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0.986859702203418</v>
      </c>
      <c r="O94" s="18">
        <f t="shared" si="96"/>
        <v>0.336639984326496</v>
      </c>
      <c r="P94" s="18">
        <f t="shared" si="81"/>
        <v>0.0470594181158723</v>
      </c>
      <c r="Q94" s="24">
        <f t="shared" si="82"/>
        <v>0.0122354487101268</v>
      </c>
      <c r="R94" s="18">
        <f t="shared" si="83"/>
        <v>0.074022</v>
      </c>
      <c r="S94" s="25">
        <f t="shared" si="84"/>
        <v>0.165294759802853</v>
      </c>
      <c r="T94" s="3">
        <v>0.01</v>
      </c>
      <c r="U94" s="26">
        <f t="shared" si="85"/>
        <v>0.00165294759802853</v>
      </c>
      <c r="V94" s="25"/>
      <c r="W94" s="3"/>
      <c r="X94" s="3"/>
      <c r="Y94" s="28"/>
      <c r="Z94" s="3"/>
      <c r="AA94" s="27"/>
      <c r="AB94" s="3"/>
      <c r="AC94" s="3"/>
      <c r="AD94" s="3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0.0116029475980285</v>
      </c>
      <c r="AU94" s="29">
        <f t="shared" si="89"/>
        <v>28.47</v>
      </c>
      <c r="AV94" s="1">
        <f t="shared" si="90"/>
        <v>0.26</v>
      </c>
      <c r="AW94" s="2">
        <f t="shared" si="91"/>
        <v>0.73</v>
      </c>
      <c r="AX94" s="1">
        <f t="shared" si="92"/>
        <v>420.07497363123</v>
      </c>
      <c r="AZ94" s="2">
        <f t="shared" si="93"/>
        <v>0.11</v>
      </c>
      <c r="BA94" s="1">
        <f t="shared" si="94"/>
        <v>63.2989686293635</v>
      </c>
    </row>
    <row r="95" s="1" customFormat="1" spans="1:53">
      <c r="A95" s="13"/>
      <c r="B95" s="13"/>
      <c r="C95" s="16">
        <v>5</v>
      </c>
      <c r="D95" s="19">
        <v>20.8002227683871</v>
      </c>
      <c r="E95" s="20">
        <f t="shared" si="95"/>
        <v>16.9449896436667</v>
      </c>
      <c r="F95" s="16" t="s">
        <v>75</v>
      </c>
      <c r="G95" s="13">
        <v>6</v>
      </c>
      <c r="H95" s="18">
        <f t="shared" si="76"/>
        <v>20.8002227683871</v>
      </c>
      <c r="I95" s="18">
        <f t="shared" si="77"/>
        <v>293.950222768387</v>
      </c>
      <c r="J95" s="18">
        <f t="shared" si="78"/>
        <v>0.217099248515051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0.574280566210623</v>
      </c>
      <c r="P95" s="18">
        <f t="shared" si="81"/>
        <v>0.124675879361124</v>
      </c>
      <c r="Q95" s="24">
        <f t="shared" si="82"/>
        <v>0.0324157286338923</v>
      </c>
      <c r="R95" s="18">
        <f t="shared" si="83"/>
        <v>0.074022</v>
      </c>
      <c r="S95" s="25">
        <f t="shared" si="84"/>
        <v>0.437920194454248</v>
      </c>
      <c r="T95" s="3">
        <v>0.01</v>
      </c>
      <c r="U95" s="26">
        <f t="shared" si="85"/>
        <v>0.00437920194454248</v>
      </c>
      <c r="V95" s="25"/>
      <c r="W95" s="3"/>
      <c r="X95" s="3"/>
      <c r="Y95" s="28"/>
      <c r="Z95" s="3"/>
      <c r="AA95" s="27"/>
      <c r="AB95" s="3"/>
      <c r="AC95" s="3"/>
      <c r="AD95" s="3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0.0143292019445425</v>
      </c>
      <c r="AU95" s="29">
        <f t="shared" si="89"/>
        <v>28.47</v>
      </c>
      <c r="AV95" s="1">
        <f t="shared" si="90"/>
        <v>0.26</v>
      </c>
      <c r="AW95" s="2">
        <f t="shared" si="91"/>
        <v>0.73</v>
      </c>
      <c r="AX95" s="1">
        <f t="shared" si="92"/>
        <v>518.776722738367</v>
      </c>
      <c r="AZ95" s="2">
        <f t="shared" si="93"/>
        <v>0.11</v>
      </c>
      <c r="BA95" s="1">
        <f t="shared" si="94"/>
        <v>78.1718349331787</v>
      </c>
    </row>
    <row r="96" s="1" customFormat="1" spans="1:53">
      <c r="A96" s="13"/>
      <c r="B96" s="13"/>
      <c r="C96" s="16">
        <v>6</v>
      </c>
      <c r="D96" s="19">
        <v>24.895683503</v>
      </c>
      <c r="E96" s="20">
        <f t="shared" si="95"/>
        <v>20.8002227683871</v>
      </c>
      <c r="F96" s="16" t="s">
        <v>73</v>
      </c>
      <c r="G96" s="13">
        <v>7</v>
      </c>
      <c r="H96" s="18">
        <f t="shared" si="76"/>
        <v>24.895683503</v>
      </c>
      <c r="I96" s="18">
        <f t="shared" si="77"/>
        <v>298.045683503</v>
      </c>
      <c r="J96" s="18">
        <f t="shared" si="78"/>
        <v>0.34224002639227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0.734304686849499</v>
      </c>
      <c r="P96" s="18">
        <f t="shared" si="81"/>
        <v>0.25130845540734</v>
      </c>
      <c r="Q96" s="24">
        <f t="shared" si="82"/>
        <v>0.0653401984059084</v>
      </c>
      <c r="R96" s="18">
        <f t="shared" si="83"/>
        <v>0.074022</v>
      </c>
      <c r="S96" s="25">
        <f t="shared" si="84"/>
        <v>0.882713225877556</v>
      </c>
      <c r="T96" s="3">
        <v>0.01</v>
      </c>
      <c r="U96" s="26">
        <f t="shared" si="85"/>
        <v>0.00882713225877556</v>
      </c>
      <c r="V96" s="25"/>
      <c r="W96" s="3"/>
      <c r="X96" s="3"/>
      <c r="Y96" s="28"/>
      <c r="Z96" s="3"/>
      <c r="AA96" s="27"/>
      <c r="AB96" s="3"/>
      <c r="AC96" s="3"/>
      <c r="AD96" s="3"/>
      <c r="AE96" s="25">
        <v>0.01</v>
      </c>
      <c r="AF96" s="3">
        <v>0.49</v>
      </c>
      <c r="AG96" s="26">
        <f t="shared" si="86"/>
        <v>0.0049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0.02</v>
      </c>
      <c r="AR96" s="3">
        <v>0.5</v>
      </c>
      <c r="AS96" s="3">
        <f t="shared" si="87"/>
        <v>0.01</v>
      </c>
      <c r="AT96" s="2">
        <f t="shared" si="88"/>
        <v>0.0237271322587756</v>
      </c>
      <c r="AU96" s="29">
        <f t="shared" si="89"/>
        <v>28.47</v>
      </c>
      <c r="AV96" s="1">
        <f t="shared" si="90"/>
        <v>0.26</v>
      </c>
      <c r="AW96" s="2">
        <f t="shared" si="91"/>
        <v>0.73</v>
      </c>
      <c r="AX96" s="1">
        <f t="shared" si="92"/>
        <v>859.020897383298</v>
      </c>
      <c r="AZ96" s="2">
        <f t="shared" si="93"/>
        <v>0.11</v>
      </c>
      <c r="BA96" s="1">
        <f t="shared" si="94"/>
        <v>129.441505085154</v>
      </c>
    </row>
    <row r="97" s="1" customFormat="1" spans="1:53">
      <c r="A97" s="13"/>
      <c r="B97" s="13"/>
      <c r="C97" s="16">
        <v>7</v>
      </c>
      <c r="D97" s="19">
        <v>27.7041576393548</v>
      </c>
      <c r="E97" s="20">
        <f t="shared" si="95"/>
        <v>24.895683503</v>
      </c>
      <c r="F97" s="16" t="s">
        <v>73</v>
      </c>
      <c r="G97" s="13">
        <v>8</v>
      </c>
      <c r="H97" s="18">
        <f t="shared" si="76"/>
        <v>27.7041576393548</v>
      </c>
      <c r="I97" s="18">
        <f t="shared" si="77"/>
        <v>300.854157639355</v>
      </c>
      <c r="J97" s="18">
        <f t="shared" si="78"/>
        <v>0.464274259661623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0.767696231442159</v>
      </c>
      <c r="P97" s="18">
        <f t="shared" si="81"/>
        <v>0.356421599497826</v>
      </c>
      <c r="Q97" s="24">
        <f t="shared" si="82"/>
        <v>0.0926696158694348</v>
      </c>
      <c r="R97" s="18">
        <f t="shared" si="83"/>
        <v>0.074022</v>
      </c>
      <c r="S97" s="25">
        <f t="shared" si="84"/>
        <v>1.25191991393687</v>
      </c>
      <c r="T97" s="3">
        <v>0.01</v>
      </c>
      <c r="U97" s="26">
        <f t="shared" si="85"/>
        <v>0.0125191991393687</v>
      </c>
      <c r="V97" s="25"/>
      <c r="W97" s="3"/>
      <c r="X97" s="3"/>
      <c r="Y97" s="28"/>
      <c r="Z97" s="3"/>
      <c r="AA97" s="27"/>
      <c r="AB97" s="3"/>
      <c r="AC97" s="3"/>
      <c r="AD97" s="3"/>
      <c r="AE97" s="25">
        <v>0.01</v>
      </c>
      <c r="AF97" s="3">
        <v>0.49</v>
      </c>
      <c r="AG97" s="26">
        <f t="shared" si="86"/>
        <v>0.0049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0.02</v>
      </c>
      <c r="AR97" s="3">
        <v>0.5</v>
      </c>
      <c r="AS97" s="3">
        <f t="shared" si="87"/>
        <v>0.01</v>
      </c>
      <c r="AT97" s="2">
        <f t="shared" si="88"/>
        <v>0.0274191991393687</v>
      </c>
      <c r="AU97" s="29">
        <f t="shared" si="89"/>
        <v>28.47</v>
      </c>
      <c r="AV97" s="1">
        <f t="shared" si="90"/>
        <v>0.26</v>
      </c>
      <c r="AW97" s="2">
        <f t="shared" si="91"/>
        <v>0.73</v>
      </c>
      <c r="AX97" s="1">
        <f t="shared" si="92"/>
        <v>992.689078197406</v>
      </c>
      <c r="AZ97" s="2">
        <f t="shared" si="93"/>
        <v>0.11</v>
      </c>
      <c r="BA97" s="1">
        <f t="shared" si="94"/>
        <v>149.583285755773</v>
      </c>
    </row>
    <row r="98" s="1" customFormat="1" spans="1:53">
      <c r="A98" s="13"/>
      <c r="B98" s="13"/>
      <c r="C98" s="16">
        <v>8</v>
      </c>
      <c r="D98" s="19">
        <v>26.0635253077419</v>
      </c>
      <c r="E98" s="20">
        <f t="shared" si="95"/>
        <v>27.7041576393548</v>
      </c>
      <c r="F98" s="16" t="s">
        <v>73</v>
      </c>
      <c r="G98" s="13">
        <v>9</v>
      </c>
      <c r="H98" s="18">
        <f t="shared" si="76"/>
        <v>26.0635253077419</v>
      </c>
      <c r="I98" s="18">
        <f t="shared" si="77"/>
        <v>299.213525307742</v>
      </c>
      <c r="J98" s="18">
        <f t="shared" si="78"/>
        <v>0.388782406436039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0.695974631944333</v>
      </c>
      <c r="P98" s="18">
        <f t="shared" si="81"/>
        <v>0.270582692225754</v>
      </c>
      <c r="Q98" s="24">
        <f t="shared" si="82"/>
        <v>0.0703514999786961</v>
      </c>
      <c r="R98" s="18">
        <f t="shared" si="83"/>
        <v>0.074022</v>
      </c>
      <c r="S98" s="25">
        <f t="shared" si="84"/>
        <v>0.950413390325796</v>
      </c>
      <c r="T98" s="3">
        <v>0.01</v>
      </c>
      <c r="U98" s="26">
        <f t="shared" si="85"/>
        <v>0.00950413390325796</v>
      </c>
      <c r="V98" s="25"/>
      <c r="W98" s="3"/>
      <c r="X98" s="3"/>
      <c r="Y98" s="28"/>
      <c r="Z98" s="3"/>
      <c r="AA98" s="27"/>
      <c r="AB98" s="3"/>
      <c r="AC98" s="3"/>
      <c r="AD98" s="3"/>
      <c r="AE98" s="25">
        <v>0.005</v>
      </c>
      <c r="AF98" s="3">
        <v>0.49</v>
      </c>
      <c r="AG98" s="26">
        <f t="shared" si="86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0.019454133903258</v>
      </c>
      <c r="AU98" s="29">
        <f t="shared" si="89"/>
        <v>28.47</v>
      </c>
      <c r="AV98" s="1">
        <f t="shared" si="90"/>
        <v>0.26</v>
      </c>
      <c r="AW98" s="2">
        <f t="shared" si="91"/>
        <v>0.73</v>
      </c>
      <c r="AX98" s="1">
        <f t="shared" si="92"/>
        <v>704.320580385802</v>
      </c>
      <c r="AZ98" s="2">
        <f t="shared" si="93"/>
        <v>0.11</v>
      </c>
      <c r="BA98" s="1">
        <f t="shared" si="94"/>
        <v>106.130498414299</v>
      </c>
    </row>
    <row r="99" s="1" customFormat="1" spans="1:53">
      <c r="A99" s="13"/>
      <c r="B99" s="13"/>
      <c r="C99" s="16">
        <v>9</v>
      </c>
      <c r="D99" s="19">
        <v>21.3014021403333</v>
      </c>
      <c r="E99" s="20">
        <f t="shared" si="95"/>
        <v>26.0635253077419</v>
      </c>
      <c r="F99" s="16" t="s">
        <v>73</v>
      </c>
      <c r="G99" s="13">
        <v>10</v>
      </c>
      <c r="H99" s="18">
        <f t="shared" si="76"/>
        <v>21.3014021403333</v>
      </c>
      <c r="I99" s="18">
        <f t="shared" si="77"/>
        <v>294.451402140333</v>
      </c>
      <c r="J99" s="18">
        <f t="shared" si="78"/>
        <v>0.229690822790758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0.710091939718578</v>
      </c>
      <c r="P99" s="18">
        <f t="shared" si="81"/>
        <v>0.163101601891046</v>
      </c>
      <c r="Q99" s="24">
        <f t="shared" si="82"/>
        <v>0.0424064164916719</v>
      </c>
      <c r="R99" s="18">
        <f t="shared" si="83"/>
        <v>0.074022</v>
      </c>
      <c r="S99" s="25">
        <f t="shared" si="84"/>
        <v>0.572889363860364</v>
      </c>
      <c r="T99" s="3">
        <v>0.01</v>
      </c>
      <c r="U99" s="26">
        <f t="shared" si="85"/>
        <v>0.00572889363860364</v>
      </c>
      <c r="V99" s="25"/>
      <c r="W99" s="3"/>
      <c r="X99" s="3"/>
      <c r="Y99" s="28"/>
      <c r="Z99" s="3"/>
      <c r="AA99" s="27"/>
      <c r="AB99" s="3"/>
      <c r="AC99" s="3"/>
      <c r="AD99" s="3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0.0156788936386036</v>
      </c>
      <c r="AU99" s="29">
        <f t="shared" si="89"/>
        <v>28.47</v>
      </c>
      <c r="AV99" s="1">
        <f t="shared" si="90"/>
        <v>0.26</v>
      </c>
      <c r="AW99" s="2">
        <f t="shared" si="91"/>
        <v>0.73</v>
      </c>
      <c r="AX99" s="1">
        <f t="shared" si="92"/>
        <v>567.641177050767</v>
      </c>
      <c r="AZ99" s="2">
        <f t="shared" si="93"/>
        <v>0.11</v>
      </c>
      <c r="BA99" s="1">
        <f t="shared" si="94"/>
        <v>85.5349718843622</v>
      </c>
    </row>
    <row r="100" s="1" customFormat="1" spans="1:53">
      <c r="A100" s="13"/>
      <c r="B100" s="13"/>
      <c r="C100" s="16">
        <v>10</v>
      </c>
      <c r="D100" s="19">
        <v>16.6406556925806</v>
      </c>
      <c r="E100" s="20">
        <f t="shared" si="95"/>
        <v>21.3014021403333</v>
      </c>
      <c r="F100" s="16" t="s">
        <v>73</v>
      </c>
      <c r="G100" s="13">
        <v>11</v>
      </c>
      <c r="H100" s="18">
        <f t="shared" si="76"/>
        <v>16.6406556925806</v>
      </c>
      <c r="I100" s="18">
        <f t="shared" si="77"/>
        <v>289.790655692581</v>
      </c>
      <c r="J100" s="18">
        <f t="shared" si="78"/>
        <v>0.134949908172052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0.519640820936156</v>
      </c>
      <c r="O100" s="18">
        <f t="shared" si="96"/>
        <v>0.312049516891377</v>
      </c>
      <c r="P100" s="18">
        <f t="shared" si="81"/>
        <v>0.0421110536496245</v>
      </c>
      <c r="Q100" s="24">
        <f t="shared" si="82"/>
        <v>0.0109488739489024</v>
      </c>
      <c r="R100" s="18">
        <f t="shared" si="83"/>
        <v>0.074022</v>
      </c>
      <c r="S100" s="25">
        <f t="shared" si="84"/>
        <v>0.147913781698716</v>
      </c>
      <c r="T100" s="3">
        <v>0.01</v>
      </c>
      <c r="U100" s="26">
        <f t="shared" si="85"/>
        <v>0.00147913781698716</v>
      </c>
      <c r="V100" s="25"/>
      <c r="W100" s="3"/>
      <c r="X100" s="3"/>
      <c r="Y100" s="28"/>
      <c r="Z100" s="3"/>
      <c r="AA100" s="27"/>
      <c r="AB100" s="3"/>
      <c r="AC100" s="3"/>
      <c r="AD100" s="3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0.00696913781698716</v>
      </c>
      <c r="AU100" s="29">
        <f t="shared" si="89"/>
        <v>28.47</v>
      </c>
      <c r="AV100" s="1">
        <f t="shared" si="90"/>
        <v>0.26</v>
      </c>
      <c r="AW100" s="2">
        <f t="shared" si="91"/>
        <v>0.73</v>
      </c>
      <c r="AX100" s="1">
        <f t="shared" si="92"/>
        <v>252.311781982081</v>
      </c>
      <c r="AZ100" s="2">
        <f t="shared" si="93"/>
        <v>0.11</v>
      </c>
      <c r="BA100" s="1">
        <f t="shared" si="94"/>
        <v>38.019583586341</v>
      </c>
    </row>
    <row r="101" s="1" customFormat="1" spans="1:54">
      <c r="A101" s="13"/>
      <c r="B101" s="13"/>
      <c r="C101" s="16">
        <v>11</v>
      </c>
      <c r="D101" s="19">
        <v>9.37714747443333</v>
      </c>
      <c r="E101" s="20">
        <f t="shared" si="95"/>
        <v>16.6406556925806</v>
      </c>
      <c r="F101" s="16" t="s">
        <v>75</v>
      </c>
      <c r="G101" s="13">
        <v>12</v>
      </c>
      <c r="H101" s="18">
        <f t="shared" si="76"/>
        <v>9.37714747443333</v>
      </c>
      <c r="I101" s="18">
        <f t="shared" si="77"/>
        <v>282.527147474433</v>
      </c>
      <c r="J101" s="18">
        <f t="shared" si="78"/>
        <v>0.0568885925196822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0.554638463241752</v>
      </c>
      <c r="P101" s="18">
        <f t="shared" si="81"/>
        <v>0.0315526015311028</v>
      </c>
      <c r="Q101" s="24">
        <f t="shared" si="82"/>
        <v>0.00820367639808672</v>
      </c>
      <c r="R101" s="18">
        <f t="shared" si="83"/>
        <v>0.074022</v>
      </c>
      <c r="S101" s="25">
        <f t="shared" si="84"/>
        <v>0.110827543136996</v>
      </c>
      <c r="T101" s="3">
        <v>0.01</v>
      </c>
      <c r="U101" s="26">
        <f t="shared" si="85"/>
        <v>0.00110827543136996</v>
      </c>
      <c r="V101" s="25"/>
      <c r="W101" s="3"/>
      <c r="X101" s="3"/>
      <c r="Y101" s="28"/>
      <c r="Z101" s="3"/>
      <c r="AA101" s="27"/>
      <c r="AB101" s="3"/>
      <c r="AC101" s="3"/>
      <c r="AD101" s="3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0.00659827543136996</v>
      </c>
      <c r="AU101" s="29">
        <f t="shared" si="89"/>
        <v>28.47</v>
      </c>
      <c r="AV101" s="1">
        <f t="shared" si="90"/>
        <v>0.26</v>
      </c>
      <c r="AW101" s="2">
        <f t="shared" si="91"/>
        <v>0.73</v>
      </c>
      <c r="AX101" s="1">
        <f t="shared" si="92"/>
        <v>238.885020761042</v>
      </c>
      <c r="AY101" s="1">
        <f>SUM(AX90:AX101)</f>
        <v>5637.40054324136</v>
      </c>
      <c r="AZ101" s="2">
        <f t="shared" si="93"/>
        <v>0.11</v>
      </c>
      <c r="BA101" s="1">
        <f t="shared" si="94"/>
        <v>35.9963729913899</v>
      </c>
      <c r="BB101" s="1">
        <f>SUM(BA90:BA101)</f>
        <v>849.471314735</v>
      </c>
    </row>
    <row r="102" s="1" customFormat="1" spans="1:46">
      <c r="A102" s="13"/>
      <c r="B102" s="13"/>
      <c r="C102" s="16">
        <v>12</v>
      </c>
      <c r="D102" s="19">
        <v>3.14369411216129</v>
      </c>
      <c r="E102" s="20">
        <f t="shared" si="95"/>
        <v>9.37714747443333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02"/>
  <sheetViews>
    <sheetView workbookViewId="0">
      <selection activeCell="J9" sqref="J9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440.392372441304</v>
      </c>
      <c r="F2" s="3">
        <v>1069.523</v>
      </c>
      <c r="G2" s="7">
        <f>(F2+F3+F4)/3</f>
        <v>1305.751</v>
      </c>
      <c r="H2" s="3">
        <v>0.18</v>
      </c>
      <c r="I2" s="21">
        <f>(H2+H3+H4)/3</f>
        <v>0.136666666666667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919.184383561644</v>
      </c>
      <c r="F5" s="3">
        <v>91.104</v>
      </c>
      <c r="G5" s="7">
        <f>(F5+F6)/2</f>
        <v>92.50925</v>
      </c>
      <c r="H5" s="3">
        <v>0.18</v>
      </c>
      <c r="I5" s="21">
        <f>(H5+H6)/2</f>
        <v>0.155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8428.13912661323</v>
      </c>
      <c r="F7" s="3">
        <v>108.2955</v>
      </c>
      <c r="G7" s="3"/>
      <c r="H7" s="3">
        <v>0.45</v>
      </c>
      <c r="M7" s="2"/>
    </row>
    <row r="8" s="1" customFormat="1" spans="1:13">
      <c r="A8" s="4" t="s">
        <v>6</v>
      </c>
      <c r="B8" s="5"/>
      <c r="C8" s="3"/>
      <c r="D8" s="3"/>
      <c r="E8" s="12">
        <v>1.38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12">
        <v>0.0519236855440006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12">
        <v>0.138699793075663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AV38+AV53+AG69+AY85+AY101+BB101</f>
        <v>225574843.432783</v>
      </c>
      <c r="J14" s="14" t="s">
        <v>21</v>
      </c>
      <c r="K14" s="14">
        <f>I14/(10000*1000)</f>
        <v>22.5574843432783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14">
        <v>131302228.026654</v>
      </c>
      <c r="J15" s="14" t="s">
        <v>21</v>
      </c>
      <c r="K15" s="14">
        <f>I15/(10000*1000)</f>
        <v>13.1302228026654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44</v>
      </c>
      <c r="T25" s="23"/>
      <c r="U25" s="23"/>
      <c r="V25" s="23" t="s">
        <v>45</v>
      </c>
      <c r="W25" s="23"/>
      <c r="X25" s="23"/>
      <c r="Y25" s="23" t="s">
        <v>46</v>
      </c>
      <c r="Z25" s="23"/>
      <c r="AA25" s="23"/>
      <c r="AB25" s="23" t="s">
        <v>47</v>
      </c>
      <c r="AC25" s="23"/>
      <c r="AD25" s="23"/>
      <c r="AE25" s="23" t="s">
        <v>48</v>
      </c>
      <c r="AF25" s="23"/>
      <c r="AG25" s="23"/>
      <c r="AH25" s="23" t="s">
        <v>49</v>
      </c>
      <c r="AI25" s="23"/>
      <c r="AJ25" s="23"/>
      <c r="AK25" s="31" t="s">
        <v>50</v>
      </c>
      <c r="AL25" s="32"/>
      <c r="AM25" s="33"/>
      <c r="AN25" s="23" t="s">
        <v>51</v>
      </c>
      <c r="AO25" s="23"/>
      <c r="AP25" s="23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4" t="s">
        <v>11</v>
      </c>
      <c r="AO26" s="34" t="s">
        <v>12</v>
      </c>
      <c r="AP26" s="34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1305.751</v>
      </c>
      <c r="C27" s="16" t="s">
        <v>72</v>
      </c>
      <c r="D27" s="17">
        <v>4</v>
      </c>
      <c r="E27" s="16"/>
      <c r="F27" s="16"/>
      <c r="G27" s="13">
        <v>1</v>
      </c>
      <c r="H27" s="18">
        <f t="shared" ref="H27:H38" si="0">E28</f>
        <v>4</v>
      </c>
      <c r="I27" s="18">
        <f t="shared" ref="I27:I38" si="1">H27+273.15</f>
        <v>277.15</v>
      </c>
      <c r="J27" s="18">
        <f t="shared" ref="J27:J38" si="2">EXP(($C$16*(I27-$C$14))/($C$17*I27*$C$14))</f>
        <v>0.0291499847697819</v>
      </c>
      <c r="K27" s="18">
        <f t="shared" ref="K27:K38" si="3">$B$27/12</f>
        <v>108.812583333333</v>
      </c>
      <c r="L27" s="18">
        <f t="shared" ref="L27:L38" si="4">K27*$B$28/100</f>
        <v>1.08812583333333</v>
      </c>
      <c r="M27" s="13" t="s">
        <v>73</v>
      </c>
      <c r="N27" s="13"/>
      <c r="O27" s="18">
        <f>L27</f>
        <v>1.08812583333333</v>
      </c>
      <c r="P27" s="18">
        <f t="shared" ref="P27:P38" si="5">O27*J27</f>
        <v>0.0317188514692729</v>
      </c>
      <c r="Q27" s="24">
        <f t="shared" ref="Q27:Q38" si="6">P27*$B$29</f>
        <v>0.00433490970080063</v>
      </c>
      <c r="R27" s="18">
        <f t="shared" ref="R27:R38" si="7">L27*$B$29</f>
        <v>0.148710530555556</v>
      </c>
      <c r="S27" s="25">
        <f t="shared" ref="S27:S38" si="8">Q27/R27</f>
        <v>0.0291499847697819</v>
      </c>
      <c r="T27" s="3">
        <v>0.01</v>
      </c>
      <c r="U27" s="26">
        <f t="shared" ref="U27:U38" si="9">S27*T27</f>
        <v>0.000291499847697819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0.0221914998476978</v>
      </c>
      <c r="AR27" s="29">
        <f t="shared" ref="AR27:AR38" si="15">$B$27/12</f>
        <v>108.812583333333</v>
      </c>
      <c r="AS27" s="1">
        <f t="shared" ref="AS27:AS38" si="16">$B$29</f>
        <v>0.136666666666667</v>
      </c>
      <c r="AT27" s="2">
        <f>$E$2/12</f>
        <v>36.6993643701087</v>
      </c>
      <c r="AU27" s="1">
        <f t="shared" ref="AU27:AU38" si="17">AT27*10000*AS27*0.67*AR27*AQ27</f>
        <v>81144.9923866043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3.68525340593548</v>
      </c>
      <c r="E28" s="20">
        <f t="shared" ref="E28:E39" si="18">D27</f>
        <v>4</v>
      </c>
      <c r="F28" s="16" t="s">
        <v>73</v>
      </c>
      <c r="G28" s="13">
        <v>2</v>
      </c>
      <c r="H28" s="18">
        <f t="shared" si="0"/>
        <v>3.68525340593548</v>
      </c>
      <c r="I28" s="18">
        <f t="shared" si="1"/>
        <v>276.835253405935</v>
      </c>
      <c r="J28" s="18">
        <f t="shared" si="2"/>
        <v>0.0280085943586655</v>
      </c>
      <c r="K28" s="18">
        <f t="shared" si="3"/>
        <v>108.812583333333</v>
      </c>
      <c r="L28" s="18">
        <f t="shared" si="4"/>
        <v>1.08812583333333</v>
      </c>
      <c r="M28" s="13" t="s">
        <v>73</v>
      </c>
      <c r="N28" s="13"/>
      <c r="O28" s="18">
        <f t="shared" ref="O28:O38" si="19">L28+O27-P27-N28</f>
        <v>2.14453281519739</v>
      </c>
      <c r="P28" s="18">
        <f t="shared" si="5"/>
        <v>0.0600653497097108</v>
      </c>
      <c r="Q28" s="24">
        <f t="shared" si="6"/>
        <v>0.00820893112699381</v>
      </c>
      <c r="R28" s="18">
        <f t="shared" si="7"/>
        <v>0.148710530555556</v>
      </c>
      <c r="S28" s="25">
        <f t="shared" si="8"/>
        <v>0.0552007386183529</v>
      </c>
      <c r="T28" s="3">
        <v>0.01</v>
      </c>
      <c r="U28" s="26">
        <f t="shared" si="9"/>
        <v>0.000552007386183529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0.0224520073861835</v>
      </c>
      <c r="AR28" s="29">
        <f t="shared" si="15"/>
        <v>108.812583333333</v>
      </c>
      <c r="AS28" s="1">
        <f t="shared" si="16"/>
        <v>0.136666666666667</v>
      </c>
      <c r="AT28" s="2">
        <f t="shared" ref="AT28:AT38" si="20">$E$2/12</f>
        <v>36.6993643701087</v>
      </c>
      <c r="AU28" s="1">
        <f t="shared" si="17"/>
        <v>82097.5590167173</v>
      </c>
    </row>
    <row r="29" s="1" customFormat="1" spans="1:47">
      <c r="A29" s="13" t="s">
        <v>37</v>
      </c>
      <c r="B29" s="13">
        <f>I2</f>
        <v>0.136666666666667</v>
      </c>
      <c r="C29" s="16">
        <v>2</v>
      </c>
      <c r="D29" s="19">
        <v>4.95208576437931</v>
      </c>
      <c r="E29" s="20">
        <f t="shared" si="18"/>
        <v>3.68525340593548</v>
      </c>
      <c r="F29" s="16" t="s">
        <v>73</v>
      </c>
      <c r="G29" s="13">
        <v>3</v>
      </c>
      <c r="H29" s="18">
        <f t="shared" si="0"/>
        <v>4.95208576437931</v>
      </c>
      <c r="I29" s="18">
        <f t="shared" si="1"/>
        <v>278.102085764379</v>
      </c>
      <c r="J29" s="18">
        <f t="shared" si="2"/>
        <v>0.0328755313823566</v>
      </c>
      <c r="K29" s="18">
        <f t="shared" si="3"/>
        <v>108.812583333333</v>
      </c>
      <c r="L29" s="18">
        <f t="shared" si="4"/>
        <v>1.08812583333333</v>
      </c>
      <c r="M29" s="13" t="s">
        <v>73</v>
      </c>
      <c r="N29" s="13"/>
      <c r="O29" s="18">
        <f t="shared" si="19"/>
        <v>3.17259329882102</v>
      </c>
      <c r="P29" s="18">
        <f t="shared" si="5"/>
        <v>0.104300690558845</v>
      </c>
      <c r="Q29" s="24">
        <f t="shared" si="6"/>
        <v>0.0142544277097088</v>
      </c>
      <c r="R29" s="18">
        <f t="shared" si="7"/>
        <v>0.148710530555556</v>
      </c>
      <c r="S29" s="25">
        <f t="shared" si="8"/>
        <v>0.0958535192931987</v>
      </c>
      <c r="T29" s="3">
        <v>0.01</v>
      </c>
      <c r="U29" s="26">
        <f t="shared" si="9"/>
        <v>0.000958535192931987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0.022858535192932</v>
      </c>
      <c r="AR29" s="29">
        <f t="shared" si="15"/>
        <v>108.812583333333</v>
      </c>
      <c r="AS29" s="1">
        <f t="shared" si="16"/>
        <v>0.136666666666667</v>
      </c>
      <c r="AT29" s="2">
        <f t="shared" si="20"/>
        <v>36.6993643701087</v>
      </c>
      <c r="AU29" s="1">
        <f t="shared" si="17"/>
        <v>83584.0604253622</v>
      </c>
    </row>
    <row r="30" s="1" customFormat="1" spans="1:47">
      <c r="A30" s="13"/>
      <c r="B30" s="13"/>
      <c r="C30" s="16">
        <v>3</v>
      </c>
      <c r="D30" s="19">
        <v>10.2929606953226</v>
      </c>
      <c r="E30" s="20">
        <f t="shared" si="18"/>
        <v>4.95208576437931</v>
      </c>
      <c r="F30" s="16" t="s">
        <v>73</v>
      </c>
      <c r="G30" s="13">
        <v>4</v>
      </c>
      <c r="H30" s="18">
        <f t="shared" si="0"/>
        <v>10.2929606953226</v>
      </c>
      <c r="I30" s="18">
        <f t="shared" si="1"/>
        <v>283.442960695323</v>
      </c>
      <c r="J30" s="18">
        <f t="shared" si="2"/>
        <v>0.0635893833605898</v>
      </c>
      <c r="K30" s="18">
        <f t="shared" si="3"/>
        <v>108.812583333333</v>
      </c>
      <c r="L30" s="18">
        <f t="shared" si="4"/>
        <v>1.08812583333333</v>
      </c>
      <c r="M30" s="13" t="s">
        <v>73</v>
      </c>
      <c r="N30" s="13"/>
      <c r="O30" s="18">
        <f t="shared" si="19"/>
        <v>4.15641844159551</v>
      </c>
      <c r="P30" s="18">
        <f t="shared" si="5"/>
        <v>0.264304085689642</v>
      </c>
      <c r="Q30" s="24">
        <f t="shared" si="6"/>
        <v>0.0361215583775844</v>
      </c>
      <c r="R30" s="18">
        <f t="shared" si="7"/>
        <v>0.148710530555556</v>
      </c>
      <c r="S30" s="25">
        <f t="shared" si="8"/>
        <v>0.242898456771291</v>
      </c>
      <c r="T30" s="3">
        <v>0.01</v>
      </c>
      <c r="U30" s="26">
        <f t="shared" si="9"/>
        <v>0.00242898456771291</v>
      </c>
      <c r="V30" s="25"/>
      <c r="W30" s="3"/>
      <c r="X30" s="26"/>
      <c r="Y30" s="28">
        <v>0.04</v>
      </c>
      <c r="Z30" s="3">
        <v>0.21</v>
      </c>
      <c r="AA30" s="27">
        <f t="shared" si="10"/>
        <v>0.0084</v>
      </c>
      <c r="AB30" s="3">
        <v>0.015</v>
      </c>
      <c r="AC30" s="3">
        <v>0.29</v>
      </c>
      <c r="AD30" s="27">
        <f t="shared" si="11"/>
        <v>0.00435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0.015</v>
      </c>
      <c r="AO30" s="3">
        <v>0.38</v>
      </c>
      <c r="AP30" s="3">
        <f t="shared" si="13"/>
        <v>0.0057</v>
      </c>
      <c r="AQ30" s="1">
        <f t="shared" si="14"/>
        <v>0.0318789845677129</v>
      </c>
      <c r="AR30" s="29">
        <f t="shared" si="15"/>
        <v>108.812583333333</v>
      </c>
      <c r="AS30" s="1">
        <f t="shared" si="16"/>
        <v>0.136666666666667</v>
      </c>
      <c r="AT30" s="2">
        <f t="shared" si="20"/>
        <v>36.6993643701087</v>
      </c>
      <c r="AU30" s="1">
        <f t="shared" si="17"/>
        <v>116568.054335818</v>
      </c>
    </row>
    <row r="31" s="1" customFormat="1" spans="1:47">
      <c r="A31" s="13"/>
      <c r="B31" s="13"/>
      <c r="C31" s="16">
        <v>4</v>
      </c>
      <c r="D31" s="19">
        <v>18.5187364103333</v>
      </c>
      <c r="E31" s="20">
        <f t="shared" si="18"/>
        <v>10.2929606953226</v>
      </c>
      <c r="F31" s="16" t="s">
        <v>73</v>
      </c>
      <c r="G31" s="13">
        <v>5</v>
      </c>
      <c r="H31" s="18">
        <f t="shared" si="0"/>
        <v>18.5187364103333</v>
      </c>
      <c r="I31" s="18">
        <f t="shared" si="1"/>
        <v>291.668736410333</v>
      </c>
      <c r="J31" s="18">
        <f t="shared" si="2"/>
        <v>0.167545187611188</v>
      </c>
      <c r="K31" s="18">
        <f t="shared" si="3"/>
        <v>108.812583333333</v>
      </c>
      <c r="L31" s="18">
        <f t="shared" si="4"/>
        <v>1.08812583333333</v>
      </c>
      <c r="M31" s="13" t="s">
        <v>75</v>
      </c>
      <c r="N31" s="18">
        <f>(O30-P30)*C22/100</f>
        <v>3.69750863811057</v>
      </c>
      <c r="O31" s="18">
        <f t="shared" si="19"/>
        <v>1.28273155112863</v>
      </c>
      <c r="P31" s="18">
        <f t="shared" si="5"/>
        <v>0.214915498388636</v>
      </c>
      <c r="Q31" s="24">
        <f t="shared" si="6"/>
        <v>0.0293717847797803</v>
      </c>
      <c r="R31" s="18">
        <f t="shared" si="7"/>
        <v>0.148710530555556</v>
      </c>
      <c r="S31" s="25">
        <f t="shared" si="8"/>
        <v>0.197509784075496</v>
      </c>
      <c r="T31" s="3">
        <v>0.01</v>
      </c>
      <c r="U31" s="26">
        <f t="shared" si="9"/>
        <v>0.00197509784075496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0.031425097840755</v>
      </c>
      <c r="AR31" s="29">
        <f t="shared" si="15"/>
        <v>108.812583333333</v>
      </c>
      <c r="AS31" s="1">
        <f t="shared" si="16"/>
        <v>0.136666666666667</v>
      </c>
      <c r="AT31" s="2">
        <f t="shared" si="20"/>
        <v>36.6993643701087</v>
      </c>
      <c r="AU31" s="1">
        <f t="shared" si="17"/>
        <v>114908.381251252</v>
      </c>
    </row>
    <row r="32" s="1" customFormat="1" spans="1:47">
      <c r="A32" s="13"/>
      <c r="B32" s="13"/>
      <c r="C32" s="16">
        <v>5</v>
      </c>
      <c r="D32" s="19">
        <v>21.9029397925806</v>
      </c>
      <c r="E32" s="20">
        <f t="shared" si="18"/>
        <v>18.5187364103333</v>
      </c>
      <c r="F32" s="16" t="s">
        <v>75</v>
      </c>
      <c r="G32" s="13">
        <v>6</v>
      </c>
      <c r="H32" s="18">
        <f t="shared" si="0"/>
        <v>21.9029397925806</v>
      </c>
      <c r="I32" s="18">
        <f t="shared" si="1"/>
        <v>295.052939792581</v>
      </c>
      <c r="J32" s="18">
        <f t="shared" si="2"/>
        <v>0.245709629427174</v>
      </c>
      <c r="K32" s="18">
        <f t="shared" si="3"/>
        <v>108.812583333333</v>
      </c>
      <c r="L32" s="18">
        <f t="shared" si="4"/>
        <v>1.08812583333333</v>
      </c>
      <c r="M32" s="13" t="s">
        <v>73</v>
      </c>
      <c r="N32" s="13"/>
      <c r="O32" s="18">
        <f t="shared" si="19"/>
        <v>2.15594188607332</v>
      </c>
      <c r="P32" s="18">
        <f t="shared" si="5"/>
        <v>0.529735681893599</v>
      </c>
      <c r="Q32" s="24">
        <f t="shared" si="6"/>
        <v>0.0723972098587919</v>
      </c>
      <c r="R32" s="18">
        <f t="shared" si="7"/>
        <v>0.148710530555556</v>
      </c>
      <c r="S32" s="25">
        <f t="shared" si="8"/>
        <v>0.486833108511744</v>
      </c>
      <c r="T32" s="3">
        <v>0.01</v>
      </c>
      <c r="U32" s="26">
        <f t="shared" si="9"/>
        <v>0.00486833108511744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0.0343183310851174</v>
      </c>
      <c r="AR32" s="29">
        <f t="shared" si="15"/>
        <v>108.812583333333</v>
      </c>
      <c r="AS32" s="1">
        <f t="shared" si="16"/>
        <v>0.136666666666667</v>
      </c>
      <c r="AT32" s="2">
        <f t="shared" si="20"/>
        <v>36.6993643701087</v>
      </c>
      <c r="AU32" s="1">
        <f t="shared" si="17"/>
        <v>125487.71979068</v>
      </c>
    </row>
    <row r="33" s="1" customFormat="1" spans="1:47">
      <c r="A33" s="13"/>
      <c r="B33" s="13"/>
      <c r="C33" s="16">
        <v>6</v>
      </c>
      <c r="D33" s="19">
        <v>25.4963622443333</v>
      </c>
      <c r="E33" s="20">
        <f t="shared" si="18"/>
        <v>21.9029397925806</v>
      </c>
      <c r="F33" s="16" t="s">
        <v>73</v>
      </c>
      <c r="G33" s="13">
        <v>7</v>
      </c>
      <c r="H33" s="18">
        <f t="shared" si="0"/>
        <v>25.4963622443333</v>
      </c>
      <c r="I33" s="18">
        <f t="shared" si="1"/>
        <v>298.646362244333</v>
      </c>
      <c r="J33" s="18">
        <f t="shared" si="2"/>
        <v>0.365483187306762</v>
      </c>
      <c r="K33" s="18">
        <f t="shared" si="3"/>
        <v>108.812583333333</v>
      </c>
      <c r="L33" s="18">
        <f t="shared" si="4"/>
        <v>1.08812583333333</v>
      </c>
      <c r="M33" s="13" t="s">
        <v>73</v>
      </c>
      <c r="N33" s="13"/>
      <c r="O33" s="18">
        <f t="shared" si="19"/>
        <v>2.71433203751306</v>
      </c>
      <c r="P33" s="18">
        <f t="shared" si="5"/>
        <v>0.99204272447913</v>
      </c>
      <c r="Q33" s="24">
        <f t="shared" si="6"/>
        <v>0.135579172345481</v>
      </c>
      <c r="R33" s="18">
        <f t="shared" si="7"/>
        <v>0.148710530555556</v>
      </c>
      <c r="S33" s="25">
        <f t="shared" si="8"/>
        <v>0.911698531630423</v>
      </c>
      <c r="T33" s="3">
        <v>0.01</v>
      </c>
      <c r="U33" s="26">
        <f t="shared" si="9"/>
        <v>0.00911698531630423</v>
      </c>
      <c r="V33" s="25"/>
      <c r="W33" s="3"/>
      <c r="X33" s="26"/>
      <c r="Y33" s="28">
        <v>0.05</v>
      </c>
      <c r="Z33" s="3">
        <v>0.21</v>
      </c>
      <c r="AA33" s="27">
        <f t="shared" si="10"/>
        <v>0.0105</v>
      </c>
      <c r="AB33" s="3">
        <v>0.02</v>
      </c>
      <c r="AC33" s="3">
        <v>0.29</v>
      </c>
      <c r="AD33" s="27">
        <f t="shared" si="11"/>
        <v>0.0058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0.02</v>
      </c>
      <c r="AO33" s="3">
        <v>0.38</v>
      </c>
      <c r="AP33" s="3">
        <f t="shared" si="13"/>
        <v>0.0076</v>
      </c>
      <c r="AQ33" s="1">
        <f t="shared" si="14"/>
        <v>0.0440169853163042</v>
      </c>
      <c r="AR33" s="29">
        <f t="shared" si="15"/>
        <v>108.812583333333</v>
      </c>
      <c r="AS33" s="1">
        <f t="shared" si="16"/>
        <v>0.136666666666667</v>
      </c>
      <c r="AT33" s="2">
        <f t="shared" si="20"/>
        <v>36.6993643701087</v>
      </c>
      <c r="AU33" s="1">
        <f t="shared" si="17"/>
        <v>160951.623949984</v>
      </c>
    </row>
    <row r="34" s="1" customFormat="1" spans="1:47">
      <c r="A34" s="13"/>
      <c r="B34" s="13"/>
      <c r="C34" s="16">
        <v>7</v>
      </c>
      <c r="D34" s="19">
        <v>28.6497736225806</v>
      </c>
      <c r="E34" s="20">
        <f t="shared" si="18"/>
        <v>25.4963622443333</v>
      </c>
      <c r="F34" s="16" t="s">
        <v>73</v>
      </c>
      <c r="G34" s="13">
        <v>8</v>
      </c>
      <c r="H34" s="18">
        <f t="shared" si="0"/>
        <v>28.6497736225806</v>
      </c>
      <c r="I34" s="18">
        <f t="shared" si="1"/>
        <v>301.799773622581</v>
      </c>
      <c r="J34" s="18">
        <f t="shared" si="2"/>
        <v>0.51382337810454</v>
      </c>
      <c r="K34" s="18">
        <f t="shared" si="3"/>
        <v>108.812583333333</v>
      </c>
      <c r="L34" s="18">
        <f t="shared" si="4"/>
        <v>1.08812583333333</v>
      </c>
      <c r="M34" s="13" t="s">
        <v>73</v>
      </c>
      <c r="N34" s="13"/>
      <c r="O34" s="18">
        <f t="shared" si="19"/>
        <v>2.81041514636726</v>
      </c>
      <c r="P34" s="18">
        <f t="shared" si="5"/>
        <v>1.44405700438259</v>
      </c>
      <c r="Q34" s="24">
        <f t="shared" si="6"/>
        <v>0.197354457265621</v>
      </c>
      <c r="R34" s="18">
        <f t="shared" si="7"/>
        <v>0.148710530555556</v>
      </c>
      <c r="S34" s="25">
        <f t="shared" si="8"/>
        <v>1.32710478893687</v>
      </c>
      <c r="T34" s="3">
        <v>0.01</v>
      </c>
      <c r="U34" s="26">
        <f t="shared" si="9"/>
        <v>0.0132710478893687</v>
      </c>
      <c r="V34" s="25"/>
      <c r="W34" s="3"/>
      <c r="X34" s="26"/>
      <c r="Y34" s="28">
        <v>0.05</v>
      </c>
      <c r="Z34" s="3">
        <v>0.21</v>
      </c>
      <c r="AA34" s="27">
        <f t="shared" si="10"/>
        <v>0.0105</v>
      </c>
      <c r="AB34" s="3">
        <v>0.02</v>
      </c>
      <c r="AC34" s="3">
        <v>0.29</v>
      </c>
      <c r="AD34" s="27">
        <f t="shared" si="11"/>
        <v>0.0058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0.0481710478893687</v>
      </c>
      <c r="AR34" s="29">
        <f t="shared" si="15"/>
        <v>108.812583333333</v>
      </c>
      <c r="AS34" s="1">
        <f t="shared" si="16"/>
        <v>0.136666666666667</v>
      </c>
      <c r="AT34" s="2">
        <f t="shared" si="20"/>
        <v>36.6993643701087</v>
      </c>
      <c r="AU34" s="1">
        <f t="shared" si="17"/>
        <v>176141.285675339</v>
      </c>
    </row>
    <row r="35" s="1" customFormat="1" spans="1:47">
      <c r="A35" s="13"/>
      <c r="B35" s="13"/>
      <c r="C35" s="16">
        <v>8</v>
      </c>
      <c r="D35" s="19">
        <v>27.333140776129</v>
      </c>
      <c r="E35" s="20">
        <f t="shared" si="18"/>
        <v>28.6497736225806</v>
      </c>
      <c r="F35" s="16" t="s">
        <v>73</v>
      </c>
      <c r="G35" s="13">
        <v>9</v>
      </c>
      <c r="H35" s="18">
        <f t="shared" si="0"/>
        <v>27.333140776129</v>
      </c>
      <c r="I35" s="18">
        <f t="shared" si="1"/>
        <v>300.483140776129</v>
      </c>
      <c r="J35" s="18">
        <f t="shared" si="2"/>
        <v>0.44608732827189</v>
      </c>
      <c r="K35" s="18">
        <f t="shared" si="3"/>
        <v>108.812583333333</v>
      </c>
      <c r="L35" s="18">
        <f t="shared" si="4"/>
        <v>1.08812583333333</v>
      </c>
      <c r="M35" s="13" t="s">
        <v>73</v>
      </c>
      <c r="N35" s="13"/>
      <c r="O35" s="18">
        <f t="shared" si="19"/>
        <v>2.454483975318</v>
      </c>
      <c r="P35" s="18">
        <f t="shared" si="5"/>
        <v>1.09491419883578</v>
      </c>
      <c r="Q35" s="24">
        <f t="shared" si="6"/>
        <v>0.149638273840889</v>
      </c>
      <c r="R35" s="18">
        <f t="shared" si="7"/>
        <v>0.148710530555556</v>
      </c>
      <c r="S35" s="25">
        <f t="shared" si="8"/>
        <v>1.00623858500046</v>
      </c>
      <c r="T35" s="3">
        <v>0.01</v>
      </c>
      <c r="U35" s="26">
        <f t="shared" si="9"/>
        <v>0.0100623858500046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0.0395123858500046</v>
      </c>
      <c r="AR35" s="29">
        <f t="shared" si="15"/>
        <v>108.812583333333</v>
      </c>
      <c r="AS35" s="1">
        <f t="shared" si="16"/>
        <v>0.136666666666667</v>
      </c>
      <c r="AT35" s="2">
        <f t="shared" si="20"/>
        <v>36.6993643701087</v>
      </c>
      <c r="AU35" s="1">
        <f t="shared" si="17"/>
        <v>144480.196065153</v>
      </c>
    </row>
    <row r="36" s="1" customFormat="1" spans="1:47">
      <c r="A36" s="13"/>
      <c r="B36" s="13"/>
      <c r="C36" s="16">
        <v>9</v>
      </c>
      <c r="D36" s="19">
        <v>22.715518165</v>
      </c>
      <c r="E36" s="20">
        <f t="shared" si="18"/>
        <v>27.333140776129</v>
      </c>
      <c r="F36" s="16" t="s">
        <v>73</v>
      </c>
      <c r="G36" s="13">
        <v>10</v>
      </c>
      <c r="H36" s="18">
        <f t="shared" si="0"/>
        <v>22.715518165</v>
      </c>
      <c r="I36" s="18">
        <f t="shared" si="1"/>
        <v>295.865518165</v>
      </c>
      <c r="J36" s="18">
        <f t="shared" si="2"/>
        <v>0.269019413872849</v>
      </c>
      <c r="K36" s="18">
        <f t="shared" si="3"/>
        <v>108.812583333333</v>
      </c>
      <c r="L36" s="18">
        <f t="shared" si="4"/>
        <v>1.08812583333333</v>
      </c>
      <c r="M36" s="13" t="s">
        <v>73</v>
      </c>
      <c r="N36" s="13"/>
      <c r="O36" s="18">
        <f t="shared" si="19"/>
        <v>2.44769560981556</v>
      </c>
      <c r="P36" s="18">
        <f t="shared" si="5"/>
        <v>0.658477638291728</v>
      </c>
      <c r="Q36" s="24">
        <f t="shared" si="6"/>
        <v>0.0899919438998695</v>
      </c>
      <c r="R36" s="18">
        <f t="shared" si="7"/>
        <v>0.148710530555556</v>
      </c>
      <c r="S36" s="25">
        <f t="shared" si="8"/>
        <v>0.605148428720387</v>
      </c>
      <c r="T36" s="3">
        <v>0.01</v>
      </c>
      <c r="U36" s="26">
        <f t="shared" si="9"/>
        <v>0.00605148428720387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0.0355014842872039</v>
      </c>
      <c r="AR36" s="29">
        <f t="shared" si="15"/>
        <v>108.812583333333</v>
      </c>
      <c r="AS36" s="1">
        <f t="shared" si="16"/>
        <v>0.136666666666667</v>
      </c>
      <c r="AT36" s="2">
        <f t="shared" si="20"/>
        <v>36.6993643701087</v>
      </c>
      <c r="AU36" s="1">
        <f t="shared" si="17"/>
        <v>129814.01401299</v>
      </c>
    </row>
    <row r="37" s="1" customFormat="1" spans="1:47">
      <c r="A37" s="13"/>
      <c r="B37" s="13"/>
      <c r="C37" s="16">
        <v>10</v>
      </c>
      <c r="D37" s="19">
        <v>18.3749247258065</v>
      </c>
      <c r="E37" s="20">
        <f t="shared" si="18"/>
        <v>22.715518165</v>
      </c>
      <c r="F37" s="16" t="s">
        <v>73</v>
      </c>
      <c r="G37" s="13">
        <v>11</v>
      </c>
      <c r="H37" s="18">
        <f t="shared" si="0"/>
        <v>18.3749247258065</v>
      </c>
      <c r="I37" s="18">
        <f t="shared" si="1"/>
        <v>291.524924725806</v>
      </c>
      <c r="J37" s="18">
        <f t="shared" si="2"/>
        <v>0.164808626053202</v>
      </c>
      <c r="K37" s="18">
        <f t="shared" si="3"/>
        <v>108.812583333333</v>
      </c>
      <c r="L37" s="18">
        <f t="shared" si="4"/>
        <v>1.08812583333333</v>
      </c>
      <c r="M37" s="13" t="s">
        <v>75</v>
      </c>
      <c r="N37" s="18">
        <f>(O36-P36)*C22/100</f>
        <v>1.69975707294764</v>
      </c>
      <c r="O37" s="18">
        <f t="shared" si="19"/>
        <v>1.17758673190953</v>
      </c>
      <c r="P37" s="18">
        <f t="shared" si="5"/>
        <v>0.194076451344489</v>
      </c>
      <c r="Q37" s="24">
        <f t="shared" si="6"/>
        <v>0.0265237816837469</v>
      </c>
      <c r="R37" s="18">
        <f t="shared" si="7"/>
        <v>0.148710530555556</v>
      </c>
      <c r="S37" s="25">
        <f t="shared" si="8"/>
        <v>0.178358463147558</v>
      </c>
      <c r="T37" s="3">
        <v>0.01</v>
      </c>
      <c r="U37" s="26">
        <f t="shared" si="9"/>
        <v>0.00178358463147558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0.0236835846314756</v>
      </c>
      <c r="AR37" s="29">
        <f t="shared" si="15"/>
        <v>108.812583333333</v>
      </c>
      <c r="AS37" s="1">
        <f t="shared" si="16"/>
        <v>0.136666666666667</v>
      </c>
      <c r="AT37" s="2">
        <f t="shared" si="20"/>
        <v>36.6993643701087</v>
      </c>
      <c r="AU37" s="1">
        <f t="shared" si="17"/>
        <v>86600.919622292</v>
      </c>
    </row>
    <row r="38" s="1" customFormat="1" spans="1:48">
      <c r="A38" s="13"/>
      <c r="B38" s="13"/>
      <c r="C38" s="16">
        <v>11</v>
      </c>
      <c r="D38" s="19">
        <v>11.4593048553333</v>
      </c>
      <c r="E38" s="20">
        <f t="shared" si="18"/>
        <v>18.3749247258065</v>
      </c>
      <c r="F38" s="16" t="s">
        <v>75</v>
      </c>
      <c r="G38" s="13">
        <v>12</v>
      </c>
      <c r="H38" s="18">
        <f t="shared" si="0"/>
        <v>11.4593048553333</v>
      </c>
      <c r="I38" s="18">
        <f t="shared" si="1"/>
        <v>284.609304855333</v>
      </c>
      <c r="J38" s="18">
        <f t="shared" si="2"/>
        <v>0.0732019627335601</v>
      </c>
      <c r="K38" s="18">
        <f t="shared" si="3"/>
        <v>108.812583333333</v>
      </c>
      <c r="L38" s="18">
        <f t="shared" si="4"/>
        <v>1.08812583333333</v>
      </c>
      <c r="M38" s="13" t="s">
        <v>73</v>
      </c>
      <c r="N38" s="13"/>
      <c r="O38" s="18">
        <f t="shared" si="19"/>
        <v>2.07163611389837</v>
      </c>
      <c r="P38" s="18">
        <f t="shared" si="5"/>
        <v>0.151647829607086</v>
      </c>
      <c r="Q38" s="24">
        <f t="shared" si="6"/>
        <v>0.020725203379635</v>
      </c>
      <c r="R38" s="18">
        <f t="shared" si="7"/>
        <v>0.148710530555556</v>
      </c>
      <c r="S38" s="25">
        <f t="shared" si="8"/>
        <v>0.139366077857496</v>
      </c>
      <c r="T38" s="3">
        <v>0.01</v>
      </c>
      <c r="U38" s="26">
        <f t="shared" si="9"/>
        <v>0.00139366077857496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0.023293660778575</v>
      </c>
      <c r="AR38" s="29">
        <f t="shared" si="15"/>
        <v>108.812583333333</v>
      </c>
      <c r="AS38" s="1">
        <f t="shared" si="16"/>
        <v>0.136666666666667</v>
      </c>
      <c r="AT38" s="2">
        <f t="shared" si="20"/>
        <v>36.6993643701087</v>
      </c>
      <c r="AU38" s="1">
        <f t="shared" si="17"/>
        <v>85175.1318976169</v>
      </c>
      <c r="AV38" s="1">
        <f>SUM(AU27:AU38)</f>
        <v>1386953.93842981</v>
      </c>
    </row>
    <row r="39" s="1" customFormat="1" spans="1:46">
      <c r="A39" s="13"/>
      <c r="B39" s="13"/>
      <c r="C39" s="16">
        <v>12</v>
      </c>
      <c r="D39" s="19">
        <v>5.56825360741935</v>
      </c>
      <c r="E39" s="20">
        <f t="shared" si="18"/>
        <v>11.4593048553333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44</v>
      </c>
      <c r="T40" s="23"/>
      <c r="U40" s="23"/>
      <c r="V40" s="23" t="s">
        <v>45</v>
      </c>
      <c r="W40" s="23"/>
      <c r="X40" s="23"/>
      <c r="Y40" s="23" t="s">
        <v>46</v>
      </c>
      <c r="Z40" s="23"/>
      <c r="AA40" s="23"/>
      <c r="AB40" s="23" t="s">
        <v>47</v>
      </c>
      <c r="AC40" s="23"/>
      <c r="AD40" s="23"/>
      <c r="AE40" s="23" t="s">
        <v>48</v>
      </c>
      <c r="AF40" s="23"/>
      <c r="AG40" s="23"/>
      <c r="AH40" s="23" t="s">
        <v>49</v>
      </c>
      <c r="AI40" s="23"/>
      <c r="AJ40" s="23"/>
      <c r="AK40" s="31" t="s">
        <v>50</v>
      </c>
      <c r="AL40" s="32"/>
      <c r="AM40" s="33"/>
      <c r="AN40" s="23" t="s">
        <v>51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4" t="s">
        <v>11</v>
      </c>
      <c r="AO41" s="34" t="s">
        <v>12</v>
      </c>
      <c r="AP41" s="34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4</v>
      </c>
      <c r="E42" s="16"/>
      <c r="F42" s="16"/>
      <c r="G42" s="13">
        <v>1</v>
      </c>
      <c r="H42" s="18">
        <f t="shared" ref="H42:H53" si="21">E43</f>
        <v>4</v>
      </c>
      <c r="I42" s="18">
        <f t="shared" ref="I42:I53" si="22">H42+273.15</f>
        <v>277.15</v>
      </c>
      <c r="J42" s="18">
        <f t="shared" ref="J42:J53" si="23">EXP(($C$16*(I42-$C$14))/($C$17*I42*$C$14))</f>
        <v>0.0291499847697819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0.00224720269046996</v>
      </c>
      <c r="Q42" s="24">
        <f t="shared" ref="Q42:Q53" si="27">P42*$B$44</f>
        <v>0.000348316417022843</v>
      </c>
      <c r="R42" s="18">
        <f t="shared" ref="R42:R53" si="28">L42*$B$44</f>
        <v>0.0119491114583333</v>
      </c>
      <c r="S42" s="25">
        <f t="shared" ref="S42:S53" si="29">Q42/R42</f>
        <v>0.0291499847697819</v>
      </c>
      <c r="T42" s="3">
        <v>0.01</v>
      </c>
      <c r="U42" s="26">
        <f t="shared" ref="U42:U53" si="30">S42*T42</f>
        <v>0.000291499847697819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0.0150914998476978</v>
      </c>
      <c r="AR42" s="29">
        <f t="shared" ref="AR42:AR53" si="34">$B$42/12</f>
        <v>7.70910416666667</v>
      </c>
      <c r="AS42" s="1">
        <f t="shared" ref="AS42:AS53" si="35">$B$44</f>
        <v>0.155</v>
      </c>
      <c r="AT42" s="2">
        <f t="shared" ref="AT42:AT53" si="36">$E$5/12</f>
        <v>76.598698630137</v>
      </c>
      <c r="AU42" s="1">
        <f t="shared" ref="AU42:AU53" si="37">AT42*10000*AS42*0.67*AR42*AQ42</f>
        <v>9254.73973290995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3.68525340593548</v>
      </c>
      <c r="E43" s="20">
        <f t="shared" ref="E43:E54" si="38">D42</f>
        <v>4</v>
      </c>
      <c r="F43" s="16" t="s">
        <v>73</v>
      </c>
      <c r="G43" s="13">
        <v>2</v>
      </c>
      <c r="H43" s="18">
        <f t="shared" si="21"/>
        <v>3.68525340593548</v>
      </c>
      <c r="I43" s="18">
        <f t="shared" si="22"/>
        <v>276.835253405935</v>
      </c>
      <c r="J43" s="18">
        <f t="shared" si="23"/>
        <v>0.0280085943586655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0.151934880642863</v>
      </c>
      <c r="P43" s="18">
        <f t="shared" si="26"/>
        <v>0.00425548244085822</v>
      </c>
      <c r="Q43" s="24">
        <f t="shared" si="27"/>
        <v>0.000659599778333024</v>
      </c>
      <c r="R43" s="18">
        <f t="shared" si="28"/>
        <v>0.0119491114583333</v>
      </c>
      <c r="S43" s="25">
        <f t="shared" si="29"/>
        <v>0.0552007386183529</v>
      </c>
      <c r="T43" s="3">
        <v>0.01</v>
      </c>
      <c r="U43" s="26">
        <f t="shared" si="30"/>
        <v>0.000552007386183529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0.0153520073861835</v>
      </c>
      <c r="AR43" s="29">
        <f t="shared" si="34"/>
        <v>7.70910416666667</v>
      </c>
      <c r="AS43" s="1">
        <f t="shared" si="35"/>
        <v>0.155</v>
      </c>
      <c r="AT43" s="2">
        <f t="shared" si="36"/>
        <v>76.598698630137</v>
      </c>
      <c r="AU43" s="1">
        <f t="shared" si="37"/>
        <v>9414.4938654665</v>
      </c>
    </row>
    <row r="44" s="1" customFormat="1" spans="1:47">
      <c r="A44" s="13" t="s">
        <v>37</v>
      </c>
      <c r="B44" s="13">
        <f>I5</f>
        <v>0.155</v>
      </c>
      <c r="C44" s="16">
        <v>2</v>
      </c>
      <c r="D44" s="19">
        <v>4.95208576437931</v>
      </c>
      <c r="E44" s="20">
        <f t="shared" si="38"/>
        <v>3.68525340593548</v>
      </c>
      <c r="F44" s="16" t="s">
        <v>73</v>
      </c>
      <c r="G44" s="13">
        <v>3</v>
      </c>
      <c r="H44" s="18">
        <f t="shared" si="21"/>
        <v>4.95208576437931</v>
      </c>
      <c r="I44" s="18">
        <f t="shared" si="22"/>
        <v>278.102085764379</v>
      </c>
      <c r="J44" s="18">
        <f t="shared" si="23"/>
        <v>0.0328755313823566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0.224770439868672</v>
      </c>
      <c r="P44" s="18">
        <f t="shared" si="26"/>
        <v>0.00738944764972862</v>
      </c>
      <c r="Q44" s="24">
        <f t="shared" si="27"/>
        <v>0.00114536438570794</v>
      </c>
      <c r="R44" s="18">
        <f t="shared" si="28"/>
        <v>0.0119491114583333</v>
      </c>
      <c r="S44" s="25">
        <f t="shared" si="29"/>
        <v>0.0958535192931987</v>
      </c>
      <c r="T44" s="3">
        <v>0.01</v>
      </c>
      <c r="U44" s="26">
        <f t="shared" si="30"/>
        <v>0.000958535192931987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0.015758535192932</v>
      </c>
      <c r="AR44" s="29">
        <f t="shared" si="34"/>
        <v>7.70910416666667</v>
      </c>
      <c r="AS44" s="1">
        <f t="shared" si="35"/>
        <v>0.155</v>
      </c>
      <c r="AT44" s="2">
        <f t="shared" si="36"/>
        <v>76.598698630137</v>
      </c>
      <c r="AU44" s="1">
        <f t="shared" si="37"/>
        <v>9663.79374179534</v>
      </c>
    </row>
    <row r="45" s="1" customFormat="1" spans="1:47">
      <c r="A45" s="13"/>
      <c r="B45" s="13"/>
      <c r="C45" s="16">
        <v>3</v>
      </c>
      <c r="D45" s="19">
        <v>10.2929606953226</v>
      </c>
      <c r="E45" s="20">
        <f t="shared" si="38"/>
        <v>4.95208576437931</v>
      </c>
      <c r="F45" s="16" t="s">
        <v>73</v>
      </c>
      <c r="G45" s="13">
        <v>4</v>
      </c>
      <c r="H45" s="18">
        <f t="shared" si="21"/>
        <v>10.2929606953226</v>
      </c>
      <c r="I45" s="18">
        <f t="shared" si="22"/>
        <v>283.442960695323</v>
      </c>
      <c r="J45" s="18">
        <f t="shared" si="23"/>
        <v>0.0635893833605898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0.29447203388561</v>
      </c>
      <c r="P45" s="18">
        <f t="shared" si="26"/>
        <v>0.0187252950517246</v>
      </c>
      <c r="Q45" s="24">
        <f t="shared" si="27"/>
        <v>0.00290242073301732</v>
      </c>
      <c r="R45" s="18">
        <f t="shared" si="28"/>
        <v>0.0119491114583333</v>
      </c>
      <c r="S45" s="25">
        <f t="shared" si="29"/>
        <v>0.242898456771291</v>
      </c>
      <c r="T45" s="3">
        <v>0.01</v>
      </c>
      <c r="U45" s="26">
        <f t="shared" si="30"/>
        <v>0.00242898456771291</v>
      </c>
      <c r="V45" s="25"/>
      <c r="W45" s="3"/>
      <c r="X45" s="26"/>
      <c r="Y45" s="28">
        <v>0.04</v>
      </c>
      <c r="Z45" s="3">
        <v>0.49</v>
      </c>
      <c r="AA45" s="27">
        <f t="shared" si="31"/>
        <v>0.0196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0.015</v>
      </c>
      <c r="AO45" s="3">
        <v>0.5</v>
      </c>
      <c r="AP45" s="3">
        <f t="shared" si="32"/>
        <v>0.0075</v>
      </c>
      <c r="AQ45" s="1">
        <f t="shared" si="33"/>
        <v>0.0295289845677129</v>
      </c>
      <c r="AR45" s="29">
        <f t="shared" si="34"/>
        <v>7.70910416666667</v>
      </c>
      <c r="AS45" s="1">
        <f t="shared" si="35"/>
        <v>0.155</v>
      </c>
      <c r="AT45" s="2">
        <f t="shared" si="36"/>
        <v>76.598698630137</v>
      </c>
      <c r="AU45" s="1">
        <f t="shared" si="37"/>
        <v>18108.4099996188</v>
      </c>
    </row>
    <row r="46" s="1" customFormat="1" spans="1:47">
      <c r="A46" s="13"/>
      <c r="B46" s="13"/>
      <c r="C46" s="16">
        <v>4</v>
      </c>
      <c r="D46" s="19">
        <v>18.5187364103333</v>
      </c>
      <c r="E46" s="20">
        <f t="shared" si="38"/>
        <v>10.2929606953226</v>
      </c>
      <c r="F46" s="16" t="s">
        <v>73</v>
      </c>
      <c r="G46" s="13">
        <v>5</v>
      </c>
      <c r="H46" s="18">
        <f t="shared" si="21"/>
        <v>18.5187364103333</v>
      </c>
      <c r="I46" s="18">
        <f t="shared" si="22"/>
        <v>291.668736410333</v>
      </c>
      <c r="J46" s="18">
        <f t="shared" si="23"/>
        <v>0.167545187611188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0.261959401892191</v>
      </c>
      <c r="O46" s="18">
        <f t="shared" si="39"/>
        <v>0.0908783786083609</v>
      </c>
      <c r="P46" s="18">
        <f t="shared" si="26"/>
        <v>0.0152262349937384</v>
      </c>
      <c r="Q46" s="24">
        <f t="shared" si="27"/>
        <v>0.00236006642402945</v>
      </c>
      <c r="R46" s="18">
        <f t="shared" si="28"/>
        <v>0.0119491114583333</v>
      </c>
      <c r="S46" s="25">
        <f t="shared" si="29"/>
        <v>0.197509784075496</v>
      </c>
      <c r="T46" s="3">
        <v>0.01</v>
      </c>
      <c r="U46" s="26">
        <f t="shared" si="30"/>
        <v>0.00197509784075496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0.029075097840755</v>
      </c>
      <c r="AR46" s="29">
        <f t="shared" si="34"/>
        <v>7.70910416666667</v>
      </c>
      <c r="AS46" s="1">
        <f t="shared" si="35"/>
        <v>0.155</v>
      </c>
      <c r="AT46" s="2">
        <f t="shared" si="36"/>
        <v>76.598698630137</v>
      </c>
      <c r="AU46" s="1">
        <f t="shared" si="37"/>
        <v>17830.0676500439</v>
      </c>
    </row>
    <row r="47" s="1" customFormat="1" spans="1:47">
      <c r="A47" s="13"/>
      <c r="B47" s="13"/>
      <c r="C47" s="16">
        <v>5</v>
      </c>
      <c r="D47" s="19">
        <v>21.9029397925806</v>
      </c>
      <c r="E47" s="20">
        <f t="shared" si="38"/>
        <v>18.5187364103333</v>
      </c>
      <c r="F47" s="16" t="s">
        <v>75</v>
      </c>
      <c r="G47" s="13">
        <v>6</v>
      </c>
      <c r="H47" s="18">
        <f t="shared" si="21"/>
        <v>21.9029397925806</v>
      </c>
      <c r="I47" s="18">
        <f t="shared" si="22"/>
        <v>295.052939792581</v>
      </c>
      <c r="J47" s="18">
        <f t="shared" si="23"/>
        <v>0.245709629427174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0.152743185281289</v>
      </c>
      <c r="P47" s="18">
        <f t="shared" si="26"/>
        <v>0.0375304714529917</v>
      </c>
      <c r="Q47" s="24">
        <f t="shared" si="27"/>
        <v>0.00581722307521372</v>
      </c>
      <c r="R47" s="18">
        <f t="shared" si="28"/>
        <v>0.0119491114583333</v>
      </c>
      <c r="S47" s="25">
        <f t="shared" si="29"/>
        <v>0.486833108511744</v>
      </c>
      <c r="T47" s="3">
        <v>0.01</v>
      </c>
      <c r="U47" s="26">
        <f t="shared" si="30"/>
        <v>0.00486833108511744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0.0319683310851174</v>
      </c>
      <c r="AR47" s="29">
        <f t="shared" si="34"/>
        <v>7.70910416666667</v>
      </c>
      <c r="AS47" s="1">
        <f t="shared" si="35"/>
        <v>0.155</v>
      </c>
      <c r="AT47" s="2">
        <f t="shared" si="36"/>
        <v>76.598698630137</v>
      </c>
      <c r="AU47" s="1">
        <f t="shared" si="37"/>
        <v>19604.3194430002</v>
      </c>
    </row>
    <row r="48" s="1" customFormat="1" spans="1:47">
      <c r="A48" s="13"/>
      <c r="B48" s="13"/>
      <c r="C48" s="16">
        <v>6</v>
      </c>
      <c r="D48" s="19">
        <v>25.4963622443333</v>
      </c>
      <c r="E48" s="20">
        <f t="shared" si="38"/>
        <v>21.9029397925806</v>
      </c>
      <c r="F48" s="16" t="s">
        <v>73</v>
      </c>
      <c r="G48" s="13">
        <v>7</v>
      </c>
      <c r="H48" s="18">
        <f t="shared" si="21"/>
        <v>25.4963622443333</v>
      </c>
      <c r="I48" s="18">
        <f t="shared" si="22"/>
        <v>298.646362244333</v>
      </c>
      <c r="J48" s="18">
        <f t="shared" si="23"/>
        <v>0.365483187306762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0.192303755494964</v>
      </c>
      <c r="P48" s="18">
        <f t="shared" si="26"/>
        <v>0.0702837894893597</v>
      </c>
      <c r="Q48" s="24">
        <f t="shared" si="27"/>
        <v>0.0108939873708508</v>
      </c>
      <c r="R48" s="18">
        <f t="shared" si="28"/>
        <v>0.0119491114583333</v>
      </c>
      <c r="S48" s="25">
        <f t="shared" si="29"/>
        <v>0.911698531630423</v>
      </c>
      <c r="T48" s="3">
        <v>0.01</v>
      </c>
      <c r="U48" s="26">
        <f t="shared" si="30"/>
        <v>0.00911698531630423</v>
      </c>
      <c r="V48" s="25"/>
      <c r="W48" s="3"/>
      <c r="X48" s="26"/>
      <c r="Y48" s="28">
        <v>0.05</v>
      </c>
      <c r="Z48" s="3">
        <v>0.49</v>
      </c>
      <c r="AA48" s="27">
        <f t="shared" si="31"/>
        <v>0.0245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0.02</v>
      </c>
      <c r="AO48" s="3">
        <v>0.5</v>
      </c>
      <c r="AP48" s="3">
        <f t="shared" si="32"/>
        <v>0.01</v>
      </c>
      <c r="AQ48" s="1">
        <f t="shared" si="33"/>
        <v>0.0436169853163042</v>
      </c>
      <c r="AR48" s="29">
        <f t="shared" si="34"/>
        <v>7.70910416666667</v>
      </c>
      <c r="AS48" s="1">
        <f t="shared" si="35"/>
        <v>0.155</v>
      </c>
      <c r="AT48" s="2">
        <f t="shared" si="36"/>
        <v>76.598698630137</v>
      </c>
      <c r="AU48" s="1">
        <f t="shared" si="37"/>
        <v>26747.7620587942</v>
      </c>
    </row>
    <row r="49" s="1" customFormat="1" spans="1:47">
      <c r="A49" s="13"/>
      <c r="B49" s="13"/>
      <c r="C49" s="16">
        <v>7</v>
      </c>
      <c r="D49" s="19">
        <v>28.6497736225806</v>
      </c>
      <c r="E49" s="20">
        <f t="shared" si="38"/>
        <v>25.4963622443333</v>
      </c>
      <c r="F49" s="16" t="s">
        <v>73</v>
      </c>
      <c r="G49" s="13">
        <v>8</v>
      </c>
      <c r="H49" s="18">
        <f t="shared" si="21"/>
        <v>28.6497736225806</v>
      </c>
      <c r="I49" s="18">
        <f t="shared" si="22"/>
        <v>301.799773622581</v>
      </c>
      <c r="J49" s="18">
        <f t="shared" si="23"/>
        <v>0.51382337810454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0.199111007672271</v>
      </c>
      <c r="P49" s="18">
        <f t="shared" si="26"/>
        <v>0.102307890579965</v>
      </c>
      <c r="Q49" s="24">
        <f t="shared" si="27"/>
        <v>0.0158577230398946</v>
      </c>
      <c r="R49" s="18">
        <f t="shared" si="28"/>
        <v>0.0119491114583333</v>
      </c>
      <c r="S49" s="25">
        <f t="shared" si="29"/>
        <v>1.32710478893687</v>
      </c>
      <c r="T49" s="3">
        <v>0.01</v>
      </c>
      <c r="U49" s="26">
        <f t="shared" si="30"/>
        <v>0.0132710478893687</v>
      </c>
      <c r="V49" s="25"/>
      <c r="W49" s="3"/>
      <c r="X49" s="26"/>
      <c r="Y49" s="28">
        <v>0.05</v>
      </c>
      <c r="Z49" s="3">
        <v>0.49</v>
      </c>
      <c r="AA49" s="27">
        <f t="shared" si="31"/>
        <v>0.0245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0.02</v>
      </c>
      <c r="AO49" s="3">
        <v>0.5</v>
      </c>
      <c r="AP49" s="3">
        <f t="shared" si="32"/>
        <v>0.01</v>
      </c>
      <c r="AQ49" s="1">
        <f t="shared" si="33"/>
        <v>0.0477710478893687</v>
      </c>
      <c r="AR49" s="29">
        <f t="shared" si="34"/>
        <v>7.70910416666667</v>
      </c>
      <c r="AS49" s="1">
        <f t="shared" si="35"/>
        <v>0.155</v>
      </c>
      <c r="AT49" s="2">
        <f t="shared" si="36"/>
        <v>76.598698630137</v>
      </c>
      <c r="AU49" s="1">
        <f t="shared" si="37"/>
        <v>29295.2071991657</v>
      </c>
    </row>
    <row r="50" s="1" customFormat="1" spans="1:47">
      <c r="A50" s="13"/>
      <c r="B50" s="13"/>
      <c r="C50" s="16">
        <v>8</v>
      </c>
      <c r="D50" s="19">
        <v>27.333140776129</v>
      </c>
      <c r="E50" s="20">
        <f t="shared" si="38"/>
        <v>28.6497736225806</v>
      </c>
      <c r="F50" s="16" t="s">
        <v>73</v>
      </c>
      <c r="G50" s="13">
        <v>9</v>
      </c>
      <c r="H50" s="18">
        <f t="shared" si="21"/>
        <v>27.333140776129</v>
      </c>
      <c r="I50" s="18">
        <f t="shared" si="22"/>
        <v>300.483140776129</v>
      </c>
      <c r="J50" s="18">
        <f t="shared" si="23"/>
        <v>0.44608732827189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0.173894158758972</v>
      </c>
      <c r="P50" s="18">
        <f t="shared" si="26"/>
        <v>0.0775719806828779</v>
      </c>
      <c r="Q50" s="24">
        <f t="shared" si="27"/>
        <v>0.0120236570058461</v>
      </c>
      <c r="R50" s="18">
        <f t="shared" si="28"/>
        <v>0.0119491114583333</v>
      </c>
      <c r="S50" s="25">
        <f t="shared" si="29"/>
        <v>1.00623858500046</v>
      </c>
      <c r="T50" s="3">
        <v>0.01</v>
      </c>
      <c r="U50" s="26">
        <f t="shared" si="30"/>
        <v>0.0100623858500046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0.0371623858500046</v>
      </c>
      <c r="AR50" s="29">
        <f t="shared" si="34"/>
        <v>7.70910416666667</v>
      </c>
      <c r="AS50" s="1">
        <f t="shared" si="35"/>
        <v>0.155</v>
      </c>
      <c r="AT50" s="2">
        <f t="shared" si="36"/>
        <v>76.598698630137</v>
      </c>
      <c r="AU50" s="1">
        <f t="shared" si="37"/>
        <v>22789.5313498766</v>
      </c>
    </row>
    <row r="51" s="1" customFormat="1" spans="1:47">
      <c r="A51" s="13"/>
      <c r="B51" s="13"/>
      <c r="C51" s="16">
        <v>9</v>
      </c>
      <c r="D51" s="19">
        <v>22.715518165</v>
      </c>
      <c r="E51" s="20">
        <f t="shared" si="38"/>
        <v>27.333140776129</v>
      </c>
      <c r="F51" s="16" t="s">
        <v>73</v>
      </c>
      <c r="G51" s="13">
        <v>10</v>
      </c>
      <c r="H51" s="18">
        <f t="shared" si="21"/>
        <v>22.715518165</v>
      </c>
      <c r="I51" s="18">
        <f t="shared" si="22"/>
        <v>295.865518165</v>
      </c>
      <c r="J51" s="18">
        <f t="shared" si="23"/>
        <v>0.269019413872849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0.173413219742761</v>
      </c>
      <c r="P51" s="18">
        <f t="shared" si="26"/>
        <v>0.0466515227330012</v>
      </c>
      <c r="Q51" s="24">
        <f t="shared" si="27"/>
        <v>0.00723098602361518</v>
      </c>
      <c r="R51" s="18">
        <f t="shared" si="28"/>
        <v>0.0119491114583333</v>
      </c>
      <c r="S51" s="25">
        <f t="shared" si="29"/>
        <v>0.605148428720387</v>
      </c>
      <c r="T51" s="3">
        <v>0.01</v>
      </c>
      <c r="U51" s="26">
        <f t="shared" si="30"/>
        <v>0.00605148428720387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0.0331514842872039</v>
      </c>
      <c r="AR51" s="29">
        <f t="shared" si="34"/>
        <v>7.70910416666667</v>
      </c>
      <c r="AS51" s="1">
        <f t="shared" si="35"/>
        <v>0.155</v>
      </c>
      <c r="AT51" s="2">
        <f t="shared" si="36"/>
        <v>76.598698630137</v>
      </c>
      <c r="AU51" s="1">
        <f t="shared" si="37"/>
        <v>20329.8785365279</v>
      </c>
    </row>
    <row r="52" s="1" customFormat="1" spans="1:47">
      <c r="A52" s="13"/>
      <c r="B52" s="13"/>
      <c r="C52" s="16">
        <v>10</v>
      </c>
      <c r="D52" s="19">
        <v>18.3749247258065</v>
      </c>
      <c r="E52" s="20">
        <f t="shared" si="38"/>
        <v>22.715518165</v>
      </c>
      <c r="F52" s="16" t="s">
        <v>73</v>
      </c>
      <c r="G52" s="13">
        <v>11</v>
      </c>
      <c r="H52" s="18">
        <f t="shared" si="21"/>
        <v>18.3749247258065</v>
      </c>
      <c r="I52" s="18">
        <f t="shared" si="22"/>
        <v>291.524924725806</v>
      </c>
      <c r="J52" s="18">
        <f t="shared" si="23"/>
        <v>0.164808626053202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0.120423612159272</v>
      </c>
      <c r="O52" s="18">
        <f t="shared" si="39"/>
        <v>0.0834291265171546</v>
      </c>
      <c r="P52" s="18">
        <f t="shared" si="26"/>
        <v>0.013749839714111</v>
      </c>
      <c r="Q52" s="24">
        <f t="shared" si="27"/>
        <v>0.00213122515568721</v>
      </c>
      <c r="R52" s="18">
        <f t="shared" si="28"/>
        <v>0.0119491114583333</v>
      </c>
      <c r="S52" s="25">
        <f t="shared" si="29"/>
        <v>0.178358463147558</v>
      </c>
      <c r="T52" s="3">
        <v>0.01</v>
      </c>
      <c r="U52" s="26">
        <f t="shared" si="30"/>
        <v>0.00178358463147558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0.0165835846314756</v>
      </c>
      <c r="AR52" s="29">
        <f t="shared" si="34"/>
        <v>7.70910416666667</v>
      </c>
      <c r="AS52" s="1">
        <f t="shared" si="35"/>
        <v>0.155</v>
      </c>
      <c r="AT52" s="2">
        <f t="shared" si="36"/>
        <v>76.598698630137</v>
      </c>
      <c r="AU52" s="1">
        <f t="shared" si="37"/>
        <v>10169.7486102685</v>
      </c>
    </row>
    <row r="53" s="1" customFormat="1" spans="1:48">
      <c r="A53" s="13"/>
      <c r="B53" s="13"/>
      <c r="C53" s="16">
        <v>11</v>
      </c>
      <c r="D53" s="19">
        <v>11.4593048553333</v>
      </c>
      <c r="E53" s="20">
        <f t="shared" si="38"/>
        <v>18.3749247258065</v>
      </c>
      <c r="F53" s="16" t="s">
        <v>75</v>
      </c>
      <c r="G53" s="13">
        <v>12</v>
      </c>
      <c r="H53" s="18">
        <f t="shared" si="21"/>
        <v>11.4593048553333</v>
      </c>
      <c r="I53" s="18">
        <f t="shared" si="22"/>
        <v>284.609304855333</v>
      </c>
      <c r="J53" s="18">
        <f t="shared" si="23"/>
        <v>0.0732019627335601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0.14677032846971</v>
      </c>
      <c r="P53" s="18">
        <f t="shared" si="26"/>
        <v>0.0107438761150321</v>
      </c>
      <c r="Q53" s="24">
        <f t="shared" si="27"/>
        <v>0.00166530079782998</v>
      </c>
      <c r="R53" s="18">
        <f t="shared" si="28"/>
        <v>0.0119491114583333</v>
      </c>
      <c r="S53" s="25">
        <f t="shared" si="29"/>
        <v>0.139366077857496</v>
      </c>
      <c r="T53" s="3">
        <v>0.01</v>
      </c>
      <c r="U53" s="26">
        <f t="shared" si="30"/>
        <v>0.00139366077857496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0.016193660778575</v>
      </c>
      <c r="AR53" s="29">
        <f t="shared" si="34"/>
        <v>7.70910416666667</v>
      </c>
      <c r="AS53" s="1">
        <f t="shared" si="35"/>
        <v>0.155</v>
      </c>
      <c r="AT53" s="2">
        <f t="shared" si="36"/>
        <v>76.598698630137</v>
      </c>
      <c r="AU53" s="1">
        <f t="shared" si="37"/>
        <v>9930.63097380644</v>
      </c>
      <c r="AV53" s="1">
        <f>SUM(AU42:AU53)</f>
        <v>203138.583161274</v>
      </c>
    </row>
    <row r="54" s="1" customFormat="1" spans="1:46">
      <c r="A54" s="13"/>
      <c r="B54" s="13"/>
      <c r="C54" s="16">
        <v>12</v>
      </c>
      <c r="D54" s="19">
        <v>5.56825360741935</v>
      </c>
      <c r="E54" s="20">
        <f t="shared" si="38"/>
        <v>11.4593048553333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55">
      <c r="S56" s="23" t="s">
        <v>44</v>
      </c>
      <c r="T56" s="23"/>
      <c r="U56" s="23"/>
      <c r="V56" s="23" t="s">
        <v>45</v>
      </c>
      <c r="W56" s="23" t="s">
        <v>46</v>
      </c>
      <c r="X56" s="23" t="s">
        <v>47</v>
      </c>
      <c r="Y56" s="23" t="s">
        <v>48</v>
      </c>
      <c r="Z56" s="23" t="s">
        <v>49</v>
      </c>
      <c r="AA56" s="23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="1" customFormat="1" spans="1:55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="1" customFormat="1" spans="1:55">
      <c r="A58" s="13" t="s">
        <v>71</v>
      </c>
      <c r="B58" s="13">
        <f>F7</f>
        <v>108.2955</v>
      </c>
      <c r="C58" s="16" t="s">
        <v>72</v>
      </c>
      <c r="D58" s="17">
        <v>4</v>
      </c>
      <c r="E58" s="16"/>
      <c r="F58" s="16"/>
      <c r="G58" s="13">
        <v>1</v>
      </c>
      <c r="H58" s="18">
        <f t="shared" ref="H58:H69" si="40">E59</f>
        <v>4</v>
      </c>
      <c r="I58" s="18">
        <f t="shared" ref="I58:I69" si="41">H58+273.15</f>
        <v>277.15</v>
      </c>
      <c r="J58" s="18">
        <f t="shared" ref="J58:J69" si="42">EXP(($C$16*(I58-$C$14))/($C$17*I58*$C$14))</f>
        <v>0.0291499847697819</v>
      </c>
      <c r="K58" s="18">
        <f t="shared" ref="K58:K69" si="43">$B$58/12</f>
        <v>9.024625</v>
      </c>
      <c r="L58" s="18">
        <f t="shared" ref="L58:L69" si="44">K58*$B$59/100</f>
        <v>2.43664875</v>
      </c>
      <c r="M58" s="13" t="s">
        <v>73</v>
      </c>
      <c r="N58" s="13"/>
      <c r="O58" s="18">
        <f>L58</f>
        <v>2.43664875</v>
      </c>
      <c r="P58" s="18">
        <f t="shared" ref="P58:P69" si="45">O58*J58</f>
        <v>0.0710282739518081</v>
      </c>
      <c r="Q58" s="24">
        <f t="shared" ref="Q58:Q69" si="46">P58*$B$60</f>
        <v>0.0319627232783136</v>
      </c>
      <c r="R58" s="18">
        <f t="shared" ref="R58:R69" si="47">L58*$B$60</f>
        <v>1.0964919375</v>
      </c>
      <c r="S58" s="25">
        <f t="shared" ref="S58:S69" si="48">Q58/R58</f>
        <v>0.0291499847697819</v>
      </c>
      <c r="T58" s="3">
        <v>0.27</v>
      </c>
      <c r="U58" s="26">
        <f t="shared" ref="U58:U69" si="49">S58*T58</f>
        <v>0.00787049588784111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0.228772954510184</v>
      </c>
      <c r="AC58" s="29">
        <f t="shared" ref="AC58:AC69" si="51">$B$58/12</f>
        <v>9.024625</v>
      </c>
      <c r="AD58" s="1">
        <f t="shared" ref="AD58:AD69" si="52">$B$60</f>
        <v>0.45</v>
      </c>
      <c r="AE58" s="30">
        <f t="shared" ref="AE58:AE69" si="53">$E$7/12</f>
        <v>702.344927217769</v>
      </c>
      <c r="AF58" s="1">
        <f t="shared" ref="AF58:AF69" si="54">AE58*10000*AC58*AB58</f>
        <v>14500544.0079423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="1" customFormat="1" spans="1:55">
      <c r="A59" s="13" t="s">
        <v>74</v>
      </c>
      <c r="B59" s="13">
        <v>27</v>
      </c>
      <c r="C59" s="16">
        <v>1</v>
      </c>
      <c r="D59" s="19">
        <v>3.68525340593548</v>
      </c>
      <c r="E59" s="20">
        <f t="shared" ref="E59:E70" si="55">D58</f>
        <v>4</v>
      </c>
      <c r="F59" s="16" t="s">
        <v>73</v>
      </c>
      <c r="G59" s="13">
        <v>2</v>
      </c>
      <c r="H59" s="18">
        <f t="shared" si="40"/>
        <v>3.68525340593548</v>
      </c>
      <c r="I59" s="18">
        <f t="shared" si="41"/>
        <v>276.835253405935</v>
      </c>
      <c r="J59" s="18">
        <f t="shared" si="42"/>
        <v>0.0280085943586655</v>
      </c>
      <c r="K59" s="18">
        <f t="shared" si="43"/>
        <v>9.024625</v>
      </c>
      <c r="L59" s="18">
        <f t="shared" si="44"/>
        <v>2.43664875</v>
      </c>
      <c r="M59" s="13" t="s">
        <v>73</v>
      </c>
      <c r="N59" s="13"/>
      <c r="O59" s="18">
        <f t="shared" ref="O59:O69" si="56">L59+O58-P58-N59</f>
        <v>4.80226922604819</v>
      </c>
      <c r="P59" s="18">
        <f t="shared" si="45"/>
        <v>0.134504810753486</v>
      </c>
      <c r="Q59" s="24">
        <f t="shared" si="46"/>
        <v>0.0605271648390689</v>
      </c>
      <c r="R59" s="18">
        <f t="shared" si="47"/>
        <v>1.0964919375</v>
      </c>
      <c r="S59" s="25">
        <f t="shared" si="48"/>
        <v>0.0552007386183529</v>
      </c>
      <c r="T59" s="3">
        <v>0.27</v>
      </c>
      <c r="U59" s="26">
        <f t="shared" si="49"/>
        <v>0.0149041994269553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0.230893616127227</v>
      </c>
      <c r="AC59" s="29">
        <f t="shared" si="51"/>
        <v>9.024625</v>
      </c>
      <c r="AD59" s="1">
        <f t="shared" si="52"/>
        <v>0.45</v>
      </c>
      <c r="AE59" s="30">
        <f t="shared" si="53"/>
        <v>702.344927217769</v>
      </c>
      <c r="AF59" s="1">
        <f t="shared" si="54"/>
        <v>14634960.0151567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="1" customFormat="1" spans="1:55">
      <c r="A60" s="13" t="s">
        <v>37</v>
      </c>
      <c r="B60" s="13">
        <f>H7</f>
        <v>0.45</v>
      </c>
      <c r="C60" s="16">
        <v>2</v>
      </c>
      <c r="D60" s="19">
        <v>4.95208576437931</v>
      </c>
      <c r="E60" s="20">
        <f t="shared" si="55"/>
        <v>3.68525340593548</v>
      </c>
      <c r="F60" s="16" t="s">
        <v>73</v>
      </c>
      <c r="G60" s="13">
        <v>3</v>
      </c>
      <c r="H60" s="18">
        <f t="shared" si="40"/>
        <v>4.95208576437931</v>
      </c>
      <c r="I60" s="18">
        <f t="shared" si="41"/>
        <v>278.102085764379</v>
      </c>
      <c r="J60" s="18">
        <f t="shared" si="42"/>
        <v>0.0328755313823566</v>
      </c>
      <c r="K60" s="18">
        <f t="shared" si="43"/>
        <v>9.024625</v>
      </c>
      <c r="L60" s="18">
        <f t="shared" si="44"/>
        <v>2.43664875</v>
      </c>
      <c r="M60" s="13" t="s">
        <v>73</v>
      </c>
      <c r="N60" s="13"/>
      <c r="O60" s="18">
        <f t="shared" si="56"/>
        <v>7.10441316529471</v>
      </c>
      <c r="P60" s="18">
        <f t="shared" si="45"/>
        <v>0.233561357968873</v>
      </c>
      <c r="Q60" s="24">
        <f t="shared" si="46"/>
        <v>0.105102611085993</v>
      </c>
      <c r="R60" s="18">
        <f t="shared" si="47"/>
        <v>1.0964919375</v>
      </c>
      <c r="S60" s="25">
        <f t="shared" si="48"/>
        <v>0.0958535192931987</v>
      </c>
      <c r="T60" s="3">
        <v>0.27</v>
      </c>
      <c r="U60" s="26">
        <f t="shared" si="49"/>
        <v>0.0258804502091636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0.234202955738063</v>
      </c>
      <c r="AC60" s="29">
        <f t="shared" si="51"/>
        <v>9.024625</v>
      </c>
      <c r="AD60" s="1">
        <f t="shared" si="52"/>
        <v>0.45</v>
      </c>
      <c r="AE60" s="30">
        <f t="shared" si="53"/>
        <v>702.344927217769</v>
      </c>
      <c r="AF60" s="1">
        <f t="shared" si="54"/>
        <v>14844719.1834416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="1" customFormat="1" spans="1:55">
      <c r="A61" s="13"/>
      <c r="B61" s="13"/>
      <c r="C61" s="16">
        <v>3</v>
      </c>
      <c r="D61" s="19">
        <v>10.2929606953226</v>
      </c>
      <c r="E61" s="20">
        <f t="shared" si="55"/>
        <v>4.95208576437931</v>
      </c>
      <c r="F61" s="16" t="s">
        <v>73</v>
      </c>
      <c r="G61" s="13">
        <v>4</v>
      </c>
      <c r="H61" s="18">
        <f t="shared" si="40"/>
        <v>10.2929606953226</v>
      </c>
      <c r="I61" s="18">
        <f t="shared" si="41"/>
        <v>283.442960695323</v>
      </c>
      <c r="J61" s="18">
        <f t="shared" si="42"/>
        <v>0.0635893833605898</v>
      </c>
      <c r="K61" s="18">
        <f t="shared" si="43"/>
        <v>9.024625</v>
      </c>
      <c r="L61" s="18">
        <f t="shared" si="44"/>
        <v>2.43664875</v>
      </c>
      <c r="M61" s="13" t="s">
        <v>73</v>
      </c>
      <c r="N61" s="13"/>
      <c r="O61" s="18">
        <f t="shared" si="56"/>
        <v>9.30750055732583</v>
      </c>
      <c r="P61" s="18">
        <f t="shared" si="45"/>
        <v>0.591858221068695</v>
      </c>
      <c r="Q61" s="24">
        <f t="shared" si="46"/>
        <v>0.266336199480913</v>
      </c>
      <c r="R61" s="18">
        <f t="shared" si="47"/>
        <v>1.0964919375</v>
      </c>
      <c r="S61" s="25">
        <f t="shared" si="48"/>
        <v>0.242898456771291</v>
      </c>
      <c r="T61" s="3">
        <v>0.27</v>
      </c>
      <c r="U61" s="26">
        <f t="shared" si="49"/>
        <v>0.0655825833282486</v>
      </c>
      <c r="V61" s="3">
        <v>220.1</v>
      </c>
      <c r="W61" s="27">
        <v>12.1</v>
      </c>
      <c r="X61" s="27">
        <v>4.5</v>
      </c>
      <c r="Y61" s="27">
        <v>1.5</v>
      </c>
      <c r="Z61" s="27">
        <v>6.8</v>
      </c>
      <c r="AA61" s="3">
        <v>30.2</v>
      </c>
      <c r="AB61" s="2">
        <f t="shared" si="50"/>
        <v>0.294973148873467</v>
      </c>
      <c r="AC61" s="29">
        <f t="shared" si="51"/>
        <v>9.024625</v>
      </c>
      <c r="AD61" s="1">
        <f t="shared" si="52"/>
        <v>0.45</v>
      </c>
      <c r="AE61" s="30">
        <f t="shared" si="53"/>
        <v>702.344927217769</v>
      </c>
      <c r="AF61" s="1">
        <f t="shared" si="54"/>
        <v>18696576.8552446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="1" customFormat="1" spans="1:55">
      <c r="A62" s="13"/>
      <c r="B62" s="13"/>
      <c r="C62" s="16">
        <v>4</v>
      </c>
      <c r="D62" s="19">
        <v>18.5187364103333</v>
      </c>
      <c r="E62" s="20">
        <f t="shared" si="55"/>
        <v>10.2929606953226</v>
      </c>
      <c r="F62" s="16" t="s">
        <v>73</v>
      </c>
      <c r="G62" s="13">
        <v>5</v>
      </c>
      <c r="H62" s="18">
        <f t="shared" si="40"/>
        <v>18.5187364103333</v>
      </c>
      <c r="I62" s="18">
        <f t="shared" si="41"/>
        <v>291.668736410333</v>
      </c>
      <c r="J62" s="18">
        <f t="shared" si="42"/>
        <v>0.167545187611188</v>
      </c>
      <c r="K62" s="18">
        <f t="shared" si="43"/>
        <v>9.024625</v>
      </c>
      <c r="L62" s="18">
        <f t="shared" si="44"/>
        <v>2.43664875</v>
      </c>
      <c r="M62" s="13" t="s">
        <v>75</v>
      </c>
      <c r="N62" s="18">
        <f>(O61-P61)*$C$22/100</f>
        <v>8.27986021944428</v>
      </c>
      <c r="O62" s="18">
        <f t="shared" si="56"/>
        <v>2.87243086681286</v>
      </c>
      <c r="P62" s="18">
        <f t="shared" si="45"/>
        <v>0.481261968480328</v>
      </c>
      <c r="Q62" s="24">
        <f t="shared" si="46"/>
        <v>0.216567885816147</v>
      </c>
      <c r="R62" s="18">
        <f t="shared" si="47"/>
        <v>1.0964919375</v>
      </c>
      <c r="S62" s="25">
        <f t="shared" si="48"/>
        <v>0.197509784075496</v>
      </c>
      <c r="T62" s="3">
        <v>0.27</v>
      </c>
      <c r="U62" s="26">
        <f t="shared" si="49"/>
        <v>0.053327641700384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0.291278283972666</v>
      </c>
      <c r="AC62" s="29">
        <f t="shared" si="51"/>
        <v>9.024625</v>
      </c>
      <c r="AD62" s="1">
        <f t="shared" si="52"/>
        <v>0.45</v>
      </c>
      <c r="AE62" s="30">
        <f t="shared" si="53"/>
        <v>702.344927217769</v>
      </c>
      <c r="AF62" s="1">
        <f t="shared" si="54"/>
        <v>18462381.5535658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="1" customFormat="1" spans="1:55">
      <c r="A63" s="13"/>
      <c r="B63" s="13"/>
      <c r="C63" s="16">
        <v>5</v>
      </c>
      <c r="D63" s="19">
        <v>21.9029397925806</v>
      </c>
      <c r="E63" s="20">
        <f t="shared" si="55"/>
        <v>18.5187364103333</v>
      </c>
      <c r="F63" s="16" t="s">
        <v>75</v>
      </c>
      <c r="G63" s="13">
        <v>6</v>
      </c>
      <c r="H63" s="18">
        <f t="shared" si="40"/>
        <v>21.9029397925806</v>
      </c>
      <c r="I63" s="18">
        <f t="shared" si="41"/>
        <v>295.052939792581</v>
      </c>
      <c r="J63" s="18">
        <f t="shared" si="42"/>
        <v>0.245709629427174</v>
      </c>
      <c r="K63" s="18">
        <f t="shared" si="43"/>
        <v>9.024625</v>
      </c>
      <c r="L63" s="18">
        <f t="shared" si="44"/>
        <v>2.43664875</v>
      </c>
      <c r="M63" s="13" t="s">
        <v>73</v>
      </c>
      <c r="N63" s="13"/>
      <c r="O63" s="18">
        <f t="shared" si="56"/>
        <v>4.82781764833253</v>
      </c>
      <c r="P63" s="18">
        <f t="shared" si="45"/>
        <v>1.18624128531376</v>
      </c>
      <c r="Q63" s="24">
        <f t="shared" si="46"/>
        <v>0.53380857839119</v>
      </c>
      <c r="R63" s="18">
        <f t="shared" si="47"/>
        <v>1.0964919375</v>
      </c>
      <c r="S63" s="25">
        <f t="shared" si="48"/>
        <v>0.486833108511744</v>
      </c>
      <c r="T63" s="3">
        <v>0.27</v>
      </c>
      <c r="U63" s="26">
        <f t="shared" si="49"/>
        <v>0.131444939298171</v>
      </c>
      <c r="V63" s="3">
        <v>229.1</v>
      </c>
      <c r="W63" s="27">
        <v>15.1</v>
      </c>
      <c r="X63" s="27">
        <v>6</v>
      </c>
      <c r="Y63" s="27">
        <v>3</v>
      </c>
      <c r="Z63" s="27">
        <v>7</v>
      </c>
      <c r="AA63" s="3">
        <v>30.2</v>
      </c>
      <c r="AB63" s="2">
        <f t="shared" si="50"/>
        <v>0.330030649198399</v>
      </c>
      <c r="AC63" s="29">
        <f t="shared" si="51"/>
        <v>9.024625</v>
      </c>
      <c r="AD63" s="1">
        <f t="shared" si="52"/>
        <v>0.45</v>
      </c>
      <c r="AE63" s="30">
        <f t="shared" si="53"/>
        <v>702.344927217769</v>
      </c>
      <c r="AF63" s="1">
        <f t="shared" si="54"/>
        <v>20918661.311681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="1" customFormat="1" spans="1:55">
      <c r="A64" s="13"/>
      <c r="B64" s="13"/>
      <c r="C64" s="16">
        <v>6</v>
      </c>
      <c r="D64" s="19">
        <v>25.4963622443333</v>
      </c>
      <c r="E64" s="20">
        <f t="shared" si="55"/>
        <v>21.9029397925806</v>
      </c>
      <c r="F64" s="16" t="s">
        <v>73</v>
      </c>
      <c r="G64" s="13">
        <v>7</v>
      </c>
      <c r="H64" s="18">
        <f t="shared" si="40"/>
        <v>25.4963622443333</v>
      </c>
      <c r="I64" s="18">
        <f t="shared" si="41"/>
        <v>298.646362244333</v>
      </c>
      <c r="J64" s="18">
        <f t="shared" si="42"/>
        <v>0.365483187306762</v>
      </c>
      <c r="K64" s="18">
        <f t="shared" si="43"/>
        <v>9.024625</v>
      </c>
      <c r="L64" s="18">
        <f t="shared" si="44"/>
        <v>2.43664875</v>
      </c>
      <c r="M64" s="13" t="s">
        <v>73</v>
      </c>
      <c r="N64" s="13"/>
      <c r="O64" s="18">
        <f t="shared" si="56"/>
        <v>6.07822511301877</v>
      </c>
      <c r="P64" s="18">
        <f t="shared" si="45"/>
        <v>2.2214890874741</v>
      </c>
      <c r="Q64" s="24">
        <f t="shared" si="46"/>
        <v>0.999670089363347</v>
      </c>
      <c r="R64" s="18">
        <f t="shared" si="47"/>
        <v>1.0964919375</v>
      </c>
      <c r="S64" s="25">
        <f t="shared" si="48"/>
        <v>0.911698531630423</v>
      </c>
      <c r="T64" s="3">
        <v>0.27</v>
      </c>
      <c r="U64" s="26">
        <f t="shared" si="49"/>
        <v>0.246158603540214</v>
      </c>
      <c r="V64" s="3">
        <v>229.1</v>
      </c>
      <c r="W64" s="27">
        <v>15.1</v>
      </c>
      <c r="X64" s="27">
        <v>6</v>
      </c>
      <c r="Y64" s="27">
        <v>3</v>
      </c>
      <c r="Z64" s="27">
        <v>7</v>
      </c>
      <c r="AA64" s="3">
        <v>30.2</v>
      </c>
      <c r="AB64" s="2">
        <f t="shared" si="50"/>
        <v>0.364616818967375</v>
      </c>
      <c r="AC64" s="29">
        <f t="shared" si="51"/>
        <v>9.024625</v>
      </c>
      <c r="AD64" s="1">
        <f t="shared" si="52"/>
        <v>0.45</v>
      </c>
      <c r="AE64" s="30">
        <f t="shared" si="53"/>
        <v>702.344927217769</v>
      </c>
      <c r="AF64" s="1">
        <f t="shared" si="54"/>
        <v>23110870.9540969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="1" customFormat="1" spans="1:55">
      <c r="A65" s="13"/>
      <c r="B65" s="13"/>
      <c r="C65" s="16">
        <v>7</v>
      </c>
      <c r="D65" s="19">
        <v>28.6497736225806</v>
      </c>
      <c r="E65" s="20">
        <f t="shared" si="55"/>
        <v>25.4963622443333</v>
      </c>
      <c r="F65" s="16" t="s">
        <v>73</v>
      </c>
      <c r="G65" s="13">
        <v>8</v>
      </c>
      <c r="H65" s="18">
        <f t="shared" si="40"/>
        <v>28.6497736225806</v>
      </c>
      <c r="I65" s="18">
        <f t="shared" si="41"/>
        <v>301.799773622581</v>
      </c>
      <c r="J65" s="18">
        <f t="shared" si="42"/>
        <v>0.51382337810454</v>
      </c>
      <c r="K65" s="18">
        <f t="shared" si="43"/>
        <v>9.024625</v>
      </c>
      <c r="L65" s="18">
        <f t="shared" si="44"/>
        <v>2.43664875</v>
      </c>
      <c r="M65" s="13" t="s">
        <v>73</v>
      </c>
      <c r="N65" s="13"/>
      <c r="O65" s="18">
        <f t="shared" si="56"/>
        <v>6.29338477554467</v>
      </c>
      <c r="P65" s="18">
        <f t="shared" si="45"/>
        <v>3.23368822508204</v>
      </c>
      <c r="Q65" s="24">
        <f t="shared" si="46"/>
        <v>1.45515970128692</v>
      </c>
      <c r="R65" s="18">
        <f t="shared" si="47"/>
        <v>1.0964919375</v>
      </c>
      <c r="S65" s="25">
        <f t="shared" si="48"/>
        <v>1.32710478893687</v>
      </c>
      <c r="T65" s="3">
        <v>0.27</v>
      </c>
      <c r="U65" s="26">
        <f t="shared" si="49"/>
        <v>0.358318293012956</v>
      </c>
      <c r="V65" s="3">
        <v>229.1</v>
      </c>
      <c r="W65" s="27">
        <v>15.1</v>
      </c>
      <c r="X65" s="27">
        <v>6</v>
      </c>
      <c r="Y65" s="27">
        <v>3</v>
      </c>
      <c r="Z65" s="27">
        <v>7</v>
      </c>
      <c r="AA65" s="3">
        <v>30.2</v>
      </c>
      <c r="AB65" s="2">
        <f t="shared" si="50"/>
        <v>0.398432965343406</v>
      </c>
      <c r="AC65" s="29">
        <f t="shared" si="51"/>
        <v>9.024625</v>
      </c>
      <c r="AD65" s="1">
        <f t="shared" si="52"/>
        <v>0.45</v>
      </c>
      <c r="AE65" s="30">
        <f t="shared" si="53"/>
        <v>702.344927217769</v>
      </c>
      <c r="AF65" s="1">
        <f t="shared" si="54"/>
        <v>25254273.4369409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="1" customFormat="1" spans="1:55">
      <c r="A66" s="13"/>
      <c r="B66" s="13"/>
      <c r="C66" s="16">
        <v>8</v>
      </c>
      <c r="D66" s="19">
        <v>27.333140776129</v>
      </c>
      <c r="E66" s="20">
        <f t="shared" si="55"/>
        <v>28.6497736225806</v>
      </c>
      <c r="F66" s="16" t="s">
        <v>73</v>
      </c>
      <c r="G66" s="13">
        <v>9</v>
      </c>
      <c r="H66" s="18">
        <f t="shared" si="40"/>
        <v>27.333140776129</v>
      </c>
      <c r="I66" s="18">
        <f t="shared" si="41"/>
        <v>300.483140776129</v>
      </c>
      <c r="J66" s="18">
        <f t="shared" si="42"/>
        <v>0.44608732827189</v>
      </c>
      <c r="K66" s="18">
        <f t="shared" si="43"/>
        <v>9.024625</v>
      </c>
      <c r="L66" s="18">
        <f t="shared" si="44"/>
        <v>2.43664875</v>
      </c>
      <c r="M66" s="13" t="s">
        <v>73</v>
      </c>
      <c r="N66" s="13"/>
      <c r="O66" s="18">
        <f t="shared" si="56"/>
        <v>5.49634530046262</v>
      </c>
      <c r="P66" s="18">
        <f t="shared" si="45"/>
        <v>2.45184999034313</v>
      </c>
      <c r="Q66" s="24">
        <f t="shared" si="46"/>
        <v>1.10333249565441</v>
      </c>
      <c r="R66" s="18">
        <f t="shared" si="47"/>
        <v>1.0964919375</v>
      </c>
      <c r="S66" s="25">
        <f t="shared" si="48"/>
        <v>1.00623858500046</v>
      </c>
      <c r="T66" s="3">
        <v>0.27</v>
      </c>
      <c r="U66" s="26">
        <f t="shared" si="49"/>
        <v>0.271684417950123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50"/>
        <v>0.357112852011962</v>
      </c>
      <c r="AC66" s="29">
        <f t="shared" si="51"/>
        <v>9.024625</v>
      </c>
      <c r="AD66" s="1">
        <f t="shared" si="52"/>
        <v>0.45</v>
      </c>
      <c r="AE66" s="30">
        <f t="shared" si="53"/>
        <v>702.344927217769</v>
      </c>
      <c r="AF66" s="1">
        <f t="shared" si="54"/>
        <v>22635239.543452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="1" customFormat="1" spans="1:55">
      <c r="A67" s="13"/>
      <c r="B67" s="13"/>
      <c r="C67" s="16">
        <v>9</v>
      </c>
      <c r="D67" s="19">
        <v>22.715518165</v>
      </c>
      <c r="E67" s="20">
        <f t="shared" si="55"/>
        <v>27.333140776129</v>
      </c>
      <c r="F67" s="16" t="s">
        <v>73</v>
      </c>
      <c r="G67" s="13">
        <v>10</v>
      </c>
      <c r="H67" s="18">
        <f t="shared" si="40"/>
        <v>22.715518165</v>
      </c>
      <c r="I67" s="18">
        <f t="shared" si="41"/>
        <v>295.865518165</v>
      </c>
      <c r="J67" s="18">
        <f t="shared" si="42"/>
        <v>0.269019413872849</v>
      </c>
      <c r="K67" s="18">
        <f t="shared" si="43"/>
        <v>9.024625</v>
      </c>
      <c r="L67" s="18">
        <f t="shared" si="44"/>
        <v>2.43664875</v>
      </c>
      <c r="M67" s="13" t="s">
        <v>73</v>
      </c>
      <c r="N67" s="13"/>
      <c r="O67" s="18">
        <f t="shared" si="56"/>
        <v>5.48114406011949</v>
      </c>
      <c r="P67" s="18">
        <f t="shared" si="45"/>
        <v>1.47453416240599</v>
      </c>
      <c r="Q67" s="24">
        <f t="shared" si="46"/>
        <v>0.663540373082697</v>
      </c>
      <c r="R67" s="18">
        <f t="shared" si="47"/>
        <v>1.0964919375</v>
      </c>
      <c r="S67" s="25">
        <f t="shared" si="48"/>
        <v>0.605148428720386</v>
      </c>
      <c r="T67" s="3">
        <v>0.27</v>
      </c>
      <c r="U67" s="26">
        <f t="shared" si="49"/>
        <v>0.163390075754504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0"/>
        <v>0.324462107839983</v>
      </c>
      <c r="AC67" s="29">
        <f t="shared" si="51"/>
        <v>9.024625</v>
      </c>
      <c r="AD67" s="1">
        <f t="shared" si="52"/>
        <v>0.45</v>
      </c>
      <c r="AE67" s="30">
        <f t="shared" si="53"/>
        <v>702.344927217769</v>
      </c>
      <c r="AF67" s="1">
        <f t="shared" si="54"/>
        <v>20565704.9091175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="1" customFormat="1" spans="1:55">
      <c r="A68" s="13"/>
      <c r="B68" s="13"/>
      <c r="C68" s="16">
        <v>10</v>
      </c>
      <c r="D68" s="19">
        <v>18.3749247258065</v>
      </c>
      <c r="E68" s="20">
        <f t="shared" si="55"/>
        <v>22.715518165</v>
      </c>
      <c r="F68" s="16" t="s">
        <v>73</v>
      </c>
      <c r="G68" s="13">
        <v>11</v>
      </c>
      <c r="H68" s="18">
        <f t="shared" si="40"/>
        <v>18.3749247258065</v>
      </c>
      <c r="I68" s="18">
        <f t="shared" si="41"/>
        <v>291.524924725806</v>
      </c>
      <c r="J68" s="18">
        <f t="shared" si="42"/>
        <v>0.164808626053202</v>
      </c>
      <c r="K68" s="18">
        <f t="shared" si="43"/>
        <v>9.024625</v>
      </c>
      <c r="L68" s="18">
        <f t="shared" si="44"/>
        <v>2.43664875</v>
      </c>
      <c r="M68" s="13" t="s">
        <v>75</v>
      </c>
      <c r="N68" s="18">
        <f>(O67-P67)*$C$22/100</f>
        <v>3.80627940282782</v>
      </c>
      <c r="O68" s="18">
        <f t="shared" si="56"/>
        <v>2.63697924488567</v>
      </c>
      <c r="P68" s="18">
        <f t="shared" si="45"/>
        <v>0.434596926280418</v>
      </c>
      <c r="Q68" s="24">
        <f t="shared" si="46"/>
        <v>0.195568616826188</v>
      </c>
      <c r="R68" s="18">
        <f t="shared" si="47"/>
        <v>1.0964919375</v>
      </c>
      <c r="S68" s="25">
        <f t="shared" si="48"/>
        <v>0.178358463147558</v>
      </c>
      <c r="T68" s="3">
        <v>0.27</v>
      </c>
      <c r="U68" s="26">
        <f t="shared" si="49"/>
        <v>0.0481567850498407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0.240919270692527</v>
      </c>
      <c r="AC68" s="29">
        <f t="shared" si="51"/>
        <v>9.024625</v>
      </c>
      <c r="AD68" s="1">
        <f t="shared" si="52"/>
        <v>0.45</v>
      </c>
      <c r="AE68" s="30">
        <f t="shared" si="53"/>
        <v>702.344927217769</v>
      </c>
      <c r="AF68" s="1">
        <f t="shared" si="54"/>
        <v>15270426.0628974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="1" customFormat="1" spans="1:55">
      <c r="A69" s="13"/>
      <c r="B69" s="13"/>
      <c r="C69" s="16">
        <v>11</v>
      </c>
      <c r="D69" s="19">
        <v>11.4593048553333</v>
      </c>
      <c r="E69" s="20">
        <f t="shared" si="55"/>
        <v>18.3749247258065</v>
      </c>
      <c r="F69" s="16" t="s">
        <v>75</v>
      </c>
      <c r="G69" s="13">
        <v>12</v>
      </c>
      <c r="H69" s="18">
        <f t="shared" si="40"/>
        <v>11.4593048553333</v>
      </c>
      <c r="I69" s="18">
        <f t="shared" si="41"/>
        <v>284.609304855333</v>
      </c>
      <c r="J69" s="18">
        <f t="shared" si="42"/>
        <v>0.0732019627335601</v>
      </c>
      <c r="K69" s="18">
        <f t="shared" si="43"/>
        <v>9.024625</v>
      </c>
      <c r="L69" s="18">
        <f t="shared" si="44"/>
        <v>2.43664875</v>
      </c>
      <c r="M69" s="13" t="s">
        <v>73</v>
      </c>
      <c r="N69" s="13"/>
      <c r="O69" s="18">
        <f t="shared" si="56"/>
        <v>4.63903106860526</v>
      </c>
      <c r="P69" s="18">
        <f t="shared" si="45"/>
        <v>0.339586179403869</v>
      </c>
      <c r="Q69" s="24">
        <f t="shared" si="46"/>
        <v>0.152813780731741</v>
      </c>
      <c r="R69" s="18">
        <f t="shared" si="47"/>
        <v>1.0964919375</v>
      </c>
      <c r="S69" s="25">
        <f t="shared" si="48"/>
        <v>0.139366077857496</v>
      </c>
      <c r="T69" s="3">
        <v>0.27</v>
      </c>
      <c r="U69" s="26">
        <f t="shared" si="49"/>
        <v>0.0376288410215238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0.237745095567989</v>
      </c>
      <c r="AC69" s="29">
        <f t="shared" si="51"/>
        <v>9.024625</v>
      </c>
      <c r="AD69" s="1">
        <f t="shared" si="52"/>
        <v>0.45</v>
      </c>
      <c r="AE69" s="30">
        <f t="shared" si="53"/>
        <v>702.344927217769</v>
      </c>
      <c r="AF69" s="1">
        <f t="shared" si="54"/>
        <v>15069234.1598562</v>
      </c>
      <c r="AG69" s="1">
        <f>SUM(AF58:AF69)</f>
        <v>223963591.993393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="1" customFormat="1" spans="1:46">
      <c r="A70" s="13"/>
      <c r="B70" s="13"/>
      <c r="C70" s="16">
        <v>12</v>
      </c>
      <c r="D70" s="19">
        <v>5.56825360741935</v>
      </c>
      <c r="E70" s="20">
        <f t="shared" si="55"/>
        <v>11.4593048553333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3" t="s">
        <v>44</v>
      </c>
      <c r="T72" s="23"/>
      <c r="U72" s="23"/>
      <c r="V72" s="23" t="s">
        <v>45</v>
      </c>
      <c r="W72" s="23"/>
      <c r="X72" s="23"/>
      <c r="Y72" s="23" t="s">
        <v>46</v>
      </c>
      <c r="Z72" s="23"/>
      <c r="AA72" s="23"/>
      <c r="AB72" s="23" t="s">
        <v>47</v>
      </c>
      <c r="AC72" s="23"/>
      <c r="AD72" s="23"/>
      <c r="AE72" s="23" t="s">
        <v>48</v>
      </c>
      <c r="AF72" s="23"/>
      <c r="AG72" s="23"/>
      <c r="AH72" s="23" t="s">
        <v>49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51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4" t="s">
        <v>11</v>
      </c>
      <c r="AR73" s="34" t="s">
        <v>12</v>
      </c>
      <c r="AS73" s="34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4</v>
      </c>
      <c r="E74" s="16"/>
      <c r="F74" s="16"/>
      <c r="G74" s="13">
        <v>1</v>
      </c>
      <c r="H74" s="18">
        <f t="shared" ref="H74:H85" si="57">E75</f>
        <v>4</v>
      </c>
      <c r="I74" s="18">
        <f t="shared" ref="I74:I85" si="58">H74+273.15</f>
        <v>277.15</v>
      </c>
      <c r="J74" s="18">
        <f t="shared" ref="J74:J85" si="59">EXP(($C$16*(I74-$C$14))/($C$17*I74*$C$14))</f>
        <v>0.0291499847697819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0.0151935550617057</v>
      </c>
      <c r="Q74" s="24">
        <f t="shared" ref="Q74:Q85" si="63">P74*$B$76</f>
        <v>0.00395032431604349</v>
      </c>
      <c r="R74" s="18">
        <f t="shared" ref="R74:R85" si="64">L74*$B$76</f>
        <v>0.1355172</v>
      </c>
      <c r="S74" s="25">
        <f t="shared" ref="S74:S85" si="65">Q74/R74</f>
        <v>0.0291499847697819</v>
      </c>
      <c r="T74" s="3">
        <v>0.01</v>
      </c>
      <c r="U74" s="26">
        <f t="shared" ref="U74:U85" si="66">S74*T74</f>
        <v>0.000291499847697819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0.00578149984769782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1.38</v>
      </c>
      <c r="AX74" s="1">
        <f t="shared" ref="AX74:AX85" si="73">AW74*10000*AV74*0.67*AU74*AT74</f>
        <v>724.417323754938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3.68525340593548</v>
      </c>
      <c r="E75" s="20">
        <f t="shared" ref="E75:E86" si="74">D74</f>
        <v>4</v>
      </c>
      <c r="F75" s="16" t="s">
        <v>73</v>
      </c>
      <c r="G75" s="13">
        <v>2</v>
      </c>
      <c r="H75" s="18">
        <f t="shared" si="57"/>
        <v>3.68525340593548</v>
      </c>
      <c r="I75" s="18">
        <f t="shared" si="58"/>
        <v>276.835253405935</v>
      </c>
      <c r="J75" s="18">
        <f t="shared" si="59"/>
        <v>0.0280085943586655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1.02724644493829</v>
      </c>
      <c r="P75" s="18">
        <f t="shared" si="62"/>
        <v>0.0287717289826579</v>
      </c>
      <c r="Q75" s="24">
        <f t="shared" si="63"/>
        <v>0.00748064953549105</v>
      </c>
      <c r="R75" s="18">
        <f t="shared" si="64"/>
        <v>0.1355172</v>
      </c>
      <c r="S75" s="25">
        <f t="shared" si="65"/>
        <v>0.0552007386183529</v>
      </c>
      <c r="T75" s="3">
        <v>0.01</v>
      </c>
      <c r="U75" s="26">
        <f t="shared" si="66"/>
        <v>0.000552007386183529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0.00604200738618353</v>
      </c>
      <c r="AU75" s="29">
        <f t="shared" si="70"/>
        <v>52.122</v>
      </c>
      <c r="AV75" s="1">
        <f t="shared" si="71"/>
        <v>0.26</v>
      </c>
      <c r="AW75" s="2">
        <f t="shared" si="72"/>
        <v>1.38</v>
      </c>
      <c r="AX75" s="1">
        <f t="shared" si="73"/>
        <v>757.05871073395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9">
        <v>4.95208576437931</v>
      </c>
      <c r="E76" s="20">
        <f t="shared" si="74"/>
        <v>3.68525340593548</v>
      </c>
      <c r="F76" s="16" t="s">
        <v>73</v>
      </c>
      <c r="G76" s="13">
        <v>3</v>
      </c>
      <c r="H76" s="18">
        <f t="shared" si="57"/>
        <v>4.95208576437931</v>
      </c>
      <c r="I76" s="18">
        <f t="shared" si="58"/>
        <v>278.102085764379</v>
      </c>
      <c r="J76" s="18">
        <f t="shared" si="59"/>
        <v>0.0328755313823566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1.51969471595564</v>
      </c>
      <c r="P76" s="18">
        <f t="shared" si="62"/>
        <v>0.049960771326001</v>
      </c>
      <c r="Q76" s="24">
        <f t="shared" si="63"/>
        <v>0.0129898005447603</v>
      </c>
      <c r="R76" s="18">
        <f t="shared" si="64"/>
        <v>0.1355172</v>
      </c>
      <c r="S76" s="25">
        <f t="shared" si="65"/>
        <v>0.0958535192931987</v>
      </c>
      <c r="T76" s="3">
        <v>0.01</v>
      </c>
      <c r="U76" s="26">
        <f t="shared" si="66"/>
        <v>0.000958535192931987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0.00644853519293199</v>
      </c>
      <c r="AU76" s="29">
        <f t="shared" si="70"/>
        <v>52.122</v>
      </c>
      <c r="AV76" s="1">
        <f t="shared" si="71"/>
        <v>0.26</v>
      </c>
      <c r="AW76" s="2">
        <f t="shared" si="72"/>
        <v>1.38</v>
      </c>
      <c r="AX76" s="1">
        <f t="shared" si="73"/>
        <v>807.996320965654</v>
      </c>
    </row>
    <row r="77" s="1" customFormat="1" spans="1:50">
      <c r="A77" s="13"/>
      <c r="B77" s="13"/>
      <c r="C77" s="16">
        <v>3</v>
      </c>
      <c r="D77" s="19">
        <v>10.2929606953226</v>
      </c>
      <c r="E77" s="20">
        <f t="shared" si="74"/>
        <v>4.95208576437931</v>
      </c>
      <c r="F77" s="16" t="s">
        <v>73</v>
      </c>
      <c r="G77" s="13">
        <v>4</v>
      </c>
      <c r="H77" s="18">
        <f t="shared" si="57"/>
        <v>10.2929606953226</v>
      </c>
      <c r="I77" s="18">
        <f t="shared" si="58"/>
        <v>283.442960695323</v>
      </c>
      <c r="J77" s="18">
        <f t="shared" si="59"/>
        <v>0.0635893833605898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1.99095394462964</v>
      </c>
      <c r="P77" s="18">
        <f t="shared" si="62"/>
        <v>0.126603533638332</v>
      </c>
      <c r="Q77" s="24">
        <f t="shared" si="63"/>
        <v>0.0329169187459664</v>
      </c>
      <c r="R77" s="18">
        <f t="shared" si="64"/>
        <v>0.1355172</v>
      </c>
      <c r="S77" s="25">
        <f t="shared" si="65"/>
        <v>0.242898456771291</v>
      </c>
      <c r="T77" s="3">
        <v>0.01</v>
      </c>
      <c r="U77" s="26">
        <f t="shared" si="66"/>
        <v>0.00242898456771291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0.015</v>
      </c>
      <c r="AR77" s="3">
        <v>0.5</v>
      </c>
      <c r="AS77" s="3">
        <f t="shared" si="68"/>
        <v>0.0075</v>
      </c>
      <c r="AT77" s="2">
        <f t="shared" si="69"/>
        <v>0.0104189845677129</v>
      </c>
      <c r="AU77" s="29">
        <f t="shared" si="70"/>
        <v>52.122</v>
      </c>
      <c r="AV77" s="1">
        <f t="shared" si="71"/>
        <v>0.26</v>
      </c>
      <c r="AW77" s="2">
        <f t="shared" si="72"/>
        <v>1.38</v>
      </c>
      <c r="AX77" s="1">
        <f t="shared" si="73"/>
        <v>1305.49046365401</v>
      </c>
    </row>
    <row r="78" s="1" customFormat="1" spans="1:50">
      <c r="A78" s="13"/>
      <c r="B78" s="13"/>
      <c r="C78" s="16">
        <v>4</v>
      </c>
      <c r="D78" s="19">
        <v>18.5187364103333</v>
      </c>
      <c r="E78" s="20">
        <f t="shared" si="74"/>
        <v>10.2929606953226</v>
      </c>
      <c r="F78" s="16" t="s">
        <v>73</v>
      </c>
      <c r="G78" s="13">
        <v>5</v>
      </c>
      <c r="H78" s="18">
        <f t="shared" si="57"/>
        <v>18.5187364103333</v>
      </c>
      <c r="I78" s="18">
        <f t="shared" si="58"/>
        <v>291.668736410333</v>
      </c>
      <c r="J78" s="18">
        <f t="shared" si="59"/>
        <v>0.167545187611188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1.77113289044174</v>
      </c>
      <c r="O78" s="18">
        <f t="shared" si="75"/>
        <v>0.614437520549566</v>
      </c>
      <c r="P78" s="18">
        <f t="shared" si="62"/>
        <v>0.10294604965583</v>
      </c>
      <c r="Q78" s="24">
        <f t="shared" si="63"/>
        <v>0.0267659729105158</v>
      </c>
      <c r="R78" s="18">
        <f t="shared" si="64"/>
        <v>0.1355172</v>
      </c>
      <c r="S78" s="25">
        <f t="shared" si="65"/>
        <v>0.197509784075496</v>
      </c>
      <c r="T78" s="3">
        <v>0.01</v>
      </c>
      <c r="U78" s="26">
        <f t="shared" si="66"/>
        <v>0.00197509784075496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0.011925097840755</v>
      </c>
      <c r="AU78" s="29">
        <f t="shared" si="70"/>
        <v>52.122</v>
      </c>
      <c r="AV78" s="1">
        <f t="shared" si="71"/>
        <v>0.26</v>
      </c>
      <c r="AW78" s="2">
        <f t="shared" si="72"/>
        <v>1.38</v>
      </c>
      <c r="AX78" s="1">
        <f t="shared" si="73"/>
        <v>1494.20525657463</v>
      </c>
    </row>
    <row r="79" s="1" customFormat="1" spans="1:50">
      <c r="A79" s="13"/>
      <c r="B79" s="13"/>
      <c r="C79" s="16">
        <v>5</v>
      </c>
      <c r="D79" s="19">
        <v>21.9029397925806</v>
      </c>
      <c r="E79" s="20">
        <f t="shared" si="74"/>
        <v>18.5187364103333</v>
      </c>
      <c r="F79" s="16" t="s">
        <v>75</v>
      </c>
      <c r="G79" s="13">
        <v>6</v>
      </c>
      <c r="H79" s="18">
        <f t="shared" si="57"/>
        <v>21.9029397925806</v>
      </c>
      <c r="I79" s="18">
        <f t="shared" si="58"/>
        <v>295.052939792581</v>
      </c>
      <c r="J79" s="18">
        <f t="shared" si="59"/>
        <v>0.245709629427174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1.03271147089374</v>
      </c>
      <c r="P79" s="18">
        <f t="shared" si="62"/>
        <v>0.253747152818492</v>
      </c>
      <c r="Q79" s="24">
        <f t="shared" si="63"/>
        <v>0.0659742597328078</v>
      </c>
      <c r="R79" s="18">
        <f t="shared" si="64"/>
        <v>0.1355172</v>
      </c>
      <c r="S79" s="25">
        <f t="shared" si="65"/>
        <v>0.486833108511745</v>
      </c>
      <c r="T79" s="3">
        <v>0.01</v>
      </c>
      <c r="U79" s="26">
        <f t="shared" si="66"/>
        <v>0.00486833108511745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0.0148183310851174</v>
      </c>
      <c r="AU79" s="29">
        <f t="shared" si="70"/>
        <v>52.122</v>
      </c>
      <c r="AV79" s="1">
        <f t="shared" si="71"/>
        <v>0.26</v>
      </c>
      <c r="AW79" s="2">
        <f t="shared" si="72"/>
        <v>1.38</v>
      </c>
      <c r="AX79" s="1">
        <f t="shared" si="73"/>
        <v>1856.72507653354</v>
      </c>
    </row>
    <row r="80" s="1" customFormat="1" spans="1:50">
      <c r="A80" s="13"/>
      <c r="B80" s="13"/>
      <c r="C80" s="16">
        <v>6</v>
      </c>
      <c r="D80" s="19">
        <v>25.4963622443333</v>
      </c>
      <c r="E80" s="20">
        <f t="shared" si="74"/>
        <v>21.9029397925806</v>
      </c>
      <c r="F80" s="16" t="s">
        <v>73</v>
      </c>
      <c r="G80" s="13">
        <v>7</v>
      </c>
      <c r="H80" s="18">
        <f t="shared" si="57"/>
        <v>25.4963622443333</v>
      </c>
      <c r="I80" s="18">
        <f t="shared" si="58"/>
        <v>298.646362244333</v>
      </c>
      <c r="J80" s="18">
        <f t="shared" si="59"/>
        <v>0.365483187306762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1.30018431807524</v>
      </c>
      <c r="P80" s="18">
        <f t="shared" si="62"/>
        <v>0.475195508656409</v>
      </c>
      <c r="Q80" s="24">
        <f t="shared" si="63"/>
        <v>0.123550832250666</v>
      </c>
      <c r="R80" s="18">
        <f t="shared" si="64"/>
        <v>0.1355172</v>
      </c>
      <c r="S80" s="25">
        <f t="shared" si="65"/>
        <v>0.911698531630423</v>
      </c>
      <c r="T80" s="3">
        <v>0.01</v>
      </c>
      <c r="U80" s="26">
        <f t="shared" si="66"/>
        <v>0.00911698531630423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0.02</v>
      </c>
      <c r="AR80" s="3">
        <v>0.5</v>
      </c>
      <c r="AS80" s="3">
        <f t="shared" si="68"/>
        <v>0.01</v>
      </c>
      <c r="AT80" s="2">
        <f t="shared" si="69"/>
        <v>0.0215669853163042</v>
      </c>
      <c r="AU80" s="29">
        <f t="shared" si="70"/>
        <v>52.122</v>
      </c>
      <c r="AV80" s="1">
        <f t="shared" si="71"/>
        <v>0.26</v>
      </c>
      <c r="AW80" s="2">
        <f t="shared" si="72"/>
        <v>1.38</v>
      </c>
      <c r="AX80" s="1">
        <f t="shared" si="73"/>
        <v>2702.32607383366</v>
      </c>
    </row>
    <row r="81" s="1" customFormat="1" spans="1:50">
      <c r="A81" s="13"/>
      <c r="B81" s="13"/>
      <c r="C81" s="16">
        <v>7</v>
      </c>
      <c r="D81" s="19">
        <v>28.6497736225806</v>
      </c>
      <c r="E81" s="20">
        <f t="shared" si="74"/>
        <v>25.4963622443333</v>
      </c>
      <c r="F81" s="16" t="s">
        <v>73</v>
      </c>
      <c r="G81" s="13">
        <v>8</v>
      </c>
      <c r="H81" s="18">
        <f t="shared" si="57"/>
        <v>28.6497736225806</v>
      </c>
      <c r="I81" s="18">
        <f t="shared" si="58"/>
        <v>301.799773622581</v>
      </c>
      <c r="J81" s="18">
        <f t="shared" si="59"/>
        <v>0.51382337810454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1.34620880941883</v>
      </c>
      <c r="P81" s="18">
        <f t="shared" si="62"/>
        <v>0.691713558089677</v>
      </c>
      <c r="Q81" s="24">
        <f t="shared" si="63"/>
        <v>0.179845525103316</v>
      </c>
      <c r="R81" s="18">
        <f t="shared" si="64"/>
        <v>0.1355172</v>
      </c>
      <c r="S81" s="25">
        <f t="shared" si="65"/>
        <v>1.32710478893687</v>
      </c>
      <c r="T81" s="3">
        <v>0.01</v>
      </c>
      <c r="U81" s="26">
        <f t="shared" si="66"/>
        <v>0.0132710478893687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0.02</v>
      </c>
      <c r="AR81" s="3">
        <v>0.5</v>
      </c>
      <c r="AS81" s="3">
        <f t="shared" si="68"/>
        <v>0.01</v>
      </c>
      <c r="AT81" s="2">
        <f t="shared" si="69"/>
        <v>0.0257210478893687</v>
      </c>
      <c r="AU81" s="29">
        <f t="shared" si="70"/>
        <v>52.122</v>
      </c>
      <c r="AV81" s="1">
        <f t="shared" si="71"/>
        <v>0.26</v>
      </c>
      <c r="AW81" s="2">
        <f t="shared" si="72"/>
        <v>1.38</v>
      </c>
      <c r="AX81" s="1">
        <f t="shared" si="73"/>
        <v>3222.82680394926</v>
      </c>
    </row>
    <row r="82" s="1" customFormat="1" spans="1:50">
      <c r="A82" s="13"/>
      <c r="B82" s="13"/>
      <c r="C82" s="16">
        <v>8</v>
      </c>
      <c r="D82" s="19">
        <v>27.333140776129</v>
      </c>
      <c r="E82" s="20">
        <f t="shared" si="74"/>
        <v>28.6497736225806</v>
      </c>
      <c r="F82" s="16" t="s">
        <v>73</v>
      </c>
      <c r="G82" s="13">
        <v>9</v>
      </c>
      <c r="H82" s="18">
        <f t="shared" si="57"/>
        <v>27.333140776129</v>
      </c>
      <c r="I82" s="18">
        <f t="shared" si="58"/>
        <v>300.483140776129</v>
      </c>
      <c r="J82" s="18">
        <f t="shared" si="59"/>
        <v>0.44608732827189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1.17571525132916</v>
      </c>
      <c r="P82" s="18">
        <f t="shared" si="62"/>
        <v>0.524471675273938</v>
      </c>
      <c r="Q82" s="24">
        <f t="shared" si="63"/>
        <v>0.136362635571224</v>
      </c>
      <c r="R82" s="18">
        <f t="shared" si="64"/>
        <v>0.1355172</v>
      </c>
      <c r="S82" s="25">
        <f t="shared" si="65"/>
        <v>1.00623858500046</v>
      </c>
      <c r="T82" s="3">
        <v>0.01</v>
      </c>
      <c r="U82" s="26">
        <f t="shared" si="66"/>
        <v>0.0100623858500046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7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0.0200123858500046</v>
      </c>
      <c r="AU82" s="29">
        <f t="shared" si="70"/>
        <v>52.122</v>
      </c>
      <c r="AV82" s="1">
        <f t="shared" si="71"/>
        <v>0.26</v>
      </c>
      <c r="AW82" s="2">
        <f t="shared" si="72"/>
        <v>1.38</v>
      </c>
      <c r="AX82" s="1">
        <f t="shared" si="73"/>
        <v>2507.53599953554</v>
      </c>
    </row>
    <row r="83" s="1" customFormat="1" spans="1:50">
      <c r="A83" s="13"/>
      <c r="B83" s="13"/>
      <c r="C83" s="16">
        <v>9</v>
      </c>
      <c r="D83" s="19">
        <v>22.715518165</v>
      </c>
      <c r="E83" s="20">
        <f t="shared" si="74"/>
        <v>27.333140776129</v>
      </c>
      <c r="F83" s="16" t="s">
        <v>73</v>
      </c>
      <c r="G83" s="13">
        <v>10</v>
      </c>
      <c r="H83" s="18">
        <f t="shared" si="57"/>
        <v>22.715518165</v>
      </c>
      <c r="I83" s="18">
        <f t="shared" si="58"/>
        <v>295.865518165</v>
      </c>
      <c r="J83" s="18">
        <f t="shared" si="59"/>
        <v>0.269019413872849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1.17246357605522</v>
      </c>
      <c r="P83" s="18">
        <f t="shared" si="62"/>
        <v>0.31541546401764</v>
      </c>
      <c r="Q83" s="24">
        <f t="shared" si="63"/>
        <v>0.0820080206445864</v>
      </c>
      <c r="R83" s="18">
        <f t="shared" si="64"/>
        <v>0.1355172</v>
      </c>
      <c r="S83" s="25">
        <f t="shared" si="65"/>
        <v>0.605148428720387</v>
      </c>
      <c r="T83" s="3">
        <v>0.01</v>
      </c>
      <c r="U83" s="26">
        <f t="shared" si="66"/>
        <v>0.00605148428720387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0.0160014842872039</v>
      </c>
      <c r="AU83" s="29">
        <f t="shared" si="70"/>
        <v>52.122</v>
      </c>
      <c r="AV83" s="1">
        <f t="shared" si="71"/>
        <v>0.26</v>
      </c>
      <c r="AW83" s="2">
        <f t="shared" si="72"/>
        <v>1.38</v>
      </c>
      <c r="AX83" s="1">
        <f t="shared" si="73"/>
        <v>2004.97322992385</v>
      </c>
    </row>
    <row r="84" s="1" customFormat="1" spans="1:50">
      <c r="A84" s="13"/>
      <c r="B84" s="13"/>
      <c r="C84" s="16">
        <v>10</v>
      </c>
      <c r="D84" s="19">
        <v>18.3749247258065</v>
      </c>
      <c r="E84" s="20">
        <f t="shared" si="74"/>
        <v>22.715518165</v>
      </c>
      <c r="F84" s="16" t="s">
        <v>73</v>
      </c>
      <c r="G84" s="13">
        <v>11</v>
      </c>
      <c r="H84" s="18">
        <f t="shared" si="57"/>
        <v>18.3749247258065</v>
      </c>
      <c r="I84" s="18">
        <f t="shared" si="58"/>
        <v>291.524924725806</v>
      </c>
      <c r="J84" s="18">
        <f t="shared" si="59"/>
        <v>0.164808626053202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0.814195706435701</v>
      </c>
      <c r="O84" s="18">
        <f t="shared" si="75"/>
        <v>0.564072405601879</v>
      </c>
      <c r="P84" s="18">
        <f t="shared" si="62"/>
        <v>0.0929639981617702</v>
      </c>
      <c r="Q84" s="24">
        <f t="shared" si="63"/>
        <v>0.0241706395220602</v>
      </c>
      <c r="R84" s="18">
        <f t="shared" si="64"/>
        <v>0.1355172</v>
      </c>
      <c r="S84" s="25">
        <f t="shared" si="65"/>
        <v>0.178358463147558</v>
      </c>
      <c r="T84" s="3">
        <v>0.01</v>
      </c>
      <c r="U84" s="26">
        <f t="shared" si="66"/>
        <v>0.00178358463147558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0.005</v>
      </c>
      <c r="AF84" s="3">
        <v>0.49</v>
      </c>
      <c r="AG84" s="26">
        <f t="shared" si="67"/>
        <v>0.00245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0.00923358463147558</v>
      </c>
      <c r="AU84" s="29">
        <f t="shared" si="70"/>
        <v>52.122</v>
      </c>
      <c r="AV84" s="1">
        <f t="shared" si="71"/>
        <v>0.26</v>
      </c>
      <c r="AW84" s="2">
        <f t="shared" si="72"/>
        <v>1.38</v>
      </c>
      <c r="AX84" s="1">
        <f t="shared" si="73"/>
        <v>1156.96079626497</v>
      </c>
    </row>
    <row r="85" s="1" customFormat="1" spans="1:51">
      <c r="A85" s="13"/>
      <c r="B85" s="13"/>
      <c r="C85" s="16">
        <v>11</v>
      </c>
      <c r="D85" s="19">
        <v>11.4593048553333</v>
      </c>
      <c r="E85" s="20">
        <f t="shared" si="74"/>
        <v>18.3749247258065</v>
      </c>
      <c r="F85" s="16" t="s">
        <v>75</v>
      </c>
      <c r="G85" s="13">
        <v>12</v>
      </c>
      <c r="H85" s="18">
        <f t="shared" si="57"/>
        <v>11.4593048553333</v>
      </c>
      <c r="I85" s="18">
        <f t="shared" si="58"/>
        <v>284.609304855333</v>
      </c>
      <c r="J85" s="18">
        <f t="shared" si="59"/>
        <v>0.0732019627335601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0.992328407440109</v>
      </c>
      <c r="P85" s="18">
        <f t="shared" si="62"/>
        <v>0.0726403871008839</v>
      </c>
      <c r="Q85" s="24">
        <f t="shared" si="63"/>
        <v>0.0188865006462298</v>
      </c>
      <c r="R85" s="18">
        <f t="shared" si="64"/>
        <v>0.1355172</v>
      </c>
      <c r="S85" s="25">
        <f t="shared" si="65"/>
        <v>0.139366077857496</v>
      </c>
      <c r="T85" s="3">
        <v>0.01</v>
      </c>
      <c r="U85" s="26">
        <f t="shared" si="66"/>
        <v>0.00139366077857496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0.005</v>
      </c>
      <c r="AF85" s="3">
        <v>0.49</v>
      </c>
      <c r="AG85" s="26">
        <f t="shared" si="67"/>
        <v>0.00245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0.00884366077857496</v>
      </c>
      <c r="AU85" s="29">
        <f t="shared" si="70"/>
        <v>52.122</v>
      </c>
      <c r="AV85" s="1">
        <f t="shared" si="71"/>
        <v>0.26</v>
      </c>
      <c r="AW85" s="2">
        <f t="shared" si="72"/>
        <v>1.38</v>
      </c>
      <c r="AX85" s="1">
        <f t="shared" si="73"/>
        <v>1108.10364821904</v>
      </c>
      <c r="AY85" s="1">
        <f>SUM(AX74:AX85)</f>
        <v>19648.619703943</v>
      </c>
    </row>
    <row r="86" s="1" customFormat="1" spans="1:46">
      <c r="A86" s="13"/>
      <c r="B86" s="13"/>
      <c r="C86" s="16">
        <v>12</v>
      </c>
      <c r="D86" s="19">
        <v>5.56825360741935</v>
      </c>
      <c r="E86" s="20">
        <f t="shared" si="74"/>
        <v>11.4593048553333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44</v>
      </c>
      <c r="T88" s="23"/>
      <c r="U88" s="23"/>
      <c r="V88" s="23" t="s">
        <v>45</v>
      </c>
      <c r="W88" s="23"/>
      <c r="X88" s="23"/>
      <c r="Y88" s="23" t="s">
        <v>46</v>
      </c>
      <c r="Z88" s="23"/>
      <c r="AA88" s="23"/>
      <c r="AB88" s="23" t="s">
        <v>47</v>
      </c>
      <c r="AC88" s="23"/>
      <c r="AD88" s="23"/>
      <c r="AE88" s="23" t="s">
        <v>48</v>
      </c>
      <c r="AF88" s="23"/>
      <c r="AG88" s="23"/>
      <c r="AH88" s="23" t="s">
        <v>49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51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4" t="s">
        <v>11</v>
      </c>
      <c r="AR89" s="34" t="s">
        <v>12</v>
      </c>
      <c r="AS89" s="34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4</v>
      </c>
      <c r="E90" s="16"/>
      <c r="F90" s="16"/>
      <c r="G90" s="13">
        <v>1</v>
      </c>
      <c r="H90" s="18">
        <f t="shared" ref="H90:H101" si="76">E91</f>
        <v>4</v>
      </c>
      <c r="I90" s="18">
        <f t="shared" ref="I90:I101" si="77">H90+273.15</f>
        <v>277.15</v>
      </c>
      <c r="J90" s="18">
        <f t="shared" ref="J90:J101" si="78">EXP(($C$16*(I90-$C$14))/($C$17*I90*$C$14))</f>
        <v>0.0291499847697819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0.00829900066395691</v>
      </c>
      <c r="Q90" s="24">
        <f t="shared" ref="Q90:Q101" si="82">P90*$B$76</f>
        <v>0.0021577401726288</v>
      </c>
      <c r="R90" s="18">
        <f t="shared" ref="R90:R101" si="83">L90*$B$76</f>
        <v>0.074022</v>
      </c>
      <c r="S90" s="25">
        <f t="shared" ref="S90:S101" si="84">Q90/R90</f>
        <v>0.0291499847697819</v>
      </c>
      <c r="T90" s="3">
        <v>0.01</v>
      </c>
      <c r="U90" s="26">
        <f t="shared" ref="U90:U101" si="85">S90*T90</f>
        <v>0.000291499847697819</v>
      </c>
      <c r="V90" s="25"/>
      <c r="W90" s="3"/>
      <c r="X90" s="3"/>
      <c r="Y90" s="28"/>
      <c r="Z90" s="3"/>
      <c r="AA90" s="27"/>
      <c r="AB90" s="3"/>
      <c r="AC90" s="3"/>
      <c r="AD90" s="3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0.00578149984769782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0.0519236855440006</v>
      </c>
      <c r="AX90" s="1">
        <f t="shared" ref="AX90:AX101" si="92">AW90*10000*AV90*0.67*AU90*AT90</f>
        <v>14.8881812561385</v>
      </c>
      <c r="AZ90" s="2">
        <f t="shared" ref="AZ90:AZ101" si="93">$E$10</f>
        <v>0.138699793075663</v>
      </c>
      <c r="BA90" s="1">
        <f t="shared" ref="BA90:BA101" si="94">AZ90*10000*AV90*0.67*AU90*AT90</f>
        <v>39.769666537817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3.68525340593548</v>
      </c>
      <c r="E91" s="20">
        <f t="shared" ref="E91:E102" si="95">D90</f>
        <v>4</v>
      </c>
      <c r="F91" s="16" t="s">
        <v>73</v>
      </c>
      <c r="G91" s="13">
        <v>2</v>
      </c>
      <c r="H91" s="18">
        <f t="shared" si="76"/>
        <v>3.68525340593548</v>
      </c>
      <c r="I91" s="18">
        <f t="shared" si="77"/>
        <v>276.835253405935</v>
      </c>
      <c r="J91" s="18">
        <f t="shared" si="78"/>
        <v>0.0280085943586655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0.561100999336043</v>
      </c>
      <c r="P91" s="18">
        <f t="shared" si="81"/>
        <v>0.0157156502846451</v>
      </c>
      <c r="Q91" s="24">
        <f t="shared" si="82"/>
        <v>0.00408606907400772</v>
      </c>
      <c r="R91" s="18">
        <f t="shared" si="83"/>
        <v>0.074022</v>
      </c>
      <c r="S91" s="25">
        <f t="shared" si="84"/>
        <v>0.0552007386183529</v>
      </c>
      <c r="T91" s="3">
        <v>0.01</v>
      </c>
      <c r="U91" s="26">
        <f t="shared" si="85"/>
        <v>0.000552007386183529</v>
      </c>
      <c r="V91" s="25"/>
      <c r="W91" s="3"/>
      <c r="X91" s="3"/>
      <c r="Y91" s="28"/>
      <c r="Z91" s="3"/>
      <c r="AA91" s="27"/>
      <c r="AB91" s="3"/>
      <c r="AC91" s="3"/>
      <c r="AD91" s="3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0.00604200738618353</v>
      </c>
      <c r="AU91" s="29">
        <f t="shared" si="89"/>
        <v>28.47</v>
      </c>
      <c r="AV91" s="1">
        <f t="shared" si="90"/>
        <v>0.26</v>
      </c>
      <c r="AW91" s="2">
        <f t="shared" si="91"/>
        <v>0.0519236855440006</v>
      </c>
      <c r="AX91" s="1">
        <f t="shared" si="92"/>
        <v>15.5590250775926</v>
      </c>
      <c r="AZ91" s="2">
        <f t="shared" si="93"/>
        <v>0.138699793075663</v>
      </c>
      <c r="BA91" s="1">
        <f t="shared" si="94"/>
        <v>41.5616406291576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9">
        <v>4.95208576437931</v>
      </c>
      <c r="E92" s="20">
        <f t="shared" si="95"/>
        <v>3.68525340593548</v>
      </c>
      <c r="F92" s="16" t="s">
        <v>73</v>
      </c>
      <c r="G92" s="13">
        <v>3</v>
      </c>
      <c r="H92" s="18">
        <f t="shared" si="76"/>
        <v>4.95208576437931</v>
      </c>
      <c r="I92" s="18">
        <f t="shared" si="77"/>
        <v>278.102085764379</v>
      </c>
      <c r="J92" s="18">
        <f t="shared" si="78"/>
        <v>0.0328755313823566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0.830085349051398</v>
      </c>
      <c r="P92" s="18">
        <f t="shared" si="81"/>
        <v>0.0272894969427737</v>
      </c>
      <c r="Q92" s="24">
        <f t="shared" si="82"/>
        <v>0.00709526920512115</v>
      </c>
      <c r="R92" s="18">
        <f t="shared" si="83"/>
        <v>0.074022</v>
      </c>
      <c r="S92" s="25">
        <f t="shared" si="84"/>
        <v>0.0958535192931987</v>
      </c>
      <c r="T92" s="3">
        <v>0.01</v>
      </c>
      <c r="U92" s="26">
        <f t="shared" si="85"/>
        <v>0.000958535192931987</v>
      </c>
      <c r="V92" s="25"/>
      <c r="W92" s="3"/>
      <c r="X92" s="3"/>
      <c r="Y92" s="28"/>
      <c r="Z92" s="3"/>
      <c r="AA92" s="27"/>
      <c r="AB92" s="3"/>
      <c r="AC92" s="3"/>
      <c r="AD92" s="3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0.00644853519293199</v>
      </c>
      <c r="AU92" s="29">
        <f t="shared" si="89"/>
        <v>28.47</v>
      </c>
      <c r="AV92" s="1">
        <f t="shared" si="90"/>
        <v>0.26</v>
      </c>
      <c r="AW92" s="2">
        <f t="shared" si="91"/>
        <v>0.0519236855440006</v>
      </c>
      <c r="AX92" s="1">
        <f t="shared" si="92"/>
        <v>16.6058917786168</v>
      </c>
      <c r="AZ92" s="2">
        <f t="shared" si="93"/>
        <v>0.138699793075663</v>
      </c>
      <c r="BA92" s="1">
        <f t="shared" si="94"/>
        <v>44.3580560470658</v>
      </c>
    </row>
    <row r="93" s="1" customFormat="1" spans="1:53">
      <c r="A93" s="13"/>
      <c r="B93" s="13"/>
      <c r="C93" s="16">
        <v>3</v>
      </c>
      <c r="D93" s="19">
        <v>10.2929606953226</v>
      </c>
      <c r="E93" s="20">
        <f t="shared" si="95"/>
        <v>4.95208576437931</v>
      </c>
      <c r="F93" s="16" t="s">
        <v>73</v>
      </c>
      <c r="G93" s="13">
        <v>4</v>
      </c>
      <c r="H93" s="18">
        <f t="shared" si="76"/>
        <v>10.2929606953226</v>
      </c>
      <c r="I93" s="18">
        <f t="shared" si="77"/>
        <v>283.442960695323</v>
      </c>
      <c r="J93" s="18">
        <f t="shared" si="78"/>
        <v>0.0635893833605898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1.08749585210862</v>
      </c>
      <c r="P93" s="18">
        <f t="shared" si="81"/>
        <v>0.0691531906427866</v>
      </c>
      <c r="Q93" s="24">
        <f t="shared" si="82"/>
        <v>0.0179798295671245</v>
      </c>
      <c r="R93" s="18">
        <f t="shared" si="83"/>
        <v>0.074022</v>
      </c>
      <c r="S93" s="25">
        <f t="shared" si="84"/>
        <v>0.242898456771291</v>
      </c>
      <c r="T93" s="3">
        <v>0.01</v>
      </c>
      <c r="U93" s="26">
        <f t="shared" si="85"/>
        <v>0.00242898456771291</v>
      </c>
      <c r="V93" s="25"/>
      <c r="W93" s="3"/>
      <c r="X93" s="3"/>
      <c r="Y93" s="28"/>
      <c r="Z93" s="3"/>
      <c r="AA93" s="27"/>
      <c r="AB93" s="3"/>
      <c r="AC93" s="3"/>
      <c r="AD93" s="3"/>
      <c r="AE93" s="25">
        <v>0.005</v>
      </c>
      <c r="AF93" s="3">
        <v>0.49</v>
      </c>
      <c r="AG93" s="26">
        <f t="shared" si="86"/>
        <v>0.00245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0.015</v>
      </c>
      <c r="AR93" s="3">
        <v>0.5</v>
      </c>
      <c r="AS93" s="3">
        <f t="shared" si="87"/>
        <v>0.0075</v>
      </c>
      <c r="AT93" s="2">
        <f t="shared" si="88"/>
        <v>0.0123789845677129</v>
      </c>
      <c r="AU93" s="29">
        <f t="shared" si="89"/>
        <v>28.47</v>
      </c>
      <c r="AV93" s="1">
        <f t="shared" si="90"/>
        <v>0.26</v>
      </c>
      <c r="AW93" s="2">
        <f t="shared" si="91"/>
        <v>0.0519236855440006</v>
      </c>
      <c r="AX93" s="1">
        <f t="shared" si="92"/>
        <v>31.8776391708181</v>
      </c>
      <c r="AZ93" s="2">
        <f t="shared" si="93"/>
        <v>0.138699793075663</v>
      </c>
      <c r="BA93" s="1">
        <f t="shared" si="94"/>
        <v>85.1523136389532</v>
      </c>
    </row>
    <row r="94" s="1" customFormat="1" spans="1:53">
      <c r="A94" s="13"/>
      <c r="B94" s="13"/>
      <c r="C94" s="16">
        <v>4</v>
      </c>
      <c r="D94" s="19">
        <v>18.5187364103333</v>
      </c>
      <c r="E94" s="20">
        <f t="shared" si="95"/>
        <v>10.2929606953226</v>
      </c>
      <c r="F94" s="16" t="s">
        <v>73</v>
      </c>
      <c r="G94" s="13">
        <v>5</v>
      </c>
      <c r="H94" s="18">
        <f t="shared" si="76"/>
        <v>18.5187364103333</v>
      </c>
      <c r="I94" s="18">
        <f t="shared" si="77"/>
        <v>291.668736410333</v>
      </c>
      <c r="J94" s="18">
        <f t="shared" si="78"/>
        <v>0.167545187611188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0.967425528392546</v>
      </c>
      <c r="O94" s="18">
        <f t="shared" si="96"/>
        <v>0.335617133073292</v>
      </c>
      <c r="P94" s="18">
        <f t="shared" si="81"/>
        <v>0.0562310355262937</v>
      </c>
      <c r="Q94" s="24">
        <f t="shared" si="82"/>
        <v>0.0146200692368364</v>
      </c>
      <c r="R94" s="18">
        <f t="shared" si="83"/>
        <v>0.074022</v>
      </c>
      <c r="S94" s="25">
        <f t="shared" si="84"/>
        <v>0.197509784075496</v>
      </c>
      <c r="T94" s="3">
        <v>0.01</v>
      </c>
      <c r="U94" s="26">
        <f t="shared" si="85"/>
        <v>0.00197509784075496</v>
      </c>
      <c r="V94" s="25"/>
      <c r="W94" s="3"/>
      <c r="X94" s="3"/>
      <c r="Y94" s="28"/>
      <c r="Z94" s="3"/>
      <c r="AA94" s="27"/>
      <c r="AB94" s="3"/>
      <c r="AC94" s="3"/>
      <c r="AD94" s="3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0.011925097840755</v>
      </c>
      <c r="AU94" s="29">
        <f t="shared" si="89"/>
        <v>28.47</v>
      </c>
      <c r="AV94" s="1">
        <f t="shared" si="90"/>
        <v>0.26</v>
      </c>
      <c r="AW94" s="2">
        <f t="shared" si="91"/>
        <v>0.0519236855440006</v>
      </c>
      <c r="AX94" s="1">
        <f t="shared" si="92"/>
        <v>30.7088165402344</v>
      </c>
      <c r="AZ94" s="2">
        <f t="shared" si="93"/>
        <v>0.138699793075663</v>
      </c>
      <c r="BA94" s="1">
        <f t="shared" si="94"/>
        <v>82.0301266195682</v>
      </c>
    </row>
    <row r="95" s="1" customFormat="1" spans="1:53">
      <c r="A95" s="13"/>
      <c r="B95" s="13"/>
      <c r="C95" s="16">
        <v>5</v>
      </c>
      <c r="D95" s="19">
        <v>21.9029397925806</v>
      </c>
      <c r="E95" s="20">
        <f t="shared" si="95"/>
        <v>18.5187364103333</v>
      </c>
      <c r="F95" s="16" t="s">
        <v>75</v>
      </c>
      <c r="G95" s="13">
        <v>6</v>
      </c>
      <c r="H95" s="18">
        <f t="shared" si="76"/>
        <v>21.9029397925806</v>
      </c>
      <c r="I95" s="18">
        <f t="shared" si="77"/>
        <v>295.052939792581</v>
      </c>
      <c r="J95" s="18">
        <f t="shared" si="78"/>
        <v>0.245709629427174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0.564086097546998</v>
      </c>
      <c r="P95" s="18">
        <f t="shared" si="81"/>
        <v>0.138601385993294</v>
      </c>
      <c r="Q95" s="24">
        <f t="shared" si="82"/>
        <v>0.0360363603582564</v>
      </c>
      <c r="R95" s="18">
        <f t="shared" si="83"/>
        <v>0.074022</v>
      </c>
      <c r="S95" s="25">
        <f t="shared" si="84"/>
        <v>0.486833108511744</v>
      </c>
      <c r="T95" s="3">
        <v>0.01</v>
      </c>
      <c r="U95" s="26">
        <f t="shared" si="85"/>
        <v>0.00486833108511745</v>
      </c>
      <c r="V95" s="25"/>
      <c r="W95" s="3"/>
      <c r="X95" s="3"/>
      <c r="Y95" s="28"/>
      <c r="Z95" s="3"/>
      <c r="AA95" s="27"/>
      <c r="AB95" s="3"/>
      <c r="AC95" s="3"/>
      <c r="AD95" s="3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0.0148183310851174</v>
      </c>
      <c r="AU95" s="29">
        <f t="shared" si="89"/>
        <v>28.47</v>
      </c>
      <c r="AV95" s="1">
        <f t="shared" si="90"/>
        <v>0.26</v>
      </c>
      <c r="AW95" s="2">
        <f t="shared" si="91"/>
        <v>0.0519236855440006</v>
      </c>
      <c r="AX95" s="1">
        <f t="shared" si="92"/>
        <v>38.1593020704739</v>
      </c>
      <c r="AZ95" s="2">
        <f t="shared" si="93"/>
        <v>0.138699793075663</v>
      </c>
      <c r="BA95" s="1">
        <f t="shared" si="94"/>
        <v>101.932042104395</v>
      </c>
    </row>
    <row r="96" s="1" customFormat="1" spans="1:53">
      <c r="A96" s="13"/>
      <c r="B96" s="13"/>
      <c r="C96" s="16">
        <v>6</v>
      </c>
      <c r="D96" s="19">
        <v>25.4963622443333</v>
      </c>
      <c r="E96" s="20">
        <f t="shared" si="95"/>
        <v>21.9029397925806</v>
      </c>
      <c r="F96" s="16" t="s">
        <v>73</v>
      </c>
      <c r="G96" s="13">
        <v>7</v>
      </c>
      <c r="H96" s="18">
        <f t="shared" si="76"/>
        <v>25.4963622443333</v>
      </c>
      <c r="I96" s="18">
        <f t="shared" si="77"/>
        <v>298.646362244333</v>
      </c>
      <c r="J96" s="18">
        <f t="shared" si="78"/>
        <v>0.365483187306762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0.710184711553705</v>
      </c>
      <c r="P96" s="18">
        <f t="shared" si="81"/>
        <v>0.259560571955181</v>
      </c>
      <c r="Q96" s="24">
        <f t="shared" si="82"/>
        <v>0.0674857487083472</v>
      </c>
      <c r="R96" s="18">
        <f t="shared" si="83"/>
        <v>0.074022</v>
      </c>
      <c r="S96" s="25">
        <f t="shared" si="84"/>
        <v>0.911698531630423</v>
      </c>
      <c r="T96" s="3">
        <v>0.01</v>
      </c>
      <c r="U96" s="26">
        <f t="shared" si="85"/>
        <v>0.00911698531630423</v>
      </c>
      <c r="V96" s="25"/>
      <c r="W96" s="3"/>
      <c r="X96" s="3"/>
      <c r="Y96" s="28"/>
      <c r="Z96" s="3"/>
      <c r="AA96" s="27"/>
      <c r="AB96" s="3"/>
      <c r="AC96" s="3"/>
      <c r="AD96" s="3"/>
      <c r="AE96" s="25">
        <v>0.01</v>
      </c>
      <c r="AF96" s="3">
        <v>0.49</v>
      </c>
      <c r="AG96" s="26">
        <f t="shared" si="86"/>
        <v>0.0049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0.02</v>
      </c>
      <c r="AR96" s="3">
        <v>0.5</v>
      </c>
      <c r="AS96" s="3">
        <f t="shared" si="87"/>
        <v>0.01</v>
      </c>
      <c r="AT96" s="2">
        <f t="shared" si="88"/>
        <v>0.0240169853163042</v>
      </c>
      <c r="AU96" s="29">
        <f t="shared" si="89"/>
        <v>28.47</v>
      </c>
      <c r="AV96" s="1">
        <f t="shared" si="90"/>
        <v>0.26</v>
      </c>
      <c r="AW96" s="2">
        <f t="shared" si="91"/>
        <v>0.0519236855440006</v>
      </c>
      <c r="AX96" s="1">
        <f t="shared" si="92"/>
        <v>61.8471400215529</v>
      </c>
      <c r="AZ96" s="2">
        <f t="shared" si="93"/>
        <v>0.138699793075663</v>
      </c>
      <c r="BA96" s="1">
        <f t="shared" si="94"/>
        <v>165.207562472462</v>
      </c>
    </row>
    <row r="97" s="1" customFormat="1" spans="1:53">
      <c r="A97" s="13"/>
      <c r="B97" s="13"/>
      <c r="C97" s="16">
        <v>7</v>
      </c>
      <c r="D97" s="19">
        <v>28.6497736225806</v>
      </c>
      <c r="E97" s="20">
        <f t="shared" si="95"/>
        <v>25.4963622443333</v>
      </c>
      <c r="F97" s="16" t="s">
        <v>73</v>
      </c>
      <c r="G97" s="13">
        <v>8</v>
      </c>
      <c r="H97" s="18">
        <f t="shared" si="76"/>
        <v>28.6497736225806</v>
      </c>
      <c r="I97" s="18">
        <f t="shared" si="77"/>
        <v>301.799773622581</v>
      </c>
      <c r="J97" s="18">
        <f t="shared" si="78"/>
        <v>0.51382337810454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0.735324139598523</v>
      </c>
      <c r="P97" s="18">
        <f t="shared" si="81"/>
        <v>0.377826733410328</v>
      </c>
      <c r="Q97" s="24">
        <f t="shared" si="82"/>
        <v>0.0982349506866852</v>
      </c>
      <c r="R97" s="18">
        <f t="shared" si="83"/>
        <v>0.074022</v>
      </c>
      <c r="S97" s="25">
        <f t="shared" si="84"/>
        <v>1.32710478893687</v>
      </c>
      <c r="T97" s="3">
        <v>0.01</v>
      </c>
      <c r="U97" s="26">
        <f t="shared" si="85"/>
        <v>0.0132710478893687</v>
      </c>
      <c r="V97" s="25"/>
      <c r="W97" s="3"/>
      <c r="X97" s="3"/>
      <c r="Y97" s="28"/>
      <c r="Z97" s="3"/>
      <c r="AA97" s="27"/>
      <c r="AB97" s="3"/>
      <c r="AC97" s="3"/>
      <c r="AD97" s="3"/>
      <c r="AE97" s="25">
        <v>0.01</v>
      </c>
      <c r="AF97" s="3">
        <v>0.49</v>
      </c>
      <c r="AG97" s="26">
        <f t="shared" si="86"/>
        <v>0.0049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0.02</v>
      </c>
      <c r="AR97" s="3">
        <v>0.5</v>
      </c>
      <c r="AS97" s="3">
        <f t="shared" si="87"/>
        <v>0.01</v>
      </c>
      <c r="AT97" s="2">
        <f t="shared" si="88"/>
        <v>0.0281710478893687</v>
      </c>
      <c r="AU97" s="29">
        <f t="shared" si="89"/>
        <v>28.47</v>
      </c>
      <c r="AV97" s="1">
        <f t="shared" si="90"/>
        <v>0.26</v>
      </c>
      <c r="AW97" s="2">
        <f t="shared" si="91"/>
        <v>0.0519236855440006</v>
      </c>
      <c r="AX97" s="1">
        <f t="shared" si="92"/>
        <v>72.5444397130426</v>
      </c>
      <c r="AZ97" s="2">
        <f t="shared" si="93"/>
        <v>0.138699793075663</v>
      </c>
      <c r="BA97" s="1">
        <f t="shared" si="94"/>
        <v>193.782445748432</v>
      </c>
    </row>
    <row r="98" s="1" customFormat="1" spans="1:53">
      <c r="A98" s="13"/>
      <c r="B98" s="13"/>
      <c r="C98" s="16">
        <v>8</v>
      </c>
      <c r="D98" s="19">
        <v>27.333140776129</v>
      </c>
      <c r="E98" s="20">
        <f t="shared" si="95"/>
        <v>28.6497736225806</v>
      </c>
      <c r="F98" s="16" t="s">
        <v>73</v>
      </c>
      <c r="G98" s="13">
        <v>9</v>
      </c>
      <c r="H98" s="18">
        <f t="shared" si="76"/>
        <v>27.333140776129</v>
      </c>
      <c r="I98" s="18">
        <f t="shared" si="77"/>
        <v>300.483140776129</v>
      </c>
      <c r="J98" s="18">
        <f t="shared" si="78"/>
        <v>0.44608732827189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0.642197406188196</v>
      </c>
      <c r="P98" s="18">
        <f t="shared" si="81"/>
        <v>0.28647612514963</v>
      </c>
      <c r="Q98" s="24">
        <f t="shared" si="82"/>
        <v>0.0744837925389038</v>
      </c>
      <c r="R98" s="18">
        <f t="shared" si="83"/>
        <v>0.074022</v>
      </c>
      <c r="S98" s="25">
        <f t="shared" si="84"/>
        <v>1.00623858500046</v>
      </c>
      <c r="T98" s="3">
        <v>0.01</v>
      </c>
      <c r="U98" s="26">
        <f t="shared" si="85"/>
        <v>0.0100623858500046</v>
      </c>
      <c r="V98" s="25"/>
      <c r="W98" s="3"/>
      <c r="X98" s="3"/>
      <c r="Y98" s="28"/>
      <c r="Z98" s="3"/>
      <c r="AA98" s="27"/>
      <c r="AB98" s="3"/>
      <c r="AC98" s="3"/>
      <c r="AD98" s="3"/>
      <c r="AE98" s="25">
        <v>0.005</v>
      </c>
      <c r="AF98" s="3">
        <v>0.49</v>
      </c>
      <c r="AG98" s="26">
        <f t="shared" si="86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0.0200123858500046</v>
      </c>
      <c r="AU98" s="29">
        <f t="shared" si="89"/>
        <v>28.47</v>
      </c>
      <c r="AV98" s="1">
        <f t="shared" si="90"/>
        <v>0.26</v>
      </c>
      <c r="AW98" s="2">
        <f t="shared" si="91"/>
        <v>0.0519236855440006</v>
      </c>
      <c r="AX98" s="1">
        <f t="shared" si="92"/>
        <v>51.5347290065728</v>
      </c>
      <c r="AZ98" s="2">
        <f t="shared" si="93"/>
        <v>0.138699793075663</v>
      </c>
      <c r="BA98" s="1">
        <f t="shared" si="94"/>
        <v>137.660803052296</v>
      </c>
    </row>
    <row r="99" s="1" customFormat="1" spans="1:53">
      <c r="A99" s="13"/>
      <c r="B99" s="13"/>
      <c r="C99" s="16">
        <v>9</v>
      </c>
      <c r="D99" s="19">
        <v>22.715518165</v>
      </c>
      <c r="E99" s="20">
        <f t="shared" si="95"/>
        <v>27.333140776129</v>
      </c>
      <c r="F99" s="16" t="s">
        <v>73</v>
      </c>
      <c r="G99" s="13">
        <v>10</v>
      </c>
      <c r="H99" s="18">
        <f t="shared" si="76"/>
        <v>22.715518165</v>
      </c>
      <c r="I99" s="18">
        <f t="shared" si="77"/>
        <v>295.865518165</v>
      </c>
      <c r="J99" s="18">
        <f t="shared" si="78"/>
        <v>0.269019413872849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0.640421281038566</v>
      </c>
      <c r="P99" s="18">
        <f t="shared" si="81"/>
        <v>0.172285757656694</v>
      </c>
      <c r="Q99" s="24">
        <f t="shared" si="82"/>
        <v>0.0447942969907405</v>
      </c>
      <c r="R99" s="18">
        <f t="shared" si="83"/>
        <v>0.074022</v>
      </c>
      <c r="S99" s="25">
        <f t="shared" si="84"/>
        <v>0.605148428720387</v>
      </c>
      <c r="T99" s="3">
        <v>0.01</v>
      </c>
      <c r="U99" s="26">
        <f t="shared" si="85"/>
        <v>0.00605148428720387</v>
      </c>
      <c r="V99" s="25"/>
      <c r="W99" s="3"/>
      <c r="X99" s="3"/>
      <c r="Y99" s="28"/>
      <c r="Z99" s="3"/>
      <c r="AA99" s="27"/>
      <c r="AB99" s="3"/>
      <c r="AC99" s="3"/>
      <c r="AD99" s="3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0.0160014842872039</v>
      </c>
      <c r="AU99" s="29">
        <f t="shared" si="89"/>
        <v>28.47</v>
      </c>
      <c r="AV99" s="1">
        <f t="shared" si="90"/>
        <v>0.26</v>
      </c>
      <c r="AW99" s="2">
        <f t="shared" si="91"/>
        <v>0.0519236855440006</v>
      </c>
      <c r="AX99" s="1">
        <f t="shared" si="92"/>
        <v>41.2060892001938</v>
      </c>
      <c r="AZ99" s="2">
        <f t="shared" si="93"/>
        <v>0.138699793075663</v>
      </c>
      <c r="BA99" s="1">
        <f t="shared" si="94"/>
        <v>110.070692895654</v>
      </c>
    </row>
    <row r="100" s="1" customFormat="1" spans="1:53">
      <c r="A100" s="13"/>
      <c r="B100" s="13"/>
      <c r="C100" s="16">
        <v>10</v>
      </c>
      <c r="D100" s="19">
        <v>18.3749247258065</v>
      </c>
      <c r="E100" s="20">
        <f t="shared" si="95"/>
        <v>22.715518165</v>
      </c>
      <c r="F100" s="16" t="s">
        <v>73</v>
      </c>
      <c r="G100" s="13">
        <v>11</v>
      </c>
      <c r="H100" s="18">
        <f t="shared" si="76"/>
        <v>18.3749247258065</v>
      </c>
      <c r="I100" s="18">
        <f t="shared" si="77"/>
        <v>291.524924725806</v>
      </c>
      <c r="J100" s="18">
        <f t="shared" si="78"/>
        <v>0.164808626053202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0.444728747212778</v>
      </c>
      <c r="O100" s="18">
        <f t="shared" si="96"/>
        <v>0.308106776169094</v>
      </c>
      <c r="P100" s="18">
        <f t="shared" si="81"/>
        <v>0.0507786544581098</v>
      </c>
      <c r="Q100" s="24">
        <f t="shared" si="82"/>
        <v>0.0132024501591085</v>
      </c>
      <c r="R100" s="18">
        <f t="shared" si="83"/>
        <v>0.074022</v>
      </c>
      <c r="S100" s="25">
        <f t="shared" si="84"/>
        <v>0.178358463147558</v>
      </c>
      <c r="T100" s="3">
        <v>0.01</v>
      </c>
      <c r="U100" s="26">
        <f t="shared" si="85"/>
        <v>0.00178358463147558</v>
      </c>
      <c r="V100" s="25"/>
      <c r="W100" s="3"/>
      <c r="X100" s="3"/>
      <c r="Y100" s="28"/>
      <c r="Z100" s="3"/>
      <c r="AA100" s="27"/>
      <c r="AB100" s="3"/>
      <c r="AC100" s="3"/>
      <c r="AD100" s="3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0.00727358463147558</v>
      </c>
      <c r="AU100" s="29">
        <f t="shared" si="89"/>
        <v>28.47</v>
      </c>
      <c r="AV100" s="1">
        <f t="shared" si="90"/>
        <v>0.26</v>
      </c>
      <c r="AW100" s="2">
        <f t="shared" si="91"/>
        <v>0.0519236855440006</v>
      </c>
      <c r="AX100" s="1">
        <f t="shared" si="92"/>
        <v>18.7305109794983</v>
      </c>
      <c r="AZ100" s="2">
        <f t="shared" si="93"/>
        <v>0.138699793075663</v>
      </c>
      <c r="BA100" s="1">
        <f t="shared" si="94"/>
        <v>50.0333897688435</v>
      </c>
    </row>
    <row r="101" s="1" customFormat="1" spans="1:54">
      <c r="A101" s="13"/>
      <c r="B101" s="13"/>
      <c r="C101" s="16">
        <v>11</v>
      </c>
      <c r="D101" s="19">
        <v>11.4593048553333</v>
      </c>
      <c r="E101" s="20">
        <f t="shared" si="95"/>
        <v>18.3749247258065</v>
      </c>
      <c r="F101" s="16" t="s">
        <v>75</v>
      </c>
      <c r="G101" s="13">
        <v>12</v>
      </c>
      <c r="H101" s="18">
        <f t="shared" si="76"/>
        <v>11.4593048553333</v>
      </c>
      <c r="I101" s="18">
        <f t="shared" si="77"/>
        <v>284.609304855333</v>
      </c>
      <c r="J101" s="18">
        <f t="shared" si="78"/>
        <v>0.0732019627335601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0.542028121710984</v>
      </c>
      <c r="P101" s="18">
        <f t="shared" si="81"/>
        <v>0.039677522366029</v>
      </c>
      <c r="Q101" s="24">
        <f t="shared" si="82"/>
        <v>0.0103161558151675</v>
      </c>
      <c r="R101" s="18">
        <f t="shared" si="83"/>
        <v>0.074022</v>
      </c>
      <c r="S101" s="25">
        <f t="shared" si="84"/>
        <v>0.139366077857496</v>
      </c>
      <c r="T101" s="3">
        <v>0.01</v>
      </c>
      <c r="U101" s="26">
        <f t="shared" si="85"/>
        <v>0.00139366077857496</v>
      </c>
      <c r="V101" s="25"/>
      <c r="W101" s="3"/>
      <c r="X101" s="3"/>
      <c r="Y101" s="28"/>
      <c r="Z101" s="3"/>
      <c r="AA101" s="27"/>
      <c r="AB101" s="3"/>
      <c r="AC101" s="3"/>
      <c r="AD101" s="3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0.00688366077857496</v>
      </c>
      <c r="AU101" s="29">
        <f t="shared" si="89"/>
        <v>28.47</v>
      </c>
      <c r="AV101" s="1">
        <f t="shared" si="90"/>
        <v>0.26</v>
      </c>
      <c r="AW101" s="2">
        <f t="shared" si="91"/>
        <v>0.0519236855440006</v>
      </c>
      <c r="AX101" s="1">
        <f t="shared" si="92"/>
        <v>17.7264018121534</v>
      </c>
      <c r="AY101" s="1">
        <f>SUM(AX90:AX101)</f>
        <v>411.388166626888</v>
      </c>
      <c r="AZ101" s="2">
        <f t="shared" si="93"/>
        <v>0.138699793075663</v>
      </c>
      <c r="BA101" s="1">
        <f t="shared" si="94"/>
        <v>47.351189299501</v>
      </c>
      <c r="BB101" s="1">
        <f>SUM(BA90:BA101)</f>
        <v>1098.90992881415</v>
      </c>
    </row>
    <row r="102" s="1" customFormat="1" spans="1:46">
      <c r="A102" s="13"/>
      <c r="B102" s="13"/>
      <c r="C102" s="16">
        <v>12</v>
      </c>
      <c r="D102" s="19">
        <v>5.56825360741935</v>
      </c>
      <c r="E102" s="20">
        <f t="shared" si="95"/>
        <v>11.4593048553333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H25" sqref="H25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48" width="15.6666666666667" style="1"/>
    <col min="49" max="49" width="11.4444444444444" style="1"/>
    <col min="50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415.844</v>
      </c>
      <c r="F2" s="3">
        <v>1166.832</v>
      </c>
      <c r="G2" s="7">
        <f>(F2+F3+F4)/3</f>
        <v>1338.18733333333</v>
      </c>
      <c r="H2" s="3">
        <v>0.13</v>
      </c>
      <c r="I2" s="21">
        <f>(H2+H3+H4)/3</f>
        <v>0.12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276.98301369863</v>
      </c>
      <c r="F5" s="3">
        <v>91.104</v>
      </c>
      <c r="G5" s="7">
        <f>(F5+F6)/2</f>
        <v>92.50925</v>
      </c>
      <c r="H5" s="3">
        <v>0.13</v>
      </c>
      <c r="I5" s="21">
        <f>(H5+H6)/2</f>
        <v>0.13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5421.01197914349</v>
      </c>
      <c r="F7" s="3">
        <v>122.786</v>
      </c>
      <c r="G7" s="3"/>
      <c r="H7" s="3">
        <v>0.45</v>
      </c>
      <c r="M7" s="2"/>
    </row>
    <row r="8" s="1" customFormat="1" spans="1:13">
      <c r="A8" s="4" t="s">
        <v>6</v>
      </c>
      <c r="B8" s="5"/>
      <c r="C8" s="3"/>
      <c r="D8" s="3"/>
      <c r="E8" s="3">
        <v>0.13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0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0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(AV38+AV53+AY85+AY101+BB101+AG69)</f>
        <v>174689161.251038</v>
      </c>
      <c r="J14" s="14" t="s">
        <v>21</v>
      </c>
      <c r="K14" s="14">
        <f>I14/(10000*1000)</f>
        <v>17.4689161251038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14">
        <v>79281920.0547946</v>
      </c>
      <c r="J15" s="14" t="s">
        <v>21</v>
      </c>
      <c r="K15" s="14">
        <f>I15/(10000*1000)</f>
        <v>7.92819200547946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44</v>
      </c>
      <c r="T25" s="23"/>
      <c r="U25" s="23"/>
      <c r="V25" s="23" t="s">
        <v>45</v>
      </c>
      <c r="W25" s="23"/>
      <c r="X25" s="23"/>
      <c r="Y25" s="23" t="s">
        <v>46</v>
      </c>
      <c r="Z25" s="23"/>
      <c r="AA25" s="23"/>
      <c r="AB25" s="23" t="s">
        <v>47</v>
      </c>
      <c r="AC25" s="23"/>
      <c r="AD25" s="23"/>
      <c r="AE25" s="23" t="s">
        <v>48</v>
      </c>
      <c r="AF25" s="23"/>
      <c r="AG25" s="23"/>
      <c r="AH25" s="23" t="s">
        <v>49</v>
      </c>
      <c r="AI25" s="23"/>
      <c r="AJ25" s="23"/>
      <c r="AK25" s="31" t="s">
        <v>50</v>
      </c>
      <c r="AL25" s="32"/>
      <c r="AM25" s="33"/>
      <c r="AN25" s="23" t="s">
        <v>51</v>
      </c>
      <c r="AO25" s="23"/>
      <c r="AP25" s="23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4" t="s">
        <v>11</v>
      </c>
      <c r="AO26" s="34" t="s">
        <v>12</v>
      </c>
      <c r="AP26" s="34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1338.18733333333</v>
      </c>
      <c r="C27" s="16" t="s">
        <v>72</v>
      </c>
      <c r="D27" s="17">
        <v>11</v>
      </c>
      <c r="E27" s="16"/>
      <c r="F27" s="16"/>
      <c r="G27" s="13">
        <v>1</v>
      </c>
      <c r="H27" s="18">
        <f t="shared" ref="H27:H38" si="0">E28</f>
        <v>11</v>
      </c>
      <c r="I27" s="18">
        <f t="shared" ref="I27:I38" si="1">H27+273.15</f>
        <v>284.15</v>
      </c>
      <c r="J27" s="18">
        <f t="shared" ref="J27:J38" si="2">EXP(($C$16*(I27-$C$14))/($C$17*I27*$C$14))</f>
        <v>0.0692638331246278</v>
      </c>
      <c r="K27" s="18">
        <f t="shared" ref="K27:K38" si="3">$B$27/12</f>
        <v>111.515611111111</v>
      </c>
      <c r="L27" s="18">
        <f t="shared" ref="L27:L38" si="4">K27*$B$28/100</f>
        <v>1.11515611111111</v>
      </c>
      <c r="M27" s="13" t="s">
        <v>73</v>
      </c>
      <c r="N27" s="13"/>
      <c r="O27" s="18">
        <f>L27</f>
        <v>1.11515611111111</v>
      </c>
      <c r="P27" s="18">
        <f t="shared" ref="P27:P38" si="5">O27*J27</f>
        <v>0.0772399867879089</v>
      </c>
      <c r="Q27" s="24">
        <f t="shared" ref="Q27:Q38" si="6">P27*$B$29</f>
        <v>0.00926879841454907</v>
      </c>
      <c r="R27" s="18">
        <f t="shared" ref="R27:R38" si="7">L27*$B$29</f>
        <v>0.133818733333333</v>
      </c>
      <c r="S27" s="25">
        <f t="shared" ref="S27:S38" si="8">Q27/R27</f>
        <v>0.0692638331246278</v>
      </c>
      <c r="T27" s="3">
        <v>0.01</v>
      </c>
      <c r="U27" s="26">
        <f t="shared" ref="U27:U38" si="9">S27*T27</f>
        <v>0.000692638331246278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0.0225926383312463</v>
      </c>
      <c r="AR27" s="29">
        <f t="shared" ref="AR27:AR38" si="15">$B$27/12</f>
        <v>111.515611111111</v>
      </c>
      <c r="AS27" s="1">
        <f t="shared" ref="AS27:AS38" si="16">$B$29</f>
        <v>0.12</v>
      </c>
      <c r="AT27" s="2">
        <f>$E$2/12</f>
        <v>34.6536666666667</v>
      </c>
      <c r="AU27" s="1">
        <f t="shared" ref="AU27:AU38" si="17">AT27*10000*AS27*0.67*AR27*AQ27</f>
        <v>70195.2719821128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10.4195906755806</v>
      </c>
      <c r="E28" s="20">
        <f t="shared" ref="E28:E39" si="18">D27</f>
        <v>11</v>
      </c>
      <c r="F28" s="16" t="s">
        <v>73</v>
      </c>
      <c r="G28" s="13">
        <v>2</v>
      </c>
      <c r="H28" s="18">
        <f t="shared" si="0"/>
        <v>10.4195906755806</v>
      </c>
      <c r="I28" s="18">
        <f t="shared" si="1"/>
        <v>283.569590675581</v>
      </c>
      <c r="J28" s="18">
        <f t="shared" si="2"/>
        <v>0.0645723683690675</v>
      </c>
      <c r="K28" s="18">
        <f t="shared" si="3"/>
        <v>111.515611111111</v>
      </c>
      <c r="L28" s="18">
        <f t="shared" si="4"/>
        <v>1.11515611111111</v>
      </c>
      <c r="M28" s="13" t="s">
        <v>73</v>
      </c>
      <c r="N28" s="13"/>
      <c r="O28" s="18">
        <f t="shared" ref="O28:O38" si="19">L28+O27-P27-N28</f>
        <v>2.15307223543431</v>
      </c>
      <c r="P28" s="18">
        <f t="shared" si="5"/>
        <v>0.139028973511676</v>
      </c>
      <c r="Q28" s="24">
        <f t="shared" si="6"/>
        <v>0.0166834768214011</v>
      </c>
      <c r="R28" s="18">
        <f t="shared" si="7"/>
        <v>0.133818733333333</v>
      </c>
      <c r="S28" s="25">
        <f t="shared" si="8"/>
        <v>0.124672206990958</v>
      </c>
      <c r="T28" s="3">
        <v>0.01</v>
      </c>
      <c r="U28" s="26">
        <f t="shared" si="9"/>
        <v>0.00124672206990958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0.0231467220699096</v>
      </c>
      <c r="AR28" s="29">
        <f t="shared" si="15"/>
        <v>111.515611111111</v>
      </c>
      <c r="AS28" s="1">
        <f t="shared" si="16"/>
        <v>0.12</v>
      </c>
      <c r="AT28" s="2">
        <f t="shared" ref="AT28:AT38" si="20">$E$2/12</f>
        <v>34.6536666666667</v>
      </c>
      <c r="AU28" s="1">
        <f t="shared" si="17"/>
        <v>71916.8088015884</v>
      </c>
    </row>
    <row r="29" s="1" customFormat="1" spans="1:47">
      <c r="A29" s="13" t="s">
        <v>37</v>
      </c>
      <c r="B29" s="13">
        <f>I2</f>
        <v>0.12</v>
      </c>
      <c r="C29" s="16">
        <v>2</v>
      </c>
      <c r="D29" s="19">
        <v>12.6142848601379</v>
      </c>
      <c r="E29" s="20">
        <f t="shared" si="18"/>
        <v>10.4195906755806</v>
      </c>
      <c r="F29" s="16" t="s">
        <v>73</v>
      </c>
      <c r="G29" s="13">
        <v>3</v>
      </c>
      <c r="H29" s="18">
        <f t="shared" si="0"/>
        <v>12.6142848601379</v>
      </c>
      <c r="I29" s="18">
        <f t="shared" si="1"/>
        <v>285.764284860138</v>
      </c>
      <c r="J29" s="18">
        <f t="shared" si="2"/>
        <v>0.0840568955055896</v>
      </c>
      <c r="K29" s="18">
        <f t="shared" si="3"/>
        <v>111.515611111111</v>
      </c>
      <c r="L29" s="18">
        <f t="shared" si="4"/>
        <v>1.11515611111111</v>
      </c>
      <c r="M29" s="13" t="s">
        <v>73</v>
      </c>
      <c r="N29" s="13"/>
      <c r="O29" s="18">
        <f t="shared" si="19"/>
        <v>3.12919937303375</v>
      </c>
      <c r="P29" s="18">
        <f t="shared" si="5"/>
        <v>0.263030784715254</v>
      </c>
      <c r="Q29" s="24">
        <f t="shared" si="6"/>
        <v>0.0315636941658305</v>
      </c>
      <c r="R29" s="18">
        <f t="shared" si="7"/>
        <v>0.133818733333333</v>
      </c>
      <c r="S29" s="25">
        <f t="shared" si="8"/>
        <v>0.235869025058005</v>
      </c>
      <c r="T29" s="3">
        <v>0.01</v>
      </c>
      <c r="U29" s="26">
        <f t="shared" si="9"/>
        <v>0.00235869025058005</v>
      </c>
      <c r="V29" s="25"/>
      <c r="W29" s="3"/>
      <c r="X29" s="26"/>
      <c r="Y29" s="28">
        <v>0.04</v>
      </c>
      <c r="Z29" s="3">
        <v>0.21</v>
      </c>
      <c r="AA29" s="27">
        <f t="shared" si="10"/>
        <v>0.0084</v>
      </c>
      <c r="AB29" s="3">
        <v>0.015</v>
      </c>
      <c r="AC29" s="3">
        <v>0.29</v>
      </c>
      <c r="AD29" s="27">
        <f t="shared" si="11"/>
        <v>0.00435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0.0299086902505801</v>
      </c>
      <c r="AR29" s="29">
        <f t="shared" si="15"/>
        <v>111.515611111111</v>
      </c>
      <c r="AS29" s="1">
        <f t="shared" si="16"/>
        <v>0.12</v>
      </c>
      <c r="AT29" s="2">
        <f t="shared" si="20"/>
        <v>34.6536666666667</v>
      </c>
      <c r="AU29" s="1">
        <f t="shared" si="17"/>
        <v>92926.2273837506</v>
      </c>
    </row>
    <row r="30" s="1" customFormat="1" spans="1:47">
      <c r="A30" s="13"/>
      <c r="B30" s="13"/>
      <c r="C30" s="16">
        <v>3</v>
      </c>
      <c r="D30" s="19">
        <v>17.0914894330323</v>
      </c>
      <c r="E30" s="20">
        <f t="shared" si="18"/>
        <v>12.6142848601379</v>
      </c>
      <c r="F30" s="16" t="s">
        <v>73</v>
      </c>
      <c r="G30" s="13">
        <v>4</v>
      </c>
      <c r="H30" s="18">
        <f t="shared" si="0"/>
        <v>17.0914894330323</v>
      </c>
      <c r="I30" s="18">
        <f t="shared" si="1"/>
        <v>290.241489433032</v>
      </c>
      <c r="J30" s="18">
        <f t="shared" si="2"/>
        <v>0.142179988562928</v>
      </c>
      <c r="K30" s="18">
        <f t="shared" si="3"/>
        <v>111.515611111111</v>
      </c>
      <c r="L30" s="18">
        <f t="shared" si="4"/>
        <v>1.11515611111111</v>
      </c>
      <c r="M30" s="13" t="s">
        <v>73</v>
      </c>
      <c r="N30" s="13"/>
      <c r="O30" s="18">
        <f t="shared" si="19"/>
        <v>3.98132469942961</v>
      </c>
      <c r="P30" s="18">
        <f t="shared" si="5"/>
        <v>0.566064700230204</v>
      </c>
      <c r="Q30" s="24">
        <f t="shared" si="6"/>
        <v>0.0679277640276245</v>
      </c>
      <c r="R30" s="18">
        <f t="shared" si="7"/>
        <v>0.133818733333333</v>
      </c>
      <c r="S30" s="25">
        <f t="shared" si="8"/>
        <v>0.507610275001042</v>
      </c>
      <c r="T30" s="3">
        <v>0.01</v>
      </c>
      <c r="U30" s="26">
        <f t="shared" si="9"/>
        <v>0.00507610275001042</v>
      </c>
      <c r="V30" s="25"/>
      <c r="W30" s="3"/>
      <c r="X30" s="26"/>
      <c r="Y30" s="28">
        <v>0.04</v>
      </c>
      <c r="Z30" s="3">
        <v>0.21</v>
      </c>
      <c r="AA30" s="27">
        <f t="shared" si="10"/>
        <v>0.0084</v>
      </c>
      <c r="AB30" s="3">
        <v>0.015</v>
      </c>
      <c r="AC30" s="3">
        <v>0.29</v>
      </c>
      <c r="AD30" s="27">
        <f t="shared" si="11"/>
        <v>0.00435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0.0326261027500104</v>
      </c>
      <c r="AR30" s="29">
        <f t="shared" si="15"/>
        <v>111.515611111111</v>
      </c>
      <c r="AS30" s="1">
        <f t="shared" si="16"/>
        <v>0.12</v>
      </c>
      <c r="AT30" s="2">
        <f t="shared" si="20"/>
        <v>34.6536666666667</v>
      </c>
      <c r="AU30" s="1">
        <f t="shared" si="17"/>
        <v>101369.221366498</v>
      </c>
    </row>
    <row r="31" s="1" customFormat="1" spans="1:47">
      <c r="A31" s="13"/>
      <c r="B31" s="13"/>
      <c r="C31" s="16">
        <v>4</v>
      </c>
      <c r="D31" s="19">
        <v>22.680674921</v>
      </c>
      <c r="E31" s="20">
        <f t="shared" si="18"/>
        <v>17.0914894330323</v>
      </c>
      <c r="F31" s="16" t="s">
        <v>73</v>
      </c>
      <c r="G31" s="13">
        <v>5</v>
      </c>
      <c r="H31" s="18">
        <f t="shared" si="0"/>
        <v>22.680674921</v>
      </c>
      <c r="I31" s="18">
        <f t="shared" si="1"/>
        <v>295.830674921</v>
      </c>
      <c r="J31" s="18">
        <f t="shared" si="2"/>
        <v>0.267978681663835</v>
      </c>
      <c r="K31" s="18">
        <f t="shared" si="3"/>
        <v>111.515611111111</v>
      </c>
      <c r="L31" s="18">
        <f t="shared" si="4"/>
        <v>1.11515611111111</v>
      </c>
      <c r="M31" s="13" t="s">
        <v>75</v>
      </c>
      <c r="N31" s="18">
        <f>(O30-P30)*C22/100</f>
        <v>3.24449699923943</v>
      </c>
      <c r="O31" s="18">
        <f t="shared" si="19"/>
        <v>1.28591911107108</v>
      </c>
      <c r="P31" s="18">
        <f t="shared" si="5"/>
        <v>0.344598908111159</v>
      </c>
      <c r="Q31" s="24">
        <f t="shared" si="6"/>
        <v>0.0413518689733391</v>
      </c>
      <c r="R31" s="18">
        <f t="shared" si="7"/>
        <v>0.133818733333333</v>
      </c>
      <c r="S31" s="25">
        <f t="shared" si="8"/>
        <v>0.309014051645029</v>
      </c>
      <c r="T31" s="3">
        <v>0.01</v>
      </c>
      <c r="U31" s="26">
        <f t="shared" si="9"/>
        <v>0.00309014051645029</v>
      </c>
      <c r="V31" s="25"/>
      <c r="W31" s="3"/>
      <c r="X31" s="26"/>
      <c r="Y31" s="28">
        <v>0.05</v>
      </c>
      <c r="Z31" s="3">
        <v>0.21</v>
      </c>
      <c r="AA31" s="27">
        <f t="shared" si="10"/>
        <v>0.0105</v>
      </c>
      <c r="AB31" s="3">
        <v>0.02</v>
      </c>
      <c r="AC31" s="3">
        <v>0.29</v>
      </c>
      <c r="AD31" s="27">
        <f t="shared" si="11"/>
        <v>0.0058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0.0360901405164503</v>
      </c>
      <c r="AR31" s="29">
        <f t="shared" si="15"/>
        <v>111.515611111111</v>
      </c>
      <c r="AS31" s="1">
        <f t="shared" si="16"/>
        <v>0.12</v>
      </c>
      <c r="AT31" s="2">
        <f t="shared" si="20"/>
        <v>34.6536666666667</v>
      </c>
      <c r="AU31" s="1">
        <f t="shared" si="17"/>
        <v>112131.978225898</v>
      </c>
    </row>
    <row r="32" s="1" customFormat="1" spans="1:47">
      <c r="A32" s="13"/>
      <c r="B32" s="13"/>
      <c r="C32" s="16">
        <v>5</v>
      </c>
      <c r="D32" s="19">
        <v>26.0602773990323</v>
      </c>
      <c r="E32" s="20">
        <f t="shared" si="18"/>
        <v>22.680674921</v>
      </c>
      <c r="F32" s="16" t="s">
        <v>75</v>
      </c>
      <c r="G32" s="13">
        <v>6</v>
      </c>
      <c r="H32" s="18">
        <f t="shared" si="0"/>
        <v>26.0602773990323</v>
      </c>
      <c r="I32" s="18">
        <f t="shared" si="1"/>
        <v>299.210277399032</v>
      </c>
      <c r="J32" s="18">
        <f t="shared" si="2"/>
        <v>0.388645099728686</v>
      </c>
      <c r="K32" s="18">
        <f t="shared" si="3"/>
        <v>111.515611111111</v>
      </c>
      <c r="L32" s="18">
        <f t="shared" si="4"/>
        <v>1.11515611111111</v>
      </c>
      <c r="M32" s="13" t="s">
        <v>73</v>
      </c>
      <c r="N32" s="13"/>
      <c r="O32" s="18">
        <f t="shared" si="19"/>
        <v>2.05647631407103</v>
      </c>
      <c r="P32" s="18">
        <f t="shared" si="5"/>
        <v>0.799239442171817</v>
      </c>
      <c r="Q32" s="24">
        <f t="shared" si="6"/>
        <v>0.0959087330606181</v>
      </c>
      <c r="R32" s="18">
        <f t="shared" si="7"/>
        <v>0.133818733333333</v>
      </c>
      <c r="S32" s="25">
        <f t="shared" si="8"/>
        <v>0.716706328565493</v>
      </c>
      <c r="T32" s="3">
        <v>0.01</v>
      </c>
      <c r="U32" s="26">
        <f t="shared" si="9"/>
        <v>0.00716706328565493</v>
      </c>
      <c r="V32" s="25"/>
      <c r="W32" s="3"/>
      <c r="X32" s="26"/>
      <c r="Y32" s="28">
        <v>0.05</v>
      </c>
      <c r="Z32" s="3">
        <v>0.21</v>
      </c>
      <c r="AA32" s="27">
        <f t="shared" si="10"/>
        <v>0.0105</v>
      </c>
      <c r="AB32" s="3">
        <v>0.02</v>
      </c>
      <c r="AC32" s="3">
        <v>0.29</v>
      </c>
      <c r="AD32" s="27">
        <f t="shared" si="11"/>
        <v>0.0058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0.0401670632856549</v>
      </c>
      <c r="AR32" s="29">
        <f t="shared" si="15"/>
        <v>111.515611111111</v>
      </c>
      <c r="AS32" s="1">
        <f t="shared" si="16"/>
        <v>0.12</v>
      </c>
      <c r="AT32" s="2">
        <f t="shared" si="20"/>
        <v>34.6536666666667</v>
      </c>
      <c r="AU32" s="1">
        <f t="shared" si="17"/>
        <v>124798.967288375</v>
      </c>
    </row>
    <row r="33" s="1" customFormat="1" spans="1:47">
      <c r="A33" s="13"/>
      <c r="B33" s="13"/>
      <c r="C33" s="16">
        <v>6</v>
      </c>
      <c r="D33" s="19">
        <v>27.0949647926667</v>
      </c>
      <c r="E33" s="20">
        <f t="shared" si="18"/>
        <v>26.0602773990323</v>
      </c>
      <c r="F33" s="16" t="s">
        <v>73</v>
      </c>
      <c r="G33" s="13">
        <v>7</v>
      </c>
      <c r="H33" s="18">
        <f t="shared" si="0"/>
        <v>27.0949647926667</v>
      </c>
      <c r="I33" s="18">
        <f t="shared" si="1"/>
        <v>300.244964792667</v>
      </c>
      <c r="J33" s="18">
        <f t="shared" si="2"/>
        <v>0.434766767027215</v>
      </c>
      <c r="K33" s="18">
        <f t="shared" si="3"/>
        <v>111.515611111111</v>
      </c>
      <c r="L33" s="18">
        <f t="shared" si="4"/>
        <v>1.11515611111111</v>
      </c>
      <c r="M33" s="13" t="s">
        <v>73</v>
      </c>
      <c r="N33" s="13"/>
      <c r="O33" s="18">
        <f t="shared" si="19"/>
        <v>2.37239298301033</v>
      </c>
      <c r="P33" s="18">
        <f t="shared" si="5"/>
        <v>1.03143762734145</v>
      </c>
      <c r="Q33" s="24">
        <f t="shared" si="6"/>
        <v>0.123772515280974</v>
      </c>
      <c r="R33" s="18">
        <f t="shared" si="7"/>
        <v>0.133818733333333</v>
      </c>
      <c r="S33" s="25">
        <f t="shared" si="8"/>
        <v>0.924926669068561</v>
      </c>
      <c r="T33" s="3">
        <v>0.01</v>
      </c>
      <c r="U33" s="26">
        <f t="shared" si="9"/>
        <v>0.00924926669068561</v>
      </c>
      <c r="V33" s="25"/>
      <c r="W33" s="3"/>
      <c r="X33" s="26"/>
      <c r="Y33" s="28">
        <v>0.05</v>
      </c>
      <c r="Z33" s="3">
        <v>0.21</v>
      </c>
      <c r="AA33" s="27">
        <f t="shared" si="10"/>
        <v>0.0105</v>
      </c>
      <c r="AB33" s="3">
        <v>0.02</v>
      </c>
      <c r="AC33" s="3">
        <v>0.29</v>
      </c>
      <c r="AD33" s="27">
        <f t="shared" si="11"/>
        <v>0.0058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0.0422492666906856</v>
      </c>
      <c r="AR33" s="29">
        <f t="shared" si="15"/>
        <v>111.515611111111</v>
      </c>
      <c r="AS33" s="1">
        <f t="shared" si="16"/>
        <v>0.12</v>
      </c>
      <c r="AT33" s="2">
        <f t="shared" si="20"/>
        <v>34.6536666666667</v>
      </c>
      <c r="AU33" s="1">
        <f t="shared" si="17"/>
        <v>131268.368169991</v>
      </c>
    </row>
    <row r="34" s="1" customFormat="1" spans="1:47">
      <c r="A34" s="13"/>
      <c r="B34" s="13"/>
      <c r="C34" s="16">
        <v>7</v>
      </c>
      <c r="D34" s="19">
        <v>27.9209970022581</v>
      </c>
      <c r="E34" s="20">
        <f t="shared" si="18"/>
        <v>27.0949647926667</v>
      </c>
      <c r="F34" s="16" t="s">
        <v>73</v>
      </c>
      <c r="G34" s="13">
        <v>8</v>
      </c>
      <c r="H34" s="18">
        <f t="shared" si="0"/>
        <v>27.9209970022581</v>
      </c>
      <c r="I34" s="18">
        <f t="shared" si="1"/>
        <v>301.070997002258</v>
      </c>
      <c r="J34" s="18">
        <f t="shared" si="2"/>
        <v>0.47522327170735</v>
      </c>
      <c r="K34" s="18">
        <f t="shared" si="3"/>
        <v>111.515611111111</v>
      </c>
      <c r="L34" s="18">
        <f t="shared" si="4"/>
        <v>1.11515611111111</v>
      </c>
      <c r="M34" s="13" t="s">
        <v>73</v>
      </c>
      <c r="N34" s="13"/>
      <c r="O34" s="18">
        <f t="shared" si="19"/>
        <v>2.45611146677999</v>
      </c>
      <c r="P34" s="18">
        <f t="shared" si="5"/>
        <v>1.16720132692112</v>
      </c>
      <c r="Q34" s="24">
        <f t="shared" si="6"/>
        <v>0.140064159230535</v>
      </c>
      <c r="R34" s="18">
        <f t="shared" si="7"/>
        <v>0.133818733333333</v>
      </c>
      <c r="S34" s="25">
        <f t="shared" si="8"/>
        <v>1.04667078922085</v>
      </c>
      <c r="T34" s="3">
        <v>0.01</v>
      </c>
      <c r="U34" s="26">
        <f t="shared" si="9"/>
        <v>0.0104667078922085</v>
      </c>
      <c r="V34" s="25"/>
      <c r="W34" s="3"/>
      <c r="X34" s="26"/>
      <c r="Y34" s="28">
        <v>0.05</v>
      </c>
      <c r="Z34" s="3">
        <v>0.21</v>
      </c>
      <c r="AA34" s="27">
        <f t="shared" si="10"/>
        <v>0.0105</v>
      </c>
      <c r="AB34" s="3">
        <v>0.02</v>
      </c>
      <c r="AC34" s="3">
        <v>0.29</v>
      </c>
      <c r="AD34" s="27">
        <f t="shared" si="11"/>
        <v>0.0058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0.0434667078922085</v>
      </c>
      <c r="AR34" s="29">
        <f t="shared" si="15"/>
        <v>111.515611111111</v>
      </c>
      <c r="AS34" s="1">
        <f t="shared" si="16"/>
        <v>0.12</v>
      </c>
      <c r="AT34" s="2">
        <f t="shared" si="20"/>
        <v>34.6536666666667</v>
      </c>
      <c r="AU34" s="1">
        <f t="shared" si="17"/>
        <v>135050.955002488</v>
      </c>
    </row>
    <row r="35" s="1" customFormat="1" spans="1:47">
      <c r="A35" s="13"/>
      <c r="B35" s="13"/>
      <c r="C35" s="16">
        <v>8</v>
      </c>
      <c r="D35" s="19">
        <v>27.9034387496774</v>
      </c>
      <c r="E35" s="20">
        <f t="shared" si="18"/>
        <v>27.9209970022581</v>
      </c>
      <c r="F35" s="16" t="s">
        <v>73</v>
      </c>
      <c r="G35" s="13">
        <v>9</v>
      </c>
      <c r="H35" s="18">
        <f t="shared" si="0"/>
        <v>27.9034387496774</v>
      </c>
      <c r="I35" s="18">
        <f t="shared" si="1"/>
        <v>301.053438749677</v>
      </c>
      <c r="J35" s="18">
        <f t="shared" si="2"/>
        <v>0.474327756989467</v>
      </c>
      <c r="K35" s="18">
        <f t="shared" si="3"/>
        <v>111.515611111111</v>
      </c>
      <c r="L35" s="18">
        <f t="shared" si="4"/>
        <v>1.11515611111111</v>
      </c>
      <c r="M35" s="13" t="s">
        <v>73</v>
      </c>
      <c r="N35" s="13"/>
      <c r="O35" s="18">
        <f t="shared" si="19"/>
        <v>2.40406625096997</v>
      </c>
      <c r="P35" s="18">
        <f t="shared" si="5"/>
        <v>1.14031535247667</v>
      </c>
      <c r="Q35" s="24">
        <f t="shared" si="6"/>
        <v>0.1368378422972</v>
      </c>
      <c r="R35" s="18">
        <f t="shared" si="7"/>
        <v>0.133818733333333</v>
      </c>
      <c r="S35" s="25">
        <f t="shared" si="8"/>
        <v>1.02256118324141</v>
      </c>
      <c r="T35" s="3">
        <v>0.01</v>
      </c>
      <c r="U35" s="26">
        <f t="shared" si="9"/>
        <v>0.0102256118324141</v>
      </c>
      <c r="V35" s="25"/>
      <c r="W35" s="3"/>
      <c r="X35" s="26"/>
      <c r="Y35" s="28">
        <v>0.05</v>
      </c>
      <c r="Z35" s="3">
        <v>0.21</v>
      </c>
      <c r="AA35" s="27">
        <f t="shared" si="10"/>
        <v>0.0105</v>
      </c>
      <c r="AB35" s="3">
        <v>0.02</v>
      </c>
      <c r="AC35" s="3">
        <v>0.29</v>
      </c>
      <c r="AD35" s="27">
        <f t="shared" si="11"/>
        <v>0.0058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0.0432256118324141</v>
      </c>
      <c r="AR35" s="29">
        <f t="shared" si="15"/>
        <v>111.515611111111</v>
      </c>
      <c r="AS35" s="1">
        <f t="shared" si="16"/>
        <v>0.12</v>
      </c>
      <c r="AT35" s="2">
        <f t="shared" si="20"/>
        <v>34.6536666666667</v>
      </c>
      <c r="AU35" s="1">
        <f t="shared" si="17"/>
        <v>134301.870134977</v>
      </c>
    </row>
    <row r="36" s="1" customFormat="1" spans="1:47">
      <c r="A36" s="13"/>
      <c r="B36" s="13"/>
      <c r="C36" s="16">
        <v>9</v>
      </c>
      <c r="D36" s="19">
        <v>25.764006757</v>
      </c>
      <c r="E36" s="20">
        <f t="shared" si="18"/>
        <v>27.9034387496774</v>
      </c>
      <c r="F36" s="16" t="s">
        <v>73</v>
      </c>
      <c r="G36" s="13">
        <v>10</v>
      </c>
      <c r="H36" s="18">
        <f t="shared" si="0"/>
        <v>25.764006757</v>
      </c>
      <c r="I36" s="18">
        <f t="shared" si="1"/>
        <v>298.914006757</v>
      </c>
      <c r="J36" s="18">
        <f t="shared" si="2"/>
        <v>0.376309797457356</v>
      </c>
      <c r="K36" s="18">
        <f t="shared" si="3"/>
        <v>111.515611111111</v>
      </c>
      <c r="L36" s="18">
        <f t="shared" si="4"/>
        <v>1.11515611111111</v>
      </c>
      <c r="M36" s="13" t="s">
        <v>73</v>
      </c>
      <c r="N36" s="13"/>
      <c r="O36" s="18">
        <f t="shared" si="19"/>
        <v>2.37890700960442</v>
      </c>
      <c r="P36" s="18">
        <f t="shared" si="5"/>
        <v>0.895206014954124</v>
      </c>
      <c r="Q36" s="24">
        <f t="shared" si="6"/>
        <v>0.107424721794495</v>
      </c>
      <c r="R36" s="18">
        <f t="shared" si="7"/>
        <v>0.133818733333333</v>
      </c>
      <c r="S36" s="25">
        <f t="shared" si="8"/>
        <v>0.80276295492132</v>
      </c>
      <c r="T36" s="3">
        <v>0.01</v>
      </c>
      <c r="U36" s="26">
        <f t="shared" si="9"/>
        <v>0.0080276295492132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0.0374776295492132</v>
      </c>
      <c r="AR36" s="29">
        <f t="shared" si="15"/>
        <v>111.515611111111</v>
      </c>
      <c r="AS36" s="1">
        <f t="shared" si="16"/>
        <v>0.12</v>
      </c>
      <c r="AT36" s="2">
        <f t="shared" si="20"/>
        <v>34.6536666666667</v>
      </c>
      <c r="AU36" s="1">
        <f t="shared" si="17"/>
        <v>116442.903253733</v>
      </c>
    </row>
    <row r="37" s="1" customFormat="1" spans="1:47">
      <c r="A37" s="13"/>
      <c r="B37" s="13"/>
      <c r="C37" s="16">
        <v>10</v>
      </c>
      <c r="D37" s="19">
        <v>23.3626535448387</v>
      </c>
      <c r="E37" s="20">
        <f t="shared" si="18"/>
        <v>25.764006757</v>
      </c>
      <c r="F37" s="16" t="s">
        <v>73</v>
      </c>
      <c r="G37" s="13">
        <v>11</v>
      </c>
      <c r="H37" s="18">
        <f t="shared" si="0"/>
        <v>23.3626535448387</v>
      </c>
      <c r="I37" s="18">
        <f t="shared" si="1"/>
        <v>296.512653544839</v>
      </c>
      <c r="J37" s="18">
        <f t="shared" si="2"/>
        <v>0.289052451697268</v>
      </c>
      <c r="K37" s="18">
        <f t="shared" si="3"/>
        <v>111.515611111111</v>
      </c>
      <c r="L37" s="18">
        <f t="shared" si="4"/>
        <v>1.11515611111111</v>
      </c>
      <c r="M37" s="13" t="s">
        <v>75</v>
      </c>
      <c r="N37" s="18">
        <f>(O36-P36)*C22/100</f>
        <v>1.40951594491778</v>
      </c>
      <c r="O37" s="18">
        <f t="shared" si="19"/>
        <v>1.18934116084363</v>
      </c>
      <c r="P37" s="18">
        <f t="shared" si="5"/>
        <v>0.343781978446325</v>
      </c>
      <c r="Q37" s="24">
        <f t="shared" si="6"/>
        <v>0.041253837413559</v>
      </c>
      <c r="R37" s="18">
        <f t="shared" si="7"/>
        <v>0.133818733333333</v>
      </c>
      <c r="S37" s="25">
        <f t="shared" si="8"/>
        <v>0.308281481866956</v>
      </c>
      <c r="T37" s="3">
        <v>0.01</v>
      </c>
      <c r="U37" s="26">
        <f t="shared" si="9"/>
        <v>0.00308281481866956</v>
      </c>
      <c r="V37" s="25"/>
      <c r="W37" s="3"/>
      <c r="X37" s="26"/>
      <c r="Y37" s="28">
        <v>0.04</v>
      </c>
      <c r="Z37" s="3">
        <v>0.21</v>
      </c>
      <c r="AA37" s="27">
        <f t="shared" si="10"/>
        <v>0.0084</v>
      </c>
      <c r="AB37" s="3">
        <v>0.015</v>
      </c>
      <c r="AC37" s="3">
        <v>0.29</v>
      </c>
      <c r="AD37" s="27">
        <f t="shared" si="11"/>
        <v>0.00435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0.015</v>
      </c>
      <c r="AO37" s="3">
        <v>0.38</v>
      </c>
      <c r="AP37" s="3">
        <f t="shared" si="13"/>
        <v>0.0057</v>
      </c>
      <c r="AQ37" s="1">
        <f t="shared" si="14"/>
        <v>0.0325328148186696</v>
      </c>
      <c r="AR37" s="29">
        <f t="shared" si="15"/>
        <v>111.515611111111</v>
      </c>
      <c r="AS37" s="1">
        <f t="shared" si="16"/>
        <v>0.12</v>
      </c>
      <c r="AT37" s="2">
        <f t="shared" si="20"/>
        <v>34.6536666666667</v>
      </c>
      <c r="AU37" s="1">
        <f t="shared" si="17"/>
        <v>101079.375992217</v>
      </c>
    </row>
    <row r="38" s="1" customFormat="1" spans="1:48">
      <c r="A38" s="13"/>
      <c r="B38" s="13"/>
      <c r="C38" s="16">
        <v>11</v>
      </c>
      <c r="D38" s="19">
        <v>18.6239029486667</v>
      </c>
      <c r="E38" s="20">
        <f t="shared" si="18"/>
        <v>23.3626535448387</v>
      </c>
      <c r="F38" s="16" t="s">
        <v>75</v>
      </c>
      <c r="G38" s="13">
        <v>12</v>
      </c>
      <c r="H38" s="18">
        <f t="shared" si="0"/>
        <v>18.6239029486667</v>
      </c>
      <c r="I38" s="18">
        <f t="shared" si="1"/>
        <v>291.773902948667</v>
      </c>
      <c r="J38" s="18">
        <f t="shared" si="2"/>
        <v>0.169573357952629</v>
      </c>
      <c r="K38" s="18">
        <f t="shared" si="3"/>
        <v>111.515611111111</v>
      </c>
      <c r="L38" s="18">
        <f t="shared" si="4"/>
        <v>1.11515611111111</v>
      </c>
      <c r="M38" s="13" t="s">
        <v>73</v>
      </c>
      <c r="N38" s="13"/>
      <c r="O38" s="18">
        <f t="shared" si="19"/>
        <v>1.96071529350841</v>
      </c>
      <c r="P38" s="18">
        <f t="shared" si="5"/>
        <v>0.332485076309296</v>
      </c>
      <c r="Q38" s="24">
        <f t="shared" si="6"/>
        <v>0.0398982091571155</v>
      </c>
      <c r="R38" s="18">
        <f t="shared" si="7"/>
        <v>0.133818733333333</v>
      </c>
      <c r="S38" s="25">
        <f t="shared" si="8"/>
        <v>0.298151149418907</v>
      </c>
      <c r="T38" s="3">
        <v>0.01</v>
      </c>
      <c r="U38" s="26">
        <f t="shared" si="9"/>
        <v>0.00298151149418907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0.015</v>
      </c>
      <c r="AO38" s="3">
        <v>0.38</v>
      </c>
      <c r="AP38" s="3">
        <f t="shared" si="13"/>
        <v>0.0057</v>
      </c>
      <c r="AQ38" s="1">
        <f t="shared" si="14"/>
        <v>0.0267815114941891</v>
      </c>
      <c r="AR38" s="29">
        <f t="shared" si="15"/>
        <v>111.515611111111</v>
      </c>
      <c r="AS38" s="1">
        <f t="shared" si="16"/>
        <v>0.12</v>
      </c>
      <c r="AT38" s="2">
        <f t="shared" si="20"/>
        <v>34.6536666666667</v>
      </c>
      <c r="AU38" s="1">
        <f t="shared" si="17"/>
        <v>83210.0906438481</v>
      </c>
      <c r="AV38" s="1">
        <f>SUM(AU27:AU38)</f>
        <v>1274692.03824548</v>
      </c>
    </row>
    <row r="39" s="1" customFormat="1" spans="1:46">
      <c r="A39" s="13"/>
      <c r="B39" s="13"/>
      <c r="C39" s="16">
        <v>12</v>
      </c>
      <c r="D39" s="19">
        <v>13.6351445335806</v>
      </c>
      <c r="E39" s="20">
        <f t="shared" si="18"/>
        <v>18.6239029486667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44</v>
      </c>
      <c r="T40" s="23"/>
      <c r="U40" s="23"/>
      <c r="V40" s="23" t="s">
        <v>45</v>
      </c>
      <c r="W40" s="23"/>
      <c r="X40" s="23"/>
      <c r="Y40" s="23" t="s">
        <v>46</v>
      </c>
      <c r="Z40" s="23"/>
      <c r="AA40" s="23"/>
      <c r="AB40" s="23" t="s">
        <v>47</v>
      </c>
      <c r="AC40" s="23"/>
      <c r="AD40" s="23"/>
      <c r="AE40" s="23" t="s">
        <v>48</v>
      </c>
      <c r="AF40" s="23"/>
      <c r="AG40" s="23"/>
      <c r="AH40" s="23" t="s">
        <v>49</v>
      </c>
      <c r="AI40" s="23"/>
      <c r="AJ40" s="23"/>
      <c r="AK40" s="31" t="s">
        <v>50</v>
      </c>
      <c r="AL40" s="32"/>
      <c r="AM40" s="33"/>
      <c r="AN40" s="23" t="s">
        <v>51</v>
      </c>
      <c r="AO40" s="23"/>
      <c r="AP40" s="23"/>
      <c r="AT40" s="2"/>
    </row>
    <row r="41" s="1" customFormat="1" spans="1:47">
      <c r="A41" s="15" t="s">
        <v>15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4" t="s">
        <v>11</v>
      </c>
      <c r="AO41" s="34" t="s">
        <v>12</v>
      </c>
      <c r="AP41" s="34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11</v>
      </c>
      <c r="E42" s="16"/>
      <c r="F42" s="16"/>
      <c r="G42" s="13">
        <v>1</v>
      </c>
      <c r="H42" s="18">
        <f t="shared" ref="H42:H53" si="21">E43</f>
        <v>11</v>
      </c>
      <c r="I42" s="18">
        <f t="shared" ref="I42:I53" si="22">H42+273.15</f>
        <v>284.15</v>
      </c>
      <c r="J42" s="18">
        <f t="shared" ref="J42:J53" si="23">EXP(($C$16*(I42-$C$14))/($C$17*I42*$C$14))</f>
        <v>0.0692638331246278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0.00533962104540373</v>
      </c>
      <c r="Q42" s="24">
        <f t="shared" ref="Q42:Q53" si="27">P42*$B$44</f>
        <v>0.000694150735902485</v>
      </c>
      <c r="R42" s="18">
        <f t="shared" ref="R42:R53" si="28">L42*$B$44</f>
        <v>0.0100218354166667</v>
      </c>
      <c r="S42" s="25">
        <f t="shared" ref="S42:S53" si="29">Q42/R42</f>
        <v>0.0692638331246278</v>
      </c>
      <c r="T42" s="3">
        <v>0.01</v>
      </c>
      <c r="U42" s="26">
        <f t="shared" ref="U42:U53" si="30">S42*T42</f>
        <v>0.000692638331246278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0.0154926383312463</v>
      </c>
      <c r="AR42" s="29">
        <f t="shared" ref="AR42:AR53" si="34">$B$42/12</f>
        <v>7.70910416666667</v>
      </c>
      <c r="AS42" s="1">
        <f t="shared" ref="AS42:AS53" si="35">$B$44</f>
        <v>0.13</v>
      </c>
      <c r="AT42" s="2">
        <f t="shared" ref="AT42:AT53" si="36">$E$5/12</f>
        <v>23.0819178082192</v>
      </c>
      <c r="AU42" s="1">
        <f t="shared" ref="AU42:AU53" si="37">AT42*10000*AS42*0.67*AR42*AQ42</f>
        <v>2401.15027907303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10.4195906755806</v>
      </c>
      <c r="E43" s="20">
        <f t="shared" ref="E43:E54" si="38">D42</f>
        <v>11</v>
      </c>
      <c r="F43" s="16" t="s">
        <v>73</v>
      </c>
      <c r="G43" s="13">
        <v>2</v>
      </c>
      <c r="H43" s="18">
        <f t="shared" si="21"/>
        <v>10.4195906755806</v>
      </c>
      <c r="I43" s="18">
        <f t="shared" si="22"/>
        <v>283.569590675581</v>
      </c>
      <c r="J43" s="18">
        <f t="shared" si="23"/>
        <v>0.0645723683690675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0.14884246228793</v>
      </c>
      <c r="P43" s="18">
        <f t="shared" si="26"/>
        <v>0.00961111030381523</v>
      </c>
      <c r="Q43" s="24">
        <f t="shared" si="27"/>
        <v>0.00124944433949598</v>
      </c>
      <c r="R43" s="18">
        <f t="shared" si="28"/>
        <v>0.0100218354166667</v>
      </c>
      <c r="S43" s="25">
        <f t="shared" si="29"/>
        <v>0.124672206990958</v>
      </c>
      <c r="T43" s="3">
        <v>0.01</v>
      </c>
      <c r="U43" s="26">
        <f t="shared" si="30"/>
        <v>0.00124672206990958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0.0160467220699096</v>
      </c>
      <c r="AR43" s="29">
        <f t="shared" si="34"/>
        <v>7.70910416666667</v>
      </c>
      <c r="AS43" s="1">
        <f t="shared" si="35"/>
        <v>0.13</v>
      </c>
      <c r="AT43" s="2">
        <f t="shared" si="36"/>
        <v>23.0819178082192</v>
      </c>
      <c r="AU43" s="1">
        <f t="shared" si="37"/>
        <v>2487.02579590078</v>
      </c>
    </row>
    <row r="44" s="1" customFormat="1" spans="1:47">
      <c r="A44" s="13" t="s">
        <v>37</v>
      </c>
      <c r="B44" s="13">
        <f>I5</f>
        <v>0.13</v>
      </c>
      <c r="C44" s="16">
        <v>2</v>
      </c>
      <c r="D44" s="19">
        <v>12.6142848601379</v>
      </c>
      <c r="E44" s="20">
        <f t="shared" si="38"/>
        <v>10.4195906755806</v>
      </c>
      <c r="F44" s="16" t="s">
        <v>73</v>
      </c>
      <c r="G44" s="13">
        <v>3</v>
      </c>
      <c r="H44" s="18">
        <f t="shared" si="21"/>
        <v>12.6142848601379</v>
      </c>
      <c r="I44" s="18">
        <f t="shared" si="22"/>
        <v>285.764284860138</v>
      </c>
      <c r="J44" s="18">
        <f t="shared" si="23"/>
        <v>0.0840568955055896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0.216322393650781</v>
      </c>
      <c r="P44" s="18">
        <f t="shared" si="26"/>
        <v>0.0181833888386227</v>
      </c>
      <c r="Q44" s="24">
        <f t="shared" si="27"/>
        <v>0.00236384054902095</v>
      </c>
      <c r="R44" s="18">
        <f t="shared" si="28"/>
        <v>0.0100218354166667</v>
      </c>
      <c r="S44" s="25">
        <f t="shared" si="29"/>
        <v>0.235869025058005</v>
      </c>
      <c r="T44" s="3">
        <v>0.01</v>
      </c>
      <c r="U44" s="26">
        <f t="shared" si="30"/>
        <v>0.00235869025058005</v>
      </c>
      <c r="V44" s="25"/>
      <c r="W44" s="3"/>
      <c r="X44" s="26"/>
      <c r="Y44" s="28">
        <v>0.04</v>
      </c>
      <c r="Z44" s="3">
        <v>0.49</v>
      </c>
      <c r="AA44" s="27">
        <f t="shared" si="31"/>
        <v>0.0196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0.015</v>
      </c>
      <c r="AO44" s="3">
        <v>0.5</v>
      </c>
      <c r="AP44" s="3">
        <f t="shared" si="32"/>
        <v>0.0075</v>
      </c>
      <c r="AQ44" s="1">
        <f t="shared" si="33"/>
        <v>0.0294586902505801</v>
      </c>
      <c r="AR44" s="29">
        <f t="shared" si="34"/>
        <v>7.70910416666667</v>
      </c>
      <c r="AS44" s="1">
        <f t="shared" si="35"/>
        <v>0.13</v>
      </c>
      <c r="AT44" s="2">
        <f t="shared" si="36"/>
        <v>23.0819178082192</v>
      </c>
      <c r="AU44" s="1">
        <f t="shared" si="37"/>
        <v>4565.70022509626</v>
      </c>
    </row>
    <row r="45" s="1" customFormat="1" spans="1:47">
      <c r="A45" s="13"/>
      <c r="B45" s="13"/>
      <c r="C45" s="16">
        <v>3</v>
      </c>
      <c r="D45" s="19">
        <v>17.0914894330323</v>
      </c>
      <c r="E45" s="20">
        <f t="shared" si="38"/>
        <v>12.6142848601379</v>
      </c>
      <c r="F45" s="16" t="s">
        <v>73</v>
      </c>
      <c r="G45" s="13">
        <v>4</v>
      </c>
      <c r="H45" s="18">
        <f t="shared" si="21"/>
        <v>17.0914894330323</v>
      </c>
      <c r="I45" s="18">
        <f t="shared" si="22"/>
        <v>290.241489433032</v>
      </c>
      <c r="J45" s="18">
        <f t="shared" si="23"/>
        <v>0.142179988562928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0.275230046478825</v>
      </c>
      <c r="P45" s="18">
        <f t="shared" si="26"/>
        <v>0.0391322048605335</v>
      </c>
      <c r="Q45" s="24">
        <f t="shared" si="27"/>
        <v>0.00508718663186935</v>
      </c>
      <c r="R45" s="18">
        <f t="shared" si="28"/>
        <v>0.0100218354166667</v>
      </c>
      <c r="S45" s="25">
        <f t="shared" si="29"/>
        <v>0.507610275001042</v>
      </c>
      <c r="T45" s="3">
        <v>0.01</v>
      </c>
      <c r="U45" s="26">
        <f t="shared" si="30"/>
        <v>0.00507610275001042</v>
      </c>
      <c r="V45" s="25"/>
      <c r="W45" s="3"/>
      <c r="X45" s="26"/>
      <c r="Y45" s="28">
        <v>0.04</v>
      </c>
      <c r="Z45" s="3">
        <v>0.49</v>
      </c>
      <c r="AA45" s="27">
        <f t="shared" si="31"/>
        <v>0.0196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0.015</v>
      </c>
      <c r="AO45" s="3">
        <v>0.5</v>
      </c>
      <c r="AP45" s="3">
        <f t="shared" si="32"/>
        <v>0.0075</v>
      </c>
      <c r="AQ45" s="1">
        <f t="shared" si="33"/>
        <v>0.0321761027500104</v>
      </c>
      <c r="AR45" s="29">
        <f t="shared" si="34"/>
        <v>7.70910416666667</v>
      </c>
      <c r="AS45" s="1">
        <f t="shared" si="35"/>
        <v>0.13</v>
      </c>
      <c r="AT45" s="2">
        <f t="shared" si="36"/>
        <v>23.0819178082192</v>
      </c>
      <c r="AU45" s="1">
        <f t="shared" si="37"/>
        <v>4986.86256309547</v>
      </c>
    </row>
    <row r="46" s="1" customFormat="1" spans="1:47">
      <c r="A46" s="13"/>
      <c r="B46" s="13"/>
      <c r="C46" s="16">
        <v>4</v>
      </c>
      <c r="D46" s="19">
        <v>22.680674921</v>
      </c>
      <c r="E46" s="20">
        <f t="shared" si="38"/>
        <v>17.0914894330323</v>
      </c>
      <c r="F46" s="16" t="s">
        <v>73</v>
      </c>
      <c r="G46" s="13">
        <v>5</v>
      </c>
      <c r="H46" s="18">
        <f t="shared" si="21"/>
        <v>22.680674921</v>
      </c>
      <c r="I46" s="18">
        <f t="shared" si="22"/>
        <v>295.830674921</v>
      </c>
      <c r="J46" s="18">
        <f t="shared" si="23"/>
        <v>0.267978681663835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0.224292949537377</v>
      </c>
      <c r="O46" s="18">
        <f t="shared" si="39"/>
        <v>0.0888959337475813</v>
      </c>
      <c r="P46" s="18">
        <f t="shared" si="26"/>
        <v>0.0238222151309525</v>
      </c>
      <c r="Q46" s="24">
        <f t="shared" si="27"/>
        <v>0.00309688796702382</v>
      </c>
      <c r="R46" s="18">
        <f t="shared" si="28"/>
        <v>0.0100218354166667</v>
      </c>
      <c r="S46" s="25">
        <f t="shared" si="29"/>
        <v>0.309014051645029</v>
      </c>
      <c r="T46" s="3">
        <v>0.01</v>
      </c>
      <c r="U46" s="26">
        <f t="shared" si="30"/>
        <v>0.00309014051645029</v>
      </c>
      <c r="V46" s="25"/>
      <c r="W46" s="3"/>
      <c r="X46" s="26"/>
      <c r="Y46" s="28">
        <v>0.05</v>
      </c>
      <c r="Z46" s="3">
        <v>0.49</v>
      </c>
      <c r="AA46" s="27">
        <f t="shared" si="31"/>
        <v>0.0245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0.02</v>
      </c>
      <c r="AO46" s="3">
        <v>0.5</v>
      </c>
      <c r="AP46" s="3">
        <f t="shared" si="32"/>
        <v>0.01</v>
      </c>
      <c r="AQ46" s="1">
        <f t="shared" si="33"/>
        <v>0.0375901405164503</v>
      </c>
      <c r="AR46" s="29">
        <f t="shared" si="34"/>
        <v>7.70910416666667</v>
      </c>
      <c r="AS46" s="1">
        <f t="shared" si="35"/>
        <v>0.13</v>
      </c>
      <c r="AT46" s="2">
        <f t="shared" si="36"/>
        <v>23.0819178082192</v>
      </c>
      <c r="AU46" s="1">
        <f t="shared" si="37"/>
        <v>5825.96549804104</v>
      </c>
    </row>
    <row r="47" s="1" customFormat="1" spans="1:47">
      <c r="A47" s="13"/>
      <c r="B47" s="13"/>
      <c r="C47" s="16">
        <v>5</v>
      </c>
      <c r="D47" s="19">
        <v>26.0602773990323</v>
      </c>
      <c r="E47" s="20">
        <f t="shared" si="38"/>
        <v>22.680674921</v>
      </c>
      <c r="F47" s="16" t="s">
        <v>75</v>
      </c>
      <c r="G47" s="13">
        <v>6</v>
      </c>
      <c r="H47" s="18">
        <f t="shared" si="21"/>
        <v>26.0602773990323</v>
      </c>
      <c r="I47" s="18">
        <f t="shared" si="22"/>
        <v>299.210277399032</v>
      </c>
      <c r="J47" s="18">
        <f t="shared" si="23"/>
        <v>0.388645099728686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0.142164760283295</v>
      </c>
      <c r="P47" s="18">
        <f t="shared" si="26"/>
        <v>0.0552516374382061</v>
      </c>
      <c r="Q47" s="24">
        <f t="shared" si="27"/>
        <v>0.0071827128669668</v>
      </c>
      <c r="R47" s="18">
        <f t="shared" si="28"/>
        <v>0.0100218354166667</v>
      </c>
      <c r="S47" s="25">
        <f t="shared" si="29"/>
        <v>0.716706328565493</v>
      </c>
      <c r="T47" s="3">
        <v>0.01</v>
      </c>
      <c r="U47" s="26">
        <f t="shared" si="30"/>
        <v>0.00716706328565493</v>
      </c>
      <c r="V47" s="25"/>
      <c r="W47" s="3"/>
      <c r="X47" s="26"/>
      <c r="Y47" s="28">
        <v>0.05</v>
      </c>
      <c r="Z47" s="3">
        <v>0.49</v>
      </c>
      <c r="AA47" s="27">
        <f t="shared" si="31"/>
        <v>0.0245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0.02</v>
      </c>
      <c r="AO47" s="3">
        <v>0.5</v>
      </c>
      <c r="AP47" s="3">
        <f t="shared" si="32"/>
        <v>0.01</v>
      </c>
      <c r="AQ47" s="1">
        <f t="shared" si="33"/>
        <v>0.0416670632856549</v>
      </c>
      <c r="AR47" s="29">
        <f t="shared" si="34"/>
        <v>7.70910416666667</v>
      </c>
      <c r="AS47" s="1">
        <f t="shared" si="35"/>
        <v>0.13</v>
      </c>
      <c r="AT47" s="2">
        <f t="shared" si="36"/>
        <v>23.0819178082192</v>
      </c>
      <c r="AU47" s="1">
        <f t="shared" si="37"/>
        <v>6457.83361732008</v>
      </c>
    </row>
    <row r="48" s="1" customFormat="1" spans="1:47">
      <c r="A48" s="13"/>
      <c r="B48" s="13"/>
      <c r="C48" s="16">
        <v>6</v>
      </c>
      <c r="D48" s="19">
        <v>27.0949647926667</v>
      </c>
      <c r="E48" s="20">
        <f t="shared" si="38"/>
        <v>26.0602773990323</v>
      </c>
      <c r="F48" s="16" t="s">
        <v>73</v>
      </c>
      <c r="G48" s="13">
        <v>7</v>
      </c>
      <c r="H48" s="18">
        <f t="shared" si="21"/>
        <v>27.0949647926667</v>
      </c>
      <c r="I48" s="18">
        <f t="shared" si="22"/>
        <v>300.244964792667</v>
      </c>
      <c r="J48" s="18">
        <f t="shared" si="23"/>
        <v>0.434766767027215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0.164004164511756</v>
      </c>
      <c r="P48" s="18">
        <f t="shared" si="26"/>
        <v>0.0713035603837757</v>
      </c>
      <c r="Q48" s="24">
        <f t="shared" si="27"/>
        <v>0.00926946284989084</v>
      </c>
      <c r="R48" s="18">
        <f t="shared" si="28"/>
        <v>0.0100218354166667</v>
      </c>
      <c r="S48" s="25">
        <f t="shared" si="29"/>
        <v>0.924926669068562</v>
      </c>
      <c r="T48" s="3">
        <v>0.01</v>
      </c>
      <c r="U48" s="26">
        <f t="shared" si="30"/>
        <v>0.00924926669068562</v>
      </c>
      <c r="V48" s="25"/>
      <c r="W48" s="3"/>
      <c r="X48" s="26"/>
      <c r="Y48" s="28">
        <v>0.05</v>
      </c>
      <c r="Z48" s="3">
        <v>0.49</v>
      </c>
      <c r="AA48" s="27">
        <f t="shared" si="31"/>
        <v>0.0245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0.02</v>
      </c>
      <c r="AO48" s="3">
        <v>0.5</v>
      </c>
      <c r="AP48" s="3">
        <f t="shared" si="32"/>
        <v>0.01</v>
      </c>
      <c r="AQ48" s="1">
        <f t="shared" si="33"/>
        <v>0.0437492666906856</v>
      </c>
      <c r="AR48" s="29">
        <f t="shared" si="34"/>
        <v>7.70910416666667</v>
      </c>
      <c r="AS48" s="1">
        <f t="shared" si="35"/>
        <v>0.13</v>
      </c>
      <c r="AT48" s="2">
        <f t="shared" si="36"/>
        <v>23.0819178082192</v>
      </c>
      <c r="AU48" s="1">
        <f t="shared" si="37"/>
        <v>6780.54710098752</v>
      </c>
    </row>
    <row r="49" s="1" customFormat="1" spans="1:47">
      <c r="A49" s="13"/>
      <c r="B49" s="13"/>
      <c r="C49" s="16">
        <v>7</v>
      </c>
      <c r="D49" s="19">
        <v>27.9209970022581</v>
      </c>
      <c r="E49" s="20">
        <f t="shared" si="38"/>
        <v>27.0949647926667</v>
      </c>
      <c r="F49" s="16" t="s">
        <v>73</v>
      </c>
      <c r="G49" s="13">
        <v>8</v>
      </c>
      <c r="H49" s="18">
        <f t="shared" si="21"/>
        <v>27.9209970022581</v>
      </c>
      <c r="I49" s="18">
        <f t="shared" si="22"/>
        <v>301.070997002258</v>
      </c>
      <c r="J49" s="18">
        <f t="shared" si="23"/>
        <v>0.47522327170735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0.169791645794647</v>
      </c>
      <c r="P49" s="18">
        <f t="shared" si="26"/>
        <v>0.0806889414231077</v>
      </c>
      <c r="Q49" s="24">
        <f t="shared" si="27"/>
        <v>0.010489562385004</v>
      </c>
      <c r="R49" s="18">
        <f t="shared" si="28"/>
        <v>0.0100218354166667</v>
      </c>
      <c r="S49" s="25">
        <f t="shared" si="29"/>
        <v>1.04667078922085</v>
      </c>
      <c r="T49" s="3">
        <v>0.01</v>
      </c>
      <c r="U49" s="26">
        <f t="shared" si="30"/>
        <v>0.0104667078922085</v>
      </c>
      <c r="V49" s="25"/>
      <c r="W49" s="3"/>
      <c r="X49" s="26"/>
      <c r="Y49" s="28">
        <v>0.05</v>
      </c>
      <c r="Z49" s="3">
        <v>0.49</v>
      </c>
      <c r="AA49" s="27">
        <f t="shared" si="31"/>
        <v>0.0245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0.02</v>
      </c>
      <c r="AO49" s="3">
        <v>0.5</v>
      </c>
      <c r="AP49" s="3">
        <f t="shared" si="32"/>
        <v>0.01</v>
      </c>
      <c r="AQ49" s="1">
        <f t="shared" si="33"/>
        <v>0.0449667078922085</v>
      </c>
      <c r="AR49" s="29">
        <f t="shared" si="34"/>
        <v>7.70910416666667</v>
      </c>
      <c r="AS49" s="1">
        <f t="shared" si="35"/>
        <v>0.13</v>
      </c>
      <c r="AT49" s="2">
        <f t="shared" si="36"/>
        <v>23.0819178082192</v>
      </c>
      <c r="AU49" s="1">
        <f t="shared" si="37"/>
        <v>6969.23409014262</v>
      </c>
    </row>
    <row r="50" s="1" customFormat="1" spans="1:47">
      <c r="A50" s="13"/>
      <c r="B50" s="13"/>
      <c r="C50" s="16">
        <v>8</v>
      </c>
      <c r="D50" s="19">
        <v>27.9034387496774</v>
      </c>
      <c r="E50" s="20">
        <f t="shared" si="38"/>
        <v>27.9209970022581</v>
      </c>
      <c r="F50" s="16" t="s">
        <v>73</v>
      </c>
      <c r="G50" s="13">
        <v>9</v>
      </c>
      <c r="H50" s="18">
        <f t="shared" si="21"/>
        <v>27.9034387496774</v>
      </c>
      <c r="I50" s="18">
        <f t="shared" si="22"/>
        <v>301.053438749677</v>
      </c>
      <c r="J50" s="18">
        <f t="shared" si="23"/>
        <v>0.474327756989467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0.166193746038206</v>
      </c>
      <c r="P50" s="18">
        <f t="shared" si="26"/>
        <v>0.0788303067839794</v>
      </c>
      <c r="Q50" s="24">
        <f t="shared" si="27"/>
        <v>0.0102479398819173</v>
      </c>
      <c r="R50" s="18">
        <f t="shared" si="28"/>
        <v>0.0100218354166667</v>
      </c>
      <c r="S50" s="25">
        <f t="shared" si="29"/>
        <v>1.02256118324141</v>
      </c>
      <c r="T50" s="3">
        <v>0.01</v>
      </c>
      <c r="U50" s="26">
        <f t="shared" si="30"/>
        <v>0.0102256118324141</v>
      </c>
      <c r="V50" s="25"/>
      <c r="W50" s="3"/>
      <c r="X50" s="26"/>
      <c r="Y50" s="28">
        <v>0.05</v>
      </c>
      <c r="Z50" s="3">
        <v>0.49</v>
      </c>
      <c r="AA50" s="27">
        <f t="shared" si="31"/>
        <v>0.0245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0.02</v>
      </c>
      <c r="AO50" s="3">
        <v>0.5</v>
      </c>
      <c r="AP50" s="3">
        <f t="shared" si="32"/>
        <v>0.01</v>
      </c>
      <c r="AQ50" s="1">
        <f t="shared" si="33"/>
        <v>0.0447256118324141</v>
      </c>
      <c r="AR50" s="29">
        <f t="shared" si="34"/>
        <v>7.70910416666667</v>
      </c>
      <c r="AS50" s="1">
        <f t="shared" si="35"/>
        <v>0.13</v>
      </c>
      <c r="AT50" s="2">
        <f t="shared" si="36"/>
        <v>23.0819178082192</v>
      </c>
      <c r="AU50" s="1">
        <f t="shared" si="37"/>
        <v>6931.86744807164</v>
      </c>
    </row>
    <row r="51" s="1" customFormat="1" spans="1:47">
      <c r="A51" s="13"/>
      <c r="B51" s="13"/>
      <c r="C51" s="16">
        <v>9</v>
      </c>
      <c r="D51" s="19">
        <v>25.764006757</v>
      </c>
      <c r="E51" s="20">
        <f t="shared" si="38"/>
        <v>27.9034387496774</v>
      </c>
      <c r="F51" s="16" t="s">
        <v>73</v>
      </c>
      <c r="G51" s="13">
        <v>10</v>
      </c>
      <c r="H51" s="18">
        <f t="shared" si="21"/>
        <v>25.764006757</v>
      </c>
      <c r="I51" s="18">
        <f t="shared" si="22"/>
        <v>298.914006757</v>
      </c>
      <c r="J51" s="18">
        <f t="shared" si="23"/>
        <v>0.376309797457356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0.164454480920893</v>
      </c>
      <c r="P51" s="18">
        <f t="shared" si="26"/>
        <v>0.061885832406296</v>
      </c>
      <c r="Q51" s="24">
        <f t="shared" si="27"/>
        <v>0.00804515821281848</v>
      </c>
      <c r="R51" s="18">
        <f t="shared" si="28"/>
        <v>0.0100218354166667</v>
      </c>
      <c r="S51" s="25">
        <f t="shared" si="29"/>
        <v>0.802762954921321</v>
      </c>
      <c r="T51" s="3">
        <v>0.01</v>
      </c>
      <c r="U51" s="26">
        <f t="shared" si="30"/>
        <v>0.00802762954921321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0.0351276295492132</v>
      </c>
      <c r="AR51" s="29">
        <f t="shared" si="34"/>
        <v>7.70910416666667</v>
      </c>
      <c r="AS51" s="1">
        <f t="shared" si="35"/>
        <v>0.13</v>
      </c>
      <c r="AT51" s="2">
        <f t="shared" si="36"/>
        <v>23.0819178082192</v>
      </c>
      <c r="AU51" s="1">
        <f t="shared" si="37"/>
        <v>5444.30946439592</v>
      </c>
    </row>
    <row r="52" s="1" customFormat="1" spans="1:47">
      <c r="A52" s="13"/>
      <c r="B52" s="13"/>
      <c r="C52" s="16">
        <v>10</v>
      </c>
      <c r="D52" s="19">
        <v>23.3626535448387</v>
      </c>
      <c r="E52" s="20">
        <f t="shared" si="38"/>
        <v>25.764006757</v>
      </c>
      <c r="F52" s="16" t="s">
        <v>73</v>
      </c>
      <c r="G52" s="13">
        <v>11</v>
      </c>
      <c r="H52" s="18">
        <f t="shared" si="21"/>
        <v>23.3626535448387</v>
      </c>
      <c r="I52" s="18">
        <f t="shared" si="22"/>
        <v>296.512653544839</v>
      </c>
      <c r="J52" s="18">
        <f t="shared" si="23"/>
        <v>0.289052451697268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0.0974402160888675</v>
      </c>
      <c r="O52" s="18">
        <f t="shared" si="39"/>
        <v>0.0822194740923965</v>
      </c>
      <c r="P52" s="18">
        <f t="shared" si="26"/>
        <v>0.0237657405636672</v>
      </c>
      <c r="Q52" s="24">
        <f t="shared" si="27"/>
        <v>0.00308954627327674</v>
      </c>
      <c r="R52" s="18">
        <f t="shared" si="28"/>
        <v>0.0100218354166667</v>
      </c>
      <c r="S52" s="25">
        <f t="shared" si="29"/>
        <v>0.308281481866956</v>
      </c>
      <c r="T52" s="3">
        <v>0.01</v>
      </c>
      <c r="U52" s="26">
        <f t="shared" si="30"/>
        <v>0.00308281481866956</v>
      </c>
      <c r="V52" s="25"/>
      <c r="W52" s="3"/>
      <c r="X52" s="26"/>
      <c r="Y52" s="28">
        <v>0.04</v>
      </c>
      <c r="Z52" s="3">
        <v>0.49</v>
      </c>
      <c r="AA52" s="27">
        <f t="shared" si="31"/>
        <v>0.0196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0.015</v>
      </c>
      <c r="AO52" s="3">
        <v>0.5</v>
      </c>
      <c r="AP52" s="3">
        <f t="shared" si="32"/>
        <v>0.0075</v>
      </c>
      <c r="AQ52" s="1">
        <f t="shared" si="33"/>
        <v>0.0301828148186696</v>
      </c>
      <c r="AR52" s="29">
        <f t="shared" si="34"/>
        <v>7.70910416666667</v>
      </c>
      <c r="AS52" s="1">
        <f t="shared" si="35"/>
        <v>0.13</v>
      </c>
      <c r="AT52" s="2">
        <f t="shared" si="36"/>
        <v>23.0819178082192</v>
      </c>
      <c r="AU52" s="1">
        <f t="shared" si="37"/>
        <v>4677.92978029378</v>
      </c>
    </row>
    <row r="53" s="1" customFormat="1" spans="1:48">
      <c r="A53" s="13"/>
      <c r="B53" s="13"/>
      <c r="C53" s="16">
        <v>11</v>
      </c>
      <c r="D53" s="19">
        <v>18.6239029486667</v>
      </c>
      <c r="E53" s="20">
        <f t="shared" si="38"/>
        <v>23.3626535448387</v>
      </c>
      <c r="F53" s="16" t="s">
        <v>75</v>
      </c>
      <c r="G53" s="13">
        <v>12</v>
      </c>
      <c r="H53" s="18">
        <f t="shared" si="21"/>
        <v>18.6239029486667</v>
      </c>
      <c r="I53" s="18">
        <f t="shared" si="22"/>
        <v>291.773902948667</v>
      </c>
      <c r="J53" s="18">
        <f t="shared" si="23"/>
        <v>0.169573357952629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0.135544775195396</v>
      </c>
      <c r="P53" s="18">
        <f t="shared" si="26"/>
        <v>0.0229847826828175</v>
      </c>
      <c r="Q53" s="24">
        <f t="shared" si="27"/>
        <v>0.00298802174876628</v>
      </c>
      <c r="R53" s="18">
        <f t="shared" si="28"/>
        <v>0.0100218354166667</v>
      </c>
      <c r="S53" s="25">
        <f t="shared" si="29"/>
        <v>0.298151149418907</v>
      </c>
      <c r="T53" s="3">
        <v>0.01</v>
      </c>
      <c r="U53" s="26">
        <f t="shared" si="30"/>
        <v>0.00298151149418907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0.0177815114941891</v>
      </c>
      <c r="AR53" s="29">
        <f t="shared" si="34"/>
        <v>7.70910416666667</v>
      </c>
      <c r="AS53" s="1">
        <f t="shared" si="35"/>
        <v>0.13</v>
      </c>
      <c r="AT53" s="2">
        <f t="shared" si="36"/>
        <v>23.0819178082192</v>
      </c>
      <c r="AU53" s="1">
        <f t="shared" si="37"/>
        <v>2755.8947916896</v>
      </c>
      <c r="AV53" s="1">
        <f>SUM(AU42:AU53)</f>
        <v>60284.3206541077</v>
      </c>
    </row>
    <row r="54" s="1" customFormat="1" spans="1:46">
      <c r="A54" s="13"/>
      <c r="B54" s="13"/>
      <c r="C54" s="16">
        <v>12</v>
      </c>
      <c r="D54" s="19">
        <v>13.6351445335806</v>
      </c>
      <c r="E54" s="20">
        <f t="shared" si="38"/>
        <v>18.6239029486667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3" t="s">
        <v>44</v>
      </c>
      <c r="T56" s="23"/>
      <c r="U56" s="23"/>
      <c r="V56" s="23" t="s">
        <v>45</v>
      </c>
      <c r="W56" s="23" t="s">
        <v>46</v>
      </c>
      <c r="X56" s="23" t="s">
        <v>47</v>
      </c>
      <c r="Y56" s="23" t="s">
        <v>48</v>
      </c>
      <c r="Z56" s="23" t="s">
        <v>49</v>
      </c>
      <c r="AA56" s="23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122.786</v>
      </c>
      <c r="C58" s="16" t="s">
        <v>72</v>
      </c>
      <c r="D58" s="17">
        <v>11</v>
      </c>
      <c r="E58" s="16"/>
      <c r="F58" s="16"/>
      <c r="G58" s="13">
        <v>1</v>
      </c>
      <c r="H58" s="18">
        <f t="shared" ref="H58:H69" si="40">E59</f>
        <v>11</v>
      </c>
      <c r="I58" s="18">
        <f t="shared" ref="I58:I69" si="41">H58+273.15</f>
        <v>284.15</v>
      </c>
      <c r="J58" s="18">
        <f t="shared" ref="J58:J69" si="42">EXP(($C$16*(I58-$C$14))/($C$17*I58*$C$14))</f>
        <v>0.0692638331246278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0.191354152815912</v>
      </c>
      <c r="Q58" s="24">
        <f t="shared" ref="Q58:Q69" si="46">P58*$B$60</f>
        <v>0.0861093687671605</v>
      </c>
      <c r="R58" s="18">
        <f t="shared" ref="R58:R69" si="47">L58*$B$60</f>
        <v>1.24320825</v>
      </c>
      <c r="S58" s="25">
        <f t="shared" ref="S58:S69" si="48">Q58/R58</f>
        <v>0.0692638331246278</v>
      </c>
      <c r="T58" s="3">
        <v>0.27</v>
      </c>
      <c r="U58" s="26">
        <f t="shared" ref="U58:U69" si="49">S58*T58</f>
        <v>0.0187012349436495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0.23203842233551</v>
      </c>
      <c r="AC58" s="29">
        <f t="shared" ref="AC58:AC69" si="51">$B$58/12</f>
        <v>10.2321666666667</v>
      </c>
      <c r="AD58" s="1">
        <f t="shared" ref="AD58:AD69" si="52">$B$60</f>
        <v>0.45</v>
      </c>
      <c r="AE58" s="30">
        <f t="shared" ref="AE58:AE69" si="53">$E$7/12</f>
        <v>451.750998261957</v>
      </c>
      <c r="AF58" s="1">
        <f t="shared" ref="AF58:AF69" si="54">AE58*10000*AC58*AB58</f>
        <v>10725724.3248076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9">
        <v>10.4195906755806</v>
      </c>
      <c r="E59" s="20">
        <f t="shared" ref="E59:E70" si="55">D58</f>
        <v>11</v>
      </c>
      <c r="F59" s="16" t="s">
        <v>73</v>
      </c>
      <c r="G59" s="13">
        <v>2</v>
      </c>
      <c r="H59" s="18">
        <f t="shared" si="40"/>
        <v>10.4195906755806</v>
      </c>
      <c r="I59" s="18">
        <f t="shared" si="41"/>
        <v>283.569590675581</v>
      </c>
      <c r="J59" s="18">
        <f t="shared" si="42"/>
        <v>0.0645723683690675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5.33401584718409</v>
      </c>
      <c r="P59" s="18">
        <f t="shared" si="45"/>
        <v>0.344430036170815</v>
      </c>
      <c r="Q59" s="24">
        <f t="shared" si="46"/>
        <v>0.154993516276867</v>
      </c>
      <c r="R59" s="18">
        <f t="shared" si="47"/>
        <v>1.24320825</v>
      </c>
      <c r="S59" s="25">
        <f t="shared" si="48"/>
        <v>0.124672206990958</v>
      </c>
      <c r="T59" s="3">
        <v>0.27</v>
      </c>
      <c r="U59" s="26">
        <f t="shared" si="49"/>
        <v>0.0336614958875586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0.236548941010099</v>
      </c>
      <c r="AC59" s="29">
        <f t="shared" si="51"/>
        <v>10.2321666666667</v>
      </c>
      <c r="AD59" s="1">
        <f t="shared" si="52"/>
        <v>0.45</v>
      </c>
      <c r="AE59" s="30">
        <f t="shared" si="53"/>
        <v>451.750998261957</v>
      </c>
      <c r="AF59" s="1">
        <f t="shared" si="54"/>
        <v>10934218.1569006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37</v>
      </c>
      <c r="B60" s="13">
        <f>H7</f>
        <v>0.45</v>
      </c>
      <c r="C60" s="16">
        <v>2</v>
      </c>
      <c r="D60" s="19">
        <v>12.6142848601379</v>
      </c>
      <c r="E60" s="20">
        <f t="shared" si="55"/>
        <v>10.4195906755806</v>
      </c>
      <c r="F60" s="16" t="s">
        <v>73</v>
      </c>
      <c r="G60" s="13">
        <v>3</v>
      </c>
      <c r="H60" s="18">
        <f t="shared" si="40"/>
        <v>12.6142848601379</v>
      </c>
      <c r="I60" s="18">
        <f t="shared" si="41"/>
        <v>285.764284860138</v>
      </c>
      <c r="J60" s="18">
        <f t="shared" si="42"/>
        <v>0.0840568955055896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7.75227081101327</v>
      </c>
      <c r="P60" s="18">
        <f t="shared" si="45"/>
        <v>0.651631817492375</v>
      </c>
      <c r="Q60" s="24">
        <f t="shared" si="46"/>
        <v>0.293234317871569</v>
      </c>
      <c r="R60" s="18">
        <f t="shared" si="47"/>
        <v>1.24320825</v>
      </c>
      <c r="S60" s="25">
        <f t="shared" si="48"/>
        <v>0.235869025058005</v>
      </c>
      <c r="T60" s="3">
        <v>0.27</v>
      </c>
      <c r="U60" s="26">
        <f t="shared" si="49"/>
        <v>0.0636846367656614</v>
      </c>
      <c r="V60" s="3">
        <v>220.1</v>
      </c>
      <c r="W60" s="27">
        <v>12.1</v>
      </c>
      <c r="X60" s="27">
        <v>4.5</v>
      </c>
      <c r="Y60" s="27">
        <v>1.5</v>
      </c>
      <c r="Z60" s="27">
        <v>6.8</v>
      </c>
      <c r="AA60" s="3">
        <v>30.2</v>
      </c>
      <c r="AB60" s="2">
        <f t="shared" si="50"/>
        <v>0.294400917984847</v>
      </c>
      <c r="AC60" s="29">
        <f t="shared" si="51"/>
        <v>10.2321666666667</v>
      </c>
      <c r="AD60" s="1">
        <f t="shared" si="52"/>
        <v>0.45</v>
      </c>
      <c r="AE60" s="30">
        <f t="shared" si="53"/>
        <v>451.750998261957</v>
      </c>
      <c r="AF60" s="1">
        <f t="shared" si="54"/>
        <v>13608363.026663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9">
        <v>17.0914894330323</v>
      </c>
      <c r="E61" s="20">
        <f t="shared" si="55"/>
        <v>12.6142848601379</v>
      </c>
      <c r="F61" s="16" t="s">
        <v>73</v>
      </c>
      <c r="G61" s="13">
        <v>4</v>
      </c>
      <c r="H61" s="18">
        <f t="shared" si="40"/>
        <v>17.0914894330323</v>
      </c>
      <c r="I61" s="18">
        <f t="shared" si="41"/>
        <v>290.241489433032</v>
      </c>
      <c r="J61" s="18">
        <f t="shared" si="42"/>
        <v>0.142179988562928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9.8633239935209</v>
      </c>
      <c r="P61" s="18">
        <f t="shared" si="45"/>
        <v>1.40236729259125</v>
      </c>
      <c r="Q61" s="24">
        <f t="shared" si="46"/>
        <v>0.631065281666064</v>
      </c>
      <c r="R61" s="18">
        <f t="shared" si="47"/>
        <v>1.24320825</v>
      </c>
      <c r="S61" s="25">
        <f t="shared" si="48"/>
        <v>0.507610275001042</v>
      </c>
      <c r="T61" s="3">
        <v>0.27</v>
      </c>
      <c r="U61" s="26">
        <f t="shared" si="49"/>
        <v>0.137054774250281</v>
      </c>
      <c r="V61" s="3">
        <v>220.1</v>
      </c>
      <c r="W61" s="27">
        <v>12.1</v>
      </c>
      <c r="X61" s="27">
        <v>4.5</v>
      </c>
      <c r="Y61" s="27">
        <v>1.5</v>
      </c>
      <c r="Z61" s="27">
        <v>6.8</v>
      </c>
      <c r="AA61" s="3">
        <v>30.2</v>
      </c>
      <c r="AB61" s="2">
        <f t="shared" si="50"/>
        <v>0.31652201443646</v>
      </c>
      <c r="AC61" s="29">
        <f t="shared" si="51"/>
        <v>10.2321666666667</v>
      </c>
      <c r="AD61" s="1">
        <f t="shared" si="52"/>
        <v>0.45</v>
      </c>
      <c r="AE61" s="30">
        <f t="shared" si="53"/>
        <v>451.750998261957</v>
      </c>
      <c r="AF61" s="1">
        <f t="shared" si="54"/>
        <v>14630886.7100874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9">
        <v>22.680674921</v>
      </c>
      <c r="E62" s="20">
        <f t="shared" si="55"/>
        <v>17.0914894330323</v>
      </c>
      <c r="F62" s="16" t="s">
        <v>73</v>
      </c>
      <c r="G62" s="13">
        <v>5</v>
      </c>
      <c r="H62" s="18">
        <f t="shared" si="40"/>
        <v>22.680674921</v>
      </c>
      <c r="I62" s="18">
        <f t="shared" si="41"/>
        <v>295.830674921</v>
      </c>
      <c r="J62" s="18">
        <f t="shared" si="42"/>
        <v>0.267978681663835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8.03790886588316</v>
      </c>
      <c r="O62" s="18">
        <f t="shared" si="56"/>
        <v>3.18573283504648</v>
      </c>
      <c r="P62" s="18">
        <f t="shared" si="45"/>
        <v>0.853708485268948</v>
      </c>
      <c r="Q62" s="24">
        <f t="shared" si="46"/>
        <v>0.384168818371026</v>
      </c>
      <c r="R62" s="18">
        <f t="shared" si="47"/>
        <v>1.24320825</v>
      </c>
      <c r="S62" s="25">
        <f t="shared" si="48"/>
        <v>0.309014051645029</v>
      </c>
      <c r="T62" s="3">
        <v>0.27</v>
      </c>
      <c r="U62" s="26">
        <f t="shared" si="49"/>
        <v>0.0834337939441579</v>
      </c>
      <c r="V62" s="3">
        <v>229.1</v>
      </c>
      <c r="W62" s="27">
        <v>15.1</v>
      </c>
      <c r="X62" s="27">
        <v>6</v>
      </c>
      <c r="Y62" s="27">
        <v>3</v>
      </c>
      <c r="Z62" s="27">
        <v>7</v>
      </c>
      <c r="AA62" s="3">
        <v>30.2</v>
      </c>
      <c r="AB62" s="2">
        <f t="shared" si="50"/>
        <v>0.315555288874164</v>
      </c>
      <c r="AC62" s="29">
        <f t="shared" si="51"/>
        <v>10.2321666666667</v>
      </c>
      <c r="AD62" s="1">
        <f t="shared" si="52"/>
        <v>0.45</v>
      </c>
      <c r="AE62" s="30">
        <f t="shared" si="53"/>
        <v>451.750998261957</v>
      </c>
      <c r="AF62" s="1">
        <f t="shared" si="54"/>
        <v>14586200.869809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9">
        <v>26.0602773990323</v>
      </c>
      <c r="E63" s="20">
        <f t="shared" si="55"/>
        <v>22.680674921</v>
      </c>
      <c r="F63" s="16" t="s">
        <v>75</v>
      </c>
      <c r="G63" s="13">
        <v>6</v>
      </c>
      <c r="H63" s="18">
        <f t="shared" si="40"/>
        <v>26.0602773990323</v>
      </c>
      <c r="I63" s="18">
        <f t="shared" si="41"/>
        <v>299.210277399032</v>
      </c>
      <c r="J63" s="18">
        <f t="shared" si="42"/>
        <v>0.388645099728686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5.09470934977753</v>
      </c>
      <c r="P63" s="18">
        <f t="shared" si="45"/>
        <v>1.98003382333296</v>
      </c>
      <c r="Q63" s="24">
        <f t="shared" si="46"/>
        <v>0.891015220499831</v>
      </c>
      <c r="R63" s="18">
        <f t="shared" si="47"/>
        <v>1.24320825</v>
      </c>
      <c r="S63" s="25">
        <f t="shared" si="48"/>
        <v>0.716706328565493</v>
      </c>
      <c r="T63" s="3">
        <v>0.27</v>
      </c>
      <c r="U63" s="26">
        <f t="shared" si="49"/>
        <v>0.193510708712683</v>
      </c>
      <c r="V63" s="3">
        <v>229.1</v>
      </c>
      <c r="W63" s="27">
        <v>15.1</v>
      </c>
      <c r="X63" s="27">
        <v>6</v>
      </c>
      <c r="Y63" s="27">
        <v>3</v>
      </c>
      <c r="Z63" s="27">
        <v>7</v>
      </c>
      <c r="AA63" s="3">
        <v>30.2</v>
      </c>
      <c r="AB63" s="2">
        <f t="shared" si="50"/>
        <v>0.348743478676874</v>
      </c>
      <c r="AC63" s="29">
        <f t="shared" si="51"/>
        <v>10.2321666666667</v>
      </c>
      <c r="AD63" s="1">
        <f t="shared" si="52"/>
        <v>0.45</v>
      </c>
      <c r="AE63" s="30">
        <f t="shared" si="53"/>
        <v>451.750998261957</v>
      </c>
      <c r="AF63" s="1">
        <f t="shared" si="54"/>
        <v>16120288.936261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9">
        <v>27.0949647926667</v>
      </c>
      <c r="E64" s="20">
        <f t="shared" si="55"/>
        <v>26.0602773990323</v>
      </c>
      <c r="F64" s="16" t="s">
        <v>73</v>
      </c>
      <c r="G64" s="13">
        <v>7</v>
      </c>
      <c r="H64" s="18">
        <f t="shared" si="40"/>
        <v>27.0949647926667</v>
      </c>
      <c r="I64" s="18">
        <f t="shared" si="41"/>
        <v>300.244964792667</v>
      </c>
      <c r="J64" s="18">
        <f t="shared" si="42"/>
        <v>0.434766767027215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5.87736052644457</v>
      </c>
      <c r="P64" s="18">
        <f t="shared" si="45"/>
        <v>2.55528103473568</v>
      </c>
      <c r="Q64" s="24">
        <f t="shared" si="46"/>
        <v>1.14987646563106</v>
      </c>
      <c r="R64" s="18">
        <f t="shared" si="47"/>
        <v>1.24320825</v>
      </c>
      <c r="S64" s="25">
        <f t="shared" si="48"/>
        <v>0.924926669068561</v>
      </c>
      <c r="T64" s="3">
        <v>0.27</v>
      </c>
      <c r="U64" s="26">
        <f t="shared" si="49"/>
        <v>0.249730200648512</v>
      </c>
      <c r="V64" s="3">
        <v>229.1</v>
      </c>
      <c r="W64" s="27">
        <v>15.1</v>
      </c>
      <c r="X64" s="27">
        <v>6</v>
      </c>
      <c r="Y64" s="27">
        <v>3</v>
      </c>
      <c r="Z64" s="27">
        <v>7</v>
      </c>
      <c r="AA64" s="3">
        <v>30.2</v>
      </c>
      <c r="AB64" s="2">
        <f t="shared" si="50"/>
        <v>0.365693655495526</v>
      </c>
      <c r="AC64" s="29">
        <f t="shared" si="51"/>
        <v>10.2321666666667</v>
      </c>
      <c r="AD64" s="1">
        <f t="shared" si="52"/>
        <v>0.45</v>
      </c>
      <c r="AE64" s="30">
        <f t="shared" si="53"/>
        <v>451.750998261957</v>
      </c>
      <c r="AF64" s="1">
        <f t="shared" si="54"/>
        <v>16903792.4697867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9">
        <v>27.9209970022581</v>
      </c>
      <c r="E65" s="20">
        <f t="shared" si="55"/>
        <v>27.0949647926667</v>
      </c>
      <c r="F65" s="16" t="s">
        <v>73</v>
      </c>
      <c r="G65" s="13">
        <v>8</v>
      </c>
      <c r="H65" s="18">
        <f t="shared" si="40"/>
        <v>27.9209970022581</v>
      </c>
      <c r="I65" s="18">
        <f t="shared" si="41"/>
        <v>301.070997002258</v>
      </c>
      <c r="J65" s="18">
        <f t="shared" si="42"/>
        <v>0.47522327170735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6.0847644917089</v>
      </c>
      <c r="P65" s="18">
        <f t="shared" si="45"/>
        <v>2.89162168931861</v>
      </c>
      <c r="Q65" s="24">
        <f t="shared" si="46"/>
        <v>1.30122976019338</v>
      </c>
      <c r="R65" s="18">
        <f t="shared" si="47"/>
        <v>1.24320825</v>
      </c>
      <c r="S65" s="25">
        <f t="shared" si="48"/>
        <v>1.04667078922085</v>
      </c>
      <c r="T65" s="3">
        <v>0.27</v>
      </c>
      <c r="U65" s="26">
        <f t="shared" si="49"/>
        <v>0.28260111308963</v>
      </c>
      <c r="V65" s="3">
        <v>229.1</v>
      </c>
      <c r="W65" s="27">
        <v>15.1</v>
      </c>
      <c r="X65" s="27">
        <v>6</v>
      </c>
      <c r="Y65" s="27">
        <v>3</v>
      </c>
      <c r="Z65" s="27">
        <v>7</v>
      </c>
      <c r="AA65" s="3">
        <v>30.2</v>
      </c>
      <c r="AB65" s="2">
        <f t="shared" si="50"/>
        <v>0.375604235596524</v>
      </c>
      <c r="AC65" s="29">
        <f t="shared" si="51"/>
        <v>10.2321666666667</v>
      </c>
      <c r="AD65" s="1">
        <f t="shared" si="52"/>
        <v>0.45</v>
      </c>
      <c r="AE65" s="30">
        <f t="shared" si="53"/>
        <v>451.750998261957</v>
      </c>
      <c r="AF65" s="1">
        <f t="shared" si="54"/>
        <v>17361898.2825755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9">
        <v>27.9034387496774</v>
      </c>
      <c r="E66" s="20">
        <f t="shared" si="55"/>
        <v>27.9209970022581</v>
      </c>
      <c r="F66" s="16" t="s">
        <v>73</v>
      </c>
      <c r="G66" s="13">
        <v>9</v>
      </c>
      <c r="H66" s="18">
        <f t="shared" si="40"/>
        <v>27.9034387496774</v>
      </c>
      <c r="I66" s="18">
        <f t="shared" si="41"/>
        <v>301.053438749677</v>
      </c>
      <c r="J66" s="18">
        <f t="shared" si="42"/>
        <v>0.474327756989467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5.95582780239028</v>
      </c>
      <c r="P66" s="18">
        <f t="shared" si="45"/>
        <v>2.82501444252329</v>
      </c>
      <c r="Q66" s="24">
        <f t="shared" si="46"/>
        <v>1.27125649913548</v>
      </c>
      <c r="R66" s="18">
        <f t="shared" si="47"/>
        <v>1.24320825</v>
      </c>
      <c r="S66" s="25">
        <f t="shared" si="48"/>
        <v>1.02256118324141</v>
      </c>
      <c r="T66" s="3">
        <v>0.27</v>
      </c>
      <c r="U66" s="26">
        <f t="shared" si="49"/>
        <v>0.27609151947518</v>
      </c>
      <c r="V66" s="3">
        <v>229.1</v>
      </c>
      <c r="W66" s="27">
        <v>15.1</v>
      </c>
      <c r="X66" s="27">
        <v>6</v>
      </c>
      <c r="Y66" s="27">
        <v>3</v>
      </c>
      <c r="Z66" s="27">
        <v>7</v>
      </c>
      <c r="AA66" s="3">
        <v>30.2</v>
      </c>
      <c r="AB66" s="2">
        <f t="shared" si="50"/>
        <v>0.373641593121767</v>
      </c>
      <c r="AC66" s="29">
        <f t="shared" si="51"/>
        <v>10.2321666666667</v>
      </c>
      <c r="AD66" s="1">
        <f t="shared" si="52"/>
        <v>0.45</v>
      </c>
      <c r="AE66" s="30">
        <f t="shared" si="53"/>
        <v>451.750998261957</v>
      </c>
      <c r="AF66" s="1">
        <f t="shared" si="54"/>
        <v>17271177.2635282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9">
        <v>25.764006757</v>
      </c>
      <c r="E67" s="20">
        <f t="shared" si="55"/>
        <v>27.9034387496774</v>
      </c>
      <c r="F67" s="16" t="s">
        <v>73</v>
      </c>
      <c r="G67" s="13">
        <v>10</v>
      </c>
      <c r="H67" s="18">
        <f t="shared" si="40"/>
        <v>25.764006757</v>
      </c>
      <c r="I67" s="18">
        <f t="shared" si="41"/>
        <v>298.914006757</v>
      </c>
      <c r="J67" s="18">
        <f t="shared" si="42"/>
        <v>0.376309797457356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5.89349835986699</v>
      </c>
      <c r="P67" s="18">
        <f t="shared" si="45"/>
        <v>2.21778117411681</v>
      </c>
      <c r="Q67" s="24">
        <f t="shared" si="46"/>
        <v>0.998001528352564</v>
      </c>
      <c r="R67" s="18">
        <f t="shared" si="47"/>
        <v>1.24320825</v>
      </c>
      <c r="S67" s="25">
        <f t="shared" si="48"/>
        <v>0.802762954921321</v>
      </c>
      <c r="T67" s="3">
        <v>0.27</v>
      </c>
      <c r="U67" s="26">
        <f t="shared" si="49"/>
        <v>0.216745997828757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0"/>
        <v>0.34054891834537</v>
      </c>
      <c r="AC67" s="29">
        <f t="shared" si="51"/>
        <v>10.2321666666667</v>
      </c>
      <c r="AD67" s="1">
        <f t="shared" si="52"/>
        <v>0.45</v>
      </c>
      <c r="AE67" s="30">
        <f t="shared" si="53"/>
        <v>451.750998261957</v>
      </c>
      <c r="AF67" s="1">
        <f t="shared" si="54"/>
        <v>15741504.2755395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9">
        <v>23.3626535448387</v>
      </c>
      <c r="E68" s="20">
        <f t="shared" si="55"/>
        <v>25.764006757</v>
      </c>
      <c r="F68" s="16" t="s">
        <v>73</v>
      </c>
      <c r="G68" s="13">
        <v>11</v>
      </c>
      <c r="H68" s="18">
        <f t="shared" si="40"/>
        <v>23.3626535448387</v>
      </c>
      <c r="I68" s="18">
        <f t="shared" si="41"/>
        <v>296.512653544839</v>
      </c>
      <c r="J68" s="18">
        <f t="shared" si="42"/>
        <v>0.289052451697268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3.49193132646268</v>
      </c>
      <c r="O68" s="18">
        <f t="shared" si="56"/>
        <v>2.94647085928751</v>
      </c>
      <c r="P68" s="18">
        <f t="shared" si="45"/>
        <v>0.85168462573161</v>
      </c>
      <c r="Q68" s="24">
        <f t="shared" si="46"/>
        <v>0.383258081579225</v>
      </c>
      <c r="R68" s="18">
        <f t="shared" si="47"/>
        <v>1.24320825</v>
      </c>
      <c r="S68" s="25">
        <f t="shared" si="48"/>
        <v>0.308281481866956</v>
      </c>
      <c r="T68" s="3">
        <v>0.27</v>
      </c>
      <c r="U68" s="26">
        <f t="shared" si="49"/>
        <v>0.0832360001040781</v>
      </c>
      <c r="V68" s="3">
        <v>220.1</v>
      </c>
      <c r="W68" s="27">
        <v>12.1</v>
      </c>
      <c r="X68" s="27">
        <v>4.5</v>
      </c>
      <c r="Y68" s="27">
        <v>1.5</v>
      </c>
      <c r="Z68" s="27">
        <v>6.8</v>
      </c>
      <c r="AA68" s="3">
        <v>30.2</v>
      </c>
      <c r="AB68" s="2">
        <f t="shared" si="50"/>
        <v>0.30029565403138</v>
      </c>
      <c r="AC68" s="29">
        <f t="shared" si="51"/>
        <v>10.2321666666667</v>
      </c>
      <c r="AD68" s="1">
        <f t="shared" si="52"/>
        <v>0.45</v>
      </c>
      <c r="AE68" s="30">
        <f t="shared" si="53"/>
        <v>451.750998261957</v>
      </c>
      <c r="AF68" s="1">
        <f t="shared" si="54"/>
        <v>13880840.804982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9">
        <v>18.6239029486667</v>
      </c>
      <c r="E69" s="20">
        <f t="shared" si="55"/>
        <v>23.3626535448387</v>
      </c>
      <c r="F69" s="16" t="s">
        <v>75</v>
      </c>
      <c r="G69" s="13">
        <v>12</v>
      </c>
      <c r="H69" s="18">
        <f t="shared" si="40"/>
        <v>18.6239029486667</v>
      </c>
      <c r="I69" s="18">
        <f t="shared" si="41"/>
        <v>291.773902948667</v>
      </c>
      <c r="J69" s="18">
        <f t="shared" si="42"/>
        <v>0.169573357952629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4.8574712335559</v>
      </c>
      <c r="P69" s="18">
        <f t="shared" si="45"/>
        <v>0.823697708232373</v>
      </c>
      <c r="Q69" s="24">
        <f t="shared" si="46"/>
        <v>0.370663968704568</v>
      </c>
      <c r="R69" s="18">
        <f t="shared" si="47"/>
        <v>1.24320825</v>
      </c>
      <c r="S69" s="25">
        <f t="shared" si="48"/>
        <v>0.298151149418907</v>
      </c>
      <c r="T69" s="3">
        <v>0.27</v>
      </c>
      <c r="U69" s="26">
        <f t="shared" si="49"/>
        <v>0.0805008103431049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0.250670994318446</v>
      </c>
      <c r="AC69" s="29">
        <f t="shared" si="51"/>
        <v>10.2321666666667</v>
      </c>
      <c r="AD69" s="1">
        <f t="shared" si="52"/>
        <v>0.45</v>
      </c>
      <c r="AE69" s="30">
        <f t="shared" si="53"/>
        <v>451.750998261957</v>
      </c>
      <c r="AF69" s="1">
        <f t="shared" si="54"/>
        <v>11586994.7495054</v>
      </c>
      <c r="AG69" s="1">
        <f>SUM(AF58:AF69)</f>
        <v>173351889.870446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9">
        <v>13.6351445335806</v>
      </c>
      <c r="E70" s="20">
        <f t="shared" si="55"/>
        <v>18.6239029486667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3" t="s">
        <v>44</v>
      </c>
      <c r="T72" s="23"/>
      <c r="U72" s="23"/>
      <c r="V72" s="23" t="s">
        <v>45</v>
      </c>
      <c r="W72" s="23"/>
      <c r="X72" s="23"/>
      <c r="Y72" s="23" t="s">
        <v>46</v>
      </c>
      <c r="Z72" s="23"/>
      <c r="AA72" s="23"/>
      <c r="AB72" s="23" t="s">
        <v>47</v>
      </c>
      <c r="AC72" s="23"/>
      <c r="AD72" s="23"/>
      <c r="AE72" s="23" t="s">
        <v>48</v>
      </c>
      <c r="AF72" s="23"/>
      <c r="AG72" s="23"/>
      <c r="AH72" s="23" t="s">
        <v>49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51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4" t="s">
        <v>11</v>
      </c>
      <c r="AR73" s="34" t="s">
        <v>12</v>
      </c>
      <c r="AS73" s="34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11</v>
      </c>
      <c r="E74" s="16"/>
      <c r="F74" s="16"/>
      <c r="G74" s="13">
        <v>1</v>
      </c>
      <c r="H74" s="18">
        <f t="shared" ref="H74:H85" si="57">E75</f>
        <v>11</v>
      </c>
      <c r="I74" s="18">
        <f t="shared" ref="I74:I85" si="58">H74+273.15</f>
        <v>284.15</v>
      </c>
      <c r="J74" s="18">
        <f t="shared" ref="J74:J85" si="59">EXP(($C$16*(I74-$C$14))/($C$17*I74*$C$14))</f>
        <v>0.0692638331246278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0.0361016951012185</v>
      </c>
      <c r="Q74" s="24">
        <f t="shared" ref="Q74:Q85" si="63">P74*$B$76</f>
        <v>0.00938644072631681</v>
      </c>
      <c r="R74" s="18">
        <f t="shared" ref="R74:R85" si="64">L74*$B$76</f>
        <v>0.1355172</v>
      </c>
      <c r="S74" s="25">
        <f t="shared" ref="S74:S85" si="65">Q74/R74</f>
        <v>0.0692638331246278</v>
      </c>
      <c r="T74" s="3">
        <v>0.01</v>
      </c>
      <c r="U74" s="26">
        <f t="shared" ref="U74:U85" si="66">S74*T74</f>
        <v>0.000692638331246278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0.00618263833124628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0.13</v>
      </c>
      <c r="AX74" s="1">
        <f t="shared" ref="AX74:AX85" si="73">AW74*10000*AV74*0.67*AU74*AT74</f>
        <v>72.9770690514219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10.4195906755806</v>
      </c>
      <c r="E75" s="20">
        <f t="shared" ref="E75:E86" si="74">D74</f>
        <v>11</v>
      </c>
      <c r="F75" s="16" t="s">
        <v>73</v>
      </c>
      <c r="G75" s="13">
        <v>2</v>
      </c>
      <c r="H75" s="18">
        <f t="shared" si="57"/>
        <v>10.4195906755806</v>
      </c>
      <c r="I75" s="18">
        <f t="shared" si="58"/>
        <v>283.569590675581</v>
      </c>
      <c r="J75" s="18">
        <f t="shared" si="59"/>
        <v>0.0645723683690675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1.00633830489878</v>
      </c>
      <c r="P75" s="18">
        <f t="shared" si="62"/>
        <v>0.0649816477278271</v>
      </c>
      <c r="Q75" s="24">
        <f t="shared" si="63"/>
        <v>0.016895228409235</v>
      </c>
      <c r="R75" s="18">
        <f t="shared" si="64"/>
        <v>0.1355172</v>
      </c>
      <c r="S75" s="25">
        <f t="shared" si="65"/>
        <v>0.124672206990958</v>
      </c>
      <c r="T75" s="3">
        <v>0.01</v>
      </c>
      <c r="U75" s="26">
        <f t="shared" si="66"/>
        <v>0.00124672206990958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0.00673672206990958</v>
      </c>
      <c r="AU75" s="29">
        <f t="shared" si="70"/>
        <v>52.122</v>
      </c>
      <c r="AV75" s="1">
        <f t="shared" si="71"/>
        <v>0.26</v>
      </c>
      <c r="AW75" s="2">
        <f t="shared" si="72"/>
        <v>0.13</v>
      </c>
      <c r="AX75" s="1">
        <f t="shared" si="73"/>
        <v>79.5172231232437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9">
        <v>12.6142848601379</v>
      </c>
      <c r="E76" s="20">
        <f t="shared" si="74"/>
        <v>10.4195906755806</v>
      </c>
      <c r="F76" s="16" t="s">
        <v>73</v>
      </c>
      <c r="G76" s="13">
        <v>3</v>
      </c>
      <c r="H76" s="18">
        <f t="shared" si="57"/>
        <v>12.6142848601379</v>
      </c>
      <c r="I76" s="18">
        <f t="shared" si="58"/>
        <v>285.764284860138</v>
      </c>
      <c r="J76" s="18">
        <f t="shared" si="59"/>
        <v>0.0840568955055896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1.46257665717095</v>
      </c>
      <c r="P76" s="18">
        <f t="shared" si="62"/>
        <v>0.122939653240733</v>
      </c>
      <c r="Q76" s="24">
        <f t="shared" si="63"/>
        <v>0.0319643098425907</v>
      </c>
      <c r="R76" s="18">
        <f t="shared" si="64"/>
        <v>0.1355172</v>
      </c>
      <c r="S76" s="25">
        <f t="shared" si="65"/>
        <v>0.235869025058005</v>
      </c>
      <c r="T76" s="3">
        <v>0.01</v>
      </c>
      <c r="U76" s="26">
        <f t="shared" si="66"/>
        <v>0.00235869025058005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0.005</v>
      </c>
      <c r="AF76" s="3">
        <v>0.49</v>
      </c>
      <c r="AG76" s="26">
        <f t="shared" si="67"/>
        <v>0.00245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0.015</v>
      </c>
      <c r="AR76" s="3">
        <v>0.5</v>
      </c>
      <c r="AS76" s="3">
        <f t="shared" si="68"/>
        <v>0.0075</v>
      </c>
      <c r="AT76" s="2">
        <f t="shared" si="69"/>
        <v>0.0123086902505801</v>
      </c>
      <c r="AU76" s="29">
        <f t="shared" si="70"/>
        <v>52.122</v>
      </c>
      <c r="AV76" s="1">
        <f t="shared" si="71"/>
        <v>0.26</v>
      </c>
      <c r="AW76" s="2">
        <f t="shared" si="72"/>
        <v>0.13</v>
      </c>
      <c r="AX76" s="1">
        <f t="shared" si="73"/>
        <v>145.286217666897</v>
      </c>
    </row>
    <row r="77" s="1" customFormat="1" spans="1:50">
      <c r="A77" s="13"/>
      <c r="B77" s="13"/>
      <c r="C77" s="16">
        <v>3</v>
      </c>
      <c r="D77" s="19">
        <v>17.0914894330323</v>
      </c>
      <c r="E77" s="20">
        <f t="shared" si="74"/>
        <v>12.6142848601379</v>
      </c>
      <c r="F77" s="16" t="s">
        <v>73</v>
      </c>
      <c r="G77" s="13">
        <v>4</v>
      </c>
      <c r="H77" s="18">
        <f t="shared" si="57"/>
        <v>17.0914894330323</v>
      </c>
      <c r="I77" s="18">
        <f t="shared" si="58"/>
        <v>290.241489433032</v>
      </c>
      <c r="J77" s="18">
        <f t="shared" si="59"/>
        <v>0.142179988562928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1.86085700393022</v>
      </c>
      <c r="P77" s="18">
        <f t="shared" si="62"/>
        <v>0.264576627536043</v>
      </c>
      <c r="Q77" s="24">
        <f t="shared" si="63"/>
        <v>0.0687899231593713</v>
      </c>
      <c r="R77" s="18">
        <f t="shared" si="64"/>
        <v>0.1355172</v>
      </c>
      <c r="S77" s="25">
        <f t="shared" si="65"/>
        <v>0.507610275001042</v>
      </c>
      <c r="T77" s="3">
        <v>0.01</v>
      </c>
      <c r="U77" s="26">
        <f t="shared" si="66"/>
        <v>0.00507610275001042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0.005</v>
      </c>
      <c r="AF77" s="3">
        <v>0.49</v>
      </c>
      <c r="AG77" s="26">
        <f t="shared" si="67"/>
        <v>0.00245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0.015</v>
      </c>
      <c r="AR77" s="3">
        <v>0.5</v>
      </c>
      <c r="AS77" s="3">
        <f t="shared" si="68"/>
        <v>0.0075</v>
      </c>
      <c r="AT77" s="2">
        <f t="shared" si="69"/>
        <v>0.0150261027500104</v>
      </c>
      <c r="AU77" s="29">
        <f t="shared" si="70"/>
        <v>52.122</v>
      </c>
      <c r="AV77" s="1">
        <f t="shared" si="71"/>
        <v>0.26</v>
      </c>
      <c r="AW77" s="2">
        <f t="shared" si="72"/>
        <v>0.13</v>
      </c>
      <c r="AX77" s="1">
        <f t="shared" si="73"/>
        <v>177.361326865812</v>
      </c>
    </row>
    <row r="78" s="1" customFormat="1" spans="1:50">
      <c r="A78" s="13"/>
      <c r="B78" s="13"/>
      <c r="C78" s="16">
        <v>4</v>
      </c>
      <c r="D78" s="19">
        <v>22.680674921</v>
      </c>
      <c r="E78" s="20">
        <f t="shared" si="74"/>
        <v>17.0914894330323</v>
      </c>
      <c r="F78" s="16" t="s">
        <v>73</v>
      </c>
      <c r="G78" s="13">
        <v>5</v>
      </c>
      <c r="H78" s="18">
        <f t="shared" si="57"/>
        <v>22.680674921</v>
      </c>
      <c r="I78" s="18">
        <f t="shared" si="58"/>
        <v>295.830674921</v>
      </c>
      <c r="J78" s="18">
        <f t="shared" si="59"/>
        <v>0.267978681663835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1.51646635757447</v>
      </c>
      <c r="O78" s="18">
        <f t="shared" si="75"/>
        <v>0.601034018819709</v>
      </c>
      <c r="P78" s="18">
        <f t="shared" si="62"/>
        <v>0.161064303998422</v>
      </c>
      <c r="Q78" s="24">
        <f t="shared" si="63"/>
        <v>0.0418767190395898</v>
      </c>
      <c r="R78" s="18">
        <f t="shared" si="64"/>
        <v>0.1355172</v>
      </c>
      <c r="S78" s="25">
        <f t="shared" si="65"/>
        <v>0.309014051645029</v>
      </c>
      <c r="T78" s="3">
        <v>0.01</v>
      </c>
      <c r="U78" s="26">
        <f t="shared" si="66"/>
        <v>0.00309014051645029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0.01</v>
      </c>
      <c r="AF78" s="3">
        <v>0.49</v>
      </c>
      <c r="AG78" s="26">
        <f t="shared" si="67"/>
        <v>0.0049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0.02</v>
      </c>
      <c r="AR78" s="3">
        <v>0.5</v>
      </c>
      <c r="AS78" s="3">
        <f t="shared" si="68"/>
        <v>0.01</v>
      </c>
      <c r="AT78" s="2">
        <f t="shared" si="69"/>
        <v>0.0179901405164503</v>
      </c>
      <c r="AU78" s="29">
        <f t="shared" si="70"/>
        <v>52.122</v>
      </c>
      <c r="AV78" s="1">
        <f t="shared" si="71"/>
        <v>0.26</v>
      </c>
      <c r="AW78" s="2">
        <f t="shared" si="72"/>
        <v>0.13</v>
      </c>
      <c r="AX78" s="1">
        <f t="shared" si="73"/>
        <v>212.347489271483</v>
      </c>
    </row>
    <row r="79" s="1" customFormat="1" spans="1:50">
      <c r="A79" s="13"/>
      <c r="B79" s="13"/>
      <c r="C79" s="16">
        <v>5</v>
      </c>
      <c r="D79" s="19">
        <v>26.0602773990323</v>
      </c>
      <c r="E79" s="20">
        <f t="shared" si="74"/>
        <v>22.680674921</v>
      </c>
      <c r="F79" s="16" t="s">
        <v>75</v>
      </c>
      <c r="G79" s="13">
        <v>6</v>
      </c>
      <c r="H79" s="18">
        <f t="shared" si="57"/>
        <v>26.0602773990323</v>
      </c>
      <c r="I79" s="18">
        <f t="shared" si="58"/>
        <v>299.210277399032</v>
      </c>
      <c r="J79" s="18">
        <f t="shared" si="59"/>
        <v>0.388645099728686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0.961189714821287</v>
      </c>
      <c r="P79" s="18">
        <f t="shared" si="62"/>
        <v>0.373561672574906</v>
      </c>
      <c r="Q79" s="24">
        <f t="shared" si="63"/>
        <v>0.0971260348694756</v>
      </c>
      <c r="R79" s="18">
        <f t="shared" si="64"/>
        <v>0.1355172</v>
      </c>
      <c r="S79" s="25">
        <f t="shared" si="65"/>
        <v>0.716706328565493</v>
      </c>
      <c r="T79" s="3">
        <v>0.01</v>
      </c>
      <c r="U79" s="26">
        <f t="shared" si="66"/>
        <v>0.00716706328565493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0.01</v>
      </c>
      <c r="AF79" s="3">
        <v>0.49</v>
      </c>
      <c r="AG79" s="26">
        <f t="shared" si="67"/>
        <v>0.0049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0.02</v>
      </c>
      <c r="AR79" s="3">
        <v>0.5</v>
      </c>
      <c r="AS79" s="3">
        <f t="shared" si="68"/>
        <v>0.01</v>
      </c>
      <c r="AT79" s="2">
        <f t="shared" si="69"/>
        <v>0.0220670632856549</v>
      </c>
      <c r="AU79" s="29">
        <f t="shared" si="70"/>
        <v>52.122</v>
      </c>
      <c r="AV79" s="1">
        <f t="shared" si="71"/>
        <v>0.26</v>
      </c>
      <c r="AW79" s="2">
        <f t="shared" si="72"/>
        <v>0.13</v>
      </c>
      <c r="AX79" s="1">
        <f t="shared" si="73"/>
        <v>260.469643359313</v>
      </c>
    </row>
    <row r="80" s="1" customFormat="1" spans="1:50">
      <c r="A80" s="13"/>
      <c r="B80" s="13"/>
      <c r="C80" s="16">
        <v>6</v>
      </c>
      <c r="D80" s="19">
        <v>27.0949647926667</v>
      </c>
      <c r="E80" s="20">
        <f t="shared" si="74"/>
        <v>26.0602773990323</v>
      </c>
      <c r="F80" s="16" t="s">
        <v>73</v>
      </c>
      <c r="G80" s="13">
        <v>7</v>
      </c>
      <c r="H80" s="18">
        <f t="shared" si="57"/>
        <v>27.0949647926667</v>
      </c>
      <c r="I80" s="18">
        <f t="shared" si="58"/>
        <v>300.244964792667</v>
      </c>
      <c r="J80" s="18">
        <f t="shared" si="59"/>
        <v>0.434766767027215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1.10884804224638</v>
      </c>
      <c r="P80" s="18">
        <f t="shared" si="62"/>
        <v>0.482090278451916</v>
      </c>
      <c r="Q80" s="24">
        <f t="shared" si="63"/>
        <v>0.125343472397498</v>
      </c>
      <c r="R80" s="18">
        <f t="shared" si="64"/>
        <v>0.1355172</v>
      </c>
      <c r="S80" s="25">
        <f t="shared" si="65"/>
        <v>0.924926669068561</v>
      </c>
      <c r="T80" s="3">
        <v>0.01</v>
      </c>
      <c r="U80" s="26">
        <f t="shared" si="66"/>
        <v>0.00924926669068561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0.01</v>
      </c>
      <c r="AF80" s="3">
        <v>0.49</v>
      </c>
      <c r="AG80" s="26">
        <f t="shared" si="67"/>
        <v>0.0049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0.02</v>
      </c>
      <c r="AR80" s="3">
        <v>0.5</v>
      </c>
      <c r="AS80" s="3">
        <f t="shared" si="68"/>
        <v>0.01</v>
      </c>
      <c r="AT80" s="2">
        <f t="shared" si="69"/>
        <v>0.0241492666906856</v>
      </c>
      <c r="AU80" s="29">
        <f t="shared" si="70"/>
        <v>52.122</v>
      </c>
      <c r="AV80" s="1">
        <f t="shared" si="71"/>
        <v>0.26</v>
      </c>
      <c r="AW80" s="2">
        <f t="shared" si="72"/>
        <v>0.13</v>
      </c>
      <c r="AX80" s="1">
        <f t="shared" si="73"/>
        <v>285.047031446221</v>
      </c>
    </row>
    <row r="81" s="1" customFormat="1" spans="1:50">
      <c r="A81" s="13"/>
      <c r="B81" s="13"/>
      <c r="C81" s="16">
        <v>7</v>
      </c>
      <c r="D81" s="19">
        <v>27.9209970022581</v>
      </c>
      <c r="E81" s="20">
        <f t="shared" si="74"/>
        <v>27.0949647926667</v>
      </c>
      <c r="F81" s="16" t="s">
        <v>73</v>
      </c>
      <c r="G81" s="13">
        <v>8</v>
      </c>
      <c r="H81" s="18">
        <f t="shared" si="57"/>
        <v>27.9209970022581</v>
      </c>
      <c r="I81" s="18">
        <f t="shared" si="58"/>
        <v>301.070997002258</v>
      </c>
      <c r="J81" s="18">
        <f t="shared" si="59"/>
        <v>0.47522327170735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1.14797776379447</v>
      </c>
      <c r="P81" s="18">
        <f t="shared" si="62"/>
        <v>0.545545748757693</v>
      </c>
      <c r="Q81" s="24">
        <f t="shared" si="63"/>
        <v>0.141841894677</v>
      </c>
      <c r="R81" s="18">
        <f t="shared" si="64"/>
        <v>0.1355172</v>
      </c>
      <c r="S81" s="25">
        <f t="shared" si="65"/>
        <v>1.04667078922085</v>
      </c>
      <c r="T81" s="3">
        <v>0.01</v>
      </c>
      <c r="U81" s="26">
        <f t="shared" si="66"/>
        <v>0.0104667078922085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0.01</v>
      </c>
      <c r="AF81" s="3">
        <v>0.49</v>
      </c>
      <c r="AG81" s="26">
        <f t="shared" si="67"/>
        <v>0.0049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0.02</v>
      </c>
      <c r="AR81" s="3">
        <v>0.5</v>
      </c>
      <c r="AS81" s="3">
        <f t="shared" si="68"/>
        <v>0.01</v>
      </c>
      <c r="AT81" s="2">
        <f t="shared" si="69"/>
        <v>0.0253667078922085</v>
      </c>
      <c r="AU81" s="29">
        <f t="shared" si="70"/>
        <v>52.122</v>
      </c>
      <c r="AV81" s="1">
        <f t="shared" si="71"/>
        <v>0.26</v>
      </c>
      <c r="AW81" s="2">
        <f t="shared" si="72"/>
        <v>0.13</v>
      </c>
      <c r="AX81" s="1">
        <f t="shared" si="73"/>
        <v>299.417157251667</v>
      </c>
    </row>
    <row r="82" s="1" customFormat="1" spans="1:50">
      <c r="A82" s="13"/>
      <c r="B82" s="13"/>
      <c r="C82" s="16">
        <v>8</v>
      </c>
      <c r="D82" s="19">
        <v>27.9034387496774</v>
      </c>
      <c r="E82" s="20">
        <f t="shared" si="74"/>
        <v>27.9209970022581</v>
      </c>
      <c r="F82" s="16" t="s">
        <v>73</v>
      </c>
      <c r="G82" s="13">
        <v>9</v>
      </c>
      <c r="H82" s="18">
        <f t="shared" si="57"/>
        <v>27.9034387496774</v>
      </c>
      <c r="I82" s="18">
        <f t="shared" si="58"/>
        <v>301.053438749677</v>
      </c>
      <c r="J82" s="18">
        <f t="shared" si="59"/>
        <v>0.474327756989467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1.12365201503677</v>
      </c>
      <c r="P82" s="18">
        <f t="shared" si="62"/>
        <v>0.532979339929087</v>
      </c>
      <c r="Q82" s="24">
        <f t="shared" si="63"/>
        <v>0.138574628381563</v>
      </c>
      <c r="R82" s="18">
        <f t="shared" si="64"/>
        <v>0.1355172</v>
      </c>
      <c r="S82" s="25">
        <f t="shared" si="65"/>
        <v>1.02256118324141</v>
      </c>
      <c r="T82" s="3">
        <v>0.01</v>
      </c>
      <c r="U82" s="26">
        <f t="shared" si="66"/>
        <v>0.0102256118324141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0.01</v>
      </c>
      <c r="AF82" s="3">
        <v>0.49</v>
      </c>
      <c r="AG82" s="26">
        <f t="shared" si="67"/>
        <v>0.0049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0.02</v>
      </c>
      <c r="AR82" s="3">
        <v>0.5</v>
      </c>
      <c r="AS82" s="3">
        <f t="shared" si="68"/>
        <v>0.01</v>
      </c>
      <c r="AT82" s="2">
        <f t="shared" si="69"/>
        <v>0.0251256118324141</v>
      </c>
      <c r="AU82" s="29">
        <f t="shared" si="70"/>
        <v>52.122</v>
      </c>
      <c r="AV82" s="1">
        <f t="shared" si="71"/>
        <v>0.26</v>
      </c>
      <c r="AW82" s="2">
        <f t="shared" si="72"/>
        <v>0.13</v>
      </c>
      <c r="AX82" s="1">
        <f t="shared" si="73"/>
        <v>296.571368308341</v>
      </c>
    </row>
    <row r="83" s="1" customFormat="1" spans="1:50">
      <c r="A83" s="13"/>
      <c r="B83" s="13"/>
      <c r="C83" s="16">
        <v>9</v>
      </c>
      <c r="D83" s="19">
        <v>25.764006757</v>
      </c>
      <c r="E83" s="20">
        <f t="shared" si="74"/>
        <v>27.9034387496774</v>
      </c>
      <c r="F83" s="16" t="s">
        <v>73</v>
      </c>
      <c r="G83" s="13">
        <v>10</v>
      </c>
      <c r="H83" s="18">
        <f t="shared" si="57"/>
        <v>25.764006757</v>
      </c>
      <c r="I83" s="18">
        <f t="shared" si="58"/>
        <v>298.914006757</v>
      </c>
      <c r="J83" s="18">
        <f t="shared" si="59"/>
        <v>0.376309797457356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1.11189267510768</v>
      </c>
      <c r="P83" s="18">
        <f t="shared" si="62"/>
        <v>0.418416107364091</v>
      </c>
      <c r="Q83" s="24">
        <f t="shared" si="63"/>
        <v>0.108788187914664</v>
      </c>
      <c r="R83" s="18">
        <f t="shared" si="64"/>
        <v>0.1355172</v>
      </c>
      <c r="S83" s="25">
        <f t="shared" si="65"/>
        <v>0.80276295492132</v>
      </c>
      <c r="T83" s="3">
        <v>0.01</v>
      </c>
      <c r="U83" s="26">
        <f t="shared" si="66"/>
        <v>0.0080276295492132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0.0179776295492132</v>
      </c>
      <c r="AU83" s="29">
        <f t="shared" si="70"/>
        <v>52.122</v>
      </c>
      <c r="AV83" s="1">
        <f t="shared" si="71"/>
        <v>0.26</v>
      </c>
      <c r="AW83" s="2">
        <f t="shared" si="72"/>
        <v>0.13</v>
      </c>
      <c r="AX83" s="1">
        <f t="shared" si="73"/>
        <v>212.199815467672</v>
      </c>
    </row>
    <row r="84" s="1" customFormat="1" spans="1:50">
      <c r="A84" s="13"/>
      <c r="B84" s="13"/>
      <c r="C84" s="16">
        <v>10</v>
      </c>
      <c r="D84" s="19">
        <v>23.3626535448387</v>
      </c>
      <c r="E84" s="20">
        <f t="shared" si="74"/>
        <v>25.764006757</v>
      </c>
      <c r="F84" s="16" t="s">
        <v>73</v>
      </c>
      <c r="G84" s="13">
        <v>11</v>
      </c>
      <c r="H84" s="18">
        <f t="shared" si="57"/>
        <v>23.3626535448387</v>
      </c>
      <c r="I84" s="18">
        <f t="shared" si="58"/>
        <v>296.512653544839</v>
      </c>
      <c r="J84" s="18">
        <f t="shared" si="59"/>
        <v>0.289052451697268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0.658802739356415</v>
      </c>
      <c r="O84" s="18">
        <f t="shared" si="75"/>
        <v>0.55589382838718</v>
      </c>
      <c r="P84" s="18">
        <f t="shared" si="62"/>
        <v>0.160682473978695</v>
      </c>
      <c r="Q84" s="24">
        <f t="shared" si="63"/>
        <v>0.0417774432344606</v>
      </c>
      <c r="R84" s="18">
        <f t="shared" si="64"/>
        <v>0.1355172</v>
      </c>
      <c r="S84" s="25">
        <f t="shared" si="65"/>
        <v>0.308281481866956</v>
      </c>
      <c r="T84" s="3">
        <v>0.01</v>
      </c>
      <c r="U84" s="26">
        <f t="shared" si="66"/>
        <v>0.00308281481866956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0.005</v>
      </c>
      <c r="AF84" s="3">
        <v>0.49</v>
      </c>
      <c r="AG84" s="26">
        <f t="shared" si="67"/>
        <v>0.00245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0.015</v>
      </c>
      <c r="AR84" s="3">
        <v>0.5</v>
      </c>
      <c r="AS84" s="3">
        <f t="shared" si="68"/>
        <v>0.0075</v>
      </c>
      <c r="AT84" s="2">
        <f t="shared" si="69"/>
        <v>0.0130328148186696</v>
      </c>
      <c r="AU84" s="29">
        <f t="shared" si="70"/>
        <v>52.122</v>
      </c>
      <c r="AV84" s="1">
        <f t="shared" si="71"/>
        <v>0.26</v>
      </c>
      <c r="AW84" s="2">
        <f t="shared" si="72"/>
        <v>0.13</v>
      </c>
      <c r="AX84" s="1">
        <f t="shared" si="73"/>
        <v>153.833456851215</v>
      </c>
    </row>
    <row r="85" s="1" customFormat="1" spans="1:51">
      <c r="A85" s="13"/>
      <c r="B85" s="13"/>
      <c r="C85" s="16">
        <v>11</v>
      </c>
      <c r="D85" s="19">
        <v>18.6239029486667</v>
      </c>
      <c r="E85" s="20">
        <f t="shared" si="74"/>
        <v>23.3626535448387</v>
      </c>
      <c r="F85" s="16" t="s">
        <v>75</v>
      </c>
      <c r="G85" s="13">
        <v>12</v>
      </c>
      <c r="H85" s="18">
        <f t="shared" si="57"/>
        <v>18.6239029486667</v>
      </c>
      <c r="I85" s="18">
        <f t="shared" si="58"/>
        <v>291.773902948667</v>
      </c>
      <c r="J85" s="18">
        <f t="shared" si="59"/>
        <v>0.169573357952629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0.916431354408485</v>
      </c>
      <c r="P85" s="18">
        <f t="shared" si="62"/>
        <v>0.155402342100123</v>
      </c>
      <c r="Q85" s="24">
        <f t="shared" si="63"/>
        <v>0.0404046089460319</v>
      </c>
      <c r="R85" s="18">
        <f t="shared" si="64"/>
        <v>0.1355172</v>
      </c>
      <c r="S85" s="25">
        <f t="shared" si="65"/>
        <v>0.298151149418907</v>
      </c>
      <c r="T85" s="3">
        <v>0.01</v>
      </c>
      <c r="U85" s="26">
        <f t="shared" si="66"/>
        <v>0.00298151149418907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0.00847151149418907</v>
      </c>
      <c r="AU85" s="29">
        <f t="shared" si="70"/>
        <v>52.122</v>
      </c>
      <c r="AV85" s="1">
        <f t="shared" si="71"/>
        <v>0.26</v>
      </c>
      <c r="AW85" s="2">
        <f t="shared" si="72"/>
        <v>0.13</v>
      </c>
      <c r="AX85" s="1">
        <f t="shared" si="73"/>
        <v>99.9938935707938</v>
      </c>
      <c r="AY85" s="1">
        <f>SUM(AX74:AX85)</f>
        <v>2295.02169223408</v>
      </c>
    </row>
    <row r="86" s="1" customFormat="1" spans="1:46">
      <c r="A86" s="13"/>
      <c r="B86" s="13"/>
      <c r="C86" s="16">
        <v>12</v>
      </c>
      <c r="D86" s="19">
        <v>13.6351445335806</v>
      </c>
      <c r="E86" s="20">
        <f t="shared" si="74"/>
        <v>18.6239029486667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44</v>
      </c>
      <c r="T88" s="23"/>
      <c r="U88" s="23"/>
      <c r="V88" s="23" t="s">
        <v>45</v>
      </c>
      <c r="W88" s="23"/>
      <c r="X88" s="23"/>
      <c r="Y88" s="23" t="s">
        <v>46</v>
      </c>
      <c r="Z88" s="23"/>
      <c r="AA88" s="23"/>
      <c r="AB88" s="23" t="s">
        <v>47</v>
      </c>
      <c r="AC88" s="23"/>
      <c r="AD88" s="23"/>
      <c r="AE88" s="23" t="s">
        <v>48</v>
      </c>
      <c r="AF88" s="23"/>
      <c r="AG88" s="23"/>
      <c r="AH88" s="23" t="s">
        <v>49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51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4" t="s">
        <v>11</v>
      </c>
      <c r="AR89" s="34" t="s">
        <v>12</v>
      </c>
      <c r="AS89" s="34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11</v>
      </c>
      <c r="E90" s="16"/>
      <c r="F90" s="16"/>
      <c r="G90" s="13">
        <v>1</v>
      </c>
      <c r="H90" s="18">
        <f t="shared" ref="H90:H101" si="76">E91</f>
        <v>11</v>
      </c>
      <c r="I90" s="18">
        <f t="shared" ref="I90:I101" si="77">H90+273.15</f>
        <v>284.15</v>
      </c>
      <c r="J90" s="18">
        <f t="shared" ref="J90:J101" si="78">EXP(($C$16*(I90-$C$14))/($C$17*I90*$C$14))</f>
        <v>0.0692638331246278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0.0197194132905815</v>
      </c>
      <c r="Q90" s="24">
        <f t="shared" ref="Q90:Q101" si="82">P90*$B$76</f>
        <v>0.0051270474555512</v>
      </c>
      <c r="R90" s="18">
        <f t="shared" ref="R90:R101" si="83">L90*$B$76</f>
        <v>0.074022</v>
      </c>
      <c r="S90" s="25">
        <f t="shared" ref="S90:S101" si="84">Q90/R90</f>
        <v>0.0692638331246278</v>
      </c>
      <c r="T90" s="3">
        <v>0.01</v>
      </c>
      <c r="U90" s="26">
        <f t="shared" ref="U90:U101" si="85">S90*T90</f>
        <v>0.000692638331246278</v>
      </c>
      <c r="V90" s="25"/>
      <c r="W90" s="3"/>
      <c r="X90" s="3"/>
      <c r="Y90" s="28"/>
      <c r="Z90" s="3"/>
      <c r="AA90" s="27"/>
      <c r="AB90" s="3"/>
      <c r="AC90" s="3"/>
      <c r="AD90" s="3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0.00618263833124628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0</v>
      </c>
      <c r="AX90" s="1">
        <f t="shared" ref="AX90:AX101" si="92">AW90*10000*AV90*0.67*AU90*AT90</f>
        <v>0</v>
      </c>
      <c r="AZ90" s="2">
        <f t="shared" ref="AZ90:AZ101" si="93">$E$10</f>
        <v>0</v>
      </c>
      <c r="BA90" s="1">
        <f t="shared" ref="BA90:BA101" si="94">AZ90*10000*AV90*0.67*AU90*AT90</f>
        <v>0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10.4195906755806</v>
      </c>
      <c r="E91" s="20">
        <f t="shared" ref="E91:E102" si="95">D90</f>
        <v>11</v>
      </c>
      <c r="F91" s="16" t="s">
        <v>73</v>
      </c>
      <c r="G91" s="13">
        <v>2</v>
      </c>
      <c r="H91" s="18">
        <f t="shared" si="76"/>
        <v>10.4195906755806</v>
      </c>
      <c r="I91" s="18">
        <f t="shared" si="77"/>
        <v>283.569590675581</v>
      </c>
      <c r="J91" s="18">
        <f t="shared" si="78"/>
        <v>0.0645723683690675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0.549680586709418</v>
      </c>
      <c r="P91" s="18">
        <f t="shared" si="81"/>
        <v>0.0354941773303257</v>
      </c>
      <c r="Q91" s="24">
        <f t="shared" si="82"/>
        <v>0.00922848610588469</v>
      </c>
      <c r="R91" s="18">
        <f t="shared" si="83"/>
        <v>0.074022</v>
      </c>
      <c r="S91" s="25">
        <f t="shared" si="84"/>
        <v>0.124672206990958</v>
      </c>
      <c r="T91" s="3">
        <v>0.01</v>
      </c>
      <c r="U91" s="26">
        <f t="shared" si="85"/>
        <v>0.00124672206990958</v>
      </c>
      <c r="V91" s="25"/>
      <c r="W91" s="3"/>
      <c r="X91" s="3"/>
      <c r="Y91" s="28"/>
      <c r="Z91" s="3"/>
      <c r="AA91" s="27"/>
      <c r="AB91" s="3"/>
      <c r="AC91" s="3"/>
      <c r="AD91" s="3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0.00673672206990958</v>
      </c>
      <c r="AU91" s="29">
        <f t="shared" si="89"/>
        <v>28.47</v>
      </c>
      <c r="AV91" s="1">
        <f t="shared" si="90"/>
        <v>0.26</v>
      </c>
      <c r="AW91" s="2">
        <f t="shared" si="91"/>
        <v>0</v>
      </c>
      <c r="AX91" s="1">
        <f t="shared" si="92"/>
        <v>0</v>
      </c>
      <c r="AZ91" s="2">
        <f t="shared" si="93"/>
        <v>0</v>
      </c>
      <c r="BA91" s="1">
        <f t="shared" si="94"/>
        <v>0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9">
        <v>12.6142848601379</v>
      </c>
      <c r="E92" s="20">
        <f t="shared" si="95"/>
        <v>10.4195906755806</v>
      </c>
      <c r="F92" s="16" t="s">
        <v>73</v>
      </c>
      <c r="G92" s="13">
        <v>3</v>
      </c>
      <c r="H92" s="18">
        <f t="shared" si="76"/>
        <v>12.6142848601379</v>
      </c>
      <c r="I92" s="18">
        <f t="shared" si="77"/>
        <v>285.764284860138</v>
      </c>
      <c r="J92" s="18">
        <f t="shared" si="78"/>
        <v>0.0840568955055896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0.798886409379093</v>
      </c>
      <c r="P92" s="18">
        <f t="shared" si="81"/>
        <v>0.0671519114340141</v>
      </c>
      <c r="Q92" s="24">
        <f t="shared" si="82"/>
        <v>0.0174594969728437</v>
      </c>
      <c r="R92" s="18">
        <f t="shared" si="83"/>
        <v>0.074022</v>
      </c>
      <c r="S92" s="25">
        <f t="shared" si="84"/>
        <v>0.235869025058005</v>
      </c>
      <c r="T92" s="3">
        <v>0.01</v>
      </c>
      <c r="U92" s="26">
        <f t="shared" si="85"/>
        <v>0.00235869025058005</v>
      </c>
      <c r="V92" s="25"/>
      <c r="W92" s="3"/>
      <c r="X92" s="3"/>
      <c r="Y92" s="28"/>
      <c r="Z92" s="3"/>
      <c r="AA92" s="27"/>
      <c r="AB92" s="3"/>
      <c r="AC92" s="3"/>
      <c r="AD92" s="3"/>
      <c r="AE92" s="25">
        <v>0.005</v>
      </c>
      <c r="AF92" s="3">
        <v>0.49</v>
      </c>
      <c r="AG92" s="26">
        <f t="shared" si="86"/>
        <v>0.00245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0.015</v>
      </c>
      <c r="AR92" s="3">
        <v>0.5</v>
      </c>
      <c r="AS92" s="3">
        <f t="shared" si="87"/>
        <v>0.0075</v>
      </c>
      <c r="AT92" s="2">
        <f t="shared" si="88"/>
        <v>0.0123086902505801</v>
      </c>
      <c r="AU92" s="29">
        <f t="shared" si="89"/>
        <v>28.47</v>
      </c>
      <c r="AV92" s="1">
        <f t="shared" si="90"/>
        <v>0.26</v>
      </c>
      <c r="AW92" s="2">
        <f t="shared" si="91"/>
        <v>0</v>
      </c>
      <c r="AX92" s="1">
        <f t="shared" si="92"/>
        <v>0</v>
      </c>
      <c r="AZ92" s="2">
        <f t="shared" si="93"/>
        <v>0</v>
      </c>
      <c r="BA92" s="1">
        <f t="shared" si="94"/>
        <v>0</v>
      </c>
    </row>
    <row r="93" s="1" customFormat="1" spans="1:53">
      <c r="A93" s="13"/>
      <c r="B93" s="13"/>
      <c r="C93" s="16">
        <v>3</v>
      </c>
      <c r="D93" s="19">
        <v>17.0914894330323</v>
      </c>
      <c r="E93" s="20">
        <f t="shared" si="95"/>
        <v>12.6142848601379</v>
      </c>
      <c r="F93" s="16" t="s">
        <v>73</v>
      </c>
      <c r="G93" s="13">
        <v>4</v>
      </c>
      <c r="H93" s="18">
        <f t="shared" si="76"/>
        <v>17.0914894330323</v>
      </c>
      <c r="I93" s="18">
        <f t="shared" si="77"/>
        <v>290.241489433032</v>
      </c>
      <c r="J93" s="18">
        <f t="shared" si="78"/>
        <v>0.142179988562928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1.01643449794508</v>
      </c>
      <c r="P93" s="18">
        <f t="shared" si="81"/>
        <v>0.144516645292797</v>
      </c>
      <c r="Q93" s="24">
        <f t="shared" si="82"/>
        <v>0.0375743277761272</v>
      </c>
      <c r="R93" s="18">
        <f t="shared" si="83"/>
        <v>0.074022</v>
      </c>
      <c r="S93" s="25">
        <f t="shared" si="84"/>
        <v>0.507610275001042</v>
      </c>
      <c r="T93" s="3">
        <v>0.01</v>
      </c>
      <c r="U93" s="26">
        <f t="shared" si="85"/>
        <v>0.00507610275001042</v>
      </c>
      <c r="V93" s="25"/>
      <c r="W93" s="3"/>
      <c r="X93" s="3"/>
      <c r="Y93" s="28"/>
      <c r="Z93" s="3"/>
      <c r="AA93" s="27"/>
      <c r="AB93" s="3"/>
      <c r="AC93" s="3"/>
      <c r="AD93" s="3"/>
      <c r="AE93" s="25">
        <v>0.005</v>
      </c>
      <c r="AF93" s="3">
        <v>0.49</v>
      </c>
      <c r="AG93" s="26">
        <f t="shared" si="86"/>
        <v>0.00245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0.015</v>
      </c>
      <c r="AR93" s="3">
        <v>0.5</v>
      </c>
      <c r="AS93" s="3">
        <f t="shared" si="87"/>
        <v>0.0075</v>
      </c>
      <c r="AT93" s="2">
        <f t="shared" si="88"/>
        <v>0.0150261027500104</v>
      </c>
      <c r="AU93" s="29">
        <f t="shared" si="89"/>
        <v>28.47</v>
      </c>
      <c r="AV93" s="1">
        <f t="shared" si="90"/>
        <v>0.26</v>
      </c>
      <c r="AW93" s="2">
        <f t="shared" si="91"/>
        <v>0</v>
      </c>
      <c r="AX93" s="1">
        <f t="shared" si="92"/>
        <v>0</v>
      </c>
      <c r="AZ93" s="2">
        <f t="shared" si="93"/>
        <v>0</v>
      </c>
      <c r="BA93" s="1">
        <f t="shared" si="94"/>
        <v>0</v>
      </c>
    </row>
    <row r="94" s="1" customFormat="1" spans="1:53">
      <c r="A94" s="13"/>
      <c r="B94" s="13"/>
      <c r="C94" s="16">
        <v>4</v>
      </c>
      <c r="D94" s="19">
        <v>22.680674921</v>
      </c>
      <c r="E94" s="20">
        <f t="shared" si="95"/>
        <v>17.0914894330323</v>
      </c>
      <c r="F94" s="16" t="s">
        <v>73</v>
      </c>
      <c r="G94" s="13">
        <v>5</v>
      </c>
      <c r="H94" s="18">
        <f t="shared" si="76"/>
        <v>22.680674921</v>
      </c>
      <c r="I94" s="18">
        <f t="shared" si="77"/>
        <v>295.830674921</v>
      </c>
      <c r="J94" s="18">
        <f t="shared" si="78"/>
        <v>0.267978681663835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0.828321960019668</v>
      </c>
      <c r="O94" s="18">
        <f t="shared" si="96"/>
        <v>0.328295892632614</v>
      </c>
      <c r="P94" s="18">
        <f t="shared" si="81"/>
        <v>0.0879763005033398</v>
      </c>
      <c r="Q94" s="24">
        <f t="shared" si="82"/>
        <v>0.0228738381308683</v>
      </c>
      <c r="R94" s="18">
        <f t="shared" si="83"/>
        <v>0.074022</v>
      </c>
      <c r="S94" s="25">
        <f t="shared" si="84"/>
        <v>0.309014051645029</v>
      </c>
      <c r="T94" s="3">
        <v>0.01</v>
      </c>
      <c r="U94" s="26">
        <f t="shared" si="85"/>
        <v>0.00309014051645029</v>
      </c>
      <c r="V94" s="25"/>
      <c r="W94" s="3"/>
      <c r="X94" s="3"/>
      <c r="Y94" s="28"/>
      <c r="Z94" s="3"/>
      <c r="AA94" s="27"/>
      <c r="AB94" s="3"/>
      <c r="AC94" s="3"/>
      <c r="AD94" s="3"/>
      <c r="AE94" s="25">
        <v>0.01</v>
      </c>
      <c r="AF94" s="3">
        <v>0.49</v>
      </c>
      <c r="AG94" s="26">
        <f t="shared" si="86"/>
        <v>0.0049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0.02</v>
      </c>
      <c r="AR94" s="3">
        <v>0.5</v>
      </c>
      <c r="AS94" s="3">
        <f t="shared" si="87"/>
        <v>0.01</v>
      </c>
      <c r="AT94" s="2">
        <f t="shared" si="88"/>
        <v>0.0179901405164503</v>
      </c>
      <c r="AU94" s="29">
        <f t="shared" si="89"/>
        <v>28.47</v>
      </c>
      <c r="AV94" s="1">
        <f t="shared" si="90"/>
        <v>0.26</v>
      </c>
      <c r="AW94" s="2">
        <f t="shared" si="91"/>
        <v>0</v>
      </c>
      <c r="AX94" s="1">
        <f t="shared" si="92"/>
        <v>0</v>
      </c>
      <c r="AZ94" s="2">
        <f t="shared" si="93"/>
        <v>0</v>
      </c>
      <c r="BA94" s="1">
        <f t="shared" si="94"/>
        <v>0</v>
      </c>
    </row>
    <row r="95" s="1" customFormat="1" spans="1:53">
      <c r="A95" s="13"/>
      <c r="B95" s="13"/>
      <c r="C95" s="16">
        <v>5</v>
      </c>
      <c r="D95" s="19">
        <v>26.0602773990323</v>
      </c>
      <c r="E95" s="20">
        <f t="shared" si="95"/>
        <v>22.680674921</v>
      </c>
      <c r="F95" s="16" t="s">
        <v>75</v>
      </c>
      <c r="G95" s="13">
        <v>6</v>
      </c>
      <c r="H95" s="18">
        <f t="shared" si="76"/>
        <v>26.0602773990323</v>
      </c>
      <c r="I95" s="18">
        <f t="shared" si="77"/>
        <v>299.210277399032</v>
      </c>
      <c r="J95" s="18">
        <f t="shared" si="78"/>
        <v>0.388645099728686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0.525019592129274</v>
      </c>
      <c r="P95" s="18">
        <f t="shared" si="81"/>
        <v>0.204046291742596</v>
      </c>
      <c r="Q95" s="24">
        <f t="shared" si="82"/>
        <v>0.0530520358530749</v>
      </c>
      <c r="R95" s="18">
        <f t="shared" si="83"/>
        <v>0.074022</v>
      </c>
      <c r="S95" s="25">
        <f t="shared" si="84"/>
        <v>0.716706328565493</v>
      </c>
      <c r="T95" s="3">
        <v>0.01</v>
      </c>
      <c r="U95" s="26">
        <f t="shared" si="85"/>
        <v>0.00716706328565493</v>
      </c>
      <c r="V95" s="25"/>
      <c r="W95" s="3"/>
      <c r="X95" s="3"/>
      <c r="Y95" s="28"/>
      <c r="Z95" s="3"/>
      <c r="AA95" s="27"/>
      <c r="AB95" s="3"/>
      <c r="AC95" s="3"/>
      <c r="AD95" s="3"/>
      <c r="AE95" s="25">
        <v>0.01</v>
      </c>
      <c r="AF95" s="3">
        <v>0.49</v>
      </c>
      <c r="AG95" s="26">
        <f t="shared" si="86"/>
        <v>0.0049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0.02</v>
      </c>
      <c r="AR95" s="3">
        <v>0.5</v>
      </c>
      <c r="AS95" s="3">
        <f t="shared" si="87"/>
        <v>0.01</v>
      </c>
      <c r="AT95" s="2">
        <f t="shared" si="88"/>
        <v>0.0220670632856549</v>
      </c>
      <c r="AU95" s="29">
        <f t="shared" si="89"/>
        <v>28.47</v>
      </c>
      <c r="AV95" s="1">
        <f t="shared" si="90"/>
        <v>0.26</v>
      </c>
      <c r="AW95" s="2">
        <f t="shared" si="91"/>
        <v>0</v>
      </c>
      <c r="AX95" s="1">
        <f t="shared" si="92"/>
        <v>0</v>
      </c>
      <c r="AZ95" s="2">
        <f t="shared" si="93"/>
        <v>0</v>
      </c>
      <c r="BA95" s="1">
        <f t="shared" si="94"/>
        <v>0</v>
      </c>
    </row>
    <row r="96" s="1" customFormat="1" spans="1:53">
      <c r="A96" s="13"/>
      <c r="B96" s="13"/>
      <c r="C96" s="16">
        <v>6</v>
      </c>
      <c r="D96" s="19">
        <v>27.0949647926667</v>
      </c>
      <c r="E96" s="20">
        <f t="shared" si="95"/>
        <v>26.0602773990323</v>
      </c>
      <c r="F96" s="16" t="s">
        <v>73</v>
      </c>
      <c r="G96" s="13">
        <v>7</v>
      </c>
      <c r="H96" s="18">
        <f t="shared" si="76"/>
        <v>27.0949647926667</v>
      </c>
      <c r="I96" s="18">
        <f t="shared" si="77"/>
        <v>300.244964792667</v>
      </c>
      <c r="J96" s="18">
        <f t="shared" si="78"/>
        <v>0.434766767027215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0.605673300386678</v>
      </c>
      <c r="P96" s="18">
        <f t="shared" si="81"/>
        <v>0.263326622683819</v>
      </c>
      <c r="Q96" s="24">
        <f t="shared" si="82"/>
        <v>0.068464921897793</v>
      </c>
      <c r="R96" s="18">
        <f t="shared" si="83"/>
        <v>0.074022</v>
      </c>
      <c r="S96" s="25">
        <f t="shared" si="84"/>
        <v>0.924926669068561</v>
      </c>
      <c r="T96" s="3">
        <v>0.01</v>
      </c>
      <c r="U96" s="26">
        <f t="shared" si="85"/>
        <v>0.00924926669068561</v>
      </c>
      <c r="V96" s="25"/>
      <c r="W96" s="3"/>
      <c r="X96" s="3"/>
      <c r="Y96" s="28"/>
      <c r="Z96" s="3"/>
      <c r="AA96" s="27"/>
      <c r="AB96" s="3"/>
      <c r="AC96" s="3"/>
      <c r="AD96" s="3"/>
      <c r="AE96" s="25">
        <v>0.01</v>
      </c>
      <c r="AF96" s="3">
        <v>0.49</v>
      </c>
      <c r="AG96" s="26">
        <f t="shared" si="86"/>
        <v>0.0049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0.02</v>
      </c>
      <c r="AR96" s="3">
        <v>0.5</v>
      </c>
      <c r="AS96" s="3">
        <f t="shared" si="87"/>
        <v>0.01</v>
      </c>
      <c r="AT96" s="2">
        <f t="shared" si="88"/>
        <v>0.0241492666906856</v>
      </c>
      <c r="AU96" s="29">
        <f t="shared" si="89"/>
        <v>28.47</v>
      </c>
      <c r="AV96" s="1">
        <f t="shared" si="90"/>
        <v>0.26</v>
      </c>
      <c r="AW96" s="2">
        <f t="shared" si="91"/>
        <v>0</v>
      </c>
      <c r="AX96" s="1">
        <f t="shared" si="92"/>
        <v>0</v>
      </c>
      <c r="AZ96" s="2">
        <f t="shared" si="93"/>
        <v>0</v>
      </c>
      <c r="BA96" s="1">
        <f t="shared" si="94"/>
        <v>0</v>
      </c>
    </row>
    <row r="97" s="1" customFormat="1" spans="1:53">
      <c r="A97" s="13"/>
      <c r="B97" s="13"/>
      <c r="C97" s="16">
        <v>7</v>
      </c>
      <c r="D97" s="19">
        <v>27.9209970022581</v>
      </c>
      <c r="E97" s="20">
        <f t="shared" si="95"/>
        <v>27.0949647926667</v>
      </c>
      <c r="F97" s="16" t="s">
        <v>73</v>
      </c>
      <c r="G97" s="13">
        <v>8</v>
      </c>
      <c r="H97" s="18">
        <f t="shared" si="76"/>
        <v>27.9209970022581</v>
      </c>
      <c r="I97" s="18">
        <f t="shared" si="77"/>
        <v>301.070997002258</v>
      </c>
      <c r="J97" s="18">
        <f t="shared" si="78"/>
        <v>0.47522327170735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0.627046677702859</v>
      </c>
      <c r="P97" s="18">
        <f t="shared" si="81"/>
        <v>0.297987173691177</v>
      </c>
      <c r="Q97" s="24">
        <f t="shared" si="82"/>
        <v>0.077476665159706</v>
      </c>
      <c r="R97" s="18">
        <f t="shared" si="83"/>
        <v>0.074022</v>
      </c>
      <c r="S97" s="25">
        <f t="shared" si="84"/>
        <v>1.04667078922085</v>
      </c>
      <c r="T97" s="3">
        <v>0.01</v>
      </c>
      <c r="U97" s="26">
        <f t="shared" si="85"/>
        <v>0.0104667078922085</v>
      </c>
      <c r="V97" s="25"/>
      <c r="W97" s="3"/>
      <c r="X97" s="3"/>
      <c r="Y97" s="28"/>
      <c r="Z97" s="3"/>
      <c r="AA97" s="27"/>
      <c r="AB97" s="3"/>
      <c r="AC97" s="3"/>
      <c r="AD97" s="3"/>
      <c r="AE97" s="25">
        <v>0.01</v>
      </c>
      <c r="AF97" s="3">
        <v>0.49</v>
      </c>
      <c r="AG97" s="26">
        <f t="shared" si="86"/>
        <v>0.0049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0.02</v>
      </c>
      <c r="AR97" s="3">
        <v>0.5</v>
      </c>
      <c r="AS97" s="3">
        <f t="shared" si="87"/>
        <v>0.01</v>
      </c>
      <c r="AT97" s="2">
        <f t="shared" si="88"/>
        <v>0.0253667078922085</v>
      </c>
      <c r="AU97" s="29">
        <f t="shared" si="89"/>
        <v>28.47</v>
      </c>
      <c r="AV97" s="1">
        <f t="shared" si="90"/>
        <v>0.26</v>
      </c>
      <c r="AW97" s="2">
        <f t="shared" si="91"/>
        <v>0</v>
      </c>
      <c r="AX97" s="1">
        <f t="shared" si="92"/>
        <v>0</v>
      </c>
      <c r="AZ97" s="2">
        <f t="shared" si="93"/>
        <v>0</v>
      </c>
      <c r="BA97" s="1">
        <f t="shared" si="94"/>
        <v>0</v>
      </c>
    </row>
    <row r="98" s="1" customFormat="1" spans="1:53">
      <c r="A98" s="13"/>
      <c r="B98" s="13"/>
      <c r="C98" s="16">
        <v>8</v>
      </c>
      <c r="D98" s="19">
        <v>27.9034387496774</v>
      </c>
      <c r="E98" s="20">
        <f t="shared" si="95"/>
        <v>27.9209970022581</v>
      </c>
      <c r="F98" s="16" t="s">
        <v>73</v>
      </c>
      <c r="G98" s="13">
        <v>9</v>
      </c>
      <c r="H98" s="18">
        <f t="shared" si="76"/>
        <v>27.9034387496774</v>
      </c>
      <c r="I98" s="18">
        <f t="shared" si="77"/>
        <v>301.053438749677</v>
      </c>
      <c r="J98" s="18">
        <f t="shared" si="78"/>
        <v>0.474327756989467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0.613759504011682</v>
      </c>
      <c r="P98" s="18">
        <f t="shared" si="81"/>
        <v>0.291123168868829</v>
      </c>
      <c r="Q98" s="24">
        <f t="shared" si="82"/>
        <v>0.0756920239058955</v>
      </c>
      <c r="R98" s="18">
        <f t="shared" si="83"/>
        <v>0.074022</v>
      </c>
      <c r="S98" s="25">
        <f t="shared" si="84"/>
        <v>1.02256118324141</v>
      </c>
      <c r="T98" s="3">
        <v>0.01</v>
      </c>
      <c r="U98" s="26">
        <f t="shared" si="85"/>
        <v>0.0102256118324141</v>
      </c>
      <c r="V98" s="25"/>
      <c r="W98" s="3"/>
      <c r="X98" s="3"/>
      <c r="Y98" s="28"/>
      <c r="Z98" s="3"/>
      <c r="AA98" s="27"/>
      <c r="AB98" s="3"/>
      <c r="AC98" s="3"/>
      <c r="AD98" s="3"/>
      <c r="AE98" s="25">
        <v>0.01</v>
      </c>
      <c r="AF98" s="3">
        <v>0.49</v>
      </c>
      <c r="AG98" s="26">
        <f t="shared" si="86"/>
        <v>0.0049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0.02</v>
      </c>
      <c r="AR98" s="3">
        <v>0.5</v>
      </c>
      <c r="AS98" s="3">
        <f t="shared" si="87"/>
        <v>0.01</v>
      </c>
      <c r="AT98" s="2">
        <f t="shared" si="88"/>
        <v>0.0251256118324141</v>
      </c>
      <c r="AU98" s="29">
        <f t="shared" si="89"/>
        <v>28.47</v>
      </c>
      <c r="AV98" s="1">
        <f t="shared" si="90"/>
        <v>0.26</v>
      </c>
      <c r="AW98" s="2">
        <f t="shared" si="91"/>
        <v>0</v>
      </c>
      <c r="AX98" s="1">
        <f t="shared" si="92"/>
        <v>0</v>
      </c>
      <c r="AZ98" s="2">
        <f t="shared" si="93"/>
        <v>0</v>
      </c>
      <c r="BA98" s="1">
        <f t="shared" si="94"/>
        <v>0</v>
      </c>
    </row>
    <row r="99" s="1" customFormat="1" spans="1:53">
      <c r="A99" s="13"/>
      <c r="B99" s="13"/>
      <c r="C99" s="16">
        <v>9</v>
      </c>
      <c r="D99" s="19">
        <v>25.764006757</v>
      </c>
      <c r="E99" s="20">
        <f t="shared" si="95"/>
        <v>27.9034387496774</v>
      </c>
      <c r="F99" s="16" t="s">
        <v>73</v>
      </c>
      <c r="G99" s="13">
        <v>10</v>
      </c>
      <c r="H99" s="18">
        <f t="shared" si="76"/>
        <v>25.764006757</v>
      </c>
      <c r="I99" s="18">
        <f t="shared" si="77"/>
        <v>298.914006757</v>
      </c>
      <c r="J99" s="18">
        <f t="shared" si="78"/>
        <v>0.376309797457356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0.607336335142853</v>
      </c>
      <c r="P99" s="18">
        <f t="shared" si="81"/>
        <v>0.2285466132661</v>
      </c>
      <c r="Q99" s="24">
        <f t="shared" si="82"/>
        <v>0.059422119449186</v>
      </c>
      <c r="R99" s="18">
        <f t="shared" si="83"/>
        <v>0.074022</v>
      </c>
      <c r="S99" s="25">
        <f t="shared" si="84"/>
        <v>0.80276295492132</v>
      </c>
      <c r="T99" s="3">
        <v>0.01</v>
      </c>
      <c r="U99" s="26">
        <f t="shared" si="85"/>
        <v>0.0080276295492132</v>
      </c>
      <c r="V99" s="25"/>
      <c r="W99" s="3"/>
      <c r="X99" s="3"/>
      <c r="Y99" s="28"/>
      <c r="Z99" s="3"/>
      <c r="AA99" s="27"/>
      <c r="AB99" s="3"/>
      <c r="AC99" s="3"/>
      <c r="AD99" s="3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0.0179776295492132</v>
      </c>
      <c r="AU99" s="29">
        <f t="shared" si="89"/>
        <v>28.47</v>
      </c>
      <c r="AV99" s="1">
        <f t="shared" si="90"/>
        <v>0.26</v>
      </c>
      <c r="AW99" s="2">
        <f t="shared" si="91"/>
        <v>0</v>
      </c>
      <c r="AX99" s="1">
        <f t="shared" si="92"/>
        <v>0</v>
      </c>
      <c r="AZ99" s="2">
        <f t="shared" si="93"/>
        <v>0</v>
      </c>
      <c r="BA99" s="1">
        <f t="shared" si="94"/>
        <v>0</v>
      </c>
    </row>
    <row r="100" s="1" customFormat="1" spans="1:53">
      <c r="A100" s="13"/>
      <c r="B100" s="13"/>
      <c r="C100" s="16">
        <v>10</v>
      </c>
      <c r="D100" s="19">
        <v>23.3626535448387</v>
      </c>
      <c r="E100" s="20">
        <f t="shared" si="95"/>
        <v>25.764006757</v>
      </c>
      <c r="F100" s="16" t="s">
        <v>73</v>
      </c>
      <c r="G100" s="13">
        <v>11</v>
      </c>
      <c r="H100" s="18">
        <f t="shared" si="76"/>
        <v>23.3626535448387</v>
      </c>
      <c r="I100" s="18">
        <f t="shared" si="77"/>
        <v>296.512653544839</v>
      </c>
      <c r="J100" s="18">
        <f t="shared" si="78"/>
        <v>0.289052451697268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0.359850235782916</v>
      </c>
      <c r="O100" s="18">
        <f t="shared" si="96"/>
        <v>0.303639486093838</v>
      </c>
      <c r="P100" s="18">
        <f t="shared" si="81"/>
        <v>0.0877677378875223</v>
      </c>
      <c r="Q100" s="24">
        <f t="shared" si="82"/>
        <v>0.0228196118507558</v>
      </c>
      <c r="R100" s="18">
        <f t="shared" si="83"/>
        <v>0.074022</v>
      </c>
      <c r="S100" s="25">
        <f t="shared" si="84"/>
        <v>0.308281481866956</v>
      </c>
      <c r="T100" s="3">
        <v>0.01</v>
      </c>
      <c r="U100" s="26">
        <f t="shared" si="85"/>
        <v>0.00308281481866956</v>
      </c>
      <c r="V100" s="25"/>
      <c r="W100" s="3"/>
      <c r="X100" s="3"/>
      <c r="Y100" s="28"/>
      <c r="Z100" s="3"/>
      <c r="AA100" s="27"/>
      <c r="AB100" s="3"/>
      <c r="AC100" s="3"/>
      <c r="AD100" s="3"/>
      <c r="AE100" s="25">
        <v>0.005</v>
      </c>
      <c r="AF100" s="3">
        <v>0.49</v>
      </c>
      <c r="AG100" s="26">
        <f t="shared" si="86"/>
        <v>0.00245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0.015</v>
      </c>
      <c r="AR100" s="3">
        <v>0.5</v>
      </c>
      <c r="AS100" s="3">
        <f t="shared" si="87"/>
        <v>0.0075</v>
      </c>
      <c r="AT100" s="2">
        <f t="shared" si="88"/>
        <v>0.0130328148186696</v>
      </c>
      <c r="AU100" s="29">
        <f t="shared" si="89"/>
        <v>28.47</v>
      </c>
      <c r="AV100" s="1">
        <f t="shared" si="90"/>
        <v>0.26</v>
      </c>
      <c r="AW100" s="2">
        <f t="shared" si="91"/>
        <v>0</v>
      </c>
      <c r="AX100" s="1">
        <f t="shared" si="92"/>
        <v>0</v>
      </c>
      <c r="AZ100" s="2">
        <f t="shared" si="93"/>
        <v>0</v>
      </c>
      <c r="BA100" s="1">
        <f t="shared" si="94"/>
        <v>0</v>
      </c>
    </row>
    <row r="101" s="1" customFormat="1" spans="1:54">
      <c r="A101" s="13"/>
      <c r="B101" s="13"/>
      <c r="C101" s="16">
        <v>11</v>
      </c>
      <c r="D101" s="19">
        <v>18.6239029486667</v>
      </c>
      <c r="E101" s="20">
        <f t="shared" si="95"/>
        <v>23.3626535448387</v>
      </c>
      <c r="F101" s="16" t="s">
        <v>75</v>
      </c>
      <c r="G101" s="13">
        <v>12</v>
      </c>
      <c r="H101" s="18">
        <f t="shared" si="76"/>
        <v>18.6239029486667</v>
      </c>
      <c r="I101" s="18">
        <f t="shared" si="77"/>
        <v>291.773902948667</v>
      </c>
      <c r="J101" s="18">
        <f t="shared" si="78"/>
        <v>0.169573357952629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0.500571748206315</v>
      </c>
      <c r="P101" s="18">
        <f t="shared" si="81"/>
        <v>0.0848836322395628</v>
      </c>
      <c r="Q101" s="24">
        <f t="shared" si="82"/>
        <v>0.0220697443822863</v>
      </c>
      <c r="R101" s="18">
        <f t="shared" si="83"/>
        <v>0.074022</v>
      </c>
      <c r="S101" s="25">
        <f t="shared" si="84"/>
        <v>0.298151149418907</v>
      </c>
      <c r="T101" s="3">
        <v>0.01</v>
      </c>
      <c r="U101" s="26">
        <f t="shared" si="85"/>
        <v>0.00298151149418907</v>
      </c>
      <c r="V101" s="25"/>
      <c r="W101" s="3"/>
      <c r="X101" s="3"/>
      <c r="Y101" s="28"/>
      <c r="Z101" s="3"/>
      <c r="AA101" s="27"/>
      <c r="AB101" s="3"/>
      <c r="AC101" s="3"/>
      <c r="AD101" s="3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0.00847151149418907</v>
      </c>
      <c r="AU101" s="29">
        <f t="shared" si="89"/>
        <v>28.47</v>
      </c>
      <c r="AV101" s="1">
        <f t="shared" si="90"/>
        <v>0.26</v>
      </c>
      <c r="AW101" s="2">
        <f t="shared" si="91"/>
        <v>0</v>
      </c>
      <c r="AX101" s="1">
        <f t="shared" si="92"/>
        <v>0</v>
      </c>
      <c r="AY101" s="1">
        <f>SUM(AX90:AX101)</f>
        <v>0</v>
      </c>
      <c r="AZ101" s="2">
        <f t="shared" si="93"/>
        <v>0</v>
      </c>
      <c r="BA101" s="1">
        <f t="shared" si="94"/>
        <v>0</v>
      </c>
      <c r="BB101" s="1">
        <f>SUM(BA90:BA101)</f>
        <v>0</v>
      </c>
    </row>
    <row r="102" s="1" customFormat="1" spans="1:46">
      <c r="A102" s="13"/>
      <c r="B102" s="13"/>
      <c r="C102" s="16">
        <v>12</v>
      </c>
      <c r="D102" s="19">
        <v>13.6351445335806</v>
      </c>
      <c r="E102" s="20">
        <f t="shared" si="95"/>
        <v>18.6239029486667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02"/>
  <sheetViews>
    <sheetView workbookViewId="0">
      <pane xSplit="4" topLeftCell="E1" activePane="topRight" state="frozen"/>
      <selection/>
      <selection pane="topRight" activeCell="I8" sqref="I8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46">
      <c r="C1" s="3" t="s">
        <v>0</v>
      </c>
      <c r="D1" s="3" t="s">
        <v>1</v>
      </c>
      <c r="E1" s="3" t="s">
        <v>2</v>
      </c>
      <c r="F1" s="3" t="s">
        <v>3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T1" s="2"/>
    </row>
    <row r="2" s="1" customFormat="1" spans="1:46">
      <c r="A2" s="4"/>
      <c r="B2" s="5" t="s">
        <v>10</v>
      </c>
      <c r="C2" s="3"/>
      <c r="D2" s="3"/>
      <c r="E2" s="7">
        <v>48.16</v>
      </c>
      <c r="F2" s="3">
        <v>1192.09</v>
      </c>
      <c r="G2" s="21">
        <f>(F2+F3+F4)/3</f>
        <v>1338.18733333333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T2" s="2"/>
    </row>
    <row r="3" s="1" customFormat="1" spans="1:46">
      <c r="A3" s="4"/>
      <c r="B3" s="5" t="s">
        <v>13</v>
      </c>
      <c r="C3" s="3"/>
      <c r="D3" s="3"/>
      <c r="E3" s="9"/>
      <c r="F3" s="3">
        <v>1166.832</v>
      </c>
      <c r="G3" s="21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T3" s="2"/>
    </row>
    <row r="4" s="1" customFormat="1" spans="1:46">
      <c r="A4" s="4"/>
      <c r="B4" s="5" t="s">
        <v>14</v>
      </c>
      <c r="C4" s="3"/>
      <c r="D4" s="3"/>
      <c r="E4" s="11"/>
      <c r="F4" s="3">
        <v>1655.64</v>
      </c>
      <c r="G4" s="21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T4" s="2"/>
    </row>
    <row r="5" s="1" customFormat="1" spans="1:46">
      <c r="A5" s="4"/>
      <c r="B5" s="5" t="s">
        <v>15</v>
      </c>
      <c r="C5" s="3"/>
      <c r="D5" s="3"/>
      <c r="E5" s="6">
        <v>84.9534246575342</v>
      </c>
      <c r="F5" s="3">
        <v>93.9145</v>
      </c>
      <c r="G5" s="21">
        <f>(F5+F6)/2</f>
        <v>92.50925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T5" s="2"/>
    </row>
    <row r="6" s="1" customFormat="1" spans="1:46">
      <c r="A6" s="4"/>
      <c r="B6" s="5" t="s">
        <v>16</v>
      </c>
      <c r="C6" s="3"/>
      <c r="D6" s="3"/>
      <c r="E6" s="10"/>
      <c r="F6" s="3">
        <v>91.104</v>
      </c>
      <c r="G6" s="21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T6" s="2"/>
    </row>
    <row r="7" s="1" customFormat="1" spans="1:46">
      <c r="A7" s="4" t="s">
        <v>5</v>
      </c>
      <c r="B7" s="5"/>
      <c r="C7" s="3"/>
      <c r="D7" s="3"/>
      <c r="E7" s="3">
        <v>388.290410958904</v>
      </c>
      <c r="F7" s="3">
        <v>134.758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T7" s="2"/>
    </row>
    <row r="8" s="1" customFormat="1" spans="1:46">
      <c r="A8" s="4" t="s">
        <v>6</v>
      </c>
      <c r="B8" s="5"/>
      <c r="C8" s="3"/>
      <c r="D8" s="3"/>
      <c r="E8" s="3">
        <v>0.07</v>
      </c>
      <c r="F8" s="3">
        <v>625.464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T8" s="2"/>
    </row>
    <row r="9" s="1" customFormat="1" spans="1:46">
      <c r="A9" s="4" t="s">
        <v>7</v>
      </c>
      <c r="B9" s="5"/>
      <c r="C9" s="3"/>
      <c r="D9" s="3"/>
      <c r="E9" s="3">
        <v>0.31</v>
      </c>
      <c r="F9" s="3">
        <v>341.64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T9" s="2"/>
    </row>
    <row r="10" s="1" customFormat="1" spans="1:46">
      <c r="A10" s="4" t="s">
        <v>8</v>
      </c>
      <c r="B10" s="5"/>
      <c r="C10" s="3"/>
      <c r="D10" s="3"/>
      <c r="E10" s="3">
        <v>0.13</v>
      </c>
      <c r="F10" s="3">
        <v>341.64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T10" s="2"/>
    </row>
    <row r="11" s="1" customFormat="1" spans="1:46">
      <c r="A11" s="4" t="s">
        <v>9</v>
      </c>
      <c r="B11" s="5"/>
      <c r="C11" s="3"/>
      <c r="D11" s="3"/>
      <c r="E11" s="3">
        <v>0</v>
      </c>
      <c r="F11" s="3">
        <v>910.8575</v>
      </c>
      <c r="AT11" s="2"/>
    </row>
    <row r="12" s="1" customFormat="1" spans="46:46">
      <c r="AT12" s="2"/>
    </row>
    <row r="13" s="1" customFormat="1" spans="46:46">
      <c r="AT13" s="2"/>
    </row>
    <row r="14" s="1" customFormat="1" spans="1:46">
      <c r="A14" s="13" t="s">
        <v>17</v>
      </c>
      <c r="B14" s="13" t="s">
        <v>18</v>
      </c>
      <c r="C14" s="13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AV38+AV53+AG69+AY85+AY101+BB101</f>
        <v>11761665.3305094</v>
      </c>
      <c r="J14" s="14" t="s">
        <v>21</v>
      </c>
      <c r="K14" s="14">
        <f>I14/(10000*1000)</f>
        <v>1.17616653305094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23</v>
      </c>
      <c r="B15" s="13" t="s">
        <v>18</v>
      </c>
      <c r="C15" s="13"/>
      <c r="D15" s="13"/>
      <c r="E15" s="13"/>
      <c r="F15" s="13"/>
      <c r="G15" s="14"/>
      <c r="H15" s="14" t="s">
        <v>24</v>
      </c>
      <c r="I15" s="14">
        <v>8637629.92646958</v>
      </c>
      <c r="J15" s="14" t="s">
        <v>21</v>
      </c>
      <c r="K15" s="14">
        <f>I15/(10000*1000)</f>
        <v>0.863762992646958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25</v>
      </c>
      <c r="B16" s="13" t="s">
        <v>26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27</v>
      </c>
      <c r="B17" s="13" t="s">
        <v>28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13" t="s">
        <v>31</v>
      </c>
      <c r="B18" s="13" t="s">
        <v>32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34</v>
      </c>
      <c r="B19" s="13" t="s">
        <v>32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37</v>
      </c>
      <c r="B20" s="13" t="s">
        <v>38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39</v>
      </c>
      <c r="B21" s="13" t="s">
        <v>40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41</v>
      </c>
      <c r="B22" s="13" t="s">
        <v>36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42</v>
      </c>
      <c r="B23" s="13" t="s">
        <v>43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44</v>
      </c>
      <c r="T25" s="23"/>
      <c r="U25" s="23"/>
      <c r="V25" s="23" t="s">
        <v>45</v>
      </c>
      <c r="W25" s="23"/>
      <c r="X25" s="23"/>
      <c r="Y25" s="23" t="s">
        <v>46</v>
      </c>
      <c r="Z25" s="23"/>
      <c r="AA25" s="23"/>
      <c r="AB25" s="23" t="s">
        <v>47</v>
      </c>
      <c r="AC25" s="23"/>
      <c r="AD25" s="23"/>
      <c r="AE25" s="23" t="s">
        <v>48</v>
      </c>
      <c r="AF25" s="23"/>
      <c r="AG25" s="23"/>
      <c r="AH25" s="23" t="s">
        <v>49</v>
      </c>
      <c r="AI25" s="23"/>
      <c r="AJ25" s="23"/>
      <c r="AK25" s="31" t="s">
        <v>50</v>
      </c>
      <c r="AL25" s="32"/>
      <c r="AM25" s="33"/>
      <c r="AN25" s="23" t="s">
        <v>51</v>
      </c>
      <c r="AO25" s="23"/>
      <c r="AP25" s="23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4" t="s">
        <v>11</v>
      </c>
      <c r="AO26" s="34" t="s">
        <v>12</v>
      </c>
      <c r="AP26" s="34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1338.18733333333</v>
      </c>
      <c r="C27" s="16" t="s">
        <v>72</v>
      </c>
      <c r="D27" s="17">
        <v>-5</v>
      </c>
      <c r="E27" s="16"/>
      <c r="F27" s="16"/>
      <c r="G27" s="13">
        <v>1</v>
      </c>
      <c r="H27" s="18">
        <f t="shared" ref="H27:H38" si="0">E28</f>
        <v>-5</v>
      </c>
      <c r="I27" s="18">
        <f t="shared" ref="I27:I38" si="1">H27+273.15</f>
        <v>268.15</v>
      </c>
      <c r="J27" s="18">
        <f t="shared" ref="J27:J38" si="2">EXP(($C$16*(I27-$C$14))/($C$17*I27*$C$14))</f>
        <v>0.00896487173486583</v>
      </c>
      <c r="K27" s="18">
        <f t="shared" ref="K27:K38" si="3">$B$27/12</f>
        <v>111.515611111111</v>
      </c>
      <c r="L27" s="18">
        <f t="shared" ref="L27:L38" si="4">K27*$B$28/100</f>
        <v>1.11515611111111</v>
      </c>
      <c r="M27" s="13" t="s">
        <v>73</v>
      </c>
      <c r="N27" s="13"/>
      <c r="O27" s="18">
        <f>L27</f>
        <v>1.11515611111111</v>
      </c>
      <c r="P27" s="18">
        <f t="shared" ref="P27:P38" si="5">O27*J27</f>
        <v>0.0099972315004629</v>
      </c>
      <c r="Q27" s="24">
        <f t="shared" ref="Q27:Q38" si="6">P27*$B$29</f>
        <v>0.00129964009506018</v>
      </c>
      <c r="R27" s="18">
        <f t="shared" ref="R27:R38" si="7">L27*$B$29</f>
        <v>0.144970294444444</v>
      </c>
      <c r="S27" s="25">
        <f t="shared" ref="S27:S38" si="8">Q27/R27</f>
        <v>0.00896487173486583</v>
      </c>
      <c r="T27" s="3">
        <v>0.01</v>
      </c>
      <c r="U27" s="26">
        <f t="shared" ref="U27:U38" si="9">S27*T27</f>
        <v>8.96487173486583e-5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0.0219896487173487</v>
      </c>
      <c r="AR27" s="29">
        <f t="shared" ref="AR27:AR38" si="15">$B$27/12</f>
        <v>111.515611111111</v>
      </c>
      <c r="AS27" s="1">
        <f t="shared" ref="AS27:AS38" si="16">$B$29</f>
        <v>0.13</v>
      </c>
      <c r="AT27" s="2">
        <f>$E$2/12</f>
        <v>4.01333333333333</v>
      </c>
      <c r="AU27" s="1">
        <f t="shared" ref="AU27:AU38" si="17">AT27*10000*AS27*0.67*AR27*AQ27</f>
        <v>8571.90496566788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-4.56876380622581</v>
      </c>
      <c r="E28" s="20">
        <f t="shared" ref="E28:E39" si="18">D27</f>
        <v>-5</v>
      </c>
      <c r="F28" s="16" t="s">
        <v>73</v>
      </c>
      <c r="G28" s="13">
        <v>2</v>
      </c>
      <c r="H28" s="18">
        <f t="shared" si="0"/>
        <v>-4.56876380622581</v>
      </c>
      <c r="I28" s="18">
        <f t="shared" si="1"/>
        <v>268.581236193774</v>
      </c>
      <c r="J28" s="18">
        <f t="shared" si="2"/>
        <v>0.00950307091258182</v>
      </c>
      <c r="K28" s="18">
        <f t="shared" si="3"/>
        <v>111.515611111111</v>
      </c>
      <c r="L28" s="18">
        <f t="shared" si="4"/>
        <v>1.11515611111111</v>
      </c>
      <c r="M28" s="13" t="s">
        <v>73</v>
      </c>
      <c r="N28" s="13"/>
      <c r="O28" s="18">
        <f t="shared" ref="O28:O38" si="19">L28+O27-P27-N28</f>
        <v>2.22031499072176</v>
      </c>
      <c r="P28" s="18">
        <f t="shared" si="5"/>
        <v>0.0210998108050973</v>
      </c>
      <c r="Q28" s="24">
        <f t="shared" si="6"/>
        <v>0.00274297540466265</v>
      </c>
      <c r="R28" s="18">
        <f t="shared" si="7"/>
        <v>0.144970294444444</v>
      </c>
      <c r="S28" s="25">
        <f t="shared" si="8"/>
        <v>0.018920948013345</v>
      </c>
      <c r="T28" s="3">
        <v>0.01</v>
      </c>
      <c r="U28" s="26">
        <f t="shared" si="9"/>
        <v>0.00018920948013345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0.0220892094801334</v>
      </c>
      <c r="AR28" s="29">
        <f t="shared" si="15"/>
        <v>111.515611111111</v>
      </c>
      <c r="AS28" s="1">
        <f t="shared" si="16"/>
        <v>0.13</v>
      </c>
      <c r="AT28" s="2">
        <f t="shared" ref="AT28:AT38" si="20">$E$2/12</f>
        <v>4.01333333333333</v>
      </c>
      <c r="AU28" s="1">
        <f t="shared" si="17"/>
        <v>8610.71528991955</v>
      </c>
    </row>
    <row r="29" s="1" customFormat="1" spans="1:47">
      <c r="A29" s="13" t="s">
        <v>37</v>
      </c>
      <c r="B29" s="13">
        <v>0.13</v>
      </c>
      <c r="C29" s="16">
        <v>2</v>
      </c>
      <c r="D29" s="19">
        <v>-2.06286437</v>
      </c>
      <c r="E29" s="20">
        <f t="shared" si="18"/>
        <v>-4.56876380622581</v>
      </c>
      <c r="F29" s="16" t="s">
        <v>73</v>
      </c>
      <c r="G29" s="13">
        <v>3</v>
      </c>
      <c r="H29" s="18">
        <f t="shared" si="0"/>
        <v>-2.06286437</v>
      </c>
      <c r="I29" s="18">
        <f t="shared" si="1"/>
        <v>271.08713563</v>
      </c>
      <c r="J29" s="18">
        <f t="shared" si="2"/>
        <v>0.0132862642672589</v>
      </c>
      <c r="K29" s="18">
        <f t="shared" si="3"/>
        <v>111.515611111111</v>
      </c>
      <c r="L29" s="18">
        <f t="shared" si="4"/>
        <v>1.11515611111111</v>
      </c>
      <c r="M29" s="13" t="s">
        <v>73</v>
      </c>
      <c r="N29" s="13"/>
      <c r="O29" s="18">
        <f t="shared" si="19"/>
        <v>3.31437129102777</v>
      </c>
      <c r="P29" s="18">
        <f t="shared" si="5"/>
        <v>0.0440356128524111</v>
      </c>
      <c r="Q29" s="24">
        <f t="shared" si="6"/>
        <v>0.00572462967081344</v>
      </c>
      <c r="R29" s="18">
        <f t="shared" si="7"/>
        <v>0.144970294444444</v>
      </c>
      <c r="S29" s="25">
        <f t="shared" si="8"/>
        <v>0.0394882944312928</v>
      </c>
      <c r="T29" s="3">
        <v>0.01</v>
      </c>
      <c r="U29" s="26">
        <f t="shared" si="9"/>
        <v>0.000394882944312928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0.0222948829443129</v>
      </c>
      <c r="AR29" s="29">
        <f t="shared" si="15"/>
        <v>111.515611111111</v>
      </c>
      <c r="AS29" s="1">
        <f t="shared" si="16"/>
        <v>0.13</v>
      </c>
      <c r="AT29" s="2">
        <f t="shared" si="20"/>
        <v>4.01333333333333</v>
      </c>
      <c r="AU29" s="1">
        <f t="shared" si="17"/>
        <v>8690.88998536684</v>
      </c>
    </row>
    <row r="30" s="1" customFormat="1" spans="1:47">
      <c r="A30" s="13"/>
      <c r="B30" s="13"/>
      <c r="C30" s="16">
        <v>3</v>
      </c>
      <c r="D30" s="19">
        <v>5.23046375935484</v>
      </c>
      <c r="E30" s="20">
        <f t="shared" si="18"/>
        <v>-2.06286437</v>
      </c>
      <c r="F30" s="16" t="s">
        <v>73</v>
      </c>
      <c r="G30" s="13">
        <v>4</v>
      </c>
      <c r="H30" s="18">
        <f t="shared" si="0"/>
        <v>5.23046375935484</v>
      </c>
      <c r="I30" s="18">
        <f t="shared" si="1"/>
        <v>278.380463759355</v>
      </c>
      <c r="J30" s="18">
        <f t="shared" si="2"/>
        <v>0.0340469314009404</v>
      </c>
      <c r="K30" s="18">
        <f t="shared" si="3"/>
        <v>111.515611111111</v>
      </c>
      <c r="L30" s="18">
        <f t="shared" si="4"/>
        <v>1.11515611111111</v>
      </c>
      <c r="M30" s="13" t="s">
        <v>73</v>
      </c>
      <c r="N30" s="13"/>
      <c r="O30" s="18">
        <f t="shared" si="19"/>
        <v>4.38549178928647</v>
      </c>
      <c r="P30" s="18">
        <f t="shared" si="5"/>
        <v>0.149312538109224</v>
      </c>
      <c r="Q30" s="24">
        <f t="shared" si="6"/>
        <v>0.0194106299541991</v>
      </c>
      <c r="R30" s="18">
        <f t="shared" si="7"/>
        <v>0.144970294444444</v>
      </c>
      <c r="S30" s="25">
        <f t="shared" si="8"/>
        <v>0.133893843760093</v>
      </c>
      <c r="T30" s="3">
        <v>0.01</v>
      </c>
      <c r="U30" s="26">
        <f t="shared" si="9"/>
        <v>0.00133893843760093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0.0232389384376009</v>
      </c>
      <c r="AR30" s="29">
        <f t="shared" si="15"/>
        <v>111.515611111111</v>
      </c>
      <c r="AS30" s="1">
        <f t="shared" si="16"/>
        <v>0.13</v>
      </c>
      <c r="AT30" s="2">
        <f t="shared" si="20"/>
        <v>4.01333333333333</v>
      </c>
      <c r="AU30" s="1">
        <f t="shared" si="17"/>
        <v>9058.89740898689</v>
      </c>
    </row>
    <row r="31" s="1" customFormat="1" spans="1:47">
      <c r="A31" s="13"/>
      <c r="B31" s="13"/>
      <c r="C31" s="16">
        <v>4</v>
      </c>
      <c r="D31" s="19">
        <v>15.9278149603667</v>
      </c>
      <c r="E31" s="20">
        <f t="shared" si="18"/>
        <v>5.23046375935484</v>
      </c>
      <c r="F31" s="16" t="s">
        <v>73</v>
      </c>
      <c r="G31" s="13">
        <v>5</v>
      </c>
      <c r="H31" s="18">
        <f t="shared" si="0"/>
        <v>15.9278149603667</v>
      </c>
      <c r="I31" s="18">
        <f t="shared" si="1"/>
        <v>289.077814960367</v>
      </c>
      <c r="J31" s="18">
        <f t="shared" si="2"/>
        <v>0.124219540574667</v>
      </c>
      <c r="K31" s="18">
        <f t="shared" si="3"/>
        <v>111.515611111111</v>
      </c>
      <c r="L31" s="18">
        <f t="shared" si="4"/>
        <v>1.11515611111111</v>
      </c>
      <c r="M31" s="13" t="s">
        <v>75</v>
      </c>
      <c r="N31" s="18">
        <f>(O30-P30)*C22/100</f>
        <v>4.02437028861839</v>
      </c>
      <c r="O31" s="18">
        <f t="shared" si="19"/>
        <v>1.32696507366997</v>
      </c>
      <c r="P31" s="18">
        <f t="shared" si="5"/>
        <v>0.164834991809913</v>
      </c>
      <c r="Q31" s="24">
        <f t="shared" si="6"/>
        <v>0.0214285489352887</v>
      </c>
      <c r="R31" s="18">
        <f t="shared" si="7"/>
        <v>0.144970294444444</v>
      </c>
      <c r="S31" s="25">
        <f t="shared" si="8"/>
        <v>0.147813378026217</v>
      </c>
      <c r="T31" s="3">
        <v>0.01</v>
      </c>
      <c r="U31" s="26">
        <f t="shared" si="9"/>
        <v>0.00147813378026217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0.0309281337802622</v>
      </c>
      <c r="AR31" s="29">
        <f t="shared" si="15"/>
        <v>111.515611111111</v>
      </c>
      <c r="AS31" s="1">
        <f t="shared" si="16"/>
        <v>0.13</v>
      </c>
      <c r="AT31" s="2">
        <f t="shared" si="20"/>
        <v>4.01333333333333</v>
      </c>
      <c r="AU31" s="1">
        <f t="shared" si="17"/>
        <v>12056.2646060239</v>
      </c>
    </row>
    <row r="32" s="1" customFormat="1" spans="1:47">
      <c r="A32" s="13"/>
      <c r="B32" s="13"/>
      <c r="C32" s="16">
        <v>5</v>
      </c>
      <c r="D32" s="19">
        <v>22.8351093806452</v>
      </c>
      <c r="E32" s="20">
        <f t="shared" si="18"/>
        <v>15.9278149603667</v>
      </c>
      <c r="F32" s="16" t="s">
        <v>75</v>
      </c>
      <c r="G32" s="13">
        <v>6</v>
      </c>
      <c r="H32" s="18">
        <f t="shared" si="0"/>
        <v>22.8351093806452</v>
      </c>
      <c r="I32" s="18">
        <f t="shared" si="1"/>
        <v>295.985109380645</v>
      </c>
      <c r="J32" s="18">
        <f t="shared" si="2"/>
        <v>0.272620429771542</v>
      </c>
      <c r="K32" s="18">
        <f t="shared" si="3"/>
        <v>111.515611111111</v>
      </c>
      <c r="L32" s="18">
        <f t="shared" si="4"/>
        <v>1.11515611111111</v>
      </c>
      <c r="M32" s="13" t="s">
        <v>73</v>
      </c>
      <c r="N32" s="13"/>
      <c r="O32" s="18">
        <f t="shared" si="19"/>
        <v>2.27728619297117</v>
      </c>
      <c r="P32" s="18">
        <f t="shared" si="5"/>
        <v>0.6208347406406</v>
      </c>
      <c r="Q32" s="24">
        <f t="shared" si="6"/>
        <v>0.0807085162832779</v>
      </c>
      <c r="R32" s="18">
        <f t="shared" si="7"/>
        <v>0.144970294444444</v>
      </c>
      <c r="S32" s="25">
        <f t="shared" si="8"/>
        <v>0.556724510994265</v>
      </c>
      <c r="T32" s="3">
        <v>0.01</v>
      </c>
      <c r="U32" s="26">
        <f t="shared" si="9"/>
        <v>0.00556724510994265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0.0350172451099426</v>
      </c>
      <c r="AR32" s="29">
        <f t="shared" si="15"/>
        <v>111.515611111111</v>
      </c>
      <c r="AS32" s="1">
        <f t="shared" si="16"/>
        <v>0.13</v>
      </c>
      <c r="AT32" s="2">
        <f t="shared" si="20"/>
        <v>4.01333333333333</v>
      </c>
      <c r="AU32" s="1">
        <f t="shared" si="17"/>
        <v>13650.2634080331</v>
      </c>
    </row>
    <row r="33" s="1" customFormat="1" spans="1:47">
      <c r="A33" s="13"/>
      <c r="B33" s="13"/>
      <c r="C33" s="16">
        <v>6</v>
      </c>
      <c r="D33" s="19">
        <v>25.080887367</v>
      </c>
      <c r="E33" s="20">
        <f t="shared" si="18"/>
        <v>22.8351093806452</v>
      </c>
      <c r="F33" s="16" t="s">
        <v>73</v>
      </c>
      <c r="G33" s="13">
        <v>7</v>
      </c>
      <c r="H33" s="18">
        <f t="shared" si="0"/>
        <v>25.080887367</v>
      </c>
      <c r="I33" s="18">
        <f t="shared" si="1"/>
        <v>298.230887367</v>
      </c>
      <c r="J33" s="18">
        <f t="shared" si="2"/>
        <v>0.34925415932406</v>
      </c>
      <c r="K33" s="18">
        <f t="shared" si="3"/>
        <v>111.515611111111</v>
      </c>
      <c r="L33" s="18">
        <f t="shared" si="4"/>
        <v>1.11515611111111</v>
      </c>
      <c r="M33" s="13" t="s">
        <v>73</v>
      </c>
      <c r="N33" s="13"/>
      <c r="O33" s="18">
        <f t="shared" si="19"/>
        <v>2.77160756344168</v>
      </c>
      <c r="P33" s="18">
        <f t="shared" si="5"/>
        <v>0.967995469546031</v>
      </c>
      <c r="Q33" s="24">
        <f t="shared" si="6"/>
        <v>0.125839411040984</v>
      </c>
      <c r="R33" s="18">
        <f t="shared" si="7"/>
        <v>0.144970294444444</v>
      </c>
      <c r="S33" s="25">
        <f t="shared" si="8"/>
        <v>0.868035838122742</v>
      </c>
      <c r="T33" s="3">
        <v>0.01</v>
      </c>
      <c r="U33" s="26">
        <f t="shared" si="9"/>
        <v>0.00868035838122742</v>
      </c>
      <c r="V33" s="25"/>
      <c r="W33" s="3"/>
      <c r="X33" s="26"/>
      <c r="Y33" s="28">
        <v>0.04</v>
      </c>
      <c r="Z33" s="3">
        <v>0.21</v>
      </c>
      <c r="AA33" s="27">
        <f t="shared" si="10"/>
        <v>0.0084</v>
      </c>
      <c r="AB33" s="3">
        <v>0.015</v>
      </c>
      <c r="AC33" s="3">
        <v>0.29</v>
      </c>
      <c r="AD33" s="27">
        <f t="shared" si="11"/>
        <v>0.00435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0.0381303583812274</v>
      </c>
      <c r="AR33" s="29">
        <f t="shared" si="15"/>
        <v>111.515611111111</v>
      </c>
      <c r="AS33" s="1">
        <f t="shared" si="16"/>
        <v>0.13</v>
      </c>
      <c r="AT33" s="2">
        <f t="shared" si="20"/>
        <v>4.01333333333333</v>
      </c>
      <c r="AU33" s="1">
        <f t="shared" si="17"/>
        <v>14863.8030808047</v>
      </c>
    </row>
    <row r="34" s="1" customFormat="1" spans="1:47">
      <c r="A34" s="13"/>
      <c r="B34" s="13"/>
      <c r="C34" s="16">
        <v>7</v>
      </c>
      <c r="D34" s="19">
        <v>27.1307112687097</v>
      </c>
      <c r="E34" s="20">
        <f t="shared" si="18"/>
        <v>25.080887367</v>
      </c>
      <c r="F34" s="16" t="s">
        <v>73</v>
      </c>
      <c r="G34" s="13">
        <v>8</v>
      </c>
      <c r="H34" s="18">
        <f t="shared" si="0"/>
        <v>27.1307112687097</v>
      </c>
      <c r="I34" s="18">
        <f t="shared" si="1"/>
        <v>300.28071126871</v>
      </c>
      <c r="J34" s="18">
        <f t="shared" si="2"/>
        <v>0.436448436889935</v>
      </c>
      <c r="K34" s="18">
        <f t="shared" si="3"/>
        <v>111.515611111111</v>
      </c>
      <c r="L34" s="18">
        <f t="shared" si="4"/>
        <v>1.11515611111111</v>
      </c>
      <c r="M34" s="13" t="s">
        <v>73</v>
      </c>
      <c r="N34" s="13"/>
      <c r="O34" s="18">
        <f t="shared" si="19"/>
        <v>2.91876820500676</v>
      </c>
      <c r="P34" s="18">
        <f t="shared" si="5"/>
        <v>1.27389182071924</v>
      </c>
      <c r="Q34" s="24">
        <f t="shared" si="6"/>
        <v>0.165605936693502</v>
      </c>
      <c r="R34" s="18">
        <f t="shared" si="7"/>
        <v>0.144970294444444</v>
      </c>
      <c r="S34" s="25">
        <f t="shared" si="8"/>
        <v>1.14234393554995</v>
      </c>
      <c r="T34" s="3">
        <v>0.01</v>
      </c>
      <c r="U34" s="26">
        <f t="shared" si="9"/>
        <v>0.0114234393554995</v>
      </c>
      <c r="V34" s="25"/>
      <c r="W34" s="3"/>
      <c r="X34" s="26"/>
      <c r="Y34" s="28">
        <v>0.04</v>
      </c>
      <c r="Z34" s="3">
        <v>0.21</v>
      </c>
      <c r="AA34" s="27">
        <f t="shared" si="10"/>
        <v>0.0084</v>
      </c>
      <c r="AB34" s="3">
        <v>0.015</v>
      </c>
      <c r="AC34" s="3">
        <v>0.29</v>
      </c>
      <c r="AD34" s="27">
        <f t="shared" si="11"/>
        <v>0.00435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0.0408734393554995</v>
      </c>
      <c r="AR34" s="29">
        <f t="shared" si="15"/>
        <v>111.515611111111</v>
      </c>
      <c r="AS34" s="1">
        <f t="shared" si="16"/>
        <v>0.13</v>
      </c>
      <c r="AT34" s="2">
        <f t="shared" si="20"/>
        <v>4.01333333333333</v>
      </c>
      <c r="AU34" s="1">
        <f t="shared" si="17"/>
        <v>15933.0984445838</v>
      </c>
    </row>
    <row r="35" s="1" customFormat="1" spans="1:47">
      <c r="A35" s="13"/>
      <c r="B35" s="13"/>
      <c r="C35" s="16">
        <v>8</v>
      </c>
      <c r="D35" s="19">
        <v>25.0729031009677</v>
      </c>
      <c r="E35" s="20">
        <f t="shared" si="18"/>
        <v>27.1307112687097</v>
      </c>
      <c r="F35" s="16" t="s">
        <v>73</v>
      </c>
      <c r="G35" s="13">
        <v>9</v>
      </c>
      <c r="H35" s="18">
        <f t="shared" si="0"/>
        <v>25.0729031009677</v>
      </c>
      <c r="I35" s="18">
        <f t="shared" si="1"/>
        <v>298.222903100968</v>
      </c>
      <c r="J35" s="18">
        <f t="shared" si="2"/>
        <v>0.348949012437416</v>
      </c>
      <c r="K35" s="18">
        <f t="shared" si="3"/>
        <v>111.515611111111</v>
      </c>
      <c r="L35" s="18">
        <f t="shared" si="4"/>
        <v>1.11515611111111</v>
      </c>
      <c r="M35" s="13" t="s">
        <v>73</v>
      </c>
      <c r="N35" s="13"/>
      <c r="O35" s="18">
        <f t="shared" si="19"/>
        <v>2.76003249539863</v>
      </c>
      <c r="P35" s="18">
        <f t="shared" si="5"/>
        <v>0.963110613564529</v>
      </c>
      <c r="Q35" s="24">
        <f t="shared" si="6"/>
        <v>0.125204379763389</v>
      </c>
      <c r="R35" s="18">
        <f t="shared" si="7"/>
        <v>0.144970294444444</v>
      </c>
      <c r="S35" s="25">
        <f t="shared" si="8"/>
        <v>0.863655414670966</v>
      </c>
      <c r="T35" s="3">
        <v>0.01</v>
      </c>
      <c r="U35" s="26">
        <f t="shared" si="9"/>
        <v>0.00863655414670966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0.0380865541467097</v>
      </c>
      <c r="AR35" s="29">
        <f t="shared" si="15"/>
        <v>111.515611111111</v>
      </c>
      <c r="AS35" s="1">
        <f t="shared" si="16"/>
        <v>0.13</v>
      </c>
      <c r="AT35" s="2">
        <f t="shared" si="20"/>
        <v>4.01333333333333</v>
      </c>
      <c r="AU35" s="1">
        <f t="shared" si="17"/>
        <v>14846.7275131043</v>
      </c>
    </row>
    <row r="36" s="1" customFormat="1" spans="1:47">
      <c r="A36" s="13"/>
      <c r="B36" s="13"/>
      <c r="C36" s="16">
        <v>9</v>
      </c>
      <c r="D36" s="19">
        <v>20.2209718386667</v>
      </c>
      <c r="E36" s="20">
        <f t="shared" si="18"/>
        <v>25.0729031009677</v>
      </c>
      <c r="F36" s="16" t="s">
        <v>73</v>
      </c>
      <c r="G36" s="13">
        <v>10</v>
      </c>
      <c r="H36" s="18">
        <f t="shared" si="0"/>
        <v>20.2209718386667</v>
      </c>
      <c r="I36" s="18">
        <f t="shared" si="1"/>
        <v>293.370971838667</v>
      </c>
      <c r="J36" s="18">
        <f t="shared" si="2"/>
        <v>0.203354860427022</v>
      </c>
      <c r="K36" s="18">
        <f t="shared" si="3"/>
        <v>111.515611111111</v>
      </c>
      <c r="L36" s="18">
        <f t="shared" si="4"/>
        <v>1.11515611111111</v>
      </c>
      <c r="M36" s="13" t="s">
        <v>73</v>
      </c>
      <c r="N36" s="13"/>
      <c r="O36" s="18">
        <f t="shared" si="19"/>
        <v>2.91207799294521</v>
      </c>
      <c r="P36" s="18">
        <f t="shared" si="5"/>
        <v>0.592185213807976</v>
      </c>
      <c r="Q36" s="24">
        <f t="shared" si="6"/>
        <v>0.0769840777950369</v>
      </c>
      <c r="R36" s="18">
        <f t="shared" si="7"/>
        <v>0.144970294444444</v>
      </c>
      <c r="S36" s="25">
        <f t="shared" si="8"/>
        <v>0.531033465097491</v>
      </c>
      <c r="T36" s="3">
        <v>0.01</v>
      </c>
      <c r="U36" s="26">
        <f t="shared" si="9"/>
        <v>0.00531033465097491</v>
      </c>
      <c r="V36" s="25"/>
      <c r="W36" s="3"/>
      <c r="X36" s="26"/>
      <c r="Y36" s="28">
        <v>0.02</v>
      </c>
      <c r="Z36" s="3">
        <v>0.21</v>
      </c>
      <c r="AA36" s="27">
        <f t="shared" si="10"/>
        <v>0.0042</v>
      </c>
      <c r="AB36" s="3">
        <v>0.01</v>
      </c>
      <c r="AC36" s="3">
        <v>0.29</v>
      </c>
      <c r="AD36" s="27">
        <f t="shared" si="11"/>
        <v>0.0029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0.0272103346509749</v>
      </c>
      <c r="AR36" s="29">
        <f t="shared" si="15"/>
        <v>111.515611111111</v>
      </c>
      <c r="AS36" s="1">
        <f t="shared" si="16"/>
        <v>0.13</v>
      </c>
      <c r="AT36" s="2">
        <f t="shared" si="20"/>
        <v>4.01333333333333</v>
      </c>
      <c r="AU36" s="1">
        <f t="shared" si="17"/>
        <v>10607.0090391285</v>
      </c>
    </row>
    <row r="37" s="1" customFormat="1" spans="1:47">
      <c r="A37" s="13"/>
      <c r="B37" s="13"/>
      <c r="C37" s="16">
        <v>10</v>
      </c>
      <c r="D37" s="19">
        <v>14.4562946203548</v>
      </c>
      <c r="E37" s="20">
        <f t="shared" si="18"/>
        <v>20.2209718386667</v>
      </c>
      <c r="F37" s="16" t="s">
        <v>73</v>
      </c>
      <c r="G37" s="13">
        <v>11</v>
      </c>
      <c r="H37" s="18">
        <f t="shared" si="0"/>
        <v>14.4562946203548</v>
      </c>
      <c r="I37" s="18">
        <f t="shared" si="1"/>
        <v>287.606294620355</v>
      </c>
      <c r="J37" s="18">
        <f t="shared" si="2"/>
        <v>0.104555425238783</v>
      </c>
      <c r="K37" s="18">
        <f t="shared" si="3"/>
        <v>111.515611111111</v>
      </c>
      <c r="L37" s="18">
        <f t="shared" si="4"/>
        <v>1.11515611111111</v>
      </c>
      <c r="M37" s="13" t="s">
        <v>75</v>
      </c>
      <c r="N37" s="18">
        <f>(O36-P36)*C22/100</f>
        <v>2.20389814018037</v>
      </c>
      <c r="O37" s="18">
        <f t="shared" si="19"/>
        <v>1.23115075006797</v>
      </c>
      <c r="P37" s="18">
        <f t="shared" si="5"/>
        <v>0.128723490206404</v>
      </c>
      <c r="Q37" s="24">
        <f t="shared" si="6"/>
        <v>0.0167340537268325</v>
      </c>
      <c r="R37" s="18">
        <f t="shared" si="7"/>
        <v>0.144970294444444</v>
      </c>
      <c r="S37" s="25">
        <f t="shared" si="8"/>
        <v>0.115430914939924</v>
      </c>
      <c r="T37" s="3">
        <v>0.01</v>
      </c>
      <c r="U37" s="26">
        <f t="shared" si="9"/>
        <v>0.00115430914939924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0.0230543091493992</v>
      </c>
      <c r="AR37" s="29">
        <f t="shared" si="15"/>
        <v>111.515611111111</v>
      </c>
      <c r="AS37" s="1">
        <f t="shared" si="16"/>
        <v>0.13</v>
      </c>
      <c r="AT37" s="2">
        <f t="shared" si="20"/>
        <v>4.01333333333333</v>
      </c>
      <c r="AU37" s="1">
        <f t="shared" si="17"/>
        <v>8986.92605861715</v>
      </c>
    </row>
    <row r="38" s="1" customFormat="1" spans="1:48">
      <c r="A38" s="13"/>
      <c r="B38" s="13"/>
      <c r="C38" s="16">
        <v>11</v>
      </c>
      <c r="D38" s="19">
        <v>3.80917527183333</v>
      </c>
      <c r="E38" s="20">
        <f t="shared" si="18"/>
        <v>14.4562946203548</v>
      </c>
      <c r="F38" s="16" t="s">
        <v>75</v>
      </c>
      <c r="G38" s="13">
        <v>12</v>
      </c>
      <c r="H38" s="18">
        <f t="shared" si="0"/>
        <v>3.80917527183333</v>
      </c>
      <c r="I38" s="18">
        <f t="shared" si="1"/>
        <v>276.959175271833</v>
      </c>
      <c r="J38" s="18">
        <f t="shared" si="2"/>
        <v>0.0284528568367612</v>
      </c>
      <c r="K38" s="18">
        <f t="shared" si="3"/>
        <v>111.515611111111</v>
      </c>
      <c r="L38" s="18">
        <f t="shared" si="4"/>
        <v>1.11515611111111</v>
      </c>
      <c r="M38" s="13" t="s">
        <v>73</v>
      </c>
      <c r="N38" s="13"/>
      <c r="O38" s="18">
        <f t="shared" si="19"/>
        <v>2.21758337097268</v>
      </c>
      <c r="P38" s="18">
        <f t="shared" si="5"/>
        <v>0.063096582177868</v>
      </c>
      <c r="Q38" s="24">
        <f t="shared" si="6"/>
        <v>0.00820255568312284</v>
      </c>
      <c r="R38" s="18">
        <f t="shared" si="7"/>
        <v>0.144970294444444</v>
      </c>
      <c r="S38" s="25">
        <f t="shared" si="8"/>
        <v>0.0565809410442097</v>
      </c>
      <c r="T38" s="3">
        <v>0.01</v>
      </c>
      <c r="U38" s="26">
        <f t="shared" si="9"/>
        <v>0.000565809410442098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0.0224658094104421</v>
      </c>
      <c r="AR38" s="29">
        <f t="shared" si="15"/>
        <v>111.515611111111</v>
      </c>
      <c r="AS38" s="1">
        <f t="shared" si="16"/>
        <v>0.13</v>
      </c>
      <c r="AT38" s="2">
        <f t="shared" si="20"/>
        <v>4.01333333333333</v>
      </c>
      <c r="AU38" s="1">
        <f t="shared" si="17"/>
        <v>8757.51976388716</v>
      </c>
      <c r="AV38" s="1">
        <f>SUM(AU27:AU38)</f>
        <v>134634.019564124</v>
      </c>
    </row>
    <row r="39" s="1" customFormat="1" spans="1:46">
      <c r="A39" s="13"/>
      <c r="B39" s="13"/>
      <c r="C39" s="16">
        <v>12</v>
      </c>
      <c r="D39" s="19">
        <v>-4.99352784080645</v>
      </c>
      <c r="E39" s="20">
        <f t="shared" si="18"/>
        <v>3.80917527183333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44</v>
      </c>
      <c r="T40" s="23"/>
      <c r="U40" s="23"/>
      <c r="V40" s="23" t="s">
        <v>45</v>
      </c>
      <c r="W40" s="23"/>
      <c r="X40" s="23"/>
      <c r="Y40" s="23" t="s">
        <v>46</v>
      </c>
      <c r="Z40" s="23"/>
      <c r="AA40" s="23"/>
      <c r="AB40" s="23" t="s">
        <v>47</v>
      </c>
      <c r="AC40" s="23"/>
      <c r="AD40" s="23"/>
      <c r="AE40" s="23" t="s">
        <v>48</v>
      </c>
      <c r="AF40" s="23"/>
      <c r="AG40" s="23"/>
      <c r="AH40" s="23" t="s">
        <v>49</v>
      </c>
      <c r="AI40" s="23"/>
      <c r="AJ40" s="23"/>
      <c r="AK40" s="31" t="s">
        <v>50</v>
      </c>
      <c r="AL40" s="32"/>
      <c r="AM40" s="33"/>
      <c r="AN40" s="23" t="s">
        <v>51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4" t="s">
        <v>11</v>
      </c>
      <c r="AO41" s="34" t="s">
        <v>12</v>
      </c>
      <c r="AP41" s="34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-5</v>
      </c>
      <c r="E42" s="16"/>
      <c r="F42" s="16"/>
      <c r="G42" s="13">
        <v>1</v>
      </c>
      <c r="H42" s="18">
        <f t="shared" ref="H42:H53" si="21">E43</f>
        <v>-5</v>
      </c>
      <c r="I42" s="18">
        <f t="shared" ref="I42:I53" si="22">H42+273.15</f>
        <v>268.15</v>
      </c>
      <c r="J42" s="18">
        <f t="shared" ref="J42:J53" si="23">EXP(($C$16*(I42-$C$14))/($C$17*I42*$C$14))</f>
        <v>0.00896487173486583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0.000691111300448864</v>
      </c>
      <c r="Q42" s="24">
        <f t="shared" ref="Q42:Q53" si="27">P42*$B$44</f>
        <v>8.98444690583523e-5</v>
      </c>
      <c r="R42" s="18">
        <f t="shared" ref="R42:R53" si="28">L42*$B$44</f>
        <v>0.0100218354166667</v>
      </c>
      <c r="S42" s="25">
        <f t="shared" ref="S42:S53" si="29">Q42/R42</f>
        <v>0.00896487173486583</v>
      </c>
      <c r="T42" s="3">
        <v>0.01</v>
      </c>
      <c r="U42" s="26">
        <f t="shared" ref="U42:U53" si="30">S42*T42</f>
        <v>8.96487173486583e-5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0.0148896487173487</v>
      </c>
      <c r="AR42" s="29">
        <f t="shared" ref="AR42:AR53" si="34">$B$42/12</f>
        <v>7.70910416666667</v>
      </c>
      <c r="AS42" s="1">
        <f t="shared" ref="AS42:AS53" si="35">$B$44</f>
        <v>0.13</v>
      </c>
      <c r="AT42" s="2">
        <f>$E$5/12</f>
        <v>7.07945205479452</v>
      </c>
      <c r="AU42" s="1">
        <f t="shared" ref="AU42:AU53" si="36">AT42*10000*AS42*0.67*AR42*AQ42</f>
        <v>707.792841047617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-4.56876380622581</v>
      </c>
      <c r="E43" s="20">
        <f t="shared" ref="E43:E54" si="37">D42</f>
        <v>-5</v>
      </c>
      <c r="F43" s="16" t="s">
        <v>73</v>
      </c>
      <c r="G43" s="13">
        <v>2</v>
      </c>
      <c r="H43" s="18">
        <f t="shared" si="21"/>
        <v>-4.56876380622581</v>
      </c>
      <c r="I43" s="18">
        <f t="shared" si="22"/>
        <v>268.581236193774</v>
      </c>
      <c r="J43" s="18">
        <f t="shared" si="23"/>
        <v>0.00950307091258182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8">L43+O42-P42-N43</f>
        <v>0.153490972032884</v>
      </c>
      <c r="P43" s="18">
        <f t="shared" si="26"/>
        <v>0.00145863559166961</v>
      </c>
      <c r="Q43" s="24">
        <f t="shared" si="27"/>
        <v>0.00018962262691705</v>
      </c>
      <c r="R43" s="18">
        <f t="shared" si="28"/>
        <v>0.0100218354166667</v>
      </c>
      <c r="S43" s="25">
        <f t="shared" si="29"/>
        <v>0.018920948013345</v>
      </c>
      <c r="T43" s="3">
        <v>0.01</v>
      </c>
      <c r="U43" s="26">
        <f t="shared" si="30"/>
        <v>0.00018920948013345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0.0149892094801335</v>
      </c>
      <c r="AR43" s="29">
        <f t="shared" si="34"/>
        <v>7.70910416666667</v>
      </c>
      <c r="AS43" s="1">
        <f t="shared" si="35"/>
        <v>0.13</v>
      </c>
      <c r="AT43" s="2">
        <f t="shared" ref="AT43:AT53" si="39">$E$5/12</f>
        <v>7.07945205479452</v>
      </c>
      <c r="AU43" s="1">
        <f t="shared" si="36"/>
        <v>712.525551434948</v>
      </c>
    </row>
    <row r="44" s="1" customFormat="1" spans="1:47">
      <c r="A44" s="13" t="s">
        <v>37</v>
      </c>
      <c r="B44" s="13">
        <v>0.13</v>
      </c>
      <c r="C44" s="16">
        <v>2</v>
      </c>
      <c r="D44" s="19">
        <v>-2.06286437</v>
      </c>
      <c r="E44" s="20">
        <f t="shared" si="37"/>
        <v>-4.56876380622581</v>
      </c>
      <c r="F44" s="16" t="s">
        <v>73</v>
      </c>
      <c r="G44" s="13">
        <v>3</v>
      </c>
      <c r="H44" s="18">
        <f t="shared" si="21"/>
        <v>-2.06286437</v>
      </c>
      <c r="I44" s="18">
        <f t="shared" si="22"/>
        <v>271.08713563</v>
      </c>
      <c r="J44" s="18">
        <f t="shared" si="23"/>
        <v>0.0132862642672589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8"/>
        <v>0.229123378107882</v>
      </c>
      <c r="P44" s="18">
        <f t="shared" si="26"/>
        <v>0.0030441937513484</v>
      </c>
      <c r="Q44" s="24">
        <f t="shared" si="27"/>
        <v>0.000395745187675292</v>
      </c>
      <c r="R44" s="18">
        <f t="shared" si="28"/>
        <v>0.0100218354166667</v>
      </c>
      <c r="S44" s="25">
        <f t="shared" si="29"/>
        <v>0.0394882944312928</v>
      </c>
      <c r="T44" s="3">
        <v>0.01</v>
      </c>
      <c r="U44" s="26">
        <f t="shared" si="30"/>
        <v>0.000394882944312928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0.0151948829443129</v>
      </c>
      <c r="AR44" s="29">
        <f t="shared" si="34"/>
        <v>7.70910416666667</v>
      </c>
      <c r="AS44" s="1">
        <f t="shared" si="35"/>
        <v>0.13</v>
      </c>
      <c r="AT44" s="2">
        <f t="shared" si="39"/>
        <v>7.07945205479452</v>
      </c>
      <c r="AU44" s="1">
        <f t="shared" si="36"/>
        <v>722.302424503155</v>
      </c>
    </row>
    <row r="45" s="1" customFormat="1" spans="1:47">
      <c r="A45" s="13"/>
      <c r="B45" s="13"/>
      <c r="C45" s="16">
        <v>3</v>
      </c>
      <c r="D45" s="19">
        <v>5.23046375935484</v>
      </c>
      <c r="E45" s="20">
        <f t="shared" si="37"/>
        <v>-2.06286437</v>
      </c>
      <c r="F45" s="16" t="s">
        <v>73</v>
      </c>
      <c r="G45" s="13">
        <v>4</v>
      </c>
      <c r="H45" s="18">
        <f t="shared" si="21"/>
        <v>5.23046375935484</v>
      </c>
      <c r="I45" s="18">
        <f t="shared" si="22"/>
        <v>278.380463759355</v>
      </c>
      <c r="J45" s="18">
        <f t="shared" si="23"/>
        <v>0.0340469314009404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8"/>
        <v>0.3031702260232</v>
      </c>
      <c r="P45" s="18">
        <f t="shared" si="26"/>
        <v>0.0103220158882195</v>
      </c>
      <c r="Q45" s="24">
        <f t="shared" si="27"/>
        <v>0.00134186206546853</v>
      </c>
      <c r="R45" s="18">
        <f t="shared" si="28"/>
        <v>0.0100218354166667</v>
      </c>
      <c r="S45" s="25">
        <f t="shared" si="29"/>
        <v>0.133893843760093</v>
      </c>
      <c r="T45" s="3">
        <v>0.01</v>
      </c>
      <c r="U45" s="26">
        <f t="shared" si="30"/>
        <v>0.00133893843760093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0.0161389384376009</v>
      </c>
      <c r="AR45" s="29">
        <f t="shared" si="34"/>
        <v>7.70910416666667</v>
      </c>
      <c r="AS45" s="1">
        <f t="shared" si="35"/>
        <v>0.13</v>
      </c>
      <c r="AT45" s="2">
        <f t="shared" si="39"/>
        <v>7.07945205479452</v>
      </c>
      <c r="AU45" s="1">
        <f t="shared" si="36"/>
        <v>767.178951302768</v>
      </c>
    </row>
    <row r="46" s="1" customFormat="1" spans="1:47">
      <c r="A46" s="13"/>
      <c r="B46" s="13"/>
      <c r="C46" s="16">
        <v>4</v>
      </c>
      <c r="D46" s="19">
        <v>15.9278149603667</v>
      </c>
      <c r="E46" s="20">
        <f t="shared" si="37"/>
        <v>5.23046375935484</v>
      </c>
      <c r="F46" s="16" t="s">
        <v>73</v>
      </c>
      <c r="G46" s="13">
        <v>5</v>
      </c>
      <c r="H46" s="18">
        <f t="shared" si="21"/>
        <v>15.9278149603667</v>
      </c>
      <c r="I46" s="18">
        <f t="shared" si="22"/>
        <v>289.077814960367</v>
      </c>
      <c r="J46" s="18">
        <f t="shared" si="23"/>
        <v>0.124219540574667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0.278205799628231</v>
      </c>
      <c r="O46" s="18">
        <f t="shared" si="38"/>
        <v>0.0917334521734157</v>
      </c>
      <c r="P46" s="18">
        <f t="shared" si="26"/>
        <v>0.0113950872843099</v>
      </c>
      <c r="Q46" s="24">
        <f t="shared" si="27"/>
        <v>0.00148136134696028</v>
      </c>
      <c r="R46" s="18">
        <f t="shared" si="28"/>
        <v>0.0100218354166667</v>
      </c>
      <c r="S46" s="25">
        <f t="shared" si="29"/>
        <v>0.147813378026217</v>
      </c>
      <c r="T46" s="3">
        <v>0.01</v>
      </c>
      <c r="U46" s="26">
        <f t="shared" si="30"/>
        <v>0.00147813378026217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0.0285781337802622</v>
      </c>
      <c r="AR46" s="29">
        <f t="shared" si="34"/>
        <v>7.70910416666667</v>
      </c>
      <c r="AS46" s="1">
        <f t="shared" si="35"/>
        <v>0.13</v>
      </c>
      <c r="AT46" s="2">
        <f t="shared" si="39"/>
        <v>7.07945205479452</v>
      </c>
      <c r="AU46" s="1">
        <f t="shared" si="36"/>
        <v>1358.48728765526</v>
      </c>
    </row>
    <row r="47" s="1" customFormat="1" spans="1:47">
      <c r="A47" s="13"/>
      <c r="B47" s="13"/>
      <c r="C47" s="16">
        <v>5</v>
      </c>
      <c r="D47" s="19">
        <v>22.8351093806452</v>
      </c>
      <c r="E47" s="20">
        <f t="shared" si="37"/>
        <v>15.9278149603667</v>
      </c>
      <c r="F47" s="16" t="s">
        <v>75</v>
      </c>
      <c r="G47" s="13">
        <v>6</v>
      </c>
      <c r="H47" s="18">
        <f t="shared" si="21"/>
        <v>22.8351093806452</v>
      </c>
      <c r="I47" s="18">
        <f t="shared" si="22"/>
        <v>295.985109380645</v>
      </c>
      <c r="J47" s="18">
        <f t="shared" si="23"/>
        <v>0.272620429771542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8"/>
        <v>0.157429406555772</v>
      </c>
      <c r="P47" s="18">
        <f t="shared" si="26"/>
        <v>0.0429184724739135</v>
      </c>
      <c r="Q47" s="24">
        <f t="shared" si="27"/>
        <v>0.00557940142160876</v>
      </c>
      <c r="R47" s="18">
        <f t="shared" si="28"/>
        <v>0.0100218354166667</v>
      </c>
      <c r="S47" s="25">
        <f t="shared" si="29"/>
        <v>0.556724510994265</v>
      </c>
      <c r="T47" s="3">
        <v>0.01</v>
      </c>
      <c r="U47" s="26">
        <f t="shared" si="30"/>
        <v>0.00556724510994265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0.0326672451099426</v>
      </c>
      <c r="AR47" s="29">
        <f t="shared" si="34"/>
        <v>7.70910416666667</v>
      </c>
      <c r="AS47" s="1">
        <f t="shared" si="35"/>
        <v>0.13</v>
      </c>
      <c r="AT47" s="2">
        <f t="shared" si="39"/>
        <v>7.07945205479452</v>
      </c>
      <c r="AU47" s="1">
        <f t="shared" si="36"/>
        <v>1552.86687177683</v>
      </c>
    </row>
    <row r="48" s="1" customFormat="1" spans="1:47">
      <c r="A48" s="13"/>
      <c r="B48" s="13"/>
      <c r="C48" s="16">
        <v>6</v>
      </c>
      <c r="D48" s="19">
        <v>25.080887367</v>
      </c>
      <c r="E48" s="20">
        <f t="shared" si="37"/>
        <v>22.8351093806452</v>
      </c>
      <c r="F48" s="16" t="s">
        <v>73</v>
      </c>
      <c r="G48" s="13">
        <v>7</v>
      </c>
      <c r="H48" s="18">
        <f t="shared" si="21"/>
        <v>25.080887367</v>
      </c>
      <c r="I48" s="18">
        <f t="shared" si="22"/>
        <v>298.230887367</v>
      </c>
      <c r="J48" s="18">
        <f t="shared" si="23"/>
        <v>0.34925415932406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8"/>
        <v>0.191601975748526</v>
      </c>
      <c r="P48" s="18">
        <f t="shared" si="26"/>
        <v>0.0669177869648803</v>
      </c>
      <c r="Q48" s="24">
        <f t="shared" si="27"/>
        <v>0.00869931230543443</v>
      </c>
      <c r="R48" s="18">
        <f t="shared" si="28"/>
        <v>0.0100218354166667</v>
      </c>
      <c r="S48" s="25">
        <f t="shared" si="29"/>
        <v>0.868035838122742</v>
      </c>
      <c r="T48" s="3">
        <v>0.01</v>
      </c>
      <c r="U48" s="26">
        <f t="shared" si="30"/>
        <v>0.00868035838122742</v>
      </c>
      <c r="V48" s="25"/>
      <c r="W48" s="3"/>
      <c r="X48" s="26"/>
      <c r="Y48" s="28">
        <v>0.04</v>
      </c>
      <c r="Z48" s="3">
        <v>0.49</v>
      </c>
      <c r="AA48" s="27">
        <f t="shared" si="31"/>
        <v>0.0196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32"/>
        <v>0.0075</v>
      </c>
      <c r="AQ48" s="1">
        <f t="shared" si="33"/>
        <v>0.0357803583812274</v>
      </c>
      <c r="AR48" s="29">
        <f t="shared" si="34"/>
        <v>7.70910416666667</v>
      </c>
      <c r="AS48" s="1">
        <f t="shared" si="35"/>
        <v>0.13</v>
      </c>
      <c r="AT48" s="2">
        <f t="shared" si="39"/>
        <v>7.07945205479452</v>
      </c>
      <c r="AU48" s="1">
        <f t="shared" si="36"/>
        <v>1700.85151054258</v>
      </c>
    </row>
    <row r="49" s="1" customFormat="1" spans="1:47">
      <c r="A49" s="13"/>
      <c r="B49" s="13"/>
      <c r="C49" s="16">
        <v>7</v>
      </c>
      <c r="D49" s="19">
        <v>27.1307112687097</v>
      </c>
      <c r="E49" s="20">
        <f t="shared" si="37"/>
        <v>25.080887367</v>
      </c>
      <c r="F49" s="16" t="s">
        <v>73</v>
      </c>
      <c r="G49" s="13">
        <v>8</v>
      </c>
      <c r="H49" s="18">
        <f t="shared" si="21"/>
        <v>27.1307112687097</v>
      </c>
      <c r="I49" s="18">
        <f t="shared" si="22"/>
        <v>300.28071126871</v>
      </c>
      <c r="J49" s="18">
        <f t="shared" si="23"/>
        <v>0.436448436889935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8"/>
        <v>0.201775230450312</v>
      </c>
      <c r="P49" s="18">
        <f t="shared" si="26"/>
        <v>0.0880644839331451</v>
      </c>
      <c r="Q49" s="24">
        <f t="shared" si="27"/>
        <v>0.0114483829113089</v>
      </c>
      <c r="R49" s="18">
        <f t="shared" si="28"/>
        <v>0.0100218354166667</v>
      </c>
      <c r="S49" s="25">
        <f t="shared" si="29"/>
        <v>1.14234393554995</v>
      </c>
      <c r="T49" s="3">
        <v>0.01</v>
      </c>
      <c r="U49" s="26">
        <f t="shared" si="30"/>
        <v>0.0114234393554995</v>
      </c>
      <c r="V49" s="25"/>
      <c r="W49" s="3"/>
      <c r="X49" s="26"/>
      <c r="Y49" s="28">
        <v>0.04</v>
      </c>
      <c r="Z49" s="3">
        <v>0.49</v>
      </c>
      <c r="AA49" s="27">
        <f t="shared" si="31"/>
        <v>0.0196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0.015</v>
      </c>
      <c r="AO49" s="3">
        <v>0.5</v>
      </c>
      <c r="AP49" s="3">
        <f t="shared" si="32"/>
        <v>0.0075</v>
      </c>
      <c r="AQ49" s="1">
        <f t="shared" si="33"/>
        <v>0.0385234393554995</v>
      </c>
      <c r="AR49" s="29">
        <f t="shared" si="34"/>
        <v>7.70910416666667</v>
      </c>
      <c r="AS49" s="1">
        <f t="shared" si="35"/>
        <v>0.13</v>
      </c>
      <c r="AT49" s="2">
        <f t="shared" si="39"/>
        <v>7.07945205479452</v>
      </c>
      <c r="AU49" s="1">
        <f t="shared" si="36"/>
        <v>1831.24633132445</v>
      </c>
    </row>
    <row r="50" s="1" customFormat="1" spans="1:47">
      <c r="A50" s="13"/>
      <c r="B50" s="13"/>
      <c r="C50" s="16">
        <v>8</v>
      </c>
      <c r="D50" s="19">
        <v>25.0729031009677</v>
      </c>
      <c r="E50" s="20">
        <f t="shared" si="37"/>
        <v>27.1307112687097</v>
      </c>
      <c r="F50" s="16" t="s">
        <v>73</v>
      </c>
      <c r="G50" s="13">
        <v>9</v>
      </c>
      <c r="H50" s="18">
        <f t="shared" si="21"/>
        <v>25.0729031009677</v>
      </c>
      <c r="I50" s="18">
        <f t="shared" si="22"/>
        <v>298.222903100968</v>
      </c>
      <c r="J50" s="18">
        <f t="shared" si="23"/>
        <v>0.348949012437416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8"/>
        <v>0.190801788183834</v>
      </c>
      <c r="P50" s="18">
        <f t="shared" si="26"/>
        <v>0.0665800955580418</v>
      </c>
      <c r="Q50" s="24">
        <f t="shared" si="27"/>
        <v>0.00865541242254543</v>
      </c>
      <c r="R50" s="18">
        <f t="shared" si="28"/>
        <v>0.0100218354166667</v>
      </c>
      <c r="S50" s="25">
        <f t="shared" si="29"/>
        <v>0.863655414670967</v>
      </c>
      <c r="T50" s="3">
        <v>0.01</v>
      </c>
      <c r="U50" s="26">
        <f t="shared" si="30"/>
        <v>0.00863655414670967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0.0357365541467097</v>
      </c>
      <c r="AR50" s="29">
        <f t="shared" si="34"/>
        <v>7.70910416666667</v>
      </c>
      <c r="AS50" s="1">
        <f t="shared" si="35"/>
        <v>0.13</v>
      </c>
      <c r="AT50" s="2">
        <f t="shared" si="39"/>
        <v>7.07945205479452</v>
      </c>
      <c r="AU50" s="1">
        <f t="shared" si="36"/>
        <v>1698.76923686455</v>
      </c>
    </row>
    <row r="51" s="1" customFormat="1" spans="1:47">
      <c r="A51" s="13"/>
      <c r="B51" s="13"/>
      <c r="C51" s="16">
        <v>9</v>
      </c>
      <c r="D51" s="19">
        <v>20.2209718386667</v>
      </c>
      <c r="E51" s="20">
        <f t="shared" si="37"/>
        <v>25.0729031009677</v>
      </c>
      <c r="F51" s="16" t="s">
        <v>73</v>
      </c>
      <c r="G51" s="13">
        <v>10</v>
      </c>
      <c r="H51" s="18">
        <f t="shared" si="21"/>
        <v>20.2209718386667</v>
      </c>
      <c r="I51" s="18">
        <f t="shared" si="22"/>
        <v>293.370971838667</v>
      </c>
      <c r="J51" s="18">
        <f t="shared" si="23"/>
        <v>0.203354860427022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8"/>
        <v>0.201312734292458</v>
      </c>
      <c r="P51" s="18">
        <f t="shared" si="26"/>
        <v>0.0409379229842251</v>
      </c>
      <c r="Q51" s="24">
        <f t="shared" si="27"/>
        <v>0.00532192998794926</v>
      </c>
      <c r="R51" s="18">
        <f t="shared" si="28"/>
        <v>0.0100218354166667</v>
      </c>
      <c r="S51" s="25">
        <f t="shared" si="29"/>
        <v>0.531033465097491</v>
      </c>
      <c r="T51" s="3">
        <v>0.01</v>
      </c>
      <c r="U51" s="26">
        <f t="shared" si="30"/>
        <v>0.00531033465097491</v>
      </c>
      <c r="V51" s="25"/>
      <c r="W51" s="3"/>
      <c r="X51" s="26"/>
      <c r="Y51" s="28">
        <v>0.02</v>
      </c>
      <c r="Z51" s="3">
        <v>0.49</v>
      </c>
      <c r="AA51" s="27">
        <f t="shared" si="31"/>
        <v>0.0098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</v>
      </c>
      <c r="AO51" s="3">
        <v>0.5</v>
      </c>
      <c r="AP51" s="3">
        <f t="shared" si="32"/>
        <v>0.005</v>
      </c>
      <c r="AQ51" s="1">
        <f t="shared" si="33"/>
        <v>0.0201103346509749</v>
      </c>
      <c r="AR51" s="29">
        <f t="shared" si="34"/>
        <v>7.70910416666667</v>
      </c>
      <c r="AS51" s="1">
        <f t="shared" si="35"/>
        <v>0.13</v>
      </c>
      <c r="AT51" s="2">
        <f t="shared" si="39"/>
        <v>7.07945205479452</v>
      </c>
      <c r="AU51" s="1">
        <f t="shared" si="36"/>
        <v>955.962841517355</v>
      </c>
    </row>
    <row r="52" s="1" customFormat="1" spans="1:47">
      <c r="A52" s="13"/>
      <c r="B52" s="13"/>
      <c r="C52" s="16">
        <v>10</v>
      </c>
      <c r="D52" s="19">
        <v>14.4562946203548</v>
      </c>
      <c r="E52" s="20">
        <f t="shared" si="37"/>
        <v>20.2209718386667</v>
      </c>
      <c r="F52" s="16" t="s">
        <v>73</v>
      </c>
      <c r="G52" s="13">
        <v>11</v>
      </c>
      <c r="H52" s="18">
        <f t="shared" si="21"/>
        <v>14.4562946203548</v>
      </c>
      <c r="I52" s="18">
        <f t="shared" si="22"/>
        <v>287.606294620355</v>
      </c>
      <c r="J52" s="18">
        <f t="shared" si="23"/>
        <v>0.104555425238783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0.152356070742822</v>
      </c>
      <c r="O52" s="18">
        <f t="shared" si="38"/>
        <v>0.0851097822320783</v>
      </c>
      <c r="P52" s="18">
        <f t="shared" si="26"/>
        <v>0.00889868947325517</v>
      </c>
      <c r="Q52" s="24">
        <f t="shared" si="27"/>
        <v>0.00115682963152317</v>
      </c>
      <c r="R52" s="18">
        <f t="shared" si="28"/>
        <v>0.0100218354166667</v>
      </c>
      <c r="S52" s="25">
        <f t="shared" si="29"/>
        <v>0.115430914939924</v>
      </c>
      <c r="T52" s="3">
        <v>0.01</v>
      </c>
      <c r="U52" s="26">
        <f t="shared" si="30"/>
        <v>0.00115430914939924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0.0159543091493992</v>
      </c>
      <c r="AR52" s="29">
        <f t="shared" si="34"/>
        <v>7.70910416666667</v>
      </c>
      <c r="AS52" s="1">
        <f t="shared" si="35"/>
        <v>0.13</v>
      </c>
      <c r="AT52" s="2">
        <f t="shared" si="39"/>
        <v>7.07945205479452</v>
      </c>
      <c r="AU52" s="1">
        <f t="shared" si="36"/>
        <v>758.40243206329</v>
      </c>
    </row>
    <row r="53" s="1" customFormat="1" spans="1:48">
      <c r="A53" s="13"/>
      <c r="B53" s="13"/>
      <c r="C53" s="16">
        <v>11</v>
      </c>
      <c r="D53" s="19">
        <v>3.80917527183333</v>
      </c>
      <c r="E53" s="20">
        <f t="shared" si="37"/>
        <v>14.4562946203548</v>
      </c>
      <c r="F53" s="16" t="s">
        <v>75</v>
      </c>
      <c r="G53" s="13">
        <v>12</v>
      </c>
      <c r="H53" s="18">
        <f t="shared" si="21"/>
        <v>3.80917527183333</v>
      </c>
      <c r="I53" s="18">
        <f t="shared" si="22"/>
        <v>276.959175271833</v>
      </c>
      <c r="J53" s="18">
        <f t="shared" si="23"/>
        <v>0.0284528568367612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8"/>
        <v>0.15330213442549</v>
      </c>
      <c r="P53" s="18">
        <f t="shared" si="26"/>
        <v>0.00436188368357838</v>
      </c>
      <c r="Q53" s="24">
        <f t="shared" si="27"/>
        <v>0.00056704487886519</v>
      </c>
      <c r="R53" s="18">
        <f t="shared" si="28"/>
        <v>0.0100218354166667</v>
      </c>
      <c r="S53" s="25">
        <f t="shared" si="29"/>
        <v>0.0565809410442097</v>
      </c>
      <c r="T53" s="3">
        <v>0.01</v>
      </c>
      <c r="U53" s="26">
        <f t="shared" si="30"/>
        <v>0.000565809410442097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0.0153658094104421</v>
      </c>
      <c r="AR53" s="29">
        <f t="shared" si="34"/>
        <v>7.70910416666667</v>
      </c>
      <c r="AS53" s="1">
        <f t="shared" si="35"/>
        <v>0.13</v>
      </c>
      <c r="AT53" s="2">
        <f t="shared" si="39"/>
        <v>7.07945205479452</v>
      </c>
      <c r="AU53" s="1">
        <f t="shared" si="36"/>
        <v>730.42756777338</v>
      </c>
      <c r="AV53" s="1">
        <f>SUM(AU42:AU53)</f>
        <v>13496.8138478062</v>
      </c>
    </row>
    <row r="54" s="1" customFormat="1" spans="1:46">
      <c r="A54" s="13"/>
      <c r="B54" s="13"/>
      <c r="C54" s="16">
        <v>12</v>
      </c>
      <c r="D54" s="19">
        <v>-4.99352784080645</v>
      </c>
      <c r="E54" s="20">
        <f t="shared" si="37"/>
        <v>3.80917527183333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27">
      <c r="S56" s="23" t="s">
        <v>44</v>
      </c>
      <c r="T56" s="23"/>
      <c r="U56" s="23"/>
      <c r="V56" s="23" t="s">
        <v>45</v>
      </c>
      <c r="W56" s="23" t="s">
        <v>46</v>
      </c>
      <c r="X56" s="23" t="s">
        <v>47</v>
      </c>
      <c r="Y56" s="23" t="s">
        <v>48</v>
      </c>
      <c r="Z56" s="23" t="s">
        <v>49</v>
      </c>
      <c r="AA56" s="23" t="s">
        <v>50</v>
      </c>
    </row>
    <row r="57" s="1" customFormat="1" spans="1:32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</row>
    <row r="58" s="1" customFormat="1" spans="1:32">
      <c r="A58" s="13" t="s">
        <v>71</v>
      </c>
      <c r="B58" s="13">
        <v>134.758</v>
      </c>
      <c r="C58" s="16" t="s">
        <v>72</v>
      </c>
      <c r="D58" s="17">
        <v>-5</v>
      </c>
      <c r="E58" s="16"/>
      <c r="F58" s="16"/>
      <c r="G58" s="13">
        <v>1</v>
      </c>
      <c r="H58" s="18">
        <f t="shared" ref="H58:H69" si="40">E59</f>
        <v>-5</v>
      </c>
      <c r="I58" s="18">
        <f t="shared" ref="I58:I69" si="41">H58+273.15</f>
        <v>268.15</v>
      </c>
      <c r="J58" s="18">
        <f t="shared" ref="J58:J69" si="42">EXP(($C$16*(I58-$C$14))/($C$17*I58*$C$14))</f>
        <v>0.00896487173486583</v>
      </c>
      <c r="K58" s="18">
        <f t="shared" ref="K58:K69" si="43">$B$58/12</f>
        <v>11.2298333333333</v>
      </c>
      <c r="L58" s="18">
        <f t="shared" ref="L58:L69" si="44">K58*$B$59/100</f>
        <v>3.032055</v>
      </c>
      <c r="M58" s="13" t="s">
        <v>73</v>
      </c>
      <c r="N58" s="13"/>
      <c r="O58" s="18">
        <f>L58</f>
        <v>3.032055</v>
      </c>
      <c r="P58" s="18">
        <f t="shared" ref="P58:P69" si="45">O58*J58</f>
        <v>0.0271819841680586</v>
      </c>
      <c r="Q58" s="24">
        <f t="shared" ref="Q58:Q69" si="46">P58*$B$60</f>
        <v>0.007882775408737</v>
      </c>
      <c r="R58" s="18">
        <f t="shared" ref="R58:R69" si="47">L58*$B$60</f>
        <v>0.87929595</v>
      </c>
      <c r="S58" s="25">
        <f t="shared" ref="S58:S69" si="48">Q58/R58</f>
        <v>0.00896487173486583</v>
      </c>
      <c r="T58" s="3">
        <v>0.27</v>
      </c>
      <c r="U58" s="26">
        <f t="shared" ref="U58:U69" si="49">S58*T58</f>
        <v>0.00242051536841377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0.226870306136083</v>
      </c>
      <c r="AC58" s="29">
        <f t="shared" ref="AC58:AC69" si="51">$B$58/12</f>
        <v>11.2298333333333</v>
      </c>
      <c r="AD58" s="1">
        <f t="shared" ref="AD58:AD69" si="52">$B$60</f>
        <v>0.29</v>
      </c>
      <c r="AE58" s="30">
        <f t="shared" ref="AE58:AE69" si="53">$E$7/12</f>
        <v>32.3575342465753</v>
      </c>
      <c r="AF58" s="1">
        <f t="shared" ref="AF58:AF69" si="54">AE58*10000*AC58*AB58</f>
        <v>824377.988607481</v>
      </c>
    </row>
    <row r="59" s="1" customFormat="1" spans="1:32">
      <c r="A59" s="13" t="s">
        <v>74</v>
      </c>
      <c r="B59" s="13">
        <v>27</v>
      </c>
      <c r="C59" s="16">
        <v>1</v>
      </c>
      <c r="D59" s="19">
        <v>-4.56876380622581</v>
      </c>
      <c r="E59" s="20">
        <f t="shared" ref="E59:E70" si="55">D58</f>
        <v>-5</v>
      </c>
      <c r="F59" s="16" t="s">
        <v>73</v>
      </c>
      <c r="G59" s="13">
        <v>2</v>
      </c>
      <c r="H59" s="18">
        <f t="shared" si="40"/>
        <v>-4.56876380622581</v>
      </c>
      <c r="I59" s="18">
        <f t="shared" si="41"/>
        <v>268.581236193774</v>
      </c>
      <c r="J59" s="18">
        <f t="shared" si="42"/>
        <v>0.00950307091258182</v>
      </c>
      <c r="K59" s="18">
        <f t="shared" si="43"/>
        <v>11.2298333333333</v>
      </c>
      <c r="L59" s="18">
        <f t="shared" si="44"/>
        <v>3.032055</v>
      </c>
      <c r="M59" s="13" t="s">
        <v>73</v>
      </c>
      <c r="N59" s="13"/>
      <c r="O59" s="18">
        <f t="shared" ref="O59:O69" si="56">L59+O58-P58-N59</f>
        <v>6.03692801583194</v>
      </c>
      <c r="P59" s="18">
        <f t="shared" si="45"/>
        <v>0.0573693550286028</v>
      </c>
      <c r="Q59" s="24">
        <f t="shared" si="46"/>
        <v>0.0166371129582948</v>
      </c>
      <c r="R59" s="18">
        <f t="shared" si="47"/>
        <v>0.87929595</v>
      </c>
      <c r="S59" s="25">
        <f t="shared" si="48"/>
        <v>0.018920948013345</v>
      </c>
      <c r="T59" s="3">
        <v>0.27</v>
      </c>
      <c r="U59" s="26">
        <f t="shared" si="49"/>
        <v>0.00510865596360315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0.227392611853728</v>
      </c>
      <c r="AC59" s="29">
        <f t="shared" si="51"/>
        <v>11.2298333333333</v>
      </c>
      <c r="AD59" s="1">
        <f t="shared" si="52"/>
        <v>0.29</v>
      </c>
      <c r="AE59" s="30">
        <f t="shared" si="53"/>
        <v>32.3575342465753</v>
      </c>
      <c r="AF59" s="1">
        <f t="shared" si="54"/>
        <v>826275.889413822</v>
      </c>
    </row>
    <row r="60" s="1" customFormat="1" spans="1:32">
      <c r="A60" s="13" t="s">
        <v>37</v>
      </c>
      <c r="B60" s="13">
        <v>0.29</v>
      </c>
      <c r="C60" s="16">
        <v>2</v>
      </c>
      <c r="D60" s="19">
        <v>-2.06286437</v>
      </c>
      <c r="E60" s="20">
        <f t="shared" si="55"/>
        <v>-4.56876380622581</v>
      </c>
      <c r="F60" s="16" t="s">
        <v>73</v>
      </c>
      <c r="G60" s="13">
        <v>3</v>
      </c>
      <c r="H60" s="18">
        <f t="shared" si="40"/>
        <v>-2.06286437</v>
      </c>
      <c r="I60" s="18">
        <f t="shared" si="41"/>
        <v>271.08713563</v>
      </c>
      <c r="J60" s="18">
        <f t="shared" si="42"/>
        <v>0.0132862642672589</v>
      </c>
      <c r="K60" s="18">
        <f t="shared" si="43"/>
        <v>11.2298333333333</v>
      </c>
      <c r="L60" s="18">
        <f t="shared" si="44"/>
        <v>3.032055</v>
      </c>
      <c r="M60" s="13" t="s">
        <v>73</v>
      </c>
      <c r="N60" s="13"/>
      <c r="O60" s="18">
        <f t="shared" si="56"/>
        <v>9.01161366080334</v>
      </c>
      <c r="P60" s="18">
        <f t="shared" si="45"/>
        <v>0.119730680571873</v>
      </c>
      <c r="Q60" s="24">
        <f t="shared" si="46"/>
        <v>0.0347218973658432</v>
      </c>
      <c r="R60" s="18">
        <f t="shared" si="47"/>
        <v>0.87929595</v>
      </c>
      <c r="S60" s="25">
        <f t="shared" si="48"/>
        <v>0.0394882944312927</v>
      </c>
      <c r="T60" s="3">
        <v>0.27</v>
      </c>
      <c r="U60" s="26">
        <f t="shared" si="49"/>
        <v>0.010661839496449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0.22847159541416</v>
      </c>
      <c r="AC60" s="29">
        <f t="shared" si="51"/>
        <v>11.2298333333333</v>
      </c>
      <c r="AD60" s="1">
        <f t="shared" si="52"/>
        <v>0.29</v>
      </c>
      <c r="AE60" s="30">
        <f t="shared" si="53"/>
        <v>32.3575342465753</v>
      </c>
      <c r="AF60" s="1">
        <f t="shared" si="54"/>
        <v>830196.588920243</v>
      </c>
    </row>
    <row r="61" s="1" customFormat="1" spans="1:32">
      <c r="A61" s="13"/>
      <c r="B61" s="13"/>
      <c r="C61" s="16">
        <v>3</v>
      </c>
      <c r="D61" s="19">
        <v>5.23046375935484</v>
      </c>
      <c r="E61" s="20">
        <f t="shared" si="55"/>
        <v>-2.06286437</v>
      </c>
      <c r="F61" s="16" t="s">
        <v>73</v>
      </c>
      <c r="G61" s="13">
        <v>4</v>
      </c>
      <c r="H61" s="18">
        <f t="shared" si="40"/>
        <v>5.23046375935484</v>
      </c>
      <c r="I61" s="18">
        <f t="shared" si="41"/>
        <v>278.380463759355</v>
      </c>
      <c r="J61" s="18">
        <f t="shared" si="42"/>
        <v>0.0340469314009404</v>
      </c>
      <c r="K61" s="18">
        <f t="shared" si="43"/>
        <v>11.2298333333333</v>
      </c>
      <c r="L61" s="18">
        <f t="shared" si="44"/>
        <v>3.032055</v>
      </c>
      <c r="M61" s="13" t="s">
        <v>73</v>
      </c>
      <c r="N61" s="13"/>
      <c r="O61" s="18">
        <f t="shared" si="56"/>
        <v>11.9239379802315</v>
      </c>
      <c r="P61" s="18">
        <f t="shared" si="45"/>
        <v>0.405973498442009</v>
      </c>
      <c r="Q61" s="24">
        <f t="shared" si="46"/>
        <v>0.117732314548183</v>
      </c>
      <c r="R61" s="18">
        <f t="shared" si="47"/>
        <v>0.87929595</v>
      </c>
      <c r="S61" s="25">
        <f t="shared" si="48"/>
        <v>0.133893843760093</v>
      </c>
      <c r="T61" s="3">
        <v>0.27</v>
      </c>
      <c r="U61" s="26">
        <f t="shared" si="49"/>
        <v>0.0361513378152251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0.233424204937498</v>
      </c>
      <c r="AC61" s="29">
        <f t="shared" si="51"/>
        <v>11.2298333333333</v>
      </c>
      <c r="AD61" s="1">
        <f t="shared" si="52"/>
        <v>0.29</v>
      </c>
      <c r="AE61" s="30">
        <f t="shared" si="53"/>
        <v>32.3575342465753</v>
      </c>
      <c r="AF61" s="1">
        <f t="shared" si="54"/>
        <v>848192.872112803</v>
      </c>
    </row>
    <row r="62" s="1" customFormat="1" spans="1:32">
      <c r="A62" s="13"/>
      <c r="B62" s="13"/>
      <c r="C62" s="16">
        <v>4</v>
      </c>
      <c r="D62" s="19">
        <v>15.9278149603667</v>
      </c>
      <c r="E62" s="20">
        <f t="shared" si="55"/>
        <v>5.23046375935484</v>
      </c>
      <c r="F62" s="16" t="s">
        <v>73</v>
      </c>
      <c r="G62" s="13">
        <v>5</v>
      </c>
      <c r="H62" s="18">
        <f t="shared" si="40"/>
        <v>15.9278149603667</v>
      </c>
      <c r="I62" s="18">
        <f t="shared" si="41"/>
        <v>289.077814960367</v>
      </c>
      <c r="J62" s="18">
        <f t="shared" si="42"/>
        <v>0.124219540574667</v>
      </c>
      <c r="K62" s="18">
        <f t="shared" si="43"/>
        <v>11.2298333333333</v>
      </c>
      <c r="L62" s="18">
        <f t="shared" si="44"/>
        <v>3.032055</v>
      </c>
      <c r="M62" s="13" t="s">
        <v>75</v>
      </c>
      <c r="N62" s="18">
        <f>(O61-P61)*$C$22/100</f>
        <v>10.9420662577</v>
      </c>
      <c r="O62" s="18">
        <f t="shared" si="56"/>
        <v>3.60795322408947</v>
      </c>
      <c r="P62" s="18">
        <f t="shared" si="45"/>
        <v>0.448178291911284</v>
      </c>
      <c r="Q62" s="24">
        <f t="shared" si="46"/>
        <v>0.129971704654272</v>
      </c>
      <c r="R62" s="18">
        <f t="shared" si="47"/>
        <v>0.87929595</v>
      </c>
      <c r="S62" s="25">
        <f t="shared" si="48"/>
        <v>0.147813378026218</v>
      </c>
      <c r="T62" s="3">
        <v>0.27</v>
      </c>
      <c r="U62" s="26">
        <f t="shared" si="49"/>
        <v>0.0399096120670788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0.282954437624633</v>
      </c>
      <c r="AC62" s="29">
        <f t="shared" si="51"/>
        <v>11.2298333333333</v>
      </c>
      <c r="AD62" s="1">
        <f t="shared" si="52"/>
        <v>0.29</v>
      </c>
      <c r="AE62" s="30">
        <f t="shared" si="53"/>
        <v>32.3575342465753</v>
      </c>
      <c r="AF62" s="1">
        <f t="shared" si="54"/>
        <v>1028170.73829239</v>
      </c>
    </row>
    <row r="63" s="1" customFormat="1" spans="1:32">
      <c r="A63" s="13"/>
      <c r="B63" s="13"/>
      <c r="C63" s="16">
        <v>5</v>
      </c>
      <c r="D63" s="19">
        <v>22.8351093806452</v>
      </c>
      <c r="E63" s="20">
        <f t="shared" si="55"/>
        <v>15.9278149603667</v>
      </c>
      <c r="F63" s="16" t="s">
        <v>75</v>
      </c>
      <c r="G63" s="13">
        <v>6</v>
      </c>
      <c r="H63" s="18">
        <f t="shared" si="40"/>
        <v>22.8351093806452</v>
      </c>
      <c r="I63" s="18">
        <f t="shared" si="41"/>
        <v>295.985109380645</v>
      </c>
      <c r="J63" s="18">
        <f t="shared" si="42"/>
        <v>0.272620429771542</v>
      </c>
      <c r="K63" s="18">
        <f t="shared" si="43"/>
        <v>11.2298333333333</v>
      </c>
      <c r="L63" s="18">
        <f t="shared" si="44"/>
        <v>3.032055</v>
      </c>
      <c r="M63" s="13" t="s">
        <v>73</v>
      </c>
      <c r="N63" s="13"/>
      <c r="O63" s="18">
        <f t="shared" si="56"/>
        <v>6.19182993217819</v>
      </c>
      <c r="P63" s="18">
        <f t="shared" si="45"/>
        <v>1.68801933718272</v>
      </c>
      <c r="Q63" s="24">
        <f t="shared" si="46"/>
        <v>0.489525607782988</v>
      </c>
      <c r="R63" s="18">
        <f t="shared" si="47"/>
        <v>0.87929595</v>
      </c>
      <c r="S63" s="25">
        <f t="shared" si="48"/>
        <v>0.556724510994266</v>
      </c>
      <c r="T63" s="3">
        <v>0.27</v>
      </c>
      <c r="U63" s="26">
        <f t="shared" si="49"/>
        <v>0.150315617968452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0"/>
        <v>0.30440632457127</v>
      </c>
      <c r="AC63" s="29">
        <f t="shared" si="51"/>
        <v>11.2298333333333</v>
      </c>
      <c r="AD63" s="1">
        <f t="shared" si="52"/>
        <v>0.29</v>
      </c>
      <c r="AE63" s="30">
        <f t="shared" si="53"/>
        <v>32.3575342465753</v>
      </c>
      <c r="AF63" s="1">
        <f t="shared" si="54"/>
        <v>1106120.39911003</v>
      </c>
    </row>
    <row r="64" s="1" customFormat="1" spans="1:32">
      <c r="A64" s="13"/>
      <c r="B64" s="13"/>
      <c r="C64" s="16">
        <v>6</v>
      </c>
      <c r="D64" s="19">
        <v>25.080887367</v>
      </c>
      <c r="E64" s="20">
        <f t="shared" si="55"/>
        <v>22.8351093806452</v>
      </c>
      <c r="F64" s="16" t="s">
        <v>73</v>
      </c>
      <c r="G64" s="13">
        <v>7</v>
      </c>
      <c r="H64" s="18">
        <f t="shared" si="40"/>
        <v>25.080887367</v>
      </c>
      <c r="I64" s="18">
        <f t="shared" si="41"/>
        <v>298.230887367</v>
      </c>
      <c r="J64" s="18">
        <f t="shared" si="42"/>
        <v>0.34925415932406</v>
      </c>
      <c r="K64" s="18">
        <f t="shared" si="43"/>
        <v>11.2298333333333</v>
      </c>
      <c r="L64" s="18">
        <f t="shared" si="44"/>
        <v>3.032055</v>
      </c>
      <c r="M64" s="13" t="s">
        <v>73</v>
      </c>
      <c r="N64" s="13"/>
      <c r="O64" s="18">
        <f t="shared" si="56"/>
        <v>7.53586559499547</v>
      </c>
      <c r="P64" s="18">
        <f t="shared" si="45"/>
        <v>2.63193240315925</v>
      </c>
      <c r="Q64" s="24">
        <f t="shared" si="46"/>
        <v>0.763260396916181</v>
      </c>
      <c r="R64" s="18">
        <f t="shared" si="47"/>
        <v>0.87929595</v>
      </c>
      <c r="S64" s="25">
        <f t="shared" si="48"/>
        <v>0.868035838122741</v>
      </c>
      <c r="T64" s="3">
        <v>0.27</v>
      </c>
      <c r="U64" s="26">
        <f t="shared" si="49"/>
        <v>0.23436967629314</v>
      </c>
      <c r="V64" s="3">
        <v>220.1</v>
      </c>
      <c r="W64" s="27">
        <v>12.1</v>
      </c>
      <c r="X64" s="27">
        <v>4.5</v>
      </c>
      <c r="Y64" s="27">
        <v>1.5</v>
      </c>
      <c r="Z64" s="27">
        <v>6.8</v>
      </c>
      <c r="AA64" s="3">
        <v>30.2</v>
      </c>
      <c r="AB64" s="2">
        <f t="shared" si="50"/>
        <v>0.320738028103757</v>
      </c>
      <c r="AC64" s="29">
        <f t="shared" si="51"/>
        <v>11.2298333333333</v>
      </c>
      <c r="AD64" s="1">
        <f t="shared" si="52"/>
        <v>0.29</v>
      </c>
      <c r="AE64" s="30">
        <f t="shared" si="53"/>
        <v>32.3575342465753</v>
      </c>
      <c r="AF64" s="1">
        <f t="shared" si="54"/>
        <v>1165464.86396287</v>
      </c>
    </row>
    <row r="65" s="1" customFormat="1" spans="1:32">
      <c r="A65" s="13"/>
      <c r="B65" s="13"/>
      <c r="C65" s="16">
        <v>7</v>
      </c>
      <c r="D65" s="19">
        <v>27.1307112687097</v>
      </c>
      <c r="E65" s="20">
        <f t="shared" si="55"/>
        <v>25.080887367</v>
      </c>
      <c r="F65" s="16" t="s">
        <v>73</v>
      </c>
      <c r="G65" s="13">
        <v>8</v>
      </c>
      <c r="H65" s="18">
        <f t="shared" si="40"/>
        <v>27.1307112687097</v>
      </c>
      <c r="I65" s="18">
        <f t="shared" si="41"/>
        <v>300.28071126871</v>
      </c>
      <c r="J65" s="18">
        <f t="shared" si="42"/>
        <v>0.436448436889935</v>
      </c>
      <c r="K65" s="18">
        <f t="shared" si="43"/>
        <v>11.2298333333333</v>
      </c>
      <c r="L65" s="18">
        <f t="shared" si="44"/>
        <v>3.032055</v>
      </c>
      <c r="M65" s="13" t="s">
        <v>73</v>
      </c>
      <c r="N65" s="13"/>
      <c r="O65" s="18">
        <f t="shared" si="56"/>
        <v>7.93598819183622</v>
      </c>
      <c r="P65" s="18">
        <f t="shared" si="45"/>
        <v>3.46364964150391</v>
      </c>
      <c r="Q65" s="24">
        <f t="shared" si="46"/>
        <v>1.00445839603613</v>
      </c>
      <c r="R65" s="18">
        <f t="shared" si="47"/>
        <v>0.87929595</v>
      </c>
      <c r="S65" s="25">
        <f t="shared" si="48"/>
        <v>1.14234393554995</v>
      </c>
      <c r="T65" s="3">
        <v>0.27</v>
      </c>
      <c r="U65" s="26">
        <f t="shared" si="49"/>
        <v>0.308432862598487</v>
      </c>
      <c r="V65" s="3">
        <v>220.1</v>
      </c>
      <c r="W65" s="27">
        <v>12.1</v>
      </c>
      <c r="X65" s="27">
        <v>4.5</v>
      </c>
      <c r="Y65" s="27">
        <v>1.5</v>
      </c>
      <c r="Z65" s="27">
        <v>6.8</v>
      </c>
      <c r="AA65" s="3">
        <v>30.2</v>
      </c>
      <c r="AB65" s="2">
        <f t="shared" si="50"/>
        <v>0.335128505202886</v>
      </c>
      <c r="AC65" s="29">
        <f t="shared" si="51"/>
        <v>11.2298333333333</v>
      </c>
      <c r="AD65" s="1">
        <f t="shared" si="52"/>
        <v>0.29</v>
      </c>
      <c r="AE65" s="30">
        <f t="shared" si="53"/>
        <v>32.3575342465753</v>
      </c>
      <c r="AF65" s="1">
        <f t="shared" si="54"/>
        <v>1217755.49982496</v>
      </c>
    </row>
    <row r="66" s="1" customFormat="1" spans="1:32">
      <c r="A66" s="13"/>
      <c r="B66" s="13"/>
      <c r="C66" s="16">
        <v>8</v>
      </c>
      <c r="D66" s="19">
        <v>25.0729031009677</v>
      </c>
      <c r="E66" s="20">
        <f t="shared" si="55"/>
        <v>27.1307112687097</v>
      </c>
      <c r="F66" s="16" t="s">
        <v>73</v>
      </c>
      <c r="G66" s="13">
        <v>9</v>
      </c>
      <c r="H66" s="18">
        <f t="shared" si="40"/>
        <v>25.0729031009677</v>
      </c>
      <c r="I66" s="18">
        <f t="shared" si="41"/>
        <v>298.222903100968</v>
      </c>
      <c r="J66" s="18">
        <f t="shared" si="42"/>
        <v>0.348949012437416</v>
      </c>
      <c r="K66" s="18">
        <f t="shared" si="43"/>
        <v>11.2298333333333</v>
      </c>
      <c r="L66" s="18">
        <f t="shared" si="44"/>
        <v>3.032055</v>
      </c>
      <c r="M66" s="13" t="s">
        <v>73</v>
      </c>
      <c r="N66" s="13"/>
      <c r="O66" s="18">
        <f t="shared" si="56"/>
        <v>7.50439355033232</v>
      </c>
      <c r="P66" s="18">
        <f t="shared" si="45"/>
        <v>2.61865071833018</v>
      </c>
      <c r="Q66" s="24">
        <f t="shared" si="46"/>
        <v>0.759408708315752</v>
      </c>
      <c r="R66" s="18">
        <f t="shared" si="47"/>
        <v>0.87929595</v>
      </c>
      <c r="S66" s="25">
        <f t="shared" si="48"/>
        <v>0.863655414670968</v>
      </c>
      <c r="T66" s="3">
        <v>0.27</v>
      </c>
      <c r="U66" s="26">
        <f t="shared" si="49"/>
        <v>0.233186961961161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50"/>
        <v>0.320508226709054</v>
      </c>
      <c r="AC66" s="29">
        <f t="shared" si="51"/>
        <v>11.2298333333333</v>
      </c>
      <c r="AD66" s="1">
        <f t="shared" si="52"/>
        <v>0.29</v>
      </c>
      <c r="AE66" s="30">
        <f t="shared" si="53"/>
        <v>32.3575342465753</v>
      </c>
      <c r="AF66" s="1">
        <f t="shared" si="54"/>
        <v>1164629.83528604</v>
      </c>
    </row>
    <row r="67" s="1" customFormat="1" spans="1:32">
      <c r="A67" s="13"/>
      <c r="B67" s="13"/>
      <c r="C67" s="16">
        <v>9</v>
      </c>
      <c r="D67" s="19">
        <v>20.2209718386667</v>
      </c>
      <c r="E67" s="20">
        <f t="shared" si="55"/>
        <v>25.0729031009677</v>
      </c>
      <c r="F67" s="16" t="s">
        <v>73</v>
      </c>
      <c r="G67" s="13">
        <v>10</v>
      </c>
      <c r="H67" s="18">
        <f t="shared" si="40"/>
        <v>20.2209718386667</v>
      </c>
      <c r="I67" s="18">
        <f t="shared" si="41"/>
        <v>293.370971838667</v>
      </c>
      <c r="J67" s="18">
        <f t="shared" si="42"/>
        <v>0.203354860427022</v>
      </c>
      <c r="K67" s="18">
        <f t="shared" si="43"/>
        <v>11.2298333333333</v>
      </c>
      <c r="L67" s="18">
        <f t="shared" si="44"/>
        <v>3.032055</v>
      </c>
      <c r="M67" s="13" t="s">
        <v>73</v>
      </c>
      <c r="N67" s="13"/>
      <c r="O67" s="18">
        <f t="shared" si="56"/>
        <v>7.91779783200214</v>
      </c>
      <c r="P67" s="18">
        <f t="shared" si="45"/>
        <v>1.61012267301618</v>
      </c>
      <c r="Q67" s="24">
        <f t="shared" si="46"/>
        <v>0.466935575174691</v>
      </c>
      <c r="R67" s="18">
        <f t="shared" si="47"/>
        <v>0.87929595</v>
      </c>
      <c r="S67" s="25">
        <f t="shared" si="48"/>
        <v>0.531033465097492</v>
      </c>
      <c r="T67" s="3">
        <v>0.27</v>
      </c>
      <c r="U67" s="26">
        <f t="shared" si="49"/>
        <v>0.143379035576323</v>
      </c>
      <c r="V67" s="3">
        <v>180.9</v>
      </c>
      <c r="W67" s="27">
        <v>6</v>
      </c>
      <c r="X67" s="27">
        <v>3</v>
      </c>
      <c r="Y67" s="27">
        <v>0.3</v>
      </c>
      <c r="Z67" s="27">
        <v>6</v>
      </c>
      <c r="AA67" s="3">
        <v>30.2</v>
      </c>
      <c r="AB67" s="2">
        <f t="shared" si="50"/>
        <v>0.25425854661248</v>
      </c>
      <c r="AC67" s="29">
        <f t="shared" si="51"/>
        <v>11.2298333333333</v>
      </c>
      <c r="AD67" s="1">
        <f t="shared" si="52"/>
        <v>0.29</v>
      </c>
      <c r="AE67" s="30">
        <f t="shared" si="53"/>
        <v>32.3575342465753</v>
      </c>
      <c r="AF67" s="1">
        <f t="shared" si="54"/>
        <v>923898.56042655</v>
      </c>
    </row>
    <row r="68" s="1" customFormat="1" spans="1:32">
      <c r="A68" s="13"/>
      <c r="B68" s="13"/>
      <c r="C68" s="16">
        <v>10</v>
      </c>
      <c r="D68" s="19">
        <v>14.4562946203548</v>
      </c>
      <c r="E68" s="20">
        <f t="shared" si="55"/>
        <v>20.2209718386667</v>
      </c>
      <c r="F68" s="16" t="s">
        <v>73</v>
      </c>
      <c r="G68" s="13">
        <v>11</v>
      </c>
      <c r="H68" s="18">
        <f t="shared" si="40"/>
        <v>14.4562946203548</v>
      </c>
      <c r="I68" s="18">
        <f t="shared" si="41"/>
        <v>287.606294620355</v>
      </c>
      <c r="J68" s="18">
        <f t="shared" si="42"/>
        <v>0.104555425238783</v>
      </c>
      <c r="K68" s="18">
        <f t="shared" si="43"/>
        <v>11.2298333333333</v>
      </c>
      <c r="L68" s="18">
        <f t="shared" si="44"/>
        <v>3.032055</v>
      </c>
      <c r="M68" s="13" t="s">
        <v>75</v>
      </c>
      <c r="N68" s="18">
        <f>(O67-P67)*$C$22/100</f>
        <v>5.99229140103667</v>
      </c>
      <c r="O68" s="18">
        <f t="shared" si="56"/>
        <v>3.3474387579493</v>
      </c>
      <c r="P68" s="18">
        <f t="shared" si="45"/>
        <v>0.349992882798173</v>
      </c>
      <c r="Q68" s="24">
        <f t="shared" si="46"/>
        <v>0.10149793601147</v>
      </c>
      <c r="R68" s="18">
        <f t="shared" si="47"/>
        <v>0.87929595</v>
      </c>
      <c r="S68" s="25">
        <f t="shared" si="48"/>
        <v>0.115430914939925</v>
      </c>
      <c r="T68" s="3">
        <v>0.27</v>
      </c>
      <c r="U68" s="26">
        <f t="shared" si="49"/>
        <v>0.0311663470337797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0.232455621228663</v>
      </c>
      <c r="AC68" s="29">
        <f t="shared" si="51"/>
        <v>11.2298333333333</v>
      </c>
      <c r="AD68" s="1">
        <f t="shared" si="52"/>
        <v>0.29</v>
      </c>
      <c r="AE68" s="30">
        <f t="shared" si="53"/>
        <v>32.3575342465753</v>
      </c>
      <c r="AF68" s="1">
        <f t="shared" si="54"/>
        <v>844673.33223433</v>
      </c>
    </row>
    <row r="69" s="1" customFormat="1" spans="1:33">
      <c r="A69" s="13"/>
      <c r="B69" s="13"/>
      <c r="C69" s="16">
        <v>11</v>
      </c>
      <c r="D69" s="19">
        <v>3.80917527183333</v>
      </c>
      <c r="E69" s="20">
        <f t="shared" si="55"/>
        <v>14.4562946203548</v>
      </c>
      <c r="F69" s="16" t="s">
        <v>75</v>
      </c>
      <c r="G69" s="13">
        <v>12</v>
      </c>
      <c r="H69" s="18">
        <f t="shared" si="40"/>
        <v>3.80917527183333</v>
      </c>
      <c r="I69" s="18">
        <f t="shared" si="41"/>
        <v>276.959175271833</v>
      </c>
      <c r="J69" s="18">
        <f t="shared" si="42"/>
        <v>0.0284528568367612</v>
      </c>
      <c r="K69" s="18">
        <f t="shared" si="43"/>
        <v>11.2298333333333</v>
      </c>
      <c r="L69" s="18">
        <f t="shared" si="44"/>
        <v>3.032055</v>
      </c>
      <c r="M69" s="13" t="s">
        <v>73</v>
      </c>
      <c r="N69" s="13"/>
      <c r="O69" s="18">
        <f t="shared" si="56"/>
        <v>6.02950087515113</v>
      </c>
      <c r="P69" s="18">
        <f t="shared" si="45"/>
        <v>0.171556525197801</v>
      </c>
      <c r="Q69" s="24">
        <f t="shared" si="46"/>
        <v>0.0497513923073624</v>
      </c>
      <c r="R69" s="18">
        <f t="shared" si="47"/>
        <v>0.87929595</v>
      </c>
      <c r="S69" s="25">
        <f t="shared" si="48"/>
        <v>0.0565809410442098</v>
      </c>
      <c r="T69" s="3">
        <v>0.27</v>
      </c>
      <c r="U69" s="26">
        <f t="shared" si="49"/>
        <v>0.0152768540819366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0.22936829274812</v>
      </c>
      <c r="AC69" s="29">
        <f t="shared" si="51"/>
        <v>11.2298333333333</v>
      </c>
      <c r="AD69" s="1">
        <f t="shared" si="52"/>
        <v>0.29</v>
      </c>
      <c r="AE69" s="30">
        <f t="shared" si="53"/>
        <v>32.3575342465753</v>
      </c>
      <c r="AF69" s="1">
        <f t="shared" si="54"/>
        <v>833454.915482011</v>
      </c>
      <c r="AG69" s="1">
        <f>SUM(AF58:AF69)</f>
        <v>11613211.4836735</v>
      </c>
    </row>
    <row r="70" s="1" customFormat="1" spans="1:46">
      <c r="A70" s="13"/>
      <c r="B70" s="13"/>
      <c r="C70" s="16">
        <v>12</v>
      </c>
      <c r="D70" s="19">
        <v>-4.99352784080645</v>
      </c>
      <c r="E70" s="20">
        <f t="shared" si="55"/>
        <v>3.80917527183333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3" t="s">
        <v>44</v>
      </c>
      <c r="T72" s="23"/>
      <c r="U72" s="23"/>
      <c r="V72" s="23" t="s">
        <v>45</v>
      </c>
      <c r="W72" s="23"/>
      <c r="X72" s="23"/>
      <c r="Y72" s="23" t="s">
        <v>46</v>
      </c>
      <c r="Z72" s="23"/>
      <c r="AA72" s="23"/>
      <c r="AB72" s="23" t="s">
        <v>47</v>
      </c>
      <c r="AC72" s="23"/>
      <c r="AD72" s="23"/>
      <c r="AE72" s="23" t="s">
        <v>48</v>
      </c>
      <c r="AF72" s="23"/>
      <c r="AG72" s="23"/>
      <c r="AH72" s="23" t="s">
        <v>49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51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4" t="s">
        <v>11</v>
      </c>
      <c r="AR73" s="34" t="s">
        <v>12</v>
      </c>
      <c r="AS73" s="34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v>625.464</v>
      </c>
      <c r="C74" s="16" t="s">
        <v>72</v>
      </c>
      <c r="D74" s="17">
        <v>-5</v>
      </c>
      <c r="E74" s="16"/>
      <c r="F74" s="16"/>
      <c r="G74" s="13">
        <v>1</v>
      </c>
      <c r="H74" s="18">
        <f t="shared" ref="H74:H85" si="57">E75</f>
        <v>-5</v>
      </c>
      <c r="I74" s="18">
        <f t="shared" ref="I74:I85" si="58">H74+273.15</f>
        <v>268.15</v>
      </c>
      <c r="J74" s="18">
        <f t="shared" ref="J74:J85" si="59">EXP(($C$16*(I74-$C$14))/($C$17*I74*$C$14))</f>
        <v>0.00896487173486583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0.00467267044564677</v>
      </c>
      <c r="Q74" s="24">
        <f t="shared" ref="Q74:Q85" si="63">P74*$B$76</f>
        <v>0.00121489431586816</v>
      </c>
      <c r="R74" s="18">
        <f t="shared" ref="R74:R85" si="64">L74*$B$76</f>
        <v>0.1355172</v>
      </c>
      <c r="S74" s="25">
        <f t="shared" ref="S74:S85" si="65">Q74/R74</f>
        <v>0.00896487173486583</v>
      </c>
      <c r="T74" s="3">
        <v>0.01</v>
      </c>
      <c r="U74" s="26">
        <f t="shared" ref="U74:U85" si="66">S74*T74</f>
        <v>8.96487173486583e-5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0.00557964871734866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>$E$8/12</f>
        <v>0.00583333333333333</v>
      </c>
      <c r="AX74" s="1">
        <f t="shared" ref="AX74:AX85" si="72">AW74*10000*AV74*0.67*AU74*AT74</f>
        <v>2.95524080061185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-4.56876380622581</v>
      </c>
      <c r="E75" s="20">
        <f t="shared" ref="E75:E86" si="73">D74</f>
        <v>-5</v>
      </c>
      <c r="F75" s="16" t="s">
        <v>73</v>
      </c>
      <c r="G75" s="13">
        <v>2</v>
      </c>
      <c r="H75" s="18">
        <f t="shared" si="57"/>
        <v>-4.56876380622581</v>
      </c>
      <c r="I75" s="18">
        <f t="shared" si="58"/>
        <v>268.581236193774</v>
      </c>
      <c r="J75" s="18">
        <f t="shared" si="59"/>
        <v>0.00950307091258182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1.03776732955435</v>
      </c>
      <c r="P75" s="18">
        <f t="shared" si="62"/>
        <v>0.00986197652351568</v>
      </c>
      <c r="Q75" s="24">
        <f t="shared" si="63"/>
        <v>0.00256411389611408</v>
      </c>
      <c r="R75" s="18">
        <f t="shared" si="64"/>
        <v>0.1355172</v>
      </c>
      <c r="S75" s="25">
        <f t="shared" si="65"/>
        <v>0.018920948013345</v>
      </c>
      <c r="T75" s="3">
        <v>0.01</v>
      </c>
      <c r="U75" s="26">
        <f t="shared" si="66"/>
        <v>0.00018920948013345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0.00567920948013345</v>
      </c>
      <c r="AU75" s="29">
        <f t="shared" si="70"/>
        <v>52.122</v>
      </c>
      <c r="AV75" s="1">
        <f t="shared" si="71"/>
        <v>0.26</v>
      </c>
      <c r="AW75" s="2">
        <f t="shared" ref="AW75:AW85" si="75">$E$8/12</f>
        <v>0.00583333333333333</v>
      </c>
      <c r="AX75" s="1">
        <f t="shared" si="72"/>
        <v>3.00797279920646</v>
      </c>
    </row>
    <row r="76" s="1" customFormat="1" spans="1:50">
      <c r="A76" s="13" t="s">
        <v>37</v>
      </c>
      <c r="B76" s="13">
        <v>0.26</v>
      </c>
      <c r="C76" s="16">
        <v>2</v>
      </c>
      <c r="D76" s="19">
        <v>-2.06286437</v>
      </c>
      <c r="E76" s="20">
        <f t="shared" si="73"/>
        <v>-4.56876380622581</v>
      </c>
      <c r="F76" s="16" t="s">
        <v>73</v>
      </c>
      <c r="G76" s="13">
        <v>3</v>
      </c>
      <c r="H76" s="18">
        <f t="shared" si="57"/>
        <v>-2.06286437</v>
      </c>
      <c r="I76" s="18">
        <f t="shared" si="58"/>
        <v>271.08713563</v>
      </c>
      <c r="J76" s="18">
        <f t="shared" si="59"/>
        <v>0.0132862642672589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1.54912535303084</v>
      </c>
      <c r="P76" s="18">
        <f t="shared" si="62"/>
        <v>0.0205820888234784</v>
      </c>
      <c r="Q76" s="24">
        <f t="shared" si="63"/>
        <v>0.00535134309410438</v>
      </c>
      <c r="R76" s="18">
        <f t="shared" si="64"/>
        <v>0.1355172</v>
      </c>
      <c r="S76" s="25">
        <f t="shared" si="65"/>
        <v>0.0394882944312927</v>
      </c>
      <c r="T76" s="3">
        <v>0.01</v>
      </c>
      <c r="U76" s="26">
        <f t="shared" si="66"/>
        <v>0.000394882944312927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0.00588488294431293</v>
      </c>
      <c r="AU76" s="29">
        <f t="shared" si="70"/>
        <v>52.122</v>
      </c>
      <c r="AV76" s="1">
        <f t="shared" si="71"/>
        <v>0.26</v>
      </c>
      <c r="AW76" s="2">
        <f t="shared" si="75"/>
        <v>0.00583333333333333</v>
      </c>
      <c r="AX76" s="1">
        <f t="shared" si="72"/>
        <v>3.11690700702791</v>
      </c>
    </row>
    <row r="77" s="1" customFormat="1" spans="1:50">
      <c r="A77" s="13"/>
      <c r="B77" s="13"/>
      <c r="C77" s="16">
        <v>3</v>
      </c>
      <c r="D77" s="19">
        <v>5.23046375935484</v>
      </c>
      <c r="E77" s="20">
        <f t="shared" si="73"/>
        <v>-2.06286437</v>
      </c>
      <c r="F77" s="16" t="s">
        <v>73</v>
      </c>
      <c r="G77" s="13">
        <v>4</v>
      </c>
      <c r="H77" s="18">
        <f t="shared" si="57"/>
        <v>5.23046375935484</v>
      </c>
      <c r="I77" s="18">
        <f t="shared" si="58"/>
        <v>278.380463759355</v>
      </c>
      <c r="J77" s="18">
        <f t="shared" si="59"/>
        <v>0.0340469314009404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2.04976326420736</v>
      </c>
      <c r="P77" s="18">
        <f t="shared" si="62"/>
        <v>0.0697881492446357</v>
      </c>
      <c r="Q77" s="24">
        <f t="shared" si="63"/>
        <v>0.0181449188036053</v>
      </c>
      <c r="R77" s="18">
        <f t="shared" si="64"/>
        <v>0.1355172</v>
      </c>
      <c r="S77" s="25">
        <f t="shared" si="65"/>
        <v>0.133893843760093</v>
      </c>
      <c r="T77" s="3">
        <v>0.01</v>
      </c>
      <c r="U77" s="26">
        <f t="shared" si="66"/>
        <v>0.00133893843760093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0.00682893843760093</v>
      </c>
      <c r="AU77" s="29">
        <f t="shared" si="70"/>
        <v>52.122</v>
      </c>
      <c r="AV77" s="1">
        <f t="shared" si="71"/>
        <v>0.26</v>
      </c>
      <c r="AW77" s="2">
        <f t="shared" si="75"/>
        <v>0.00583333333333333</v>
      </c>
      <c r="AX77" s="1">
        <f t="shared" si="72"/>
        <v>3.61692259100757</v>
      </c>
    </row>
    <row r="78" s="1" customFormat="1" spans="1:50">
      <c r="A78" s="13"/>
      <c r="B78" s="13"/>
      <c r="C78" s="16">
        <v>4</v>
      </c>
      <c r="D78" s="19">
        <v>15.9278149603667</v>
      </c>
      <c r="E78" s="20">
        <f t="shared" si="73"/>
        <v>5.23046375935484</v>
      </c>
      <c r="F78" s="16" t="s">
        <v>73</v>
      </c>
      <c r="G78" s="13">
        <v>5</v>
      </c>
      <c r="H78" s="18">
        <f t="shared" si="57"/>
        <v>15.9278149603667</v>
      </c>
      <c r="I78" s="18">
        <f t="shared" si="58"/>
        <v>289.077814960367</v>
      </c>
      <c r="J78" s="18">
        <f t="shared" si="59"/>
        <v>0.124219540574667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1.88097635921459</v>
      </c>
      <c r="O78" s="18">
        <f t="shared" si="74"/>
        <v>0.620218755748136</v>
      </c>
      <c r="P78" s="18">
        <f t="shared" si="62"/>
        <v>0.0770432888948252</v>
      </c>
      <c r="Q78" s="24">
        <f t="shared" si="63"/>
        <v>0.0200312551126546</v>
      </c>
      <c r="R78" s="18">
        <f t="shared" si="64"/>
        <v>0.1355172</v>
      </c>
      <c r="S78" s="25">
        <f t="shared" si="65"/>
        <v>0.147813378026218</v>
      </c>
      <c r="T78" s="3">
        <v>0.01</v>
      </c>
      <c r="U78" s="26">
        <f t="shared" si="66"/>
        <v>0.00147813378026218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0.0114281337802622</v>
      </c>
      <c r="AU78" s="29">
        <f t="shared" si="70"/>
        <v>52.122</v>
      </c>
      <c r="AV78" s="1">
        <f t="shared" si="71"/>
        <v>0.26</v>
      </c>
      <c r="AW78" s="2">
        <f t="shared" si="75"/>
        <v>0.00583333333333333</v>
      </c>
      <c r="AX78" s="1">
        <f t="shared" si="72"/>
        <v>6.05286980115293</v>
      </c>
    </row>
    <row r="79" s="1" customFormat="1" spans="1:50">
      <c r="A79" s="13"/>
      <c r="B79" s="13"/>
      <c r="C79" s="16">
        <v>5</v>
      </c>
      <c r="D79" s="19">
        <v>22.8351093806452</v>
      </c>
      <c r="E79" s="20">
        <f t="shared" si="73"/>
        <v>15.9278149603667</v>
      </c>
      <c r="F79" s="16" t="s">
        <v>75</v>
      </c>
      <c r="G79" s="13">
        <v>6</v>
      </c>
      <c r="H79" s="18">
        <f t="shared" si="57"/>
        <v>22.8351093806452</v>
      </c>
      <c r="I79" s="18">
        <f t="shared" si="58"/>
        <v>295.985109380645</v>
      </c>
      <c r="J79" s="18">
        <f t="shared" si="59"/>
        <v>0.272620429771542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1.06439546685331</v>
      </c>
      <c r="P79" s="18">
        <f t="shared" si="62"/>
        <v>0.290175949620431</v>
      </c>
      <c r="Q79" s="24">
        <f t="shared" si="63"/>
        <v>0.0754457469013121</v>
      </c>
      <c r="R79" s="18">
        <f t="shared" si="64"/>
        <v>0.1355172</v>
      </c>
      <c r="S79" s="25">
        <f t="shared" si="65"/>
        <v>0.556724510994266</v>
      </c>
      <c r="T79" s="3">
        <v>0.01</v>
      </c>
      <c r="U79" s="26">
        <f t="shared" si="66"/>
        <v>0.00556724510994266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0.0155172451099427</v>
      </c>
      <c r="AU79" s="29">
        <f t="shared" si="70"/>
        <v>52.122</v>
      </c>
      <c r="AV79" s="1">
        <f t="shared" si="71"/>
        <v>0.26</v>
      </c>
      <c r="AW79" s="2">
        <f t="shared" si="75"/>
        <v>0.00583333333333333</v>
      </c>
      <c r="AX79" s="1">
        <f t="shared" si="72"/>
        <v>8.21865285522631</v>
      </c>
    </row>
    <row r="80" s="1" customFormat="1" spans="1:50">
      <c r="A80" s="13"/>
      <c r="B80" s="13"/>
      <c r="C80" s="16">
        <v>6</v>
      </c>
      <c r="D80" s="19">
        <v>25.080887367</v>
      </c>
      <c r="E80" s="20">
        <f t="shared" si="73"/>
        <v>22.8351093806452</v>
      </c>
      <c r="F80" s="16" t="s">
        <v>73</v>
      </c>
      <c r="G80" s="13">
        <v>7</v>
      </c>
      <c r="H80" s="18">
        <f t="shared" si="57"/>
        <v>25.080887367</v>
      </c>
      <c r="I80" s="18">
        <f t="shared" si="58"/>
        <v>298.230887367</v>
      </c>
      <c r="J80" s="18">
        <f t="shared" si="59"/>
        <v>0.34925415932406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1.29543951723288</v>
      </c>
      <c r="P80" s="18">
        <f t="shared" si="62"/>
        <v>0.452437639546335</v>
      </c>
      <c r="Q80" s="24">
        <f t="shared" si="63"/>
        <v>0.117633786282047</v>
      </c>
      <c r="R80" s="18">
        <f t="shared" si="64"/>
        <v>0.1355172</v>
      </c>
      <c r="S80" s="25">
        <f t="shared" si="65"/>
        <v>0.868035838122741</v>
      </c>
      <c r="T80" s="3">
        <v>0.01</v>
      </c>
      <c r="U80" s="26">
        <f t="shared" si="66"/>
        <v>0.00868035838122741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8"/>
        <v>0.0075</v>
      </c>
      <c r="AT80" s="2">
        <f t="shared" si="69"/>
        <v>0.0186303583812274</v>
      </c>
      <c r="AU80" s="29">
        <f t="shared" si="70"/>
        <v>52.122</v>
      </c>
      <c r="AV80" s="1">
        <f t="shared" si="71"/>
        <v>0.26</v>
      </c>
      <c r="AW80" s="2">
        <f t="shared" si="75"/>
        <v>0.00583333333333333</v>
      </c>
      <c r="AX80" s="1">
        <f t="shared" si="72"/>
        <v>9.86750206102334</v>
      </c>
    </row>
    <row r="81" s="1" customFormat="1" spans="1:50">
      <c r="A81" s="13"/>
      <c r="B81" s="13"/>
      <c r="C81" s="16">
        <v>7</v>
      </c>
      <c r="D81" s="19">
        <v>27.1307112687097</v>
      </c>
      <c r="E81" s="20">
        <f t="shared" si="73"/>
        <v>25.080887367</v>
      </c>
      <c r="F81" s="16" t="s">
        <v>73</v>
      </c>
      <c r="G81" s="13">
        <v>8</v>
      </c>
      <c r="H81" s="18">
        <f t="shared" si="57"/>
        <v>27.1307112687097</v>
      </c>
      <c r="I81" s="18">
        <f t="shared" si="58"/>
        <v>300.28071126871</v>
      </c>
      <c r="J81" s="18">
        <f t="shared" si="59"/>
        <v>0.436448436889935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1.36422187768654</v>
      </c>
      <c r="P81" s="18">
        <f t="shared" si="62"/>
        <v>0.595412506087345</v>
      </c>
      <c r="Q81" s="24">
        <f t="shared" si="63"/>
        <v>0.15480725158271</v>
      </c>
      <c r="R81" s="18">
        <f t="shared" si="64"/>
        <v>0.1355172</v>
      </c>
      <c r="S81" s="25">
        <f t="shared" si="65"/>
        <v>1.14234393554995</v>
      </c>
      <c r="T81" s="3">
        <v>0.01</v>
      </c>
      <c r="U81" s="26">
        <f t="shared" si="66"/>
        <v>0.0114234393554995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0.015</v>
      </c>
      <c r="AR81" s="3">
        <v>0.5</v>
      </c>
      <c r="AS81" s="3">
        <f t="shared" si="68"/>
        <v>0.0075</v>
      </c>
      <c r="AT81" s="2">
        <f t="shared" si="69"/>
        <v>0.0213734393554995</v>
      </c>
      <c r="AU81" s="29">
        <f t="shared" si="70"/>
        <v>52.122</v>
      </c>
      <c r="AV81" s="1">
        <f t="shared" si="71"/>
        <v>0.26</v>
      </c>
      <c r="AW81" s="2">
        <f t="shared" si="75"/>
        <v>0.00583333333333333</v>
      </c>
      <c r="AX81" s="1">
        <f t="shared" si="72"/>
        <v>11.3203649965242</v>
      </c>
    </row>
    <row r="82" s="1" customFormat="1" spans="1:50">
      <c r="A82" s="13"/>
      <c r="B82" s="13"/>
      <c r="C82" s="16">
        <v>8</v>
      </c>
      <c r="D82" s="19">
        <v>25.0729031009677</v>
      </c>
      <c r="E82" s="20">
        <f t="shared" si="73"/>
        <v>27.1307112687097</v>
      </c>
      <c r="F82" s="16" t="s">
        <v>73</v>
      </c>
      <c r="G82" s="13">
        <v>9</v>
      </c>
      <c r="H82" s="18">
        <f t="shared" si="57"/>
        <v>25.0729031009677</v>
      </c>
      <c r="I82" s="18">
        <f t="shared" si="58"/>
        <v>298.222903100968</v>
      </c>
      <c r="J82" s="18">
        <f t="shared" si="59"/>
        <v>0.348949012437416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1.2900293715992</v>
      </c>
      <c r="P82" s="18">
        <f t="shared" si="62"/>
        <v>0.450154475234802</v>
      </c>
      <c r="Q82" s="24">
        <f t="shared" si="63"/>
        <v>0.117040163561048</v>
      </c>
      <c r="R82" s="18">
        <f t="shared" si="64"/>
        <v>0.1355172</v>
      </c>
      <c r="S82" s="25">
        <f t="shared" si="65"/>
        <v>0.863655414670968</v>
      </c>
      <c r="T82" s="3">
        <v>0.01</v>
      </c>
      <c r="U82" s="26">
        <f t="shared" si="66"/>
        <v>0.00863655414670968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7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0.0185865541467097</v>
      </c>
      <c r="AU82" s="29">
        <f t="shared" si="70"/>
        <v>52.122</v>
      </c>
      <c r="AV82" s="1">
        <f t="shared" si="71"/>
        <v>0.26</v>
      </c>
      <c r="AW82" s="2">
        <f t="shared" si="75"/>
        <v>0.00583333333333333</v>
      </c>
      <c r="AX82" s="1">
        <f t="shared" si="72"/>
        <v>9.84430130634433</v>
      </c>
    </row>
    <row r="83" s="1" customFormat="1" spans="1:50">
      <c r="A83" s="13"/>
      <c r="B83" s="13"/>
      <c r="C83" s="16">
        <v>9</v>
      </c>
      <c r="D83" s="19">
        <v>20.2209718386667</v>
      </c>
      <c r="E83" s="20">
        <f t="shared" si="73"/>
        <v>25.0729031009677</v>
      </c>
      <c r="F83" s="16" t="s">
        <v>73</v>
      </c>
      <c r="G83" s="13">
        <v>10</v>
      </c>
      <c r="H83" s="18">
        <f t="shared" si="57"/>
        <v>20.2209718386667</v>
      </c>
      <c r="I83" s="18">
        <f t="shared" si="58"/>
        <v>293.370971838667</v>
      </c>
      <c r="J83" s="18">
        <f t="shared" si="59"/>
        <v>0.203354860427022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1.3610948963644</v>
      </c>
      <c r="P83" s="18">
        <f t="shared" si="62"/>
        <v>0.276785262678115</v>
      </c>
      <c r="Q83" s="24">
        <f t="shared" si="63"/>
        <v>0.0719641682963098</v>
      </c>
      <c r="R83" s="18">
        <f t="shared" si="64"/>
        <v>0.1355172</v>
      </c>
      <c r="S83" s="25">
        <f t="shared" si="65"/>
        <v>0.531033465097492</v>
      </c>
      <c r="T83" s="3">
        <v>0.01</v>
      </c>
      <c r="U83" s="26">
        <f t="shared" si="66"/>
        <v>0.00531033465097492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0.001</v>
      </c>
      <c r="AF83" s="3">
        <v>0.49</v>
      </c>
      <c r="AG83" s="26">
        <f t="shared" si="67"/>
        <v>0.00049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</v>
      </c>
      <c r="AR83" s="3">
        <v>0.5</v>
      </c>
      <c r="AS83" s="3">
        <f t="shared" si="68"/>
        <v>0.005</v>
      </c>
      <c r="AT83" s="2">
        <f t="shared" si="69"/>
        <v>0.0108003346509749</v>
      </c>
      <c r="AU83" s="29">
        <f t="shared" si="70"/>
        <v>52.122</v>
      </c>
      <c r="AV83" s="1">
        <f t="shared" si="71"/>
        <v>0.26</v>
      </c>
      <c r="AW83" s="2">
        <f t="shared" si="75"/>
        <v>0.00583333333333333</v>
      </c>
      <c r="AX83" s="1">
        <f t="shared" si="72"/>
        <v>5.72035825868077</v>
      </c>
    </row>
    <row r="84" s="1" customFormat="1" spans="1:50">
      <c r="A84" s="13"/>
      <c r="B84" s="13"/>
      <c r="C84" s="16">
        <v>10</v>
      </c>
      <c r="D84" s="19">
        <v>14.4562946203548</v>
      </c>
      <c r="E84" s="20">
        <f t="shared" si="73"/>
        <v>20.2209718386667</v>
      </c>
      <c r="F84" s="16" t="s">
        <v>73</v>
      </c>
      <c r="G84" s="13">
        <v>11</v>
      </c>
      <c r="H84" s="18">
        <f t="shared" si="57"/>
        <v>14.4562946203548</v>
      </c>
      <c r="I84" s="18">
        <f t="shared" si="58"/>
        <v>287.606294620355</v>
      </c>
      <c r="J84" s="18">
        <f t="shared" si="59"/>
        <v>0.104555425238783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1.03009415200197</v>
      </c>
      <c r="O84" s="18">
        <f t="shared" si="74"/>
        <v>0.575435481684314</v>
      </c>
      <c r="P84" s="18">
        <f t="shared" si="62"/>
        <v>0.0601649014849875</v>
      </c>
      <c r="Q84" s="24">
        <f t="shared" si="63"/>
        <v>0.0156428743860968</v>
      </c>
      <c r="R84" s="18">
        <f t="shared" si="64"/>
        <v>0.1355172</v>
      </c>
      <c r="S84" s="25">
        <f t="shared" si="65"/>
        <v>0.115430914939925</v>
      </c>
      <c r="T84" s="3">
        <v>0.01</v>
      </c>
      <c r="U84" s="26">
        <f t="shared" si="66"/>
        <v>0.00115430914939925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0.00664430914939925</v>
      </c>
      <c r="AU84" s="29">
        <f t="shared" si="70"/>
        <v>52.122</v>
      </c>
      <c r="AV84" s="1">
        <f t="shared" si="71"/>
        <v>0.26</v>
      </c>
      <c r="AW84" s="2">
        <f t="shared" si="75"/>
        <v>0.00583333333333333</v>
      </c>
      <c r="AX84" s="1">
        <f t="shared" si="72"/>
        <v>3.51913435502328</v>
      </c>
    </row>
    <row r="85" s="1" customFormat="1" spans="1:51">
      <c r="A85" s="13"/>
      <c r="B85" s="13"/>
      <c r="C85" s="16">
        <v>11</v>
      </c>
      <c r="D85" s="19">
        <v>3.80917527183333</v>
      </c>
      <c r="E85" s="20">
        <f t="shared" si="73"/>
        <v>14.4562946203548</v>
      </c>
      <c r="F85" s="16" t="s">
        <v>75</v>
      </c>
      <c r="G85" s="13">
        <v>12</v>
      </c>
      <c r="H85" s="18">
        <f t="shared" si="57"/>
        <v>3.80917527183333</v>
      </c>
      <c r="I85" s="18">
        <f t="shared" si="58"/>
        <v>276.959175271833</v>
      </c>
      <c r="J85" s="18">
        <f t="shared" si="59"/>
        <v>0.0284528568367612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1.03649058019933</v>
      </c>
      <c r="P85" s="18">
        <f t="shared" si="62"/>
        <v>0.029491118091063</v>
      </c>
      <c r="Q85" s="24">
        <f t="shared" si="63"/>
        <v>0.00766769070367638</v>
      </c>
      <c r="R85" s="18">
        <f t="shared" si="64"/>
        <v>0.1355172</v>
      </c>
      <c r="S85" s="25">
        <f t="shared" si="65"/>
        <v>0.0565809410442097</v>
      </c>
      <c r="T85" s="3">
        <v>0.01</v>
      </c>
      <c r="U85" s="26">
        <f t="shared" si="66"/>
        <v>0.000565809410442097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0.0060558094104421</v>
      </c>
      <c r="AU85" s="29">
        <f t="shared" si="70"/>
        <v>52.122</v>
      </c>
      <c r="AV85" s="1">
        <f t="shared" si="71"/>
        <v>0.26</v>
      </c>
      <c r="AW85" s="2">
        <f t="shared" si="75"/>
        <v>0.00583333333333333</v>
      </c>
      <c r="AX85" s="1">
        <f t="shared" si="72"/>
        <v>3.20743759276869</v>
      </c>
      <c r="AY85" s="1">
        <f>SUM(AX74:AX85)</f>
        <v>70.4476644245977</v>
      </c>
    </row>
    <row r="86" s="1" customFormat="1" spans="1:46">
      <c r="A86" s="13"/>
      <c r="B86" s="13"/>
      <c r="C86" s="16">
        <v>12</v>
      </c>
      <c r="D86" s="19">
        <v>-4.99352784080645</v>
      </c>
      <c r="E86" s="20">
        <f t="shared" si="73"/>
        <v>3.80917527183333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44</v>
      </c>
      <c r="T88" s="23"/>
      <c r="U88" s="23"/>
      <c r="V88" s="23" t="s">
        <v>45</v>
      </c>
      <c r="W88" s="23"/>
      <c r="X88" s="23"/>
      <c r="Y88" s="23" t="s">
        <v>46</v>
      </c>
      <c r="Z88" s="23"/>
      <c r="AA88" s="23"/>
      <c r="AB88" s="23" t="s">
        <v>47</v>
      </c>
      <c r="AC88" s="23"/>
      <c r="AD88" s="23"/>
      <c r="AE88" s="23" t="s">
        <v>48</v>
      </c>
      <c r="AF88" s="23"/>
      <c r="AG88" s="23"/>
      <c r="AH88" s="23" t="s">
        <v>49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51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4" t="s">
        <v>11</v>
      </c>
      <c r="AR89" s="34" t="s">
        <v>12</v>
      </c>
      <c r="AS89" s="34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v>341.64</v>
      </c>
      <c r="C90" s="16" t="s">
        <v>72</v>
      </c>
      <c r="D90" s="17">
        <v>-5</v>
      </c>
      <c r="E90" s="16"/>
      <c r="F90" s="16"/>
      <c r="G90" s="13">
        <v>1</v>
      </c>
      <c r="H90" s="18">
        <f t="shared" ref="H90:H101" si="76">E91</f>
        <v>-5</v>
      </c>
      <c r="I90" s="18">
        <f t="shared" ref="I90:I101" si="77">H90+273.15</f>
        <v>268.15</v>
      </c>
      <c r="J90" s="18">
        <f t="shared" ref="J90:J101" si="78">EXP(($C$16*(I90-$C$14))/($C$17*I90*$C$14))</f>
        <v>0.00896487173486583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0.0025522989829163</v>
      </c>
      <c r="Q90" s="24">
        <f t="shared" ref="Q90:Q101" si="82">P90*$B$76</f>
        <v>0.000663597735558238</v>
      </c>
      <c r="R90" s="18">
        <f t="shared" ref="R90:R101" si="83">L90*$B$76</f>
        <v>0.074022</v>
      </c>
      <c r="S90" s="25">
        <f t="shared" ref="S90:S101" si="84">Q90/R90</f>
        <v>0.00896487173486583</v>
      </c>
      <c r="T90" s="3">
        <v>0.01</v>
      </c>
      <c r="U90" s="26">
        <f t="shared" ref="U90:U101" si="85">S90*T90</f>
        <v>8.96487173486583e-5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0.00557964871734866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>$E$9/12</f>
        <v>0.0258333333333333</v>
      </c>
      <c r="AX90" s="1">
        <f t="shared" ref="AX90:AX101" si="91">AW90*10000*AV90*0.67*AU90*AT90</f>
        <v>7.14863170856287</v>
      </c>
      <c r="AZ90" s="2">
        <f>$E$10/12</f>
        <v>0.0108333333333333</v>
      </c>
      <c r="BA90" s="1">
        <f t="shared" ref="BA90:BA101" si="92">AZ90*10000*AV90*0.67*AU90*AT90</f>
        <v>2.99781329713927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-4.56876380622581</v>
      </c>
      <c r="E91" s="20">
        <f t="shared" ref="E91:E102" si="93">D90</f>
        <v>-5</v>
      </c>
      <c r="F91" s="16" t="s">
        <v>73</v>
      </c>
      <c r="G91" s="13">
        <v>2</v>
      </c>
      <c r="H91" s="18">
        <f t="shared" si="76"/>
        <v>-4.56876380622581</v>
      </c>
      <c r="I91" s="18">
        <f t="shared" si="77"/>
        <v>268.581236193774</v>
      </c>
      <c r="J91" s="18">
        <f t="shared" si="78"/>
        <v>0.00950307091258182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0.566847701017084</v>
      </c>
      <c r="P91" s="18">
        <f t="shared" si="81"/>
        <v>0.00538679389939932</v>
      </c>
      <c r="Q91" s="24">
        <f t="shared" si="82"/>
        <v>0.00140056641384382</v>
      </c>
      <c r="R91" s="18">
        <f t="shared" si="83"/>
        <v>0.074022</v>
      </c>
      <c r="S91" s="25">
        <f t="shared" si="84"/>
        <v>0.018920948013345</v>
      </c>
      <c r="T91" s="3">
        <v>0.01</v>
      </c>
      <c r="U91" s="26">
        <f t="shared" si="85"/>
        <v>0.00018920948013345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0.00567920948013345</v>
      </c>
      <c r="AU91" s="29">
        <f t="shared" si="89"/>
        <v>28.47</v>
      </c>
      <c r="AV91" s="1">
        <f t="shared" si="90"/>
        <v>0.26</v>
      </c>
      <c r="AW91" s="2">
        <f t="shared" ref="AW91:AW101" si="95">$E$9/12</f>
        <v>0.0258333333333333</v>
      </c>
      <c r="AX91" s="1">
        <f t="shared" si="91"/>
        <v>7.2761887039628</v>
      </c>
      <c r="AZ91" s="2">
        <f t="shared" ref="AZ91:AZ101" si="96">$E$10/12</f>
        <v>0.0108333333333333</v>
      </c>
      <c r="BA91" s="1">
        <f t="shared" si="92"/>
        <v>3.0513049403715</v>
      </c>
    </row>
    <row r="92" s="1" customFormat="1" spans="1:53">
      <c r="A92" s="13" t="s">
        <v>37</v>
      </c>
      <c r="B92" s="13">
        <v>0.26</v>
      </c>
      <c r="C92" s="16">
        <v>2</v>
      </c>
      <c r="D92" s="19">
        <v>-2.06286437</v>
      </c>
      <c r="E92" s="20">
        <f t="shared" si="93"/>
        <v>-4.56876380622581</v>
      </c>
      <c r="F92" s="16" t="s">
        <v>73</v>
      </c>
      <c r="G92" s="13">
        <v>3</v>
      </c>
      <c r="H92" s="18">
        <f t="shared" si="76"/>
        <v>-2.06286437</v>
      </c>
      <c r="I92" s="18">
        <f t="shared" si="77"/>
        <v>271.08713563</v>
      </c>
      <c r="J92" s="18">
        <f t="shared" si="78"/>
        <v>0.0132862642672589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0.846160907117684</v>
      </c>
      <c r="P92" s="18">
        <f t="shared" si="81"/>
        <v>0.011242317424589</v>
      </c>
      <c r="Q92" s="24">
        <f t="shared" si="82"/>
        <v>0.00292300253039315</v>
      </c>
      <c r="R92" s="18">
        <f t="shared" si="83"/>
        <v>0.074022</v>
      </c>
      <c r="S92" s="25">
        <f t="shared" si="84"/>
        <v>0.0394882944312927</v>
      </c>
      <c r="T92" s="3">
        <v>0.01</v>
      </c>
      <c r="U92" s="26">
        <f t="shared" si="85"/>
        <v>0.000394882944312927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0.00588488294431293</v>
      </c>
      <c r="AU92" s="29">
        <f t="shared" si="89"/>
        <v>28.47</v>
      </c>
      <c r="AV92" s="1">
        <f t="shared" si="90"/>
        <v>0.26</v>
      </c>
      <c r="AW92" s="2">
        <f t="shared" si="95"/>
        <v>0.0258333333333333</v>
      </c>
      <c r="AX92" s="1">
        <f t="shared" si="91"/>
        <v>7.53969702180222</v>
      </c>
      <c r="AZ92" s="2">
        <f t="shared" si="96"/>
        <v>0.0108333333333333</v>
      </c>
      <c r="BA92" s="1">
        <f t="shared" si="92"/>
        <v>3.1618084284977</v>
      </c>
    </row>
    <row r="93" s="1" customFormat="1" spans="1:53">
      <c r="A93" s="13"/>
      <c r="B93" s="13"/>
      <c r="C93" s="16">
        <v>3</v>
      </c>
      <c r="D93" s="19">
        <v>5.23046375935484</v>
      </c>
      <c r="E93" s="20">
        <f t="shared" si="93"/>
        <v>-2.06286437</v>
      </c>
      <c r="F93" s="16" t="s">
        <v>73</v>
      </c>
      <c r="G93" s="13">
        <v>4</v>
      </c>
      <c r="H93" s="18">
        <f t="shared" si="76"/>
        <v>5.23046375935484</v>
      </c>
      <c r="I93" s="18">
        <f t="shared" si="77"/>
        <v>278.380463759355</v>
      </c>
      <c r="J93" s="18">
        <f t="shared" si="78"/>
        <v>0.0340469314009404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1.1196185896931</v>
      </c>
      <c r="P93" s="18">
        <f t="shared" si="81"/>
        <v>0.0381195773184985</v>
      </c>
      <c r="Q93" s="24">
        <f t="shared" si="82"/>
        <v>0.0099110901028096</v>
      </c>
      <c r="R93" s="18">
        <f t="shared" si="83"/>
        <v>0.074022</v>
      </c>
      <c r="S93" s="25">
        <f t="shared" si="84"/>
        <v>0.133893843760093</v>
      </c>
      <c r="T93" s="3">
        <v>0.01</v>
      </c>
      <c r="U93" s="26">
        <f t="shared" si="85"/>
        <v>0.00133893843760093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0.00682893843760093</v>
      </c>
      <c r="AU93" s="29">
        <f t="shared" si="89"/>
        <v>28.47</v>
      </c>
      <c r="AV93" s="1">
        <f t="shared" si="90"/>
        <v>0.26</v>
      </c>
      <c r="AW93" s="2">
        <f t="shared" si="95"/>
        <v>0.0258333333333333</v>
      </c>
      <c r="AX93" s="1">
        <f t="shared" si="91"/>
        <v>8.7492185124613</v>
      </c>
      <c r="AZ93" s="2">
        <f t="shared" si="96"/>
        <v>0.0108333333333333</v>
      </c>
      <c r="BA93" s="1">
        <f t="shared" si="92"/>
        <v>3.66902711812893</v>
      </c>
    </row>
    <row r="94" s="1" customFormat="1" spans="1:53">
      <c r="A94" s="13"/>
      <c r="B94" s="13"/>
      <c r="C94" s="16">
        <v>4</v>
      </c>
      <c r="D94" s="19">
        <v>15.9278149603667</v>
      </c>
      <c r="E94" s="20">
        <f t="shared" si="93"/>
        <v>5.23046375935484</v>
      </c>
      <c r="F94" s="16" t="s">
        <v>73</v>
      </c>
      <c r="G94" s="13">
        <v>5</v>
      </c>
      <c r="H94" s="18">
        <f t="shared" si="76"/>
        <v>15.9278149603667</v>
      </c>
      <c r="I94" s="18">
        <f t="shared" si="77"/>
        <v>289.077814960367</v>
      </c>
      <c r="J94" s="18">
        <f t="shared" si="78"/>
        <v>0.124219540574667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1.02742406175587</v>
      </c>
      <c r="O94" s="18">
        <f t="shared" si="94"/>
        <v>0.33877495061873</v>
      </c>
      <c r="P94" s="18">
        <f t="shared" si="81"/>
        <v>0.0420824687240642</v>
      </c>
      <c r="Q94" s="24">
        <f t="shared" si="82"/>
        <v>0.0109414418682567</v>
      </c>
      <c r="R94" s="18">
        <f t="shared" si="83"/>
        <v>0.074022</v>
      </c>
      <c r="S94" s="25">
        <f t="shared" si="84"/>
        <v>0.147813378026218</v>
      </c>
      <c r="T94" s="3">
        <v>0.01</v>
      </c>
      <c r="U94" s="26">
        <f t="shared" si="85"/>
        <v>0.00147813378026218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0.0114281337802622</v>
      </c>
      <c r="AU94" s="29">
        <f t="shared" si="89"/>
        <v>28.47</v>
      </c>
      <c r="AV94" s="1">
        <f t="shared" si="90"/>
        <v>0.26</v>
      </c>
      <c r="AW94" s="2">
        <f t="shared" si="95"/>
        <v>0.0258333333333333</v>
      </c>
      <c r="AX94" s="1">
        <f t="shared" si="91"/>
        <v>14.6416958575308</v>
      </c>
      <c r="AZ94" s="2">
        <f t="shared" si="96"/>
        <v>0.0108333333333333</v>
      </c>
      <c r="BA94" s="1">
        <f t="shared" si="92"/>
        <v>6.14006600477098</v>
      </c>
    </row>
    <row r="95" s="1" customFormat="1" spans="1:53">
      <c r="A95" s="13"/>
      <c r="B95" s="13"/>
      <c r="C95" s="16">
        <v>5</v>
      </c>
      <c r="D95" s="19">
        <v>22.8351093806452</v>
      </c>
      <c r="E95" s="20">
        <f t="shared" si="93"/>
        <v>15.9278149603667</v>
      </c>
      <c r="F95" s="16" t="s">
        <v>75</v>
      </c>
      <c r="G95" s="13">
        <v>6</v>
      </c>
      <c r="H95" s="18">
        <f t="shared" si="76"/>
        <v>22.8351093806452</v>
      </c>
      <c r="I95" s="18">
        <f t="shared" si="77"/>
        <v>295.985109380645</v>
      </c>
      <c r="J95" s="18">
        <f t="shared" si="78"/>
        <v>0.272620429771542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0.581392481894666</v>
      </c>
      <c r="P95" s="18">
        <f t="shared" si="81"/>
        <v>0.158499468280067</v>
      </c>
      <c r="Q95" s="24">
        <f t="shared" si="82"/>
        <v>0.0412098617528175</v>
      </c>
      <c r="R95" s="18">
        <f t="shared" si="83"/>
        <v>0.074022</v>
      </c>
      <c r="S95" s="25">
        <f t="shared" si="84"/>
        <v>0.556724510994266</v>
      </c>
      <c r="T95" s="3">
        <v>0.01</v>
      </c>
      <c r="U95" s="26">
        <f t="shared" si="85"/>
        <v>0.00556724510994266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0.0155172451099427</v>
      </c>
      <c r="AU95" s="29">
        <f t="shared" si="89"/>
        <v>28.47</v>
      </c>
      <c r="AV95" s="1">
        <f t="shared" si="90"/>
        <v>0.26</v>
      </c>
      <c r="AW95" s="2">
        <f t="shared" si="95"/>
        <v>0.0258333333333333</v>
      </c>
      <c r="AX95" s="1">
        <f t="shared" si="91"/>
        <v>19.8806548658836</v>
      </c>
      <c r="AZ95" s="2">
        <f t="shared" si="96"/>
        <v>0.0108333333333333</v>
      </c>
      <c r="BA95" s="1">
        <f t="shared" si="92"/>
        <v>8.33704881472536</v>
      </c>
    </row>
    <row r="96" s="1" customFormat="1" spans="1:53">
      <c r="A96" s="13"/>
      <c r="B96" s="13"/>
      <c r="C96" s="16">
        <v>6</v>
      </c>
      <c r="D96" s="19">
        <v>25.080887367</v>
      </c>
      <c r="E96" s="20">
        <f t="shared" si="93"/>
        <v>22.8351093806452</v>
      </c>
      <c r="F96" s="16" t="s">
        <v>73</v>
      </c>
      <c r="G96" s="13">
        <v>7</v>
      </c>
      <c r="H96" s="18">
        <f t="shared" si="76"/>
        <v>25.080887367</v>
      </c>
      <c r="I96" s="18">
        <f t="shared" si="77"/>
        <v>298.230887367</v>
      </c>
      <c r="J96" s="18">
        <f t="shared" si="78"/>
        <v>0.34925415932406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0.707593013614598</v>
      </c>
      <c r="P96" s="18">
        <f t="shared" si="81"/>
        <v>0.247129803113544</v>
      </c>
      <c r="Q96" s="24">
        <f t="shared" si="82"/>
        <v>0.0642537488095215</v>
      </c>
      <c r="R96" s="18">
        <f t="shared" si="83"/>
        <v>0.074022</v>
      </c>
      <c r="S96" s="25">
        <f t="shared" si="84"/>
        <v>0.868035838122741</v>
      </c>
      <c r="T96" s="3">
        <v>0.01</v>
      </c>
      <c r="U96" s="26">
        <f t="shared" si="85"/>
        <v>0.00868035838122741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0.005</v>
      </c>
      <c r="AF96" s="3">
        <v>0.49</v>
      </c>
      <c r="AG96" s="26">
        <f t="shared" si="86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7"/>
        <v>0.0075</v>
      </c>
      <c r="AT96" s="2">
        <f t="shared" si="88"/>
        <v>0.0186303583812274</v>
      </c>
      <c r="AU96" s="29">
        <f t="shared" si="89"/>
        <v>28.47</v>
      </c>
      <c r="AV96" s="1">
        <f t="shared" si="90"/>
        <v>0.26</v>
      </c>
      <c r="AW96" s="2">
        <f t="shared" si="95"/>
        <v>0.0258333333333333</v>
      </c>
      <c r="AX96" s="1">
        <f t="shared" si="91"/>
        <v>23.8691676506147</v>
      </c>
      <c r="AZ96" s="2">
        <f t="shared" si="96"/>
        <v>0.0108333333333333</v>
      </c>
      <c r="BA96" s="1">
        <f t="shared" si="92"/>
        <v>10.0096509502578</v>
      </c>
    </row>
    <row r="97" s="1" customFormat="1" spans="1:53">
      <c r="A97" s="13"/>
      <c r="B97" s="13"/>
      <c r="C97" s="16">
        <v>7</v>
      </c>
      <c r="D97" s="19">
        <v>27.1307112687097</v>
      </c>
      <c r="E97" s="20">
        <f t="shared" si="93"/>
        <v>25.080887367</v>
      </c>
      <c r="F97" s="16" t="s">
        <v>73</v>
      </c>
      <c r="G97" s="13">
        <v>8</v>
      </c>
      <c r="H97" s="18">
        <f t="shared" si="76"/>
        <v>27.1307112687097</v>
      </c>
      <c r="I97" s="18">
        <f t="shared" si="77"/>
        <v>300.28071126871</v>
      </c>
      <c r="J97" s="18">
        <f t="shared" si="78"/>
        <v>0.436448436889935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0.745163210501054</v>
      </c>
      <c r="P97" s="18">
        <f t="shared" si="81"/>
        <v>0.325225318451071</v>
      </c>
      <c r="Q97" s="24">
        <f t="shared" si="82"/>
        <v>0.0845585827972784</v>
      </c>
      <c r="R97" s="18">
        <f t="shared" si="83"/>
        <v>0.074022</v>
      </c>
      <c r="S97" s="25">
        <f t="shared" si="84"/>
        <v>1.14234393554995</v>
      </c>
      <c r="T97" s="3">
        <v>0.01</v>
      </c>
      <c r="U97" s="26">
        <f t="shared" si="85"/>
        <v>0.0114234393554995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0.005</v>
      </c>
      <c r="AF97" s="3">
        <v>0.49</v>
      </c>
      <c r="AG97" s="26">
        <f t="shared" si="86"/>
        <v>0.00245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0.015</v>
      </c>
      <c r="AR97" s="3">
        <v>0.5</v>
      </c>
      <c r="AS97" s="3">
        <f t="shared" si="87"/>
        <v>0.0075</v>
      </c>
      <c r="AT97" s="2">
        <f t="shared" si="88"/>
        <v>0.0213734393554995</v>
      </c>
      <c r="AU97" s="29">
        <f t="shared" si="89"/>
        <v>28.47</v>
      </c>
      <c r="AV97" s="1">
        <f t="shared" si="90"/>
        <v>0.26</v>
      </c>
      <c r="AW97" s="2">
        <f t="shared" si="95"/>
        <v>0.0258333333333333</v>
      </c>
      <c r="AX97" s="1">
        <f t="shared" si="91"/>
        <v>27.3835959999956</v>
      </c>
      <c r="AZ97" s="2">
        <f t="shared" si="96"/>
        <v>0.0108333333333333</v>
      </c>
      <c r="BA97" s="1">
        <f t="shared" si="92"/>
        <v>11.4834434838691</v>
      </c>
    </row>
    <row r="98" s="1" customFormat="1" spans="1:53">
      <c r="A98" s="13"/>
      <c r="B98" s="13"/>
      <c r="C98" s="16">
        <v>8</v>
      </c>
      <c r="D98" s="19">
        <v>25.0729031009677</v>
      </c>
      <c r="E98" s="20">
        <f t="shared" si="93"/>
        <v>27.1307112687097</v>
      </c>
      <c r="F98" s="16" t="s">
        <v>73</v>
      </c>
      <c r="G98" s="13">
        <v>9</v>
      </c>
      <c r="H98" s="18">
        <f t="shared" si="76"/>
        <v>25.0729031009677</v>
      </c>
      <c r="I98" s="18">
        <f t="shared" si="77"/>
        <v>298.222903100968</v>
      </c>
      <c r="J98" s="18">
        <f t="shared" si="78"/>
        <v>0.348949012437416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0.704637892049983</v>
      </c>
      <c r="P98" s="18">
        <f t="shared" si="81"/>
        <v>0.245882696556824</v>
      </c>
      <c r="Q98" s="24">
        <f t="shared" si="82"/>
        <v>0.0639295011047744</v>
      </c>
      <c r="R98" s="18">
        <f t="shared" si="83"/>
        <v>0.074022</v>
      </c>
      <c r="S98" s="25">
        <f t="shared" si="84"/>
        <v>0.863655414670967</v>
      </c>
      <c r="T98" s="3">
        <v>0.01</v>
      </c>
      <c r="U98" s="26">
        <f t="shared" si="85"/>
        <v>0.00863655414670968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0.005</v>
      </c>
      <c r="AF98" s="3">
        <v>0.49</v>
      </c>
      <c r="AG98" s="26">
        <f t="shared" si="86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0.0185865541467097</v>
      </c>
      <c r="AU98" s="29">
        <f t="shared" si="89"/>
        <v>28.47</v>
      </c>
      <c r="AV98" s="1">
        <f t="shared" si="90"/>
        <v>0.26</v>
      </c>
      <c r="AW98" s="2">
        <f t="shared" si="95"/>
        <v>0.0258333333333333</v>
      </c>
      <c r="AX98" s="1">
        <f t="shared" si="91"/>
        <v>23.8130457770514</v>
      </c>
      <c r="AZ98" s="2">
        <f t="shared" si="96"/>
        <v>0.0108333333333333</v>
      </c>
      <c r="BA98" s="1">
        <f t="shared" si="92"/>
        <v>9.98611597102155</v>
      </c>
    </row>
    <row r="99" s="1" customFormat="1" spans="1:53">
      <c r="A99" s="13"/>
      <c r="B99" s="13"/>
      <c r="C99" s="16">
        <v>9</v>
      </c>
      <c r="D99" s="19">
        <v>20.2209718386667</v>
      </c>
      <c r="E99" s="20">
        <f t="shared" si="93"/>
        <v>25.0729031009677</v>
      </c>
      <c r="F99" s="16" t="s">
        <v>73</v>
      </c>
      <c r="G99" s="13">
        <v>10</v>
      </c>
      <c r="H99" s="18">
        <f t="shared" si="76"/>
        <v>20.2209718386667</v>
      </c>
      <c r="I99" s="18">
        <f t="shared" si="77"/>
        <v>293.370971838667</v>
      </c>
      <c r="J99" s="18">
        <f t="shared" si="78"/>
        <v>0.203354860427022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0.743455195493159</v>
      </c>
      <c r="P99" s="18">
        <f t="shared" si="81"/>
        <v>0.151185227513256</v>
      </c>
      <c r="Q99" s="24">
        <f t="shared" si="82"/>
        <v>0.0393081591534465</v>
      </c>
      <c r="R99" s="18">
        <f t="shared" si="83"/>
        <v>0.074022</v>
      </c>
      <c r="S99" s="25">
        <f t="shared" si="84"/>
        <v>0.531033465097491</v>
      </c>
      <c r="T99" s="3">
        <v>0.01</v>
      </c>
      <c r="U99" s="26">
        <f t="shared" si="85"/>
        <v>0.00531033465097492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</v>
      </c>
      <c r="AR99" s="3">
        <v>0.5</v>
      </c>
      <c r="AS99" s="3">
        <f t="shared" si="87"/>
        <v>0.005</v>
      </c>
      <c r="AT99" s="2">
        <f t="shared" si="88"/>
        <v>0.0127603346509749</v>
      </c>
      <c r="AU99" s="29">
        <f t="shared" si="89"/>
        <v>28.47</v>
      </c>
      <c r="AV99" s="1">
        <f t="shared" si="90"/>
        <v>0.26</v>
      </c>
      <c r="AW99" s="2">
        <f t="shared" si="95"/>
        <v>0.0258333333333333</v>
      </c>
      <c r="AX99" s="1">
        <f t="shared" si="91"/>
        <v>16.3485082159757</v>
      </c>
      <c r="AZ99" s="2">
        <f t="shared" si="96"/>
        <v>0.0108333333333333</v>
      </c>
      <c r="BA99" s="1">
        <f t="shared" si="92"/>
        <v>6.85582602605432</v>
      </c>
    </row>
    <row r="100" s="1" customFormat="1" spans="1:53">
      <c r="A100" s="13"/>
      <c r="B100" s="13"/>
      <c r="C100" s="16">
        <v>10</v>
      </c>
      <c r="D100" s="19">
        <v>14.4562946203548</v>
      </c>
      <c r="E100" s="20">
        <f t="shared" si="93"/>
        <v>20.2209718386667</v>
      </c>
      <c r="F100" s="16" t="s">
        <v>73</v>
      </c>
      <c r="G100" s="13">
        <v>11</v>
      </c>
      <c r="H100" s="18">
        <f t="shared" si="76"/>
        <v>14.4562946203548</v>
      </c>
      <c r="I100" s="18">
        <f t="shared" si="77"/>
        <v>287.606294620355</v>
      </c>
      <c r="J100" s="18">
        <f t="shared" si="78"/>
        <v>0.104555425238783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0.562656469580908</v>
      </c>
      <c r="O100" s="18">
        <f t="shared" si="94"/>
        <v>0.314313498398995</v>
      </c>
      <c r="P100" s="18">
        <f t="shared" si="81"/>
        <v>0.0328631814833966</v>
      </c>
      <c r="Q100" s="24">
        <f t="shared" si="82"/>
        <v>0.0085444271856831</v>
      </c>
      <c r="R100" s="18">
        <f t="shared" si="83"/>
        <v>0.074022</v>
      </c>
      <c r="S100" s="25">
        <f t="shared" si="84"/>
        <v>0.115430914939925</v>
      </c>
      <c r="T100" s="3">
        <v>0.01</v>
      </c>
      <c r="U100" s="26">
        <f t="shared" si="85"/>
        <v>0.00115430914939925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0.005</v>
      </c>
      <c r="AF100" s="3">
        <v>0.49</v>
      </c>
      <c r="AG100" s="26">
        <f t="shared" si="86"/>
        <v>0.00245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0.00860430914939925</v>
      </c>
      <c r="AU100" s="29">
        <f t="shared" si="89"/>
        <v>28.47</v>
      </c>
      <c r="AV100" s="1">
        <f t="shared" si="90"/>
        <v>0.26</v>
      </c>
      <c r="AW100" s="2">
        <f t="shared" si="95"/>
        <v>0.0258333333333333</v>
      </c>
      <c r="AX100" s="1">
        <f t="shared" si="91"/>
        <v>11.023818941222</v>
      </c>
      <c r="AZ100" s="2">
        <f t="shared" si="96"/>
        <v>0.0108333333333333</v>
      </c>
      <c r="BA100" s="1">
        <f t="shared" si="92"/>
        <v>4.62289181406083</v>
      </c>
    </row>
    <row r="101" s="1" customFormat="1" spans="1:54">
      <c r="A101" s="13"/>
      <c r="B101" s="13"/>
      <c r="C101" s="16">
        <v>11</v>
      </c>
      <c r="D101" s="19">
        <v>3.80917527183333</v>
      </c>
      <c r="E101" s="20">
        <f t="shared" si="93"/>
        <v>14.4562946203548</v>
      </c>
      <c r="F101" s="16" t="s">
        <v>75</v>
      </c>
      <c r="G101" s="13">
        <v>12</v>
      </c>
      <c r="H101" s="18">
        <f t="shared" si="76"/>
        <v>3.80917527183333</v>
      </c>
      <c r="I101" s="18">
        <f t="shared" si="77"/>
        <v>276.959175271833</v>
      </c>
      <c r="J101" s="18">
        <f t="shared" si="78"/>
        <v>0.0284528568367612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0.566150316915598</v>
      </c>
      <c r="P101" s="18">
        <f t="shared" si="81"/>
        <v>0.0161085939152865</v>
      </c>
      <c r="Q101" s="24">
        <f t="shared" si="82"/>
        <v>0.00418823441797449</v>
      </c>
      <c r="R101" s="18">
        <f t="shared" si="83"/>
        <v>0.074022</v>
      </c>
      <c r="S101" s="25">
        <f t="shared" si="84"/>
        <v>0.0565809410442097</v>
      </c>
      <c r="T101" s="3">
        <v>0.01</v>
      </c>
      <c r="U101" s="26">
        <f t="shared" si="85"/>
        <v>0.000565809410442097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0.005</v>
      </c>
      <c r="AF101" s="3">
        <v>0.49</v>
      </c>
      <c r="AG101" s="26">
        <f t="shared" si="86"/>
        <v>0.00245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0.0080158094104421</v>
      </c>
      <c r="AU101" s="29">
        <f t="shared" si="89"/>
        <v>28.47</v>
      </c>
      <c r="AV101" s="1">
        <f t="shared" si="90"/>
        <v>0.26</v>
      </c>
      <c r="AW101" s="2">
        <f t="shared" si="95"/>
        <v>0.0258333333333333</v>
      </c>
      <c r="AX101" s="1">
        <f t="shared" si="91"/>
        <v>10.2698345763444</v>
      </c>
      <c r="AY101" s="1">
        <f>SUM(AX90:AX101)</f>
        <v>177.944057831407</v>
      </c>
      <c r="AZ101" s="2">
        <f t="shared" si="96"/>
        <v>0.0108333333333333</v>
      </c>
      <c r="BA101" s="1">
        <f t="shared" si="92"/>
        <v>4.30670482233798</v>
      </c>
      <c r="BB101" s="1">
        <f>SUM(BA90:BA101)</f>
        <v>74.6217016712353</v>
      </c>
    </row>
    <row r="102" s="1" customFormat="1" spans="1:46">
      <c r="A102" s="13"/>
      <c r="B102" s="13"/>
      <c r="C102" s="16">
        <v>12</v>
      </c>
      <c r="D102" s="19">
        <v>-4.99352784080645</v>
      </c>
      <c r="E102" s="20">
        <f t="shared" si="93"/>
        <v>3.80917527183333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2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K18" sqref="K18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454.52</v>
      </c>
      <c r="F2" s="3">
        <v>1069.523</v>
      </c>
      <c r="G2" s="7">
        <f>(F2+F3+F4)/3</f>
        <v>1305.751</v>
      </c>
      <c r="H2" s="3">
        <v>0.13</v>
      </c>
      <c r="I2" s="21">
        <f>(H2+H3+H4)/3</f>
        <v>0.12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401.651447511944</v>
      </c>
      <c r="F5" s="3">
        <v>91.104</v>
      </c>
      <c r="G5" s="7">
        <f>(F5+F6)/2</f>
        <v>92.50925</v>
      </c>
      <c r="H5" s="3">
        <v>0.13</v>
      </c>
      <c r="I5" s="21">
        <f>(H5+H6)/2</f>
        <v>0.13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5507.27554857089</v>
      </c>
      <c r="F7" s="3">
        <v>122.786</v>
      </c>
      <c r="G7" s="3"/>
      <c r="H7" s="3">
        <v>0.45</v>
      </c>
      <c r="M7" s="2"/>
    </row>
    <row r="8" s="1" customFormat="1" spans="1:13">
      <c r="A8" s="4" t="s">
        <v>6</v>
      </c>
      <c r="B8" s="5"/>
      <c r="C8" s="3"/>
      <c r="D8" s="3"/>
      <c r="E8" s="12">
        <v>26.7993571560208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0.09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4.91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(AV38+AV53+AY85+AY101+BB101+AG69)</f>
        <v>170010282.947589</v>
      </c>
      <c r="J14" s="14" t="s">
        <v>21</v>
      </c>
      <c r="K14" s="14">
        <f>I14/(10000*1000)</f>
        <v>17.0010282947589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14">
        <v>80292421.1780822</v>
      </c>
      <c r="J15" s="14" t="s">
        <v>21</v>
      </c>
      <c r="K15" s="14">
        <f>I15/(10000*1000)</f>
        <v>8.02924211780822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44</v>
      </c>
      <c r="T25" s="23"/>
      <c r="U25" s="23"/>
      <c r="V25" s="23" t="s">
        <v>45</v>
      </c>
      <c r="W25" s="23"/>
      <c r="X25" s="23"/>
      <c r="Y25" s="23" t="s">
        <v>46</v>
      </c>
      <c r="Z25" s="23"/>
      <c r="AA25" s="23"/>
      <c r="AB25" s="23" t="s">
        <v>47</v>
      </c>
      <c r="AC25" s="23"/>
      <c r="AD25" s="23"/>
      <c r="AE25" s="23" t="s">
        <v>48</v>
      </c>
      <c r="AF25" s="23"/>
      <c r="AG25" s="23"/>
      <c r="AH25" s="23" t="s">
        <v>49</v>
      </c>
      <c r="AI25" s="23"/>
      <c r="AJ25" s="23"/>
      <c r="AK25" s="31" t="s">
        <v>50</v>
      </c>
      <c r="AL25" s="32"/>
      <c r="AM25" s="33"/>
      <c r="AN25" s="23" t="s">
        <v>51</v>
      </c>
      <c r="AO25" s="23"/>
      <c r="AP25" s="23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4" t="s">
        <v>11</v>
      </c>
      <c r="AO26" s="34" t="s">
        <v>12</v>
      </c>
      <c r="AP26" s="34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1305.751</v>
      </c>
      <c r="C27" s="16" t="s">
        <v>72</v>
      </c>
      <c r="D27" s="17">
        <v>9</v>
      </c>
      <c r="E27" s="16"/>
      <c r="F27" s="16"/>
      <c r="G27" s="13">
        <v>1</v>
      </c>
      <c r="H27" s="18">
        <f t="shared" ref="H27:H38" si="0">E28</f>
        <v>9</v>
      </c>
      <c r="I27" s="18">
        <f t="shared" ref="I27:I38" si="1">H27+273.15</f>
        <v>282.15</v>
      </c>
      <c r="J27" s="18">
        <f t="shared" ref="J27:J38" si="2">EXP(($C$16*(I27-$C$14))/($C$17*I27*$C$14))</f>
        <v>0.0543273714220872</v>
      </c>
      <c r="K27" s="18">
        <f t="shared" ref="K27:K38" si="3">$B$27/12</f>
        <v>108.812583333333</v>
      </c>
      <c r="L27" s="18">
        <f t="shared" ref="L27:L38" si="4">K27*$B$28/100</f>
        <v>1.08812583333333</v>
      </c>
      <c r="M27" s="13" t="s">
        <v>73</v>
      </c>
      <c r="N27" s="13"/>
      <c r="O27" s="18">
        <f>L27</f>
        <v>1.08812583333333</v>
      </c>
      <c r="P27" s="18">
        <f t="shared" ref="P27:P38" si="5">O27*J27</f>
        <v>0.0591150163014682</v>
      </c>
      <c r="Q27" s="24">
        <f t="shared" ref="Q27:Q38" si="6">P27*$B$29</f>
        <v>0.00709380195617618</v>
      </c>
      <c r="R27" s="18">
        <f t="shared" ref="R27:R38" si="7">L27*$B$29</f>
        <v>0.1305751</v>
      </c>
      <c r="S27" s="25">
        <f t="shared" ref="S27:S38" si="8">Q27/R27</f>
        <v>0.0543273714220872</v>
      </c>
      <c r="T27" s="3">
        <v>0.01</v>
      </c>
      <c r="U27" s="26">
        <f t="shared" ref="U27:U38" si="9">S27*T27</f>
        <v>0.000543273714220872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0.0224432737142209</v>
      </c>
      <c r="AR27" s="29">
        <f t="shared" ref="AR27:AR38" si="15">$B$27/12</f>
        <v>108.812583333333</v>
      </c>
      <c r="AS27" s="1">
        <f t="shared" ref="AS27:AS38" si="16">$B$29</f>
        <v>0.12</v>
      </c>
      <c r="AT27" s="2">
        <f>$E$2/12</f>
        <v>37.8766666666667</v>
      </c>
      <c r="AU27" s="1">
        <f t="shared" ref="AU27:AU38" si="17">AT27*10000*AS27*0.67*AR27*AQ27</f>
        <v>74369.203099209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7.95321854935484</v>
      </c>
      <c r="E28" s="20">
        <f t="shared" ref="E28:E39" si="18">D27</f>
        <v>9</v>
      </c>
      <c r="F28" s="16" t="s">
        <v>73</v>
      </c>
      <c r="G28" s="13">
        <v>2</v>
      </c>
      <c r="H28" s="18">
        <f t="shared" si="0"/>
        <v>7.95321854935484</v>
      </c>
      <c r="I28" s="18">
        <f t="shared" si="1"/>
        <v>281.103218549355</v>
      </c>
      <c r="J28" s="18">
        <f t="shared" si="2"/>
        <v>0.0477759051785239</v>
      </c>
      <c r="K28" s="18">
        <f t="shared" si="3"/>
        <v>108.812583333333</v>
      </c>
      <c r="L28" s="18">
        <f t="shared" si="4"/>
        <v>1.08812583333333</v>
      </c>
      <c r="M28" s="13" t="s">
        <v>73</v>
      </c>
      <c r="N28" s="13"/>
      <c r="O28" s="18">
        <f t="shared" ref="O28:O38" si="19">L28+O27-P27-N28</f>
        <v>2.1171366503652</v>
      </c>
      <c r="P28" s="18">
        <f t="shared" si="5"/>
        <v>0.101148119857825</v>
      </c>
      <c r="Q28" s="24">
        <f t="shared" si="6"/>
        <v>0.0121377743829391</v>
      </c>
      <c r="R28" s="18">
        <f t="shared" si="7"/>
        <v>0.1305751</v>
      </c>
      <c r="S28" s="25">
        <f t="shared" si="8"/>
        <v>0.0929562710113877</v>
      </c>
      <c r="T28" s="3">
        <v>0.01</v>
      </c>
      <c r="U28" s="26">
        <f t="shared" si="9"/>
        <v>0.000929562710113877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0.0228295627101139</v>
      </c>
      <c r="AR28" s="29">
        <f t="shared" si="15"/>
        <v>108.812583333333</v>
      </c>
      <c r="AS28" s="1">
        <f t="shared" si="16"/>
        <v>0.12</v>
      </c>
      <c r="AT28" s="2">
        <f t="shared" ref="AT28:AT38" si="20">$E$2/12</f>
        <v>37.8766666666667</v>
      </c>
      <c r="AU28" s="1">
        <f t="shared" si="17"/>
        <v>75649.2304765142</v>
      </c>
    </row>
    <row r="29" s="1" customFormat="1" spans="1:47">
      <c r="A29" s="13" t="s">
        <v>37</v>
      </c>
      <c r="B29" s="13">
        <f>I2</f>
        <v>0.12</v>
      </c>
      <c r="C29" s="16">
        <v>2</v>
      </c>
      <c r="D29" s="19">
        <v>10.020411318931</v>
      </c>
      <c r="E29" s="20">
        <f t="shared" si="18"/>
        <v>7.95321854935484</v>
      </c>
      <c r="F29" s="16" t="s">
        <v>73</v>
      </c>
      <c r="G29" s="13">
        <v>3</v>
      </c>
      <c r="H29" s="18">
        <f t="shared" si="0"/>
        <v>10.020411318931</v>
      </c>
      <c r="I29" s="18">
        <f t="shared" si="1"/>
        <v>283.170411318931</v>
      </c>
      <c r="J29" s="18">
        <f t="shared" si="2"/>
        <v>0.0615212802840227</v>
      </c>
      <c r="K29" s="18">
        <f t="shared" si="3"/>
        <v>108.812583333333</v>
      </c>
      <c r="L29" s="18">
        <f t="shared" si="4"/>
        <v>1.08812583333333</v>
      </c>
      <c r="M29" s="13" t="s">
        <v>73</v>
      </c>
      <c r="N29" s="13"/>
      <c r="O29" s="18">
        <f t="shared" si="19"/>
        <v>3.10411436384071</v>
      </c>
      <c r="P29" s="18">
        <f t="shared" si="5"/>
        <v>0.190969089811505</v>
      </c>
      <c r="Q29" s="24">
        <f t="shared" si="6"/>
        <v>0.0229162907773806</v>
      </c>
      <c r="R29" s="18">
        <f t="shared" si="7"/>
        <v>0.1305751</v>
      </c>
      <c r="S29" s="25">
        <f t="shared" si="8"/>
        <v>0.175502762604667</v>
      </c>
      <c r="T29" s="3">
        <v>0.01</v>
      </c>
      <c r="U29" s="26">
        <f t="shared" si="9"/>
        <v>0.00175502762604667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0.0236550276260467</v>
      </c>
      <c r="AR29" s="29">
        <f t="shared" si="15"/>
        <v>108.812583333333</v>
      </c>
      <c r="AS29" s="1">
        <f t="shared" si="16"/>
        <v>0.12</v>
      </c>
      <c r="AT29" s="2">
        <f t="shared" si="20"/>
        <v>37.8766666666667</v>
      </c>
      <c r="AU29" s="1">
        <f t="shared" si="17"/>
        <v>78384.5341031584</v>
      </c>
    </row>
    <row r="30" s="1" customFormat="1" spans="1:47">
      <c r="A30" s="13"/>
      <c r="B30" s="13"/>
      <c r="C30" s="16">
        <v>3</v>
      </c>
      <c r="D30" s="19">
        <v>15.5649961119355</v>
      </c>
      <c r="E30" s="20">
        <f t="shared" si="18"/>
        <v>10.020411318931</v>
      </c>
      <c r="F30" s="16" t="s">
        <v>73</v>
      </c>
      <c r="G30" s="13">
        <v>4</v>
      </c>
      <c r="H30" s="18">
        <f t="shared" si="0"/>
        <v>15.5649961119355</v>
      </c>
      <c r="I30" s="18">
        <f t="shared" si="1"/>
        <v>288.714996111935</v>
      </c>
      <c r="J30" s="18">
        <f t="shared" si="2"/>
        <v>0.119071374339698</v>
      </c>
      <c r="K30" s="18">
        <f t="shared" si="3"/>
        <v>108.812583333333</v>
      </c>
      <c r="L30" s="18">
        <f t="shared" si="4"/>
        <v>1.08812583333333</v>
      </c>
      <c r="M30" s="13" t="s">
        <v>73</v>
      </c>
      <c r="N30" s="13"/>
      <c r="O30" s="18">
        <f t="shared" si="19"/>
        <v>4.00127110736254</v>
      </c>
      <c r="P30" s="18">
        <f t="shared" si="5"/>
        <v>0.476436849859382</v>
      </c>
      <c r="Q30" s="24">
        <f t="shared" si="6"/>
        <v>0.0571724219831259</v>
      </c>
      <c r="R30" s="18">
        <f t="shared" si="7"/>
        <v>0.1305751</v>
      </c>
      <c r="S30" s="25">
        <f t="shared" si="8"/>
        <v>0.43785087649273</v>
      </c>
      <c r="T30" s="3">
        <v>0.01</v>
      </c>
      <c r="U30" s="26">
        <f t="shared" si="9"/>
        <v>0.0043785087649273</v>
      </c>
      <c r="V30" s="25"/>
      <c r="W30" s="3"/>
      <c r="X30" s="26"/>
      <c r="Y30" s="28">
        <v>0.04</v>
      </c>
      <c r="Z30" s="3">
        <v>0.21</v>
      </c>
      <c r="AA30" s="27">
        <f t="shared" si="10"/>
        <v>0.0084</v>
      </c>
      <c r="AB30" s="3">
        <v>0.015</v>
      </c>
      <c r="AC30" s="3">
        <v>0.29</v>
      </c>
      <c r="AD30" s="27">
        <f t="shared" si="11"/>
        <v>0.00435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0.015</v>
      </c>
      <c r="AO30" s="3">
        <v>0.38</v>
      </c>
      <c r="AP30" s="3">
        <f t="shared" si="13"/>
        <v>0.0057</v>
      </c>
      <c r="AQ30" s="1">
        <f t="shared" si="14"/>
        <v>0.0338285087649273</v>
      </c>
      <c r="AR30" s="29">
        <f t="shared" si="15"/>
        <v>108.812583333333</v>
      </c>
      <c r="AS30" s="1">
        <f t="shared" si="16"/>
        <v>0.12</v>
      </c>
      <c r="AT30" s="2">
        <f t="shared" si="20"/>
        <v>37.8766666666667</v>
      </c>
      <c r="AU30" s="1">
        <f t="shared" si="17"/>
        <v>112095.912161342</v>
      </c>
    </row>
    <row r="31" s="1" customFormat="1" spans="1:47">
      <c r="A31" s="13"/>
      <c r="B31" s="13"/>
      <c r="C31" s="16">
        <v>4</v>
      </c>
      <c r="D31" s="19">
        <v>22.6270695233333</v>
      </c>
      <c r="E31" s="20">
        <f t="shared" si="18"/>
        <v>15.5649961119355</v>
      </c>
      <c r="F31" s="16" t="s">
        <v>73</v>
      </c>
      <c r="G31" s="13">
        <v>5</v>
      </c>
      <c r="H31" s="18">
        <f t="shared" si="0"/>
        <v>22.6270695233333</v>
      </c>
      <c r="I31" s="18">
        <f t="shared" si="1"/>
        <v>295.777069523333</v>
      </c>
      <c r="J31" s="18">
        <f t="shared" si="2"/>
        <v>0.266384924429448</v>
      </c>
      <c r="K31" s="18">
        <f t="shared" si="3"/>
        <v>108.812583333333</v>
      </c>
      <c r="L31" s="18">
        <f t="shared" si="4"/>
        <v>1.08812583333333</v>
      </c>
      <c r="M31" s="13" t="s">
        <v>75</v>
      </c>
      <c r="N31" s="18">
        <f>(O30-P30)*C22/100</f>
        <v>3.348592544628</v>
      </c>
      <c r="O31" s="18">
        <f t="shared" si="19"/>
        <v>1.26436754620849</v>
      </c>
      <c r="P31" s="18">
        <f t="shared" si="5"/>
        <v>0.336808453247795</v>
      </c>
      <c r="Q31" s="24">
        <f t="shared" si="6"/>
        <v>0.0404170143897355</v>
      </c>
      <c r="R31" s="18">
        <f t="shared" si="7"/>
        <v>0.1305751</v>
      </c>
      <c r="S31" s="25">
        <f t="shared" si="8"/>
        <v>0.309530794077396</v>
      </c>
      <c r="T31" s="3">
        <v>0.01</v>
      </c>
      <c r="U31" s="26">
        <f t="shared" si="9"/>
        <v>0.00309530794077396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0.032545307940774</v>
      </c>
      <c r="AR31" s="29">
        <f t="shared" si="15"/>
        <v>108.812583333333</v>
      </c>
      <c r="AS31" s="1">
        <f t="shared" si="16"/>
        <v>0.12</v>
      </c>
      <c r="AT31" s="2">
        <f t="shared" si="20"/>
        <v>37.8766666666667</v>
      </c>
      <c r="AU31" s="1">
        <f t="shared" si="17"/>
        <v>107843.830939872</v>
      </c>
    </row>
    <row r="32" s="1" customFormat="1" spans="1:47">
      <c r="A32" s="13"/>
      <c r="B32" s="13"/>
      <c r="C32" s="16">
        <v>5</v>
      </c>
      <c r="D32" s="19">
        <v>25.1932634232258</v>
      </c>
      <c r="E32" s="20">
        <f t="shared" si="18"/>
        <v>22.6270695233333</v>
      </c>
      <c r="F32" s="16" t="s">
        <v>75</v>
      </c>
      <c r="G32" s="13">
        <v>6</v>
      </c>
      <c r="H32" s="18">
        <f t="shared" si="0"/>
        <v>25.1932634232258</v>
      </c>
      <c r="I32" s="18">
        <f t="shared" si="1"/>
        <v>298.343263423226</v>
      </c>
      <c r="J32" s="18">
        <f t="shared" si="2"/>
        <v>0.353575668207069</v>
      </c>
      <c r="K32" s="18">
        <f t="shared" si="3"/>
        <v>108.812583333333</v>
      </c>
      <c r="L32" s="18">
        <f t="shared" si="4"/>
        <v>1.08812583333333</v>
      </c>
      <c r="M32" s="13" t="s">
        <v>73</v>
      </c>
      <c r="N32" s="13"/>
      <c r="O32" s="18">
        <f t="shared" si="19"/>
        <v>2.01568492629403</v>
      </c>
      <c r="P32" s="18">
        <f t="shared" si="5"/>
        <v>0.712697144709328</v>
      </c>
      <c r="Q32" s="24">
        <f t="shared" si="6"/>
        <v>0.0855236573651194</v>
      </c>
      <c r="R32" s="18">
        <f t="shared" si="7"/>
        <v>0.1305751</v>
      </c>
      <c r="S32" s="25">
        <f t="shared" si="8"/>
        <v>0.654976770954947</v>
      </c>
      <c r="T32" s="3">
        <v>0.01</v>
      </c>
      <c r="U32" s="26">
        <f t="shared" si="9"/>
        <v>0.00654976770954947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0.0359997677095495</v>
      </c>
      <c r="AR32" s="29">
        <f t="shared" si="15"/>
        <v>108.812583333333</v>
      </c>
      <c r="AS32" s="1">
        <f t="shared" si="16"/>
        <v>0.12</v>
      </c>
      <c r="AT32" s="2">
        <f t="shared" si="20"/>
        <v>37.8766666666667</v>
      </c>
      <c r="AU32" s="1">
        <f t="shared" si="17"/>
        <v>119290.70911876</v>
      </c>
    </row>
    <row r="33" s="1" customFormat="1" spans="1:47">
      <c r="A33" s="13"/>
      <c r="B33" s="13"/>
      <c r="C33" s="16">
        <v>6</v>
      </c>
      <c r="D33" s="19">
        <v>26.114372363</v>
      </c>
      <c r="E33" s="20">
        <f t="shared" si="18"/>
        <v>25.1932634232258</v>
      </c>
      <c r="F33" s="16" t="s">
        <v>73</v>
      </c>
      <c r="G33" s="13">
        <v>7</v>
      </c>
      <c r="H33" s="18">
        <f t="shared" si="0"/>
        <v>26.114372363</v>
      </c>
      <c r="I33" s="18">
        <f t="shared" si="1"/>
        <v>299.264372363</v>
      </c>
      <c r="J33" s="18">
        <f t="shared" si="2"/>
        <v>0.390937931581219</v>
      </c>
      <c r="K33" s="18">
        <f t="shared" si="3"/>
        <v>108.812583333333</v>
      </c>
      <c r="L33" s="18">
        <f t="shared" si="4"/>
        <v>1.08812583333333</v>
      </c>
      <c r="M33" s="13" t="s">
        <v>73</v>
      </c>
      <c r="N33" s="13"/>
      <c r="O33" s="18">
        <f t="shared" si="19"/>
        <v>2.39111361491803</v>
      </c>
      <c r="P33" s="18">
        <f t="shared" si="5"/>
        <v>0.934777010791748</v>
      </c>
      <c r="Q33" s="24">
        <f t="shared" si="6"/>
        <v>0.11217324129501</v>
      </c>
      <c r="R33" s="18">
        <f t="shared" si="7"/>
        <v>0.1305751</v>
      </c>
      <c r="S33" s="25">
        <f t="shared" si="8"/>
        <v>0.859070690315456</v>
      </c>
      <c r="T33" s="3">
        <v>0.01</v>
      </c>
      <c r="U33" s="26">
        <f t="shared" si="9"/>
        <v>0.00859070690315456</v>
      </c>
      <c r="V33" s="25"/>
      <c r="W33" s="3"/>
      <c r="X33" s="26"/>
      <c r="Y33" s="28">
        <v>0.05</v>
      </c>
      <c r="Z33" s="3">
        <v>0.21</v>
      </c>
      <c r="AA33" s="27">
        <f t="shared" si="10"/>
        <v>0.0105</v>
      </c>
      <c r="AB33" s="3">
        <v>0.02</v>
      </c>
      <c r="AC33" s="3">
        <v>0.29</v>
      </c>
      <c r="AD33" s="27">
        <f t="shared" si="11"/>
        <v>0.0058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0.02</v>
      </c>
      <c r="AO33" s="3">
        <v>0.38</v>
      </c>
      <c r="AP33" s="3">
        <f t="shared" si="13"/>
        <v>0.0076</v>
      </c>
      <c r="AQ33" s="1">
        <f t="shared" si="14"/>
        <v>0.0434907069031546</v>
      </c>
      <c r="AR33" s="29">
        <f t="shared" si="15"/>
        <v>108.812583333333</v>
      </c>
      <c r="AS33" s="1">
        <f t="shared" si="16"/>
        <v>0.12</v>
      </c>
      <c r="AT33" s="2">
        <f t="shared" si="20"/>
        <v>37.8766666666667</v>
      </c>
      <c r="AU33" s="1">
        <f t="shared" si="17"/>
        <v>144113.076184579</v>
      </c>
    </row>
    <row r="34" s="1" customFormat="1" spans="1:47">
      <c r="A34" s="13"/>
      <c r="B34" s="13"/>
      <c r="C34" s="16">
        <v>7</v>
      </c>
      <c r="D34" s="19">
        <v>27.2014320590323</v>
      </c>
      <c r="E34" s="20">
        <f t="shared" si="18"/>
        <v>26.114372363</v>
      </c>
      <c r="F34" s="16" t="s">
        <v>73</v>
      </c>
      <c r="G34" s="13">
        <v>8</v>
      </c>
      <c r="H34" s="18">
        <f t="shared" si="0"/>
        <v>27.2014320590323</v>
      </c>
      <c r="I34" s="18">
        <f t="shared" si="1"/>
        <v>300.351432059032</v>
      </c>
      <c r="J34" s="18">
        <f t="shared" si="2"/>
        <v>0.43979344851055</v>
      </c>
      <c r="K34" s="18">
        <f t="shared" si="3"/>
        <v>108.812583333333</v>
      </c>
      <c r="L34" s="18">
        <f t="shared" si="4"/>
        <v>1.08812583333333</v>
      </c>
      <c r="M34" s="13" t="s">
        <v>73</v>
      </c>
      <c r="N34" s="13"/>
      <c r="O34" s="18">
        <f t="shared" si="19"/>
        <v>2.54446243745962</v>
      </c>
      <c r="P34" s="18">
        <f t="shared" si="5"/>
        <v>1.11903790997593</v>
      </c>
      <c r="Q34" s="24">
        <f t="shared" si="6"/>
        <v>0.134284549197111</v>
      </c>
      <c r="R34" s="18">
        <f t="shared" si="7"/>
        <v>0.1305751</v>
      </c>
      <c r="S34" s="25">
        <f t="shared" si="8"/>
        <v>1.02840854954054</v>
      </c>
      <c r="T34" s="3">
        <v>0.01</v>
      </c>
      <c r="U34" s="26">
        <f t="shared" si="9"/>
        <v>0.0102840854954054</v>
      </c>
      <c r="V34" s="25"/>
      <c r="W34" s="3"/>
      <c r="X34" s="26"/>
      <c r="Y34" s="28">
        <v>0.05</v>
      </c>
      <c r="Z34" s="3">
        <v>0.21</v>
      </c>
      <c r="AA34" s="27">
        <f t="shared" si="10"/>
        <v>0.0105</v>
      </c>
      <c r="AB34" s="3">
        <v>0.02</v>
      </c>
      <c r="AC34" s="3">
        <v>0.29</v>
      </c>
      <c r="AD34" s="27">
        <f t="shared" si="11"/>
        <v>0.0058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0.02</v>
      </c>
      <c r="AO34" s="3">
        <v>0.38</v>
      </c>
      <c r="AP34" s="3">
        <f t="shared" si="13"/>
        <v>0.0076</v>
      </c>
      <c r="AQ34" s="1">
        <f t="shared" si="14"/>
        <v>0.0451840854954054</v>
      </c>
      <c r="AR34" s="29">
        <f t="shared" si="15"/>
        <v>108.812583333333</v>
      </c>
      <c r="AS34" s="1">
        <f t="shared" si="16"/>
        <v>0.12</v>
      </c>
      <c r="AT34" s="2">
        <f t="shared" si="20"/>
        <v>37.8766666666667</v>
      </c>
      <c r="AU34" s="1">
        <f t="shared" si="17"/>
        <v>149724.343865691</v>
      </c>
    </row>
    <row r="35" s="1" customFormat="1" spans="1:47">
      <c r="A35" s="13"/>
      <c r="B35" s="13"/>
      <c r="C35" s="16">
        <v>8</v>
      </c>
      <c r="D35" s="19">
        <v>27.1071013719355</v>
      </c>
      <c r="E35" s="20">
        <f t="shared" si="18"/>
        <v>27.2014320590323</v>
      </c>
      <c r="F35" s="16" t="s">
        <v>73</v>
      </c>
      <c r="G35" s="13">
        <v>9</v>
      </c>
      <c r="H35" s="18">
        <f t="shared" si="0"/>
        <v>27.1071013719355</v>
      </c>
      <c r="I35" s="18">
        <f t="shared" si="1"/>
        <v>300.257101371935</v>
      </c>
      <c r="J35" s="18">
        <f t="shared" si="2"/>
        <v>0.4353370416588</v>
      </c>
      <c r="K35" s="18">
        <f t="shared" si="3"/>
        <v>108.812583333333</v>
      </c>
      <c r="L35" s="18">
        <f t="shared" si="4"/>
        <v>1.08812583333333</v>
      </c>
      <c r="M35" s="13" t="s">
        <v>73</v>
      </c>
      <c r="N35" s="13"/>
      <c r="O35" s="18">
        <f t="shared" si="19"/>
        <v>2.51355036081703</v>
      </c>
      <c r="P35" s="18">
        <f t="shared" si="5"/>
        <v>1.09424157813849</v>
      </c>
      <c r="Q35" s="24">
        <f t="shared" si="6"/>
        <v>0.131308989376619</v>
      </c>
      <c r="R35" s="18">
        <f t="shared" si="7"/>
        <v>0.1305751</v>
      </c>
      <c r="S35" s="25">
        <f t="shared" si="8"/>
        <v>1.00562043893988</v>
      </c>
      <c r="T35" s="3">
        <v>0.01</v>
      </c>
      <c r="U35" s="26">
        <f t="shared" si="9"/>
        <v>0.0100562043893988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0.0395062043893988</v>
      </c>
      <c r="AR35" s="29">
        <f t="shared" si="15"/>
        <v>108.812583333333</v>
      </c>
      <c r="AS35" s="1">
        <f t="shared" si="16"/>
        <v>0.12</v>
      </c>
      <c r="AT35" s="2">
        <f t="shared" si="20"/>
        <v>37.8766666666667</v>
      </c>
      <c r="AU35" s="1">
        <f t="shared" si="17"/>
        <v>130909.820702869</v>
      </c>
    </row>
    <row r="36" s="1" customFormat="1" spans="1:47">
      <c r="A36" s="13"/>
      <c r="B36" s="13"/>
      <c r="C36" s="16">
        <v>9</v>
      </c>
      <c r="D36" s="19">
        <v>24.124366447</v>
      </c>
      <c r="E36" s="20">
        <f t="shared" si="18"/>
        <v>27.1071013719355</v>
      </c>
      <c r="F36" s="16" t="s">
        <v>73</v>
      </c>
      <c r="G36" s="13">
        <v>10</v>
      </c>
      <c r="H36" s="18">
        <f t="shared" si="0"/>
        <v>24.124366447</v>
      </c>
      <c r="I36" s="18">
        <f t="shared" si="1"/>
        <v>297.274366447</v>
      </c>
      <c r="J36" s="18">
        <f t="shared" si="2"/>
        <v>0.314426050885923</v>
      </c>
      <c r="K36" s="18">
        <f t="shared" si="3"/>
        <v>108.812583333333</v>
      </c>
      <c r="L36" s="18">
        <f t="shared" si="4"/>
        <v>1.08812583333333</v>
      </c>
      <c r="M36" s="13" t="s">
        <v>73</v>
      </c>
      <c r="N36" s="13"/>
      <c r="O36" s="18">
        <f t="shared" si="19"/>
        <v>2.50743461601187</v>
      </c>
      <c r="P36" s="18">
        <f t="shared" si="5"/>
        <v>0.788402764167272</v>
      </c>
      <c r="Q36" s="24">
        <f t="shared" si="6"/>
        <v>0.0946083317000727</v>
      </c>
      <c r="R36" s="18">
        <f t="shared" si="7"/>
        <v>0.1305751</v>
      </c>
      <c r="S36" s="25">
        <f t="shared" si="8"/>
        <v>0.724551095117466</v>
      </c>
      <c r="T36" s="3">
        <v>0.01</v>
      </c>
      <c r="U36" s="26">
        <f t="shared" si="9"/>
        <v>0.00724551095117466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0.0366955109511747</v>
      </c>
      <c r="AR36" s="29">
        <f t="shared" si="15"/>
        <v>108.812583333333</v>
      </c>
      <c r="AS36" s="1">
        <f t="shared" si="16"/>
        <v>0.12</v>
      </c>
      <c r="AT36" s="2">
        <f t="shared" si="20"/>
        <v>37.8766666666667</v>
      </c>
      <c r="AU36" s="1">
        <f t="shared" si="17"/>
        <v>121596.160235213</v>
      </c>
    </row>
    <row r="37" s="1" customFormat="1" spans="1:47">
      <c r="A37" s="13"/>
      <c r="B37" s="13"/>
      <c r="C37" s="16">
        <v>10</v>
      </c>
      <c r="D37" s="19">
        <v>22.4350816848387</v>
      </c>
      <c r="E37" s="20">
        <f t="shared" si="18"/>
        <v>24.124366447</v>
      </c>
      <c r="F37" s="16" t="s">
        <v>73</v>
      </c>
      <c r="G37" s="13">
        <v>11</v>
      </c>
      <c r="H37" s="18">
        <f t="shared" si="0"/>
        <v>22.4350816848387</v>
      </c>
      <c r="I37" s="18">
        <f t="shared" si="1"/>
        <v>295.585081684839</v>
      </c>
      <c r="J37" s="18">
        <f t="shared" si="2"/>
        <v>0.260749619681941</v>
      </c>
      <c r="K37" s="18">
        <f t="shared" si="3"/>
        <v>108.812583333333</v>
      </c>
      <c r="L37" s="18">
        <f t="shared" si="4"/>
        <v>1.08812583333333</v>
      </c>
      <c r="M37" s="13" t="s">
        <v>75</v>
      </c>
      <c r="N37" s="18">
        <f>(O36-P36)*C22/100</f>
        <v>1.63308025925237</v>
      </c>
      <c r="O37" s="18">
        <f t="shared" si="19"/>
        <v>1.17407742592556</v>
      </c>
      <c r="P37" s="18">
        <f t="shared" si="5"/>
        <v>0.306140242287243</v>
      </c>
      <c r="Q37" s="24">
        <f t="shared" si="6"/>
        <v>0.0367368290744691</v>
      </c>
      <c r="R37" s="18">
        <f t="shared" si="7"/>
        <v>0.1305751</v>
      </c>
      <c r="S37" s="25">
        <f t="shared" si="8"/>
        <v>0.281346359868529</v>
      </c>
      <c r="T37" s="3">
        <v>0.01</v>
      </c>
      <c r="U37" s="26">
        <f t="shared" si="9"/>
        <v>0.00281346359868529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0.0247134635986853</v>
      </c>
      <c r="AR37" s="29">
        <f t="shared" si="15"/>
        <v>108.812583333333</v>
      </c>
      <c r="AS37" s="1">
        <f t="shared" si="16"/>
        <v>0.12</v>
      </c>
      <c r="AT37" s="2">
        <f t="shared" si="20"/>
        <v>37.8766666666667</v>
      </c>
      <c r="AU37" s="1">
        <f t="shared" si="17"/>
        <v>81891.8227821176</v>
      </c>
    </row>
    <row r="38" s="1" customFormat="1" spans="1:48">
      <c r="A38" s="13"/>
      <c r="B38" s="13"/>
      <c r="C38" s="16">
        <v>11</v>
      </c>
      <c r="D38" s="19">
        <v>16.9273913873333</v>
      </c>
      <c r="E38" s="20">
        <f t="shared" si="18"/>
        <v>22.4350816848387</v>
      </c>
      <c r="F38" s="16" t="s">
        <v>75</v>
      </c>
      <c r="G38" s="13">
        <v>12</v>
      </c>
      <c r="H38" s="18">
        <f t="shared" si="0"/>
        <v>16.9273913873333</v>
      </c>
      <c r="I38" s="18">
        <f t="shared" si="1"/>
        <v>290.077391387333</v>
      </c>
      <c r="J38" s="18">
        <f t="shared" si="2"/>
        <v>0.139507167936776</v>
      </c>
      <c r="K38" s="18">
        <f t="shared" si="3"/>
        <v>108.812583333333</v>
      </c>
      <c r="L38" s="18">
        <f t="shared" si="4"/>
        <v>1.08812583333333</v>
      </c>
      <c r="M38" s="13" t="s">
        <v>73</v>
      </c>
      <c r="N38" s="13"/>
      <c r="O38" s="18">
        <f t="shared" si="19"/>
        <v>1.95606301697165</v>
      </c>
      <c r="P38" s="18">
        <f t="shared" si="5"/>
        <v>0.272884811803581</v>
      </c>
      <c r="Q38" s="24">
        <f t="shared" si="6"/>
        <v>0.0327461774164297</v>
      </c>
      <c r="R38" s="18">
        <f t="shared" si="7"/>
        <v>0.1305751</v>
      </c>
      <c r="S38" s="25">
        <f t="shared" si="8"/>
        <v>0.25078424153173</v>
      </c>
      <c r="T38" s="3">
        <v>0.01</v>
      </c>
      <c r="U38" s="26">
        <f t="shared" si="9"/>
        <v>0.0025078424153173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0.0244078424153173</v>
      </c>
      <c r="AR38" s="29">
        <f t="shared" si="15"/>
        <v>108.812583333333</v>
      </c>
      <c r="AS38" s="1">
        <f t="shared" si="16"/>
        <v>0.12</v>
      </c>
      <c r="AT38" s="2">
        <f t="shared" si="20"/>
        <v>37.8766666666667</v>
      </c>
      <c r="AU38" s="1">
        <f t="shared" si="17"/>
        <v>80879.1004784676</v>
      </c>
      <c r="AV38" s="1">
        <f>SUM(AU27:AU38)</f>
        <v>1276747.74414779</v>
      </c>
    </row>
    <row r="39" s="1" customFormat="1" spans="1:46">
      <c r="A39" s="13"/>
      <c r="B39" s="13"/>
      <c r="C39" s="16">
        <v>12</v>
      </c>
      <c r="D39" s="19">
        <v>11.9382774823871</v>
      </c>
      <c r="E39" s="20">
        <f t="shared" si="18"/>
        <v>16.9273913873333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44</v>
      </c>
      <c r="T40" s="23"/>
      <c r="U40" s="23"/>
      <c r="V40" s="23" t="s">
        <v>45</v>
      </c>
      <c r="W40" s="23"/>
      <c r="X40" s="23"/>
      <c r="Y40" s="23" t="s">
        <v>46</v>
      </c>
      <c r="Z40" s="23"/>
      <c r="AA40" s="23"/>
      <c r="AB40" s="23" t="s">
        <v>47</v>
      </c>
      <c r="AC40" s="23"/>
      <c r="AD40" s="23"/>
      <c r="AE40" s="23" t="s">
        <v>48</v>
      </c>
      <c r="AF40" s="23"/>
      <c r="AG40" s="23"/>
      <c r="AH40" s="23" t="s">
        <v>49</v>
      </c>
      <c r="AI40" s="23"/>
      <c r="AJ40" s="23"/>
      <c r="AK40" s="31" t="s">
        <v>50</v>
      </c>
      <c r="AL40" s="32"/>
      <c r="AM40" s="33"/>
      <c r="AN40" s="23" t="s">
        <v>51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4" t="s">
        <v>11</v>
      </c>
      <c r="AO41" s="34" t="s">
        <v>12</v>
      </c>
      <c r="AP41" s="34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9</v>
      </c>
      <c r="E42" s="16"/>
      <c r="F42" s="16"/>
      <c r="G42" s="13">
        <v>1</v>
      </c>
      <c r="H42" s="18">
        <f t="shared" ref="H42:H53" si="21">E43</f>
        <v>9</v>
      </c>
      <c r="I42" s="18">
        <f t="shared" ref="I42:I53" si="22">H42+273.15</f>
        <v>282.15</v>
      </c>
      <c r="J42" s="18">
        <f t="shared" ref="J42:J53" si="23">EXP(($C$16*(I42-$C$14))/($C$17*I42*$C$14))</f>
        <v>0.0543273714220872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0.0041881536539406</v>
      </c>
      <c r="Q42" s="24">
        <f t="shared" ref="Q42:Q53" si="27">P42*$B$44</f>
        <v>0.000544459975012278</v>
      </c>
      <c r="R42" s="18">
        <f t="shared" ref="R42:R53" si="28">L42*$B$44</f>
        <v>0.0100218354166667</v>
      </c>
      <c r="S42" s="25">
        <f t="shared" ref="S42:S53" si="29">Q42/R42</f>
        <v>0.0543273714220872</v>
      </c>
      <c r="T42" s="3">
        <v>0.01</v>
      </c>
      <c r="U42" s="26">
        <f t="shared" ref="U42:U53" si="30">S42*T42</f>
        <v>0.000543273714220872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0.0153432737142209</v>
      </c>
      <c r="AR42" s="29">
        <f t="shared" ref="AR42:AR53" si="34">$B$42/12</f>
        <v>7.70910416666667</v>
      </c>
      <c r="AS42" s="1">
        <f t="shared" ref="AS42:AS53" si="35">$B$44</f>
        <v>0.13</v>
      </c>
      <c r="AT42" s="2">
        <f t="shared" ref="AT42:AT53" si="36">$E$5/12</f>
        <v>33.4709539593287</v>
      </c>
      <c r="AU42" s="1">
        <f t="shared" ref="AU42:AU53" si="37">AT42*10000*AS42*0.67*AR42*AQ42</f>
        <v>3448.32501014681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7.95321854935484</v>
      </c>
      <c r="E43" s="20">
        <f t="shared" ref="E43:E54" si="38">D42</f>
        <v>9</v>
      </c>
      <c r="F43" s="16" t="s">
        <v>73</v>
      </c>
      <c r="G43" s="13">
        <v>2</v>
      </c>
      <c r="H43" s="18">
        <f t="shared" si="21"/>
        <v>7.95321854935484</v>
      </c>
      <c r="I43" s="18">
        <f t="shared" si="22"/>
        <v>281.103218549355</v>
      </c>
      <c r="J43" s="18">
        <f t="shared" si="23"/>
        <v>0.0477759051785239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0.149993929679393</v>
      </c>
      <c r="P43" s="18">
        <f t="shared" si="26"/>
        <v>0.00716609576171685</v>
      </c>
      <c r="Q43" s="24">
        <f t="shared" si="27"/>
        <v>0.00093159244902319</v>
      </c>
      <c r="R43" s="18">
        <f t="shared" si="28"/>
        <v>0.0100218354166667</v>
      </c>
      <c r="S43" s="25">
        <f t="shared" si="29"/>
        <v>0.0929562710113877</v>
      </c>
      <c r="T43" s="3">
        <v>0.01</v>
      </c>
      <c r="U43" s="26">
        <f t="shared" si="30"/>
        <v>0.000929562710113877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0.0157295627101139</v>
      </c>
      <c r="AR43" s="29">
        <f t="shared" si="34"/>
        <v>7.70910416666667</v>
      </c>
      <c r="AS43" s="1">
        <f t="shared" si="35"/>
        <v>0.13</v>
      </c>
      <c r="AT43" s="2">
        <f t="shared" si="36"/>
        <v>33.4709539593287</v>
      </c>
      <c r="AU43" s="1">
        <f t="shared" si="37"/>
        <v>3535.14155467914</v>
      </c>
    </row>
    <row r="44" s="1" customFormat="1" spans="1:47">
      <c r="A44" s="13" t="s">
        <v>37</v>
      </c>
      <c r="B44" s="13">
        <f>I5</f>
        <v>0.13</v>
      </c>
      <c r="C44" s="16">
        <v>2</v>
      </c>
      <c r="D44" s="19">
        <v>10.020411318931</v>
      </c>
      <c r="E44" s="20">
        <f t="shared" si="38"/>
        <v>7.95321854935484</v>
      </c>
      <c r="F44" s="16" t="s">
        <v>73</v>
      </c>
      <c r="G44" s="13">
        <v>3</v>
      </c>
      <c r="H44" s="18">
        <f t="shared" si="21"/>
        <v>10.020411318931</v>
      </c>
      <c r="I44" s="18">
        <f t="shared" si="22"/>
        <v>283.170411318931</v>
      </c>
      <c r="J44" s="18">
        <f t="shared" si="23"/>
        <v>0.0615212802840227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0.219918875584343</v>
      </c>
      <c r="P44" s="18">
        <f t="shared" si="26"/>
        <v>0.0135296907845715</v>
      </c>
      <c r="Q44" s="24">
        <f t="shared" si="27"/>
        <v>0.00175885980199429</v>
      </c>
      <c r="R44" s="18">
        <f t="shared" si="28"/>
        <v>0.0100218354166667</v>
      </c>
      <c r="S44" s="25">
        <f t="shared" si="29"/>
        <v>0.175502762604667</v>
      </c>
      <c r="T44" s="3">
        <v>0.01</v>
      </c>
      <c r="U44" s="26">
        <f t="shared" si="30"/>
        <v>0.00175502762604667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0.0165550276260467</v>
      </c>
      <c r="AR44" s="29">
        <f t="shared" si="34"/>
        <v>7.70910416666667</v>
      </c>
      <c r="AS44" s="1">
        <f t="shared" si="35"/>
        <v>0.13</v>
      </c>
      <c r="AT44" s="2">
        <f t="shared" si="36"/>
        <v>33.4709539593287</v>
      </c>
      <c r="AU44" s="1">
        <f t="shared" si="37"/>
        <v>3720.6607188176</v>
      </c>
    </row>
    <row r="45" s="1" customFormat="1" spans="1:47">
      <c r="A45" s="13"/>
      <c r="B45" s="13"/>
      <c r="C45" s="16">
        <v>3</v>
      </c>
      <c r="D45" s="19">
        <v>15.5649961119355</v>
      </c>
      <c r="E45" s="20">
        <f t="shared" si="38"/>
        <v>10.020411318931</v>
      </c>
      <c r="F45" s="16" t="s">
        <v>73</v>
      </c>
      <c r="G45" s="13">
        <v>4</v>
      </c>
      <c r="H45" s="18">
        <f t="shared" si="21"/>
        <v>15.5649961119355</v>
      </c>
      <c r="I45" s="18">
        <f t="shared" si="22"/>
        <v>288.714996111935</v>
      </c>
      <c r="J45" s="18">
        <f t="shared" si="23"/>
        <v>0.119071374339698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0.283480226466438</v>
      </c>
      <c r="P45" s="18">
        <f t="shared" si="26"/>
        <v>0.0337543801634876</v>
      </c>
      <c r="Q45" s="24">
        <f t="shared" si="27"/>
        <v>0.00438806942125339</v>
      </c>
      <c r="R45" s="18">
        <f t="shared" si="28"/>
        <v>0.0100218354166667</v>
      </c>
      <c r="S45" s="25">
        <f t="shared" si="29"/>
        <v>0.43785087649273</v>
      </c>
      <c r="T45" s="3">
        <v>0.01</v>
      </c>
      <c r="U45" s="26">
        <f t="shared" si="30"/>
        <v>0.0043785087649273</v>
      </c>
      <c r="V45" s="25"/>
      <c r="W45" s="3"/>
      <c r="X45" s="26"/>
      <c r="Y45" s="28">
        <v>0.04</v>
      </c>
      <c r="Z45" s="3">
        <v>0.49</v>
      </c>
      <c r="AA45" s="27">
        <f t="shared" si="31"/>
        <v>0.0196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0.015</v>
      </c>
      <c r="AO45" s="3">
        <v>0.5</v>
      </c>
      <c r="AP45" s="3">
        <f t="shared" si="32"/>
        <v>0.0075</v>
      </c>
      <c r="AQ45" s="1">
        <f t="shared" si="33"/>
        <v>0.0314785087649273</v>
      </c>
      <c r="AR45" s="29">
        <f t="shared" si="34"/>
        <v>7.70910416666667</v>
      </c>
      <c r="AS45" s="1">
        <f t="shared" si="35"/>
        <v>0.13</v>
      </c>
      <c r="AT45" s="2">
        <f t="shared" si="36"/>
        <v>33.4709539593287</v>
      </c>
      <c r="AU45" s="1">
        <f t="shared" si="37"/>
        <v>7074.63942037461</v>
      </c>
    </row>
    <row r="46" s="1" customFormat="1" spans="1:47">
      <c r="A46" s="13"/>
      <c r="B46" s="13"/>
      <c r="C46" s="16">
        <v>4</v>
      </c>
      <c r="D46" s="19">
        <v>22.6270695233333</v>
      </c>
      <c r="E46" s="20">
        <f t="shared" si="38"/>
        <v>15.5649961119355</v>
      </c>
      <c r="F46" s="16" t="s">
        <v>73</v>
      </c>
      <c r="G46" s="13">
        <v>5</v>
      </c>
      <c r="H46" s="18">
        <f t="shared" si="21"/>
        <v>22.6270695233333</v>
      </c>
      <c r="I46" s="18">
        <f t="shared" si="22"/>
        <v>295.777069523333</v>
      </c>
      <c r="J46" s="18">
        <f t="shared" si="23"/>
        <v>0.266384924429448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0.237239553987803</v>
      </c>
      <c r="O46" s="18">
        <f t="shared" si="39"/>
        <v>0.0895773339818142</v>
      </c>
      <c r="P46" s="18">
        <f t="shared" si="26"/>
        <v>0.023862051343337</v>
      </c>
      <c r="Q46" s="24">
        <f t="shared" si="27"/>
        <v>0.00310206667463381</v>
      </c>
      <c r="R46" s="18">
        <f t="shared" si="28"/>
        <v>0.0100218354166667</v>
      </c>
      <c r="S46" s="25">
        <f t="shared" si="29"/>
        <v>0.309530794077397</v>
      </c>
      <c r="T46" s="3">
        <v>0.01</v>
      </c>
      <c r="U46" s="26">
        <f t="shared" si="30"/>
        <v>0.00309530794077397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0.030195307940774</v>
      </c>
      <c r="AR46" s="29">
        <f t="shared" si="34"/>
        <v>7.70910416666667</v>
      </c>
      <c r="AS46" s="1">
        <f t="shared" si="35"/>
        <v>0.13</v>
      </c>
      <c r="AT46" s="2">
        <f t="shared" si="36"/>
        <v>33.4709539593287</v>
      </c>
      <c r="AU46" s="1">
        <f t="shared" si="37"/>
        <v>6786.24637092599</v>
      </c>
    </row>
    <row r="47" s="1" customFormat="1" spans="1:47">
      <c r="A47" s="13"/>
      <c r="B47" s="13"/>
      <c r="C47" s="16">
        <v>5</v>
      </c>
      <c r="D47" s="19">
        <v>25.1932634232258</v>
      </c>
      <c r="E47" s="20">
        <f t="shared" si="38"/>
        <v>22.6270695233333</v>
      </c>
      <c r="F47" s="16" t="s">
        <v>75</v>
      </c>
      <c r="G47" s="13">
        <v>6</v>
      </c>
      <c r="H47" s="18">
        <f t="shared" si="21"/>
        <v>25.1932634232258</v>
      </c>
      <c r="I47" s="18">
        <f t="shared" si="22"/>
        <v>298.343263423226</v>
      </c>
      <c r="J47" s="18">
        <f t="shared" si="23"/>
        <v>0.353575668207069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0.142806324305144</v>
      </c>
      <c r="P47" s="18">
        <f t="shared" si="26"/>
        <v>0.0504928415403866</v>
      </c>
      <c r="Q47" s="24">
        <f t="shared" si="27"/>
        <v>0.00656406940025026</v>
      </c>
      <c r="R47" s="18">
        <f t="shared" si="28"/>
        <v>0.0100218354166667</v>
      </c>
      <c r="S47" s="25">
        <f t="shared" si="29"/>
        <v>0.654976770954948</v>
      </c>
      <c r="T47" s="3">
        <v>0.01</v>
      </c>
      <c r="U47" s="26">
        <f t="shared" si="30"/>
        <v>0.00654976770954948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0.0336497677095495</v>
      </c>
      <c r="AR47" s="29">
        <f t="shared" si="34"/>
        <v>7.70910416666667</v>
      </c>
      <c r="AS47" s="1">
        <f t="shared" si="35"/>
        <v>0.13</v>
      </c>
      <c r="AT47" s="2">
        <f t="shared" si="36"/>
        <v>33.4709539593287</v>
      </c>
      <c r="AU47" s="1">
        <f t="shared" si="37"/>
        <v>7562.61914762839</v>
      </c>
    </row>
    <row r="48" s="1" customFormat="1" spans="1:47">
      <c r="A48" s="13"/>
      <c r="B48" s="13"/>
      <c r="C48" s="16">
        <v>6</v>
      </c>
      <c r="D48" s="19">
        <v>26.114372363</v>
      </c>
      <c r="E48" s="20">
        <f t="shared" si="38"/>
        <v>25.1932634232258</v>
      </c>
      <c r="F48" s="16" t="s">
        <v>73</v>
      </c>
      <c r="G48" s="13">
        <v>7</v>
      </c>
      <c r="H48" s="18">
        <f t="shared" si="21"/>
        <v>26.114372363</v>
      </c>
      <c r="I48" s="18">
        <f t="shared" si="22"/>
        <v>299.264372363</v>
      </c>
      <c r="J48" s="18">
        <f t="shared" si="23"/>
        <v>0.390937931581219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0.169404524431424</v>
      </c>
      <c r="P48" s="18">
        <f t="shared" si="26"/>
        <v>0.0662266543817209</v>
      </c>
      <c r="Q48" s="24">
        <f t="shared" si="27"/>
        <v>0.00860946506962372</v>
      </c>
      <c r="R48" s="18">
        <f t="shared" si="28"/>
        <v>0.0100218354166667</v>
      </c>
      <c r="S48" s="25">
        <f t="shared" si="29"/>
        <v>0.859070690315456</v>
      </c>
      <c r="T48" s="3">
        <v>0.01</v>
      </c>
      <c r="U48" s="26">
        <f t="shared" si="30"/>
        <v>0.00859070690315456</v>
      </c>
      <c r="V48" s="25"/>
      <c r="W48" s="3"/>
      <c r="X48" s="26"/>
      <c r="Y48" s="28">
        <v>0.05</v>
      </c>
      <c r="Z48" s="3">
        <v>0.49</v>
      </c>
      <c r="AA48" s="27">
        <f t="shared" si="31"/>
        <v>0.0245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0.02</v>
      </c>
      <c r="AO48" s="3">
        <v>0.5</v>
      </c>
      <c r="AP48" s="3">
        <f t="shared" si="32"/>
        <v>0.01</v>
      </c>
      <c r="AQ48" s="1">
        <f t="shared" si="33"/>
        <v>0.0430907069031546</v>
      </c>
      <c r="AR48" s="29">
        <f t="shared" si="34"/>
        <v>7.70910416666667</v>
      </c>
      <c r="AS48" s="1">
        <f t="shared" si="35"/>
        <v>0.13</v>
      </c>
      <c r="AT48" s="2">
        <f t="shared" si="36"/>
        <v>33.4709539593287</v>
      </c>
      <c r="AU48" s="1">
        <f t="shared" si="37"/>
        <v>9684.42361693208</v>
      </c>
    </row>
    <row r="49" s="1" customFormat="1" spans="1:47">
      <c r="A49" s="13"/>
      <c r="B49" s="13"/>
      <c r="C49" s="16">
        <v>7</v>
      </c>
      <c r="D49" s="19">
        <v>27.2014320590323</v>
      </c>
      <c r="E49" s="20">
        <f t="shared" si="38"/>
        <v>26.114372363</v>
      </c>
      <c r="F49" s="16" t="s">
        <v>73</v>
      </c>
      <c r="G49" s="13">
        <v>8</v>
      </c>
      <c r="H49" s="18">
        <f t="shared" si="21"/>
        <v>27.2014320590323</v>
      </c>
      <c r="I49" s="18">
        <f t="shared" si="22"/>
        <v>300.351432059032</v>
      </c>
      <c r="J49" s="18">
        <f t="shared" si="23"/>
        <v>0.43979344851055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0.18026891171637</v>
      </c>
      <c r="P49" s="18">
        <f t="shared" si="26"/>
        <v>0.0792810863429861</v>
      </c>
      <c r="Q49" s="24">
        <f t="shared" si="27"/>
        <v>0.0103065412245882</v>
      </c>
      <c r="R49" s="18">
        <f t="shared" si="28"/>
        <v>0.0100218354166667</v>
      </c>
      <c r="S49" s="25">
        <f t="shared" si="29"/>
        <v>1.02840854954054</v>
      </c>
      <c r="T49" s="3">
        <v>0.01</v>
      </c>
      <c r="U49" s="26">
        <f t="shared" si="30"/>
        <v>0.0102840854954054</v>
      </c>
      <c r="V49" s="25"/>
      <c r="W49" s="3"/>
      <c r="X49" s="26"/>
      <c r="Y49" s="28">
        <v>0.05</v>
      </c>
      <c r="Z49" s="3">
        <v>0.49</v>
      </c>
      <c r="AA49" s="27">
        <f t="shared" si="31"/>
        <v>0.0245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0.02</v>
      </c>
      <c r="AO49" s="3">
        <v>0.5</v>
      </c>
      <c r="AP49" s="3">
        <f t="shared" si="32"/>
        <v>0.01</v>
      </c>
      <c r="AQ49" s="1">
        <f t="shared" si="33"/>
        <v>0.0447840854954054</v>
      </c>
      <c r="AR49" s="29">
        <f t="shared" si="34"/>
        <v>7.70910416666667</v>
      </c>
      <c r="AS49" s="1">
        <f t="shared" si="35"/>
        <v>0.13</v>
      </c>
      <c r="AT49" s="2">
        <f t="shared" si="36"/>
        <v>33.4709539593287</v>
      </c>
      <c r="AU49" s="1">
        <f t="shared" si="37"/>
        <v>10065.0020945156</v>
      </c>
    </row>
    <row r="50" s="1" customFormat="1" spans="1:47">
      <c r="A50" s="13"/>
      <c r="B50" s="13"/>
      <c r="C50" s="16">
        <v>8</v>
      </c>
      <c r="D50" s="19">
        <v>27.1071013719355</v>
      </c>
      <c r="E50" s="20">
        <f t="shared" si="38"/>
        <v>27.2014320590323</v>
      </c>
      <c r="F50" s="16" t="s">
        <v>73</v>
      </c>
      <c r="G50" s="13">
        <v>9</v>
      </c>
      <c r="H50" s="18">
        <f t="shared" si="21"/>
        <v>27.1071013719355</v>
      </c>
      <c r="I50" s="18">
        <f t="shared" si="22"/>
        <v>300.257101371935</v>
      </c>
      <c r="J50" s="18">
        <f t="shared" si="23"/>
        <v>0.4353370416588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0.17807886704005</v>
      </c>
      <c r="P50" s="18">
        <f t="shared" si="26"/>
        <v>0.0775243271591662</v>
      </c>
      <c r="Q50" s="24">
        <f t="shared" si="27"/>
        <v>0.0100781625306916</v>
      </c>
      <c r="R50" s="18">
        <f t="shared" si="28"/>
        <v>0.0100218354166667</v>
      </c>
      <c r="S50" s="25">
        <f t="shared" si="29"/>
        <v>1.00562043893988</v>
      </c>
      <c r="T50" s="3">
        <v>0.01</v>
      </c>
      <c r="U50" s="26">
        <f t="shared" si="30"/>
        <v>0.0100562043893988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0.0371562043893988</v>
      </c>
      <c r="AR50" s="29">
        <f t="shared" si="34"/>
        <v>7.70910416666667</v>
      </c>
      <c r="AS50" s="1">
        <f t="shared" si="35"/>
        <v>0.13</v>
      </c>
      <c r="AT50" s="2">
        <f t="shared" si="36"/>
        <v>33.4709539593287</v>
      </c>
      <c r="AU50" s="1">
        <f t="shared" si="37"/>
        <v>8350.67347845962</v>
      </c>
    </row>
    <row r="51" s="1" customFormat="1" spans="1:47">
      <c r="A51" s="13"/>
      <c r="B51" s="13"/>
      <c r="C51" s="16">
        <v>9</v>
      </c>
      <c r="D51" s="19">
        <v>24.124366447</v>
      </c>
      <c r="E51" s="20">
        <f t="shared" si="38"/>
        <v>27.1071013719355</v>
      </c>
      <c r="F51" s="16" t="s">
        <v>73</v>
      </c>
      <c r="G51" s="13">
        <v>10</v>
      </c>
      <c r="H51" s="18">
        <f t="shared" si="21"/>
        <v>24.124366447</v>
      </c>
      <c r="I51" s="18">
        <f t="shared" si="22"/>
        <v>297.274366447</v>
      </c>
      <c r="J51" s="18">
        <f t="shared" si="23"/>
        <v>0.314426050885923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0.177645581547551</v>
      </c>
      <c r="P51" s="18">
        <f t="shared" si="26"/>
        <v>0.0558563986633295</v>
      </c>
      <c r="Q51" s="24">
        <f t="shared" si="27"/>
        <v>0.00726133182623284</v>
      </c>
      <c r="R51" s="18">
        <f t="shared" si="28"/>
        <v>0.0100218354166667</v>
      </c>
      <c r="S51" s="25">
        <f t="shared" si="29"/>
        <v>0.724551095117466</v>
      </c>
      <c r="T51" s="3">
        <v>0.01</v>
      </c>
      <c r="U51" s="26">
        <f t="shared" si="30"/>
        <v>0.00724551095117466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0.0343455109511747</v>
      </c>
      <c r="AR51" s="29">
        <f t="shared" si="34"/>
        <v>7.70910416666667</v>
      </c>
      <c r="AS51" s="1">
        <f t="shared" si="35"/>
        <v>0.13</v>
      </c>
      <c r="AT51" s="2">
        <f t="shared" si="36"/>
        <v>33.4709539593287</v>
      </c>
      <c r="AU51" s="1">
        <f t="shared" si="37"/>
        <v>7718.98400596453</v>
      </c>
    </row>
    <row r="52" s="1" customFormat="1" spans="1:47">
      <c r="A52" s="13"/>
      <c r="B52" s="13"/>
      <c r="C52" s="16">
        <v>10</v>
      </c>
      <c r="D52" s="19">
        <v>22.4350816848387</v>
      </c>
      <c r="E52" s="20">
        <f t="shared" si="38"/>
        <v>24.124366447</v>
      </c>
      <c r="F52" s="16" t="s">
        <v>73</v>
      </c>
      <c r="G52" s="13">
        <v>11</v>
      </c>
      <c r="H52" s="18">
        <f t="shared" si="21"/>
        <v>22.4350816848387</v>
      </c>
      <c r="I52" s="18">
        <f t="shared" si="22"/>
        <v>295.585081684839</v>
      </c>
      <c r="J52" s="18">
        <f t="shared" si="23"/>
        <v>0.260749619681941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0.11569972374001</v>
      </c>
      <c r="O52" s="18">
        <f t="shared" si="39"/>
        <v>0.0831805008108777</v>
      </c>
      <c r="P52" s="18">
        <f t="shared" si="26"/>
        <v>0.0216892839513898</v>
      </c>
      <c r="Q52" s="24">
        <f t="shared" si="27"/>
        <v>0.00281960691368067</v>
      </c>
      <c r="R52" s="18">
        <f t="shared" si="28"/>
        <v>0.0100218354166667</v>
      </c>
      <c r="S52" s="25">
        <f t="shared" si="29"/>
        <v>0.281346359868529</v>
      </c>
      <c r="T52" s="3">
        <v>0.01</v>
      </c>
      <c r="U52" s="26">
        <f t="shared" si="30"/>
        <v>0.00281346359868529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0.0176134635986853</v>
      </c>
      <c r="AR52" s="29">
        <f t="shared" si="34"/>
        <v>7.70910416666667</v>
      </c>
      <c r="AS52" s="1">
        <f t="shared" si="35"/>
        <v>0.13</v>
      </c>
      <c r="AT52" s="2">
        <f t="shared" si="36"/>
        <v>33.4709539593287</v>
      </c>
      <c r="AU52" s="1">
        <f t="shared" si="37"/>
        <v>3958.53897766049</v>
      </c>
    </row>
    <row r="53" s="1" customFormat="1" spans="1:48">
      <c r="A53" s="13"/>
      <c r="B53" s="13"/>
      <c r="C53" s="16">
        <v>11</v>
      </c>
      <c r="D53" s="19">
        <v>16.9273913873333</v>
      </c>
      <c r="E53" s="20">
        <f t="shared" si="38"/>
        <v>22.4350816848387</v>
      </c>
      <c r="F53" s="16" t="s">
        <v>75</v>
      </c>
      <c r="G53" s="13">
        <v>12</v>
      </c>
      <c r="H53" s="18">
        <f t="shared" si="21"/>
        <v>16.9273913873333</v>
      </c>
      <c r="I53" s="18">
        <f t="shared" si="22"/>
        <v>290.077391387333</v>
      </c>
      <c r="J53" s="18">
        <f t="shared" si="23"/>
        <v>0.139507167936776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0.138582258526155</v>
      </c>
      <c r="P53" s="18">
        <f t="shared" si="26"/>
        <v>0.019333218413266</v>
      </c>
      <c r="Q53" s="24">
        <f t="shared" si="27"/>
        <v>0.00251331839372458</v>
      </c>
      <c r="R53" s="18">
        <f t="shared" si="28"/>
        <v>0.0100218354166667</v>
      </c>
      <c r="S53" s="25">
        <f t="shared" si="29"/>
        <v>0.25078424153173</v>
      </c>
      <c r="T53" s="3">
        <v>0.01</v>
      </c>
      <c r="U53" s="26">
        <f t="shared" si="30"/>
        <v>0.0025078424153173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0.0173078424153173</v>
      </c>
      <c r="AR53" s="29">
        <f t="shared" si="34"/>
        <v>7.70910416666667</v>
      </c>
      <c r="AS53" s="1">
        <f t="shared" si="35"/>
        <v>0.13</v>
      </c>
      <c r="AT53" s="2">
        <f t="shared" si="36"/>
        <v>33.4709539593287</v>
      </c>
      <c r="AU53" s="1">
        <f t="shared" si="37"/>
        <v>3889.85212569736</v>
      </c>
      <c r="AV53" s="1">
        <f>SUM(AU42:AU53)</f>
        <v>75795.1065218022</v>
      </c>
    </row>
    <row r="54" s="1" customFormat="1" spans="1:46">
      <c r="A54" s="13"/>
      <c r="B54" s="13"/>
      <c r="C54" s="16">
        <v>12</v>
      </c>
      <c r="D54" s="19">
        <v>11.9382774823871</v>
      </c>
      <c r="E54" s="20">
        <f t="shared" si="38"/>
        <v>16.9273913873333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3" t="s">
        <v>44</v>
      </c>
      <c r="T56" s="23"/>
      <c r="U56" s="23"/>
      <c r="V56" s="23" t="s">
        <v>45</v>
      </c>
      <c r="W56" s="23" t="s">
        <v>46</v>
      </c>
      <c r="X56" s="23" t="s">
        <v>47</v>
      </c>
      <c r="Y56" s="23" t="s">
        <v>48</v>
      </c>
      <c r="Z56" s="23" t="s">
        <v>49</v>
      </c>
      <c r="AA56" s="23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122.786</v>
      </c>
      <c r="C58" s="16" t="s">
        <v>72</v>
      </c>
      <c r="D58" s="17">
        <v>9</v>
      </c>
      <c r="E58" s="16"/>
      <c r="F58" s="16"/>
      <c r="G58" s="13">
        <v>1</v>
      </c>
      <c r="H58" s="18">
        <f t="shared" ref="H58:H69" si="40">E59</f>
        <v>9</v>
      </c>
      <c r="I58" s="18">
        <f t="shared" ref="I58:I69" si="41">H58+273.15</f>
        <v>282.15</v>
      </c>
      <c r="J58" s="18">
        <f t="shared" ref="J58:J69" si="42">EXP(($C$16*(I58-$C$14))/($C$17*I58*$C$14))</f>
        <v>0.0543273714220872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0.150089414117229</v>
      </c>
      <c r="Q58" s="24">
        <f t="shared" ref="Q58:Q69" si="46">P58*$B$60</f>
        <v>0.067540236352753</v>
      </c>
      <c r="R58" s="18">
        <f t="shared" ref="R58:R69" si="47">L58*$B$60</f>
        <v>1.24320825</v>
      </c>
      <c r="S58" s="25">
        <f t="shared" ref="S58:S69" si="48">Q58/R58</f>
        <v>0.0543273714220872</v>
      </c>
      <c r="T58" s="3">
        <v>0.27</v>
      </c>
      <c r="U58" s="26">
        <f t="shared" ref="U58:U69" si="49">S58*T58</f>
        <v>0.0146683902839635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0.230822519670615</v>
      </c>
      <c r="AC58" s="29">
        <f t="shared" ref="AC58:AC69" si="51">$B$58/12</f>
        <v>10.2321666666667</v>
      </c>
      <c r="AD58" s="1">
        <f t="shared" ref="AD58:AD69" si="52">$B$60</f>
        <v>0.45</v>
      </c>
      <c r="AE58" s="30">
        <f t="shared" ref="AE58:AE69" si="53">$E$7/12</f>
        <v>458.939629047574</v>
      </c>
      <c r="AF58" s="1">
        <f t="shared" ref="AF58:AF69" si="54">AE58*10000*AC58*AB58</f>
        <v>10839302.6669525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9">
        <v>7.95321854935484</v>
      </c>
      <c r="E59" s="20">
        <f t="shared" ref="E59:E70" si="55">D58</f>
        <v>9</v>
      </c>
      <c r="F59" s="16" t="s">
        <v>73</v>
      </c>
      <c r="G59" s="13">
        <v>2</v>
      </c>
      <c r="H59" s="18">
        <f t="shared" si="40"/>
        <v>7.95321854935484</v>
      </c>
      <c r="I59" s="18">
        <f t="shared" si="41"/>
        <v>281.103218549355</v>
      </c>
      <c r="J59" s="18">
        <f t="shared" si="42"/>
        <v>0.0477759051785239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5.37528058588277</v>
      </c>
      <c r="P59" s="18">
        <f t="shared" si="45"/>
        <v>0.256808895579096</v>
      </c>
      <c r="Q59" s="24">
        <f t="shared" si="46"/>
        <v>0.115564003010593</v>
      </c>
      <c r="R59" s="18">
        <f t="shared" si="47"/>
        <v>1.24320825</v>
      </c>
      <c r="S59" s="25">
        <f t="shared" si="48"/>
        <v>0.0929562710113877</v>
      </c>
      <c r="T59" s="3">
        <v>0.27</v>
      </c>
      <c r="U59" s="26">
        <f t="shared" si="49"/>
        <v>0.0250981931730747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0.233967105241682</v>
      </c>
      <c r="AC59" s="29">
        <f t="shared" si="51"/>
        <v>10.2321666666667</v>
      </c>
      <c r="AD59" s="1">
        <f t="shared" si="52"/>
        <v>0.45</v>
      </c>
      <c r="AE59" s="30">
        <f t="shared" si="53"/>
        <v>458.939629047574</v>
      </c>
      <c r="AF59" s="1">
        <f t="shared" si="54"/>
        <v>10986970.7316437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37</v>
      </c>
      <c r="B60" s="13">
        <f>H7</f>
        <v>0.45</v>
      </c>
      <c r="C60" s="16">
        <v>2</v>
      </c>
      <c r="D60" s="19">
        <v>10.020411318931</v>
      </c>
      <c r="E60" s="20">
        <f t="shared" si="55"/>
        <v>7.95321854935484</v>
      </c>
      <c r="F60" s="16" t="s">
        <v>73</v>
      </c>
      <c r="G60" s="13">
        <v>3</v>
      </c>
      <c r="H60" s="18">
        <f t="shared" si="40"/>
        <v>10.020411318931</v>
      </c>
      <c r="I60" s="18">
        <f t="shared" si="41"/>
        <v>283.170411318931</v>
      </c>
      <c r="J60" s="18">
        <f t="shared" si="42"/>
        <v>0.0615212802840227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7.88115669030367</v>
      </c>
      <c r="P60" s="18">
        <f t="shared" si="45"/>
        <v>0.484858849706473</v>
      </c>
      <c r="Q60" s="24">
        <f t="shared" si="46"/>
        <v>0.218186482367913</v>
      </c>
      <c r="R60" s="18">
        <f t="shared" si="47"/>
        <v>1.24320825</v>
      </c>
      <c r="S60" s="25">
        <f t="shared" si="48"/>
        <v>0.175502762604667</v>
      </c>
      <c r="T60" s="3">
        <v>0.27</v>
      </c>
      <c r="U60" s="26">
        <f t="shared" si="49"/>
        <v>0.04738574590326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0.240686802389833</v>
      </c>
      <c r="AC60" s="29">
        <f t="shared" si="51"/>
        <v>10.2321666666667</v>
      </c>
      <c r="AD60" s="1">
        <f t="shared" si="52"/>
        <v>0.45</v>
      </c>
      <c r="AE60" s="30">
        <f t="shared" si="53"/>
        <v>458.939629047574</v>
      </c>
      <c r="AF60" s="1">
        <f t="shared" si="54"/>
        <v>11302524.1331186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9">
        <v>15.5649961119355</v>
      </c>
      <c r="E61" s="20">
        <f t="shared" si="55"/>
        <v>10.020411318931</v>
      </c>
      <c r="F61" s="16" t="s">
        <v>73</v>
      </c>
      <c r="G61" s="13">
        <v>4</v>
      </c>
      <c r="H61" s="18">
        <f t="shared" si="40"/>
        <v>15.5649961119355</v>
      </c>
      <c r="I61" s="18">
        <f t="shared" si="41"/>
        <v>288.714996111935</v>
      </c>
      <c r="J61" s="18">
        <f t="shared" si="42"/>
        <v>0.119071374339698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10.1589828405972</v>
      </c>
      <c r="P61" s="18">
        <f t="shared" si="45"/>
        <v>1.20964404872332</v>
      </c>
      <c r="Q61" s="24">
        <f t="shared" si="46"/>
        <v>0.544339821925493</v>
      </c>
      <c r="R61" s="18">
        <f t="shared" si="47"/>
        <v>1.24320825</v>
      </c>
      <c r="S61" s="25">
        <f t="shared" si="48"/>
        <v>0.43785087649273</v>
      </c>
      <c r="T61" s="3">
        <v>0.27</v>
      </c>
      <c r="U61" s="26">
        <f t="shared" si="49"/>
        <v>0.118219736653037</v>
      </c>
      <c r="V61" s="3">
        <v>220.1</v>
      </c>
      <c r="W61" s="27">
        <v>12.1</v>
      </c>
      <c r="X61" s="27">
        <v>4.5</v>
      </c>
      <c r="Y61" s="27">
        <v>1.5</v>
      </c>
      <c r="Z61" s="27">
        <v>6.8</v>
      </c>
      <c r="AA61" s="3">
        <v>30.2</v>
      </c>
      <c r="AB61" s="2">
        <f t="shared" si="50"/>
        <v>0.310843250600891</v>
      </c>
      <c r="AC61" s="29">
        <f t="shared" si="51"/>
        <v>10.2321666666667</v>
      </c>
      <c r="AD61" s="1">
        <f t="shared" si="52"/>
        <v>0.45</v>
      </c>
      <c r="AE61" s="30">
        <f t="shared" si="53"/>
        <v>458.939629047574</v>
      </c>
      <c r="AF61" s="1">
        <f t="shared" si="54"/>
        <v>14597033.5998864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9">
        <v>22.6270695233333</v>
      </c>
      <c r="E62" s="20">
        <f t="shared" si="55"/>
        <v>15.5649961119355</v>
      </c>
      <c r="F62" s="16" t="s">
        <v>73</v>
      </c>
      <c r="G62" s="13">
        <v>5</v>
      </c>
      <c r="H62" s="18">
        <f t="shared" si="40"/>
        <v>22.6270695233333</v>
      </c>
      <c r="I62" s="18">
        <f t="shared" si="41"/>
        <v>295.777069523333</v>
      </c>
      <c r="J62" s="18">
        <f t="shared" si="42"/>
        <v>0.266384924429448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8.50187185228019</v>
      </c>
      <c r="O62" s="18">
        <f t="shared" si="56"/>
        <v>3.21015193959369</v>
      </c>
      <c r="P62" s="18">
        <f t="shared" si="45"/>
        <v>0.855136081835712</v>
      </c>
      <c r="Q62" s="24">
        <f t="shared" si="46"/>
        <v>0.38481123682607</v>
      </c>
      <c r="R62" s="18">
        <f t="shared" si="47"/>
        <v>1.24320825</v>
      </c>
      <c r="S62" s="25">
        <f t="shared" si="48"/>
        <v>0.309530794077397</v>
      </c>
      <c r="T62" s="3">
        <v>0.27</v>
      </c>
      <c r="U62" s="26">
        <f t="shared" si="49"/>
        <v>0.0835733144008971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0.30039735429187</v>
      </c>
      <c r="AC62" s="29">
        <f t="shared" si="51"/>
        <v>10.2321666666667</v>
      </c>
      <c r="AD62" s="1">
        <f t="shared" si="52"/>
        <v>0.45</v>
      </c>
      <c r="AE62" s="30">
        <f t="shared" si="53"/>
        <v>458.939629047574</v>
      </c>
      <c r="AF62" s="1">
        <f t="shared" si="54"/>
        <v>14106499.8691107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9">
        <v>25.1932634232258</v>
      </c>
      <c r="E63" s="20">
        <f t="shared" si="55"/>
        <v>22.6270695233333</v>
      </c>
      <c r="F63" s="16" t="s">
        <v>75</v>
      </c>
      <c r="G63" s="13">
        <v>6</v>
      </c>
      <c r="H63" s="18">
        <f t="shared" si="40"/>
        <v>25.1932634232258</v>
      </c>
      <c r="I63" s="18">
        <f t="shared" si="41"/>
        <v>298.343263423226</v>
      </c>
      <c r="J63" s="18">
        <f t="shared" si="42"/>
        <v>0.353575668207069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5.11770085775798</v>
      </c>
      <c r="P63" s="18">
        <f t="shared" si="45"/>
        <v>1.80949450046567</v>
      </c>
      <c r="Q63" s="24">
        <f t="shared" si="46"/>
        <v>0.814272525209551</v>
      </c>
      <c r="R63" s="18">
        <f t="shared" si="47"/>
        <v>1.24320825</v>
      </c>
      <c r="S63" s="25">
        <f t="shared" si="48"/>
        <v>0.654976770954947</v>
      </c>
      <c r="T63" s="3">
        <v>0.27</v>
      </c>
      <c r="U63" s="26">
        <f t="shared" si="49"/>
        <v>0.176843728157836</v>
      </c>
      <c r="V63" s="3">
        <v>229.1</v>
      </c>
      <c r="W63" s="27">
        <v>15.1</v>
      </c>
      <c r="X63" s="27">
        <v>6</v>
      </c>
      <c r="Y63" s="27">
        <v>3</v>
      </c>
      <c r="Z63" s="27">
        <v>7</v>
      </c>
      <c r="AA63" s="3">
        <v>30.2</v>
      </c>
      <c r="AB63" s="2">
        <f t="shared" si="50"/>
        <v>0.343718384039587</v>
      </c>
      <c r="AC63" s="29">
        <f t="shared" si="51"/>
        <v>10.2321666666667</v>
      </c>
      <c r="AD63" s="1">
        <f t="shared" si="52"/>
        <v>0.45</v>
      </c>
      <c r="AE63" s="30">
        <f t="shared" si="53"/>
        <v>458.939629047574</v>
      </c>
      <c r="AF63" s="1">
        <f t="shared" si="54"/>
        <v>16140832.3681651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9">
        <v>26.114372363</v>
      </c>
      <c r="E64" s="20">
        <f t="shared" si="55"/>
        <v>25.1932634232258</v>
      </c>
      <c r="F64" s="16" t="s">
        <v>73</v>
      </c>
      <c r="G64" s="13">
        <v>7</v>
      </c>
      <c r="H64" s="18">
        <f t="shared" si="40"/>
        <v>26.114372363</v>
      </c>
      <c r="I64" s="18">
        <f t="shared" si="41"/>
        <v>299.264372363</v>
      </c>
      <c r="J64" s="18">
        <f t="shared" si="42"/>
        <v>0.390937931581219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6.07089135729231</v>
      </c>
      <c r="P64" s="18">
        <f t="shared" si="45"/>
        <v>2.37334171007416</v>
      </c>
      <c r="Q64" s="24">
        <f t="shared" si="46"/>
        <v>1.06800376953337</v>
      </c>
      <c r="R64" s="18">
        <f t="shared" si="47"/>
        <v>1.24320825</v>
      </c>
      <c r="S64" s="25">
        <f t="shared" si="48"/>
        <v>0.859070690315456</v>
      </c>
      <c r="T64" s="3">
        <v>0.27</v>
      </c>
      <c r="U64" s="26">
        <f t="shared" si="49"/>
        <v>0.231949086385173</v>
      </c>
      <c r="V64" s="3">
        <v>229.1</v>
      </c>
      <c r="W64" s="27">
        <v>15.1</v>
      </c>
      <c r="X64" s="27">
        <v>6</v>
      </c>
      <c r="Y64" s="27">
        <v>3</v>
      </c>
      <c r="Z64" s="27">
        <v>7</v>
      </c>
      <c r="AA64" s="3">
        <v>30.2</v>
      </c>
      <c r="AB64" s="2">
        <f t="shared" si="50"/>
        <v>0.36033264954513</v>
      </c>
      <c r="AC64" s="29">
        <f t="shared" si="51"/>
        <v>10.2321666666667</v>
      </c>
      <c r="AD64" s="1">
        <f t="shared" si="52"/>
        <v>0.45</v>
      </c>
      <c r="AE64" s="30">
        <f t="shared" si="53"/>
        <v>458.939629047574</v>
      </c>
      <c r="AF64" s="1">
        <f t="shared" si="54"/>
        <v>16921029.4332551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9">
        <v>27.2014320590323</v>
      </c>
      <c r="E65" s="20">
        <f t="shared" si="55"/>
        <v>26.114372363</v>
      </c>
      <c r="F65" s="16" t="s">
        <v>73</v>
      </c>
      <c r="G65" s="13">
        <v>8</v>
      </c>
      <c r="H65" s="18">
        <f t="shared" si="40"/>
        <v>27.2014320590323</v>
      </c>
      <c r="I65" s="18">
        <f t="shared" si="41"/>
        <v>300.351432059032</v>
      </c>
      <c r="J65" s="18">
        <f t="shared" si="42"/>
        <v>0.43979344851055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6.46023464721816</v>
      </c>
      <c r="P65" s="18">
        <f t="shared" si="45"/>
        <v>2.84116887368741</v>
      </c>
      <c r="Q65" s="24">
        <f t="shared" si="46"/>
        <v>1.27852599315933</v>
      </c>
      <c r="R65" s="18">
        <f t="shared" si="47"/>
        <v>1.24320825</v>
      </c>
      <c r="S65" s="25">
        <f t="shared" si="48"/>
        <v>1.02840854954054</v>
      </c>
      <c r="T65" s="3">
        <v>0.27</v>
      </c>
      <c r="U65" s="26">
        <f t="shared" si="49"/>
        <v>0.277670308375946</v>
      </c>
      <c r="V65" s="3">
        <v>229.1</v>
      </c>
      <c r="W65" s="27">
        <v>15.1</v>
      </c>
      <c r="X65" s="27">
        <v>6</v>
      </c>
      <c r="Y65" s="27">
        <v>3</v>
      </c>
      <c r="Z65" s="27">
        <v>7</v>
      </c>
      <c r="AA65" s="3">
        <v>30.2</v>
      </c>
      <c r="AB65" s="2">
        <f t="shared" si="50"/>
        <v>0.374117597975348</v>
      </c>
      <c r="AC65" s="29">
        <f t="shared" si="51"/>
        <v>10.2321666666667</v>
      </c>
      <c r="AD65" s="1">
        <f t="shared" si="52"/>
        <v>0.45</v>
      </c>
      <c r="AE65" s="30">
        <f t="shared" si="53"/>
        <v>458.939629047574</v>
      </c>
      <c r="AF65" s="1">
        <f t="shared" si="54"/>
        <v>17568363.2744101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9">
        <v>27.1071013719355</v>
      </c>
      <c r="E66" s="20">
        <f t="shared" si="55"/>
        <v>27.2014320590323</v>
      </c>
      <c r="F66" s="16" t="s">
        <v>73</v>
      </c>
      <c r="G66" s="13">
        <v>9</v>
      </c>
      <c r="H66" s="18">
        <f t="shared" si="40"/>
        <v>27.1071013719355</v>
      </c>
      <c r="I66" s="18">
        <f t="shared" si="41"/>
        <v>300.257101371935</v>
      </c>
      <c r="J66" s="18">
        <f t="shared" si="42"/>
        <v>0.4353370416588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6.38175077353075</v>
      </c>
      <c r="P66" s="18">
        <f t="shared" si="45"/>
        <v>2.77821250235263</v>
      </c>
      <c r="Q66" s="24">
        <f t="shared" si="46"/>
        <v>1.25019562605869</v>
      </c>
      <c r="R66" s="18">
        <f t="shared" si="47"/>
        <v>1.24320825</v>
      </c>
      <c r="S66" s="25">
        <f t="shared" si="48"/>
        <v>1.00562043893988</v>
      </c>
      <c r="T66" s="3">
        <v>0.27</v>
      </c>
      <c r="U66" s="26">
        <f t="shared" si="49"/>
        <v>0.271517518513769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50"/>
        <v>0.357062531831901</v>
      </c>
      <c r="AC66" s="29">
        <f t="shared" si="51"/>
        <v>10.2321666666667</v>
      </c>
      <c r="AD66" s="1">
        <f t="shared" si="52"/>
        <v>0.45</v>
      </c>
      <c r="AE66" s="30">
        <f t="shared" si="53"/>
        <v>458.939629047574</v>
      </c>
      <c r="AF66" s="1">
        <f t="shared" si="54"/>
        <v>16767466.4459832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9">
        <v>24.124366447</v>
      </c>
      <c r="E67" s="20">
        <f t="shared" si="55"/>
        <v>27.1071013719355</v>
      </c>
      <c r="F67" s="16" t="s">
        <v>73</v>
      </c>
      <c r="G67" s="13">
        <v>10</v>
      </c>
      <c r="H67" s="18">
        <f t="shared" si="40"/>
        <v>24.124366447</v>
      </c>
      <c r="I67" s="18">
        <f t="shared" si="41"/>
        <v>297.274366447</v>
      </c>
      <c r="J67" s="18">
        <f t="shared" si="42"/>
        <v>0.314426050885923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6.36622327117811</v>
      </c>
      <c r="P67" s="18">
        <f t="shared" si="45"/>
        <v>2.0017064422146</v>
      </c>
      <c r="Q67" s="24">
        <f t="shared" si="46"/>
        <v>0.900767898996568</v>
      </c>
      <c r="R67" s="18">
        <f t="shared" si="47"/>
        <v>1.24320825</v>
      </c>
      <c r="S67" s="25">
        <f t="shared" si="48"/>
        <v>0.724551095117466</v>
      </c>
      <c r="T67" s="3">
        <v>0.27</v>
      </c>
      <c r="U67" s="26">
        <f t="shared" si="49"/>
        <v>0.195628795681716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0"/>
        <v>0.334182081898037</v>
      </c>
      <c r="AC67" s="29">
        <f t="shared" si="51"/>
        <v>10.2321666666667</v>
      </c>
      <c r="AD67" s="1">
        <f t="shared" si="52"/>
        <v>0.45</v>
      </c>
      <c r="AE67" s="30">
        <f t="shared" si="53"/>
        <v>458.939629047574</v>
      </c>
      <c r="AF67" s="1">
        <f t="shared" si="54"/>
        <v>15693012.6953564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9">
        <v>22.4350816848387</v>
      </c>
      <c r="E68" s="20">
        <f t="shared" si="55"/>
        <v>24.124366447</v>
      </c>
      <c r="F68" s="16" t="s">
        <v>73</v>
      </c>
      <c r="G68" s="13">
        <v>11</v>
      </c>
      <c r="H68" s="18">
        <f t="shared" si="40"/>
        <v>22.4350816848387</v>
      </c>
      <c r="I68" s="18">
        <f t="shared" si="41"/>
        <v>295.585081684839</v>
      </c>
      <c r="J68" s="18">
        <f t="shared" si="42"/>
        <v>0.260749619681941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4.14629098751534</v>
      </c>
      <c r="O68" s="18">
        <f t="shared" si="56"/>
        <v>2.98091084144818</v>
      </c>
      <c r="P68" s="18">
        <f t="shared" si="45"/>
        <v>0.777271368213386</v>
      </c>
      <c r="Q68" s="24">
        <f t="shared" si="46"/>
        <v>0.349772115696024</v>
      </c>
      <c r="R68" s="18">
        <f t="shared" si="47"/>
        <v>1.24320825</v>
      </c>
      <c r="S68" s="25">
        <f t="shared" si="48"/>
        <v>0.281346359868529</v>
      </c>
      <c r="T68" s="3">
        <v>0.27</v>
      </c>
      <c r="U68" s="26">
        <f t="shared" si="49"/>
        <v>0.0759635171645028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0.249303000425098</v>
      </c>
      <c r="AC68" s="29">
        <f t="shared" si="51"/>
        <v>10.2321666666667</v>
      </c>
      <c r="AD68" s="1">
        <f t="shared" si="52"/>
        <v>0.45</v>
      </c>
      <c r="AE68" s="30">
        <f t="shared" si="53"/>
        <v>458.939629047574</v>
      </c>
      <c r="AF68" s="1">
        <f t="shared" si="54"/>
        <v>11707136.2068275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9">
        <v>16.9273913873333</v>
      </c>
      <c r="E69" s="20">
        <f t="shared" si="55"/>
        <v>22.4350816848387</v>
      </c>
      <c r="F69" s="16" t="s">
        <v>75</v>
      </c>
      <c r="G69" s="13">
        <v>12</v>
      </c>
      <c r="H69" s="18">
        <f t="shared" si="40"/>
        <v>16.9273913873333</v>
      </c>
      <c r="I69" s="18">
        <f t="shared" si="41"/>
        <v>290.077391387333</v>
      </c>
      <c r="J69" s="18">
        <f t="shared" si="42"/>
        <v>0.139507167936776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4.96632447323479</v>
      </c>
      <c r="P69" s="18">
        <f t="shared" si="45"/>
        <v>0.692837862316086</v>
      </c>
      <c r="Q69" s="24">
        <f t="shared" si="46"/>
        <v>0.311777038042239</v>
      </c>
      <c r="R69" s="18">
        <f t="shared" si="47"/>
        <v>1.24320825</v>
      </c>
      <c r="S69" s="25">
        <f t="shared" si="48"/>
        <v>0.25078424153173</v>
      </c>
      <c r="T69" s="3">
        <v>0.27</v>
      </c>
      <c r="U69" s="26">
        <f t="shared" si="49"/>
        <v>0.067711745213567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0.24681509118189</v>
      </c>
      <c r="AC69" s="29">
        <f t="shared" si="51"/>
        <v>10.2321666666667</v>
      </c>
      <c r="AD69" s="1">
        <f t="shared" si="52"/>
        <v>0.45</v>
      </c>
      <c r="AE69" s="30">
        <f t="shared" si="53"/>
        <v>458.939629047574</v>
      </c>
      <c r="AF69" s="1">
        <f t="shared" si="54"/>
        <v>11590305.3129723</v>
      </c>
      <c r="AG69" s="1">
        <f>SUM(AF58:AF69)</f>
        <v>168220476.737682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9">
        <v>11.9382774823871</v>
      </c>
      <c r="E70" s="20">
        <f t="shared" si="55"/>
        <v>16.9273913873333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3" t="s">
        <v>44</v>
      </c>
      <c r="T72" s="23"/>
      <c r="U72" s="23"/>
      <c r="V72" s="23" t="s">
        <v>45</v>
      </c>
      <c r="W72" s="23"/>
      <c r="X72" s="23"/>
      <c r="Y72" s="23" t="s">
        <v>46</v>
      </c>
      <c r="Z72" s="23"/>
      <c r="AA72" s="23"/>
      <c r="AB72" s="23" t="s">
        <v>47</v>
      </c>
      <c r="AC72" s="23"/>
      <c r="AD72" s="23"/>
      <c r="AE72" s="23" t="s">
        <v>48</v>
      </c>
      <c r="AF72" s="23"/>
      <c r="AG72" s="23"/>
      <c r="AH72" s="23" t="s">
        <v>49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51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4" t="s">
        <v>11</v>
      </c>
      <c r="AR73" s="34" t="s">
        <v>12</v>
      </c>
      <c r="AS73" s="34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9</v>
      </c>
      <c r="E74" s="16"/>
      <c r="F74" s="16"/>
      <c r="G74" s="13">
        <v>1</v>
      </c>
      <c r="H74" s="18">
        <f t="shared" ref="H74:H85" si="57">E75</f>
        <v>9</v>
      </c>
      <c r="I74" s="18">
        <f t="shared" ref="I74:I85" si="58">H74+273.15</f>
        <v>282.15</v>
      </c>
      <c r="J74" s="18">
        <f t="shared" ref="J74:J85" si="59">EXP(($C$16*(I74-$C$14))/($C$17*I74*$C$14))</f>
        <v>0.0543273714220872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0.0283165125326203</v>
      </c>
      <c r="Q74" s="24">
        <f t="shared" ref="Q74:Q85" si="63">P74*$B$76</f>
        <v>0.00736229325848128</v>
      </c>
      <c r="R74" s="18">
        <f t="shared" ref="R74:R85" si="64">L74*$B$76</f>
        <v>0.1355172</v>
      </c>
      <c r="S74" s="25">
        <f t="shared" ref="S74:S85" si="65">Q74/R74</f>
        <v>0.0543273714220872</v>
      </c>
      <c r="T74" s="3">
        <v>0.01</v>
      </c>
      <c r="U74" s="26">
        <f t="shared" ref="U74:U85" si="66">S74*T74</f>
        <v>0.000543273714220872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0.00603327371422087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26.7993571560208</v>
      </c>
      <c r="AX74" s="1">
        <f t="shared" ref="AX74:AX85" si="73">AW74*10000*AV74*0.67*AU74*AT74</f>
        <v>14680.6953965481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7.95321854935484</v>
      </c>
      <c r="E75" s="20">
        <f t="shared" ref="E75:E86" si="74">D74</f>
        <v>9</v>
      </c>
      <c r="F75" s="16" t="s">
        <v>73</v>
      </c>
      <c r="G75" s="13">
        <v>2</v>
      </c>
      <c r="H75" s="18">
        <f t="shared" si="57"/>
        <v>7.95321854935484</v>
      </c>
      <c r="I75" s="18">
        <f t="shared" si="58"/>
        <v>281.103218549355</v>
      </c>
      <c r="J75" s="18">
        <f t="shared" si="59"/>
        <v>0.0477759051785239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1.01412348746738</v>
      </c>
      <c r="P75" s="18">
        <f t="shared" si="62"/>
        <v>0.0484506675765555</v>
      </c>
      <c r="Q75" s="24">
        <f t="shared" si="63"/>
        <v>0.0125971735699044</v>
      </c>
      <c r="R75" s="18">
        <f t="shared" si="64"/>
        <v>0.1355172</v>
      </c>
      <c r="S75" s="25">
        <f t="shared" si="65"/>
        <v>0.0929562710113877</v>
      </c>
      <c r="T75" s="3">
        <v>0.01</v>
      </c>
      <c r="U75" s="26">
        <f t="shared" si="66"/>
        <v>0.000929562710113877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0.00641956271011388</v>
      </c>
      <c r="AU75" s="29">
        <f t="shared" si="70"/>
        <v>52.122</v>
      </c>
      <c r="AV75" s="1">
        <f t="shared" si="71"/>
        <v>0.26</v>
      </c>
      <c r="AW75" s="2">
        <f t="shared" si="72"/>
        <v>26.7993571560208</v>
      </c>
      <c r="AX75" s="1">
        <f t="shared" si="73"/>
        <v>15620.6479583516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9">
        <v>10.020411318931</v>
      </c>
      <c r="E76" s="20">
        <f t="shared" si="74"/>
        <v>7.95321854935484</v>
      </c>
      <c r="F76" s="16" t="s">
        <v>73</v>
      </c>
      <c r="G76" s="13">
        <v>3</v>
      </c>
      <c r="H76" s="18">
        <f t="shared" si="57"/>
        <v>10.020411318931</v>
      </c>
      <c r="I76" s="18">
        <f t="shared" si="58"/>
        <v>283.170411318931</v>
      </c>
      <c r="J76" s="18">
        <f t="shared" si="59"/>
        <v>0.0615212802840227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1.48689281989082</v>
      </c>
      <c r="P76" s="18">
        <f t="shared" si="62"/>
        <v>0.0914755499248043</v>
      </c>
      <c r="Q76" s="24">
        <f t="shared" si="63"/>
        <v>0.0237836429804491</v>
      </c>
      <c r="R76" s="18">
        <f t="shared" si="64"/>
        <v>0.1355172</v>
      </c>
      <c r="S76" s="25">
        <f t="shared" si="65"/>
        <v>0.175502762604666</v>
      </c>
      <c r="T76" s="3">
        <v>0.01</v>
      </c>
      <c r="U76" s="26">
        <f t="shared" si="66"/>
        <v>0.00175502762604666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0.00724502762604667</v>
      </c>
      <c r="AU76" s="29">
        <f t="shared" si="70"/>
        <v>52.122</v>
      </c>
      <c r="AV76" s="1">
        <f t="shared" si="71"/>
        <v>0.26</v>
      </c>
      <c r="AW76" s="2">
        <f t="shared" si="72"/>
        <v>26.7993571560208</v>
      </c>
      <c r="AX76" s="1">
        <f t="shared" si="73"/>
        <v>17629.2422249738</v>
      </c>
    </row>
    <row r="77" s="1" customFormat="1" spans="1:50">
      <c r="A77" s="13"/>
      <c r="B77" s="13"/>
      <c r="C77" s="16">
        <v>3</v>
      </c>
      <c r="D77" s="19">
        <v>15.5649961119355</v>
      </c>
      <c r="E77" s="20">
        <f t="shared" si="74"/>
        <v>10.020411318931</v>
      </c>
      <c r="F77" s="16" t="s">
        <v>73</v>
      </c>
      <c r="G77" s="13">
        <v>4</v>
      </c>
      <c r="H77" s="18">
        <f t="shared" si="57"/>
        <v>15.5649961119355</v>
      </c>
      <c r="I77" s="18">
        <f t="shared" si="58"/>
        <v>288.714996111935</v>
      </c>
      <c r="J77" s="18">
        <f t="shared" si="59"/>
        <v>0.119071374339698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1.91663726996602</v>
      </c>
      <c r="P77" s="18">
        <f t="shared" si="62"/>
        <v>0.228216633845541</v>
      </c>
      <c r="Q77" s="24">
        <f t="shared" si="63"/>
        <v>0.0593363247998406</v>
      </c>
      <c r="R77" s="18">
        <f t="shared" si="64"/>
        <v>0.1355172</v>
      </c>
      <c r="S77" s="25">
        <f t="shared" si="65"/>
        <v>0.43785087649273</v>
      </c>
      <c r="T77" s="3">
        <v>0.01</v>
      </c>
      <c r="U77" s="26">
        <f t="shared" si="66"/>
        <v>0.0043785087649273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0.015</v>
      </c>
      <c r="AR77" s="3">
        <v>0.5</v>
      </c>
      <c r="AS77" s="3">
        <f t="shared" si="68"/>
        <v>0.0075</v>
      </c>
      <c r="AT77" s="2">
        <f t="shared" si="69"/>
        <v>0.0123685087649273</v>
      </c>
      <c r="AU77" s="29">
        <f t="shared" si="70"/>
        <v>52.122</v>
      </c>
      <c r="AV77" s="1">
        <f t="shared" si="71"/>
        <v>0.26</v>
      </c>
      <c r="AW77" s="2">
        <f t="shared" si="72"/>
        <v>26.7993571560208</v>
      </c>
      <c r="AX77" s="1">
        <f t="shared" si="73"/>
        <v>30096.1498331228</v>
      </c>
    </row>
    <row r="78" s="1" customFormat="1" spans="1:50">
      <c r="A78" s="13"/>
      <c r="B78" s="13"/>
      <c r="C78" s="16">
        <v>4</v>
      </c>
      <c r="D78" s="19">
        <v>22.6270695233333</v>
      </c>
      <c r="E78" s="20">
        <f t="shared" si="74"/>
        <v>15.5649961119355</v>
      </c>
      <c r="F78" s="16" t="s">
        <v>73</v>
      </c>
      <c r="G78" s="13">
        <v>5</v>
      </c>
      <c r="H78" s="18">
        <f t="shared" si="57"/>
        <v>22.6270695233333</v>
      </c>
      <c r="I78" s="18">
        <f t="shared" si="58"/>
        <v>295.777069523333</v>
      </c>
      <c r="J78" s="18">
        <f t="shared" si="59"/>
        <v>0.266384924429448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1.60399960431446</v>
      </c>
      <c r="O78" s="18">
        <f t="shared" si="75"/>
        <v>0.605641031806024</v>
      </c>
      <c r="P78" s="18">
        <f t="shared" si="62"/>
        <v>0.161333640489021</v>
      </c>
      <c r="Q78" s="24">
        <f t="shared" si="63"/>
        <v>0.0419467465271454</v>
      </c>
      <c r="R78" s="18">
        <f t="shared" si="64"/>
        <v>0.1355172</v>
      </c>
      <c r="S78" s="25">
        <f t="shared" si="65"/>
        <v>0.309530794077396</v>
      </c>
      <c r="T78" s="3">
        <v>0.01</v>
      </c>
      <c r="U78" s="26">
        <f t="shared" si="66"/>
        <v>0.00309530794077396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0.013045307940774</v>
      </c>
      <c r="AU78" s="29">
        <f t="shared" si="70"/>
        <v>52.122</v>
      </c>
      <c r="AV78" s="1">
        <f t="shared" si="71"/>
        <v>0.26</v>
      </c>
      <c r="AW78" s="2">
        <f t="shared" si="72"/>
        <v>26.7993571560208</v>
      </c>
      <c r="AX78" s="1">
        <f t="shared" si="73"/>
        <v>31742.9974677362</v>
      </c>
    </row>
    <row r="79" s="1" customFormat="1" spans="1:50">
      <c r="A79" s="13"/>
      <c r="B79" s="13"/>
      <c r="C79" s="16">
        <v>5</v>
      </c>
      <c r="D79" s="19">
        <v>25.1932634232258</v>
      </c>
      <c r="E79" s="20">
        <f t="shared" si="74"/>
        <v>22.6270695233333</v>
      </c>
      <c r="F79" s="16" t="s">
        <v>75</v>
      </c>
      <c r="G79" s="13">
        <v>6</v>
      </c>
      <c r="H79" s="18">
        <f t="shared" si="57"/>
        <v>25.1932634232258</v>
      </c>
      <c r="I79" s="18">
        <f t="shared" si="58"/>
        <v>298.343263423226</v>
      </c>
      <c r="J79" s="18">
        <f t="shared" si="59"/>
        <v>0.353575668207069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0.965527391317003</v>
      </c>
      <c r="P79" s="18">
        <f t="shared" si="62"/>
        <v>0.341386992557138</v>
      </c>
      <c r="Q79" s="24">
        <f t="shared" si="63"/>
        <v>0.0887606180648558</v>
      </c>
      <c r="R79" s="18">
        <f t="shared" si="64"/>
        <v>0.1355172</v>
      </c>
      <c r="S79" s="25">
        <f t="shared" si="65"/>
        <v>0.654976770954947</v>
      </c>
      <c r="T79" s="3">
        <v>0.01</v>
      </c>
      <c r="U79" s="26">
        <f t="shared" si="66"/>
        <v>0.00654976770954947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0.0164997677095495</v>
      </c>
      <c r="AU79" s="29">
        <f t="shared" si="70"/>
        <v>52.122</v>
      </c>
      <c r="AV79" s="1">
        <f t="shared" si="71"/>
        <v>0.26</v>
      </c>
      <c r="AW79" s="2">
        <f t="shared" si="72"/>
        <v>26.7993571560208</v>
      </c>
      <c r="AX79" s="1">
        <f t="shared" si="73"/>
        <v>40148.6946111439</v>
      </c>
    </row>
    <row r="80" s="1" customFormat="1" spans="1:50">
      <c r="A80" s="13"/>
      <c r="B80" s="13"/>
      <c r="C80" s="16">
        <v>6</v>
      </c>
      <c r="D80" s="19">
        <v>26.114372363</v>
      </c>
      <c r="E80" s="20">
        <f t="shared" si="74"/>
        <v>25.1932634232258</v>
      </c>
      <c r="F80" s="16" t="s">
        <v>73</v>
      </c>
      <c r="G80" s="13">
        <v>7</v>
      </c>
      <c r="H80" s="18">
        <f t="shared" si="57"/>
        <v>26.114372363</v>
      </c>
      <c r="I80" s="18">
        <f t="shared" si="58"/>
        <v>299.264372363</v>
      </c>
      <c r="J80" s="18">
        <f t="shared" si="59"/>
        <v>0.390937931581219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1.14536039875987</v>
      </c>
      <c r="P80" s="18">
        <f t="shared" si="62"/>
        <v>0.447764825206222</v>
      </c>
      <c r="Q80" s="24">
        <f t="shared" si="63"/>
        <v>0.116418854553618</v>
      </c>
      <c r="R80" s="18">
        <f t="shared" si="64"/>
        <v>0.1355172</v>
      </c>
      <c r="S80" s="25">
        <f t="shared" si="65"/>
        <v>0.859070690315456</v>
      </c>
      <c r="T80" s="3">
        <v>0.01</v>
      </c>
      <c r="U80" s="26">
        <f t="shared" si="66"/>
        <v>0.00859070690315456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0.02</v>
      </c>
      <c r="AR80" s="3">
        <v>0.5</v>
      </c>
      <c r="AS80" s="3">
        <f t="shared" si="68"/>
        <v>0.01</v>
      </c>
      <c r="AT80" s="2">
        <f t="shared" si="69"/>
        <v>0.0210407069031546</v>
      </c>
      <c r="AU80" s="29">
        <f t="shared" si="70"/>
        <v>52.122</v>
      </c>
      <c r="AV80" s="1">
        <f t="shared" si="71"/>
        <v>0.26</v>
      </c>
      <c r="AW80" s="2">
        <f t="shared" si="72"/>
        <v>26.7993571560208</v>
      </c>
      <c r="AX80" s="1">
        <f t="shared" si="73"/>
        <v>51198.1096175326</v>
      </c>
    </row>
    <row r="81" s="1" customFormat="1" spans="1:50">
      <c r="A81" s="13"/>
      <c r="B81" s="13"/>
      <c r="C81" s="16">
        <v>7</v>
      </c>
      <c r="D81" s="19">
        <v>27.2014320590323</v>
      </c>
      <c r="E81" s="20">
        <f t="shared" si="74"/>
        <v>26.114372363</v>
      </c>
      <c r="F81" s="16" t="s">
        <v>73</v>
      </c>
      <c r="G81" s="13">
        <v>8</v>
      </c>
      <c r="H81" s="18">
        <f t="shared" si="57"/>
        <v>27.2014320590323</v>
      </c>
      <c r="I81" s="18">
        <f t="shared" si="58"/>
        <v>300.351432059032</v>
      </c>
      <c r="J81" s="18">
        <f t="shared" si="59"/>
        <v>0.43979344851055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1.21881557355364</v>
      </c>
      <c r="P81" s="18">
        <f t="shared" si="62"/>
        <v>0.536027104191521</v>
      </c>
      <c r="Q81" s="24">
        <f t="shared" si="63"/>
        <v>0.139367047089795</v>
      </c>
      <c r="R81" s="18">
        <f t="shared" si="64"/>
        <v>0.1355172</v>
      </c>
      <c r="S81" s="25">
        <f t="shared" si="65"/>
        <v>1.02840854954054</v>
      </c>
      <c r="T81" s="3">
        <v>0.01</v>
      </c>
      <c r="U81" s="26">
        <f t="shared" si="66"/>
        <v>0.0102840854954054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0.02</v>
      </c>
      <c r="AR81" s="3">
        <v>0.5</v>
      </c>
      <c r="AS81" s="3">
        <f t="shared" si="68"/>
        <v>0.01</v>
      </c>
      <c r="AT81" s="2">
        <f t="shared" si="69"/>
        <v>0.0227340854954054</v>
      </c>
      <c r="AU81" s="29">
        <f t="shared" si="70"/>
        <v>52.122</v>
      </c>
      <c r="AV81" s="1">
        <f t="shared" si="71"/>
        <v>0.26</v>
      </c>
      <c r="AW81" s="2">
        <f t="shared" si="72"/>
        <v>26.7993571560208</v>
      </c>
      <c r="AX81" s="1">
        <f t="shared" si="73"/>
        <v>55318.5882302091</v>
      </c>
    </row>
    <row r="82" s="1" customFormat="1" spans="1:50">
      <c r="A82" s="13"/>
      <c r="B82" s="13"/>
      <c r="C82" s="16">
        <v>8</v>
      </c>
      <c r="D82" s="19">
        <v>27.1071013719355</v>
      </c>
      <c r="E82" s="20">
        <f t="shared" si="74"/>
        <v>27.2014320590323</v>
      </c>
      <c r="F82" s="16" t="s">
        <v>73</v>
      </c>
      <c r="G82" s="13">
        <v>9</v>
      </c>
      <c r="H82" s="18">
        <f t="shared" si="57"/>
        <v>27.1071013719355</v>
      </c>
      <c r="I82" s="18">
        <f t="shared" si="58"/>
        <v>300.257101371935</v>
      </c>
      <c r="J82" s="18">
        <f t="shared" si="59"/>
        <v>0.4353370416588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1.20400846936212</v>
      </c>
      <c r="P82" s="18">
        <f t="shared" si="62"/>
        <v>0.524149485184247</v>
      </c>
      <c r="Q82" s="24">
        <f t="shared" si="63"/>
        <v>0.136278866147904</v>
      </c>
      <c r="R82" s="18">
        <f t="shared" si="64"/>
        <v>0.1355172</v>
      </c>
      <c r="S82" s="25">
        <f t="shared" si="65"/>
        <v>1.00562043893988</v>
      </c>
      <c r="T82" s="3">
        <v>0.01</v>
      </c>
      <c r="U82" s="26">
        <f t="shared" si="66"/>
        <v>0.0100562043893988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7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0.0200062043893988</v>
      </c>
      <c r="AU82" s="29">
        <f t="shared" si="70"/>
        <v>52.122</v>
      </c>
      <c r="AV82" s="1">
        <f t="shared" si="71"/>
        <v>0.26</v>
      </c>
      <c r="AW82" s="2">
        <f t="shared" si="72"/>
        <v>26.7993571560208</v>
      </c>
      <c r="AX82" s="1">
        <f t="shared" si="73"/>
        <v>48680.8665732442</v>
      </c>
    </row>
    <row r="83" s="1" customFormat="1" spans="1:50">
      <c r="A83" s="13"/>
      <c r="B83" s="13"/>
      <c r="C83" s="16">
        <v>9</v>
      </c>
      <c r="D83" s="19">
        <v>24.124366447</v>
      </c>
      <c r="E83" s="20">
        <f t="shared" si="74"/>
        <v>27.1071013719355</v>
      </c>
      <c r="F83" s="16" t="s">
        <v>73</v>
      </c>
      <c r="G83" s="13">
        <v>10</v>
      </c>
      <c r="H83" s="18">
        <f t="shared" si="57"/>
        <v>24.124366447</v>
      </c>
      <c r="I83" s="18">
        <f t="shared" si="58"/>
        <v>297.274366447</v>
      </c>
      <c r="J83" s="18">
        <f t="shared" si="59"/>
        <v>0.314426050885923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1.20107898417788</v>
      </c>
      <c r="P83" s="18">
        <f t="shared" si="62"/>
        <v>0.377650521797126</v>
      </c>
      <c r="Q83" s="24">
        <f t="shared" si="63"/>
        <v>0.0981891356672527</v>
      </c>
      <c r="R83" s="18">
        <f t="shared" si="64"/>
        <v>0.1355172</v>
      </c>
      <c r="S83" s="25">
        <f t="shared" si="65"/>
        <v>0.724551095117466</v>
      </c>
      <c r="T83" s="3">
        <v>0.01</v>
      </c>
      <c r="U83" s="26">
        <f t="shared" si="66"/>
        <v>0.00724551095117466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0.0171955109511747</v>
      </c>
      <c r="AU83" s="29">
        <f t="shared" si="70"/>
        <v>52.122</v>
      </c>
      <c r="AV83" s="1">
        <f t="shared" si="71"/>
        <v>0.26</v>
      </c>
      <c r="AW83" s="2">
        <f t="shared" si="72"/>
        <v>26.7993571560208</v>
      </c>
      <c r="AX83" s="1">
        <f t="shared" si="73"/>
        <v>41841.6386226896</v>
      </c>
    </row>
    <row r="84" s="1" customFormat="1" spans="1:50">
      <c r="A84" s="13"/>
      <c r="B84" s="13"/>
      <c r="C84" s="16">
        <v>10</v>
      </c>
      <c r="D84" s="19">
        <v>22.4350816848387</v>
      </c>
      <c r="E84" s="20">
        <f t="shared" si="74"/>
        <v>24.124366447</v>
      </c>
      <c r="F84" s="16" t="s">
        <v>73</v>
      </c>
      <c r="G84" s="13">
        <v>11</v>
      </c>
      <c r="H84" s="18">
        <f t="shared" si="57"/>
        <v>22.4350816848387</v>
      </c>
      <c r="I84" s="18">
        <f t="shared" si="58"/>
        <v>295.585081684839</v>
      </c>
      <c r="J84" s="18">
        <f t="shared" si="59"/>
        <v>0.260749619681941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0.782257039261713</v>
      </c>
      <c r="O84" s="18">
        <f t="shared" si="75"/>
        <v>0.562391423119038</v>
      </c>
      <c r="P84" s="18">
        <f t="shared" si="62"/>
        <v>0.146643349690675</v>
      </c>
      <c r="Q84" s="24">
        <f t="shared" si="63"/>
        <v>0.0381272709195754</v>
      </c>
      <c r="R84" s="18">
        <f t="shared" si="64"/>
        <v>0.1355172</v>
      </c>
      <c r="S84" s="25">
        <f t="shared" si="65"/>
        <v>0.281346359868529</v>
      </c>
      <c r="T84" s="3">
        <v>0.01</v>
      </c>
      <c r="U84" s="26">
        <f t="shared" si="66"/>
        <v>0.00281346359868529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0.005</v>
      </c>
      <c r="AF84" s="3">
        <v>0.49</v>
      </c>
      <c r="AG84" s="26">
        <f t="shared" si="67"/>
        <v>0.00245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0.0102634635986853</v>
      </c>
      <c r="AU84" s="29">
        <f t="shared" si="70"/>
        <v>52.122</v>
      </c>
      <c r="AV84" s="1">
        <f t="shared" si="71"/>
        <v>0.26</v>
      </c>
      <c r="AW84" s="2">
        <f t="shared" si="72"/>
        <v>26.7993571560208</v>
      </c>
      <c r="AX84" s="1">
        <f t="shared" si="73"/>
        <v>24973.9676903281</v>
      </c>
    </row>
    <row r="85" s="1" customFormat="1" spans="1:51">
      <c r="A85" s="13"/>
      <c r="B85" s="13"/>
      <c r="C85" s="16">
        <v>11</v>
      </c>
      <c r="D85" s="19">
        <v>16.9273913873333</v>
      </c>
      <c r="E85" s="20">
        <f t="shared" si="74"/>
        <v>22.4350816848387</v>
      </c>
      <c r="F85" s="16" t="s">
        <v>75</v>
      </c>
      <c r="G85" s="13">
        <v>12</v>
      </c>
      <c r="H85" s="18">
        <f t="shared" si="57"/>
        <v>16.9273913873333</v>
      </c>
      <c r="I85" s="18">
        <f t="shared" si="58"/>
        <v>290.077391387333</v>
      </c>
      <c r="J85" s="18">
        <f t="shared" si="59"/>
        <v>0.139507167936776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0.936968073428363</v>
      </c>
      <c r="P85" s="18">
        <f t="shared" si="62"/>
        <v>0.130713762371168</v>
      </c>
      <c r="Q85" s="24">
        <f t="shared" si="63"/>
        <v>0.0339855782165037</v>
      </c>
      <c r="R85" s="18">
        <f t="shared" si="64"/>
        <v>0.1355172</v>
      </c>
      <c r="S85" s="25">
        <f t="shared" si="65"/>
        <v>0.25078424153173</v>
      </c>
      <c r="T85" s="3">
        <v>0.01</v>
      </c>
      <c r="U85" s="26">
        <f t="shared" si="66"/>
        <v>0.0025078424153173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0.005</v>
      </c>
      <c r="AF85" s="3">
        <v>0.49</v>
      </c>
      <c r="AG85" s="26">
        <f t="shared" si="67"/>
        <v>0.00245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0.0099578424153173</v>
      </c>
      <c r="AU85" s="29">
        <f t="shared" si="70"/>
        <v>52.122</v>
      </c>
      <c r="AV85" s="1">
        <f t="shared" si="71"/>
        <v>0.26</v>
      </c>
      <c r="AW85" s="2">
        <f t="shared" si="72"/>
        <v>26.7993571560208</v>
      </c>
      <c r="AX85" s="1">
        <f t="shared" si="73"/>
        <v>24230.3031870614</v>
      </c>
      <c r="AY85" s="1">
        <f>SUM(AX74:AX85)</f>
        <v>396161.901412941</v>
      </c>
    </row>
    <row r="86" s="1" customFormat="1" spans="1:46">
      <c r="A86" s="13"/>
      <c r="B86" s="13"/>
      <c r="C86" s="16">
        <v>12</v>
      </c>
      <c r="D86" s="19">
        <v>11.9382774823871</v>
      </c>
      <c r="E86" s="20">
        <f t="shared" si="74"/>
        <v>16.9273913873333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44</v>
      </c>
      <c r="T88" s="23"/>
      <c r="U88" s="23"/>
      <c r="V88" s="23" t="s">
        <v>45</v>
      </c>
      <c r="W88" s="23"/>
      <c r="X88" s="23"/>
      <c r="Y88" s="23" t="s">
        <v>46</v>
      </c>
      <c r="Z88" s="23"/>
      <c r="AA88" s="23"/>
      <c r="AB88" s="23" t="s">
        <v>47</v>
      </c>
      <c r="AC88" s="23"/>
      <c r="AD88" s="23"/>
      <c r="AE88" s="23" t="s">
        <v>48</v>
      </c>
      <c r="AF88" s="23"/>
      <c r="AG88" s="23"/>
      <c r="AH88" s="23" t="s">
        <v>49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51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4" t="s">
        <v>11</v>
      </c>
      <c r="AR89" s="34" t="s">
        <v>12</v>
      </c>
      <c r="AS89" s="34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9</v>
      </c>
      <c r="E90" s="16"/>
      <c r="F90" s="16"/>
      <c r="G90" s="13">
        <v>1</v>
      </c>
      <c r="H90" s="18">
        <f t="shared" ref="H90:H101" si="76">E91</f>
        <v>9</v>
      </c>
      <c r="I90" s="18">
        <f t="shared" ref="I90:I101" si="77">H90+273.15</f>
        <v>282.15</v>
      </c>
      <c r="J90" s="18">
        <f t="shared" ref="J90:J101" si="78">EXP(($C$16*(I90-$C$14))/($C$17*I90*$C$14))</f>
        <v>0.0543273714220872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0.0154670026438682</v>
      </c>
      <c r="Q90" s="24">
        <f t="shared" ref="Q90:Q101" si="82">P90*$B$76</f>
        <v>0.00402142068740574</v>
      </c>
      <c r="R90" s="18">
        <f t="shared" ref="R90:R101" si="83">L90*$B$76</f>
        <v>0.074022</v>
      </c>
      <c r="S90" s="25">
        <f t="shared" ref="S90:S101" si="84">Q90/R90</f>
        <v>0.0543273714220872</v>
      </c>
      <c r="T90" s="3">
        <v>0.01</v>
      </c>
      <c r="U90" s="26">
        <f t="shared" ref="U90:U101" si="85">S90*T90</f>
        <v>0.000543273714220872</v>
      </c>
      <c r="V90" s="25"/>
      <c r="W90" s="3"/>
      <c r="X90" s="3"/>
      <c r="Y90" s="28"/>
      <c r="Z90" s="3"/>
      <c r="AA90" s="27"/>
      <c r="AB90" s="3"/>
      <c r="AC90" s="3"/>
      <c r="AD90" s="3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0.00603327371422087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0.09</v>
      </c>
      <c r="AX90" s="1">
        <f t="shared" ref="AX90:AX101" si="92">AW90*10000*AV90*0.67*AU90*AT90</f>
        <v>26.9296777085057</v>
      </c>
      <c r="AZ90" s="2">
        <f t="shared" ref="AZ90:AZ101" si="93">$E$10</f>
        <v>4.91</v>
      </c>
      <c r="BA90" s="1">
        <f t="shared" ref="BA90:BA101" si="94">AZ90*10000*AV90*0.67*AU90*AT90</f>
        <v>1469.16352831959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7.95321854935484</v>
      </c>
      <c r="E91" s="20">
        <f t="shared" ref="E91:E102" si="95">D90</f>
        <v>9</v>
      </c>
      <c r="F91" s="16" t="s">
        <v>73</v>
      </c>
      <c r="G91" s="13">
        <v>2</v>
      </c>
      <c r="H91" s="18">
        <f t="shared" si="76"/>
        <v>7.95321854935484</v>
      </c>
      <c r="I91" s="18">
        <f t="shared" si="77"/>
        <v>281.103218549355</v>
      </c>
      <c r="J91" s="18">
        <f t="shared" si="78"/>
        <v>0.0477759051785239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0.553932997356132</v>
      </c>
      <c r="P91" s="18">
        <f t="shared" si="81"/>
        <v>0.0264646503569421</v>
      </c>
      <c r="Q91" s="24">
        <f t="shared" si="82"/>
        <v>0.00688080909280494</v>
      </c>
      <c r="R91" s="18">
        <f t="shared" si="83"/>
        <v>0.074022</v>
      </c>
      <c r="S91" s="25">
        <f t="shared" si="84"/>
        <v>0.0929562710113877</v>
      </c>
      <c r="T91" s="3">
        <v>0.01</v>
      </c>
      <c r="U91" s="26">
        <f t="shared" si="85"/>
        <v>0.000929562710113877</v>
      </c>
      <c r="V91" s="25"/>
      <c r="W91" s="3"/>
      <c r="X91" s="3"/>
      <c r="Y91" s="28"/>
      <c r="Z91" s="3"/>
      <c r="AA91" s="27"/>
      <c r="AB91" s="3"/>
      <c r="AC91" s="3"/>
      <c r="AD91" s="3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0.00641956271011388</v>
      </c>
      <c r="AU91" s="29">
        <f t="shared" si="89"/>
        <v>28.47</v>
      </c>
      <c r="AV91" s="1">
        <f t="shared" si="90"/>
        <v>0.26</v>
      </c>
      <c r="AW91" s="2">
        <f t="shared" si="91"/>
        <v>0.09</v>
      </c>
      <c r="AX91" s="1">
        <f t="shared" si="92"/>
        <v>28.6538889169614</v>
      </c>
      <c r="AZ91" s="2">
        <f t="shared" si="93"/>
        <v>4.91</v>
      </c>
      <c r="BA91" s="1">
        <f t="shared" si="94"/>
        <v>1563.228828692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9">
        <v>10.020411318931</v>
      </c>
      <c r="E92" s="20">
        <f t="shared" si="95"/>
        <v>7.95321854935484</v>
      </c>
      <c r="F92" s="16" t="s">
        <v>73</v>
      </c>
      <c r="G92" s="13">
        <v>3</v>
      </c>
      <c r="H92" s="18">
        <f t="shared" si="76"/>
        <v>10.020411318931</v>
      </c>
      <c r="I92" s="18">
        <f t="shared" si="77"/>
        <v>283.170411318931</v>
      </c>
      <c r="J92" s="18">
        <f t="shared" si="78"/>
        <v>0.0615212802840227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0.81216834699919</v>
      </c>
      <c r="P92" s="18">
        <f t="shared" si="81"/>
        <v>0.0499656365135486</v>
      </c>
      <c r="Q92" s="24">
        <f t="shared" si="82"/>
        <v>0.0129910654935226</v>
      </c>
      <c r="R92" s="18">
        <f t="shared" si="83"/>
        <v>0.074022</v>
      </c>
      <c r="S92" s="25">
        <f t="shared" si="84"/>
        <v>0.175502762604666</v>
      </c>
      <c r="T92" s="3">
        <v>0.01</v>
      </c>
      <c r="U92" s="26">
        <f t="shared" si="85"/>
        <v>0.00175502762604666</v>
      </c>
      <c r="V92" s="25"/>
      <c r="W92" s="3"/>
      <c r="X92" s="3"/>
      <c r="Y92" s="28"/>
      <c r="Z92" s="3"/>
      <c r="AA92" s="27"/>
      <c r="AB92" s="3"/>
      <c r="AC92" s="3"/>
      <c r="AD92" s="3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0.00724502762604667</v>
      </c>
      <c r="AU92" s="29">
        <f t="shared" si="89"/>
        <v>28.47</v>
      </c>
      <c r="AV92" s="1">
        <f t="shared" si="90"/>
        <v>0.26</v>
      </c>
      <c r="AW92" s="2">
        <f t="shared" si="91"/>
        <v>0.09</v>
      </c>
      <c r="AX92" s="1">
        <f t="shared" si="92"/>
        <v>32.3383735265941</v>
      </c>
      <c r="AZ92" s="2">
        <f t="shared" si="93"/>
        <v>4.91</v>
      </c>
      <c r="BA92" s="1">
        <f t="shared" si="94"/>
        <v>1764.23793350641</v>
      </c>
    </row>
    <row r="93" s="1" customFormat="1" spans="1:53">
      <c r="A93" s="13"/>
      <c r="B93" s="13"/>
      <c r="C93" s="16">
        <v>3</v>
      </c>
      <c r="D93" s="19">
        <v>15.5649961119355</v>
      </c>
      <c r="E93" s="20">
        <f t="shared" si="95"/>
        <v>10.020411318931</v>
      </c>
      <c r="F93" s="16" t="s">
        <v>73</v>
      </c>
      <c r="G93" s="13">
        <v>4</v>
      </c>
      <c r="H93" s="18">
        <f t="shared" si="76"/>
        <v>15.5649961119355</v>
      </c>
      <c r="I93" s="18">
        <f t="shared" si="77"/>
        <v>288.714996111935</v>
      </c>
      <c r="J93" s="18">
        <f t="shared" si="78"/>
        <v>0.119071374339698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1.04690271048564</v>
      </c>
      <c r="P93" s="18">
        <f t="shared" si="81"/>
        <v>0.12465614453748</v>
      </c>
      <c r="Q93" s="24">
        <f t="shared" si="82"/>
        <v>0.0324105975797449</v>
      </c>
      <c r="R93" s="18">
        <f t="shared" si="83"/>
        <v>0.074022</v>
      </c>
      <c r="S93" s="25">
        <f t="shared" si="84"/>
        <v>0.43785087649273</v>
      </c>
      <c r="T93" s="3">
        <v>0.01</v>
      </c>
      <c r="U93" s="26">
        <f t="shared" si="85"/>
        <v>0.0043785087649273</v>
      </c>
      <c r="V93" s="25"/>
      <c r="W93" s="3"/>
      <c r="X93" s="3"/>
      <c r="Y93" s="28"/>
      <c r="Z93" s="3"/>
      <c r="AA93" s="27"/>
      <c r="AB93" s="3"/>
      <c r="AC93" s="3"/>
      <c r="AD93" s="3"/>
      <c r="AE93" s="25">
        <v>0.005</v>
      </c>
      <c r="AF93" s="3">
        <v>0.49</v>
      </c>
      <c r="AG93" s="26">
        <f t="shared" si="86"/>
        <v>0.00245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0.015</v>
      </c>
      <c r="AR93" s="3">
        <v>0.5</v>
      </c>
      <c r="AS93" s="3">
        <f t="shared" si="87"/>
        <v>0.0075</v>
      </c>
      <c r="AT93" s="2">
        <f t="shared" si="88"/>
        <v>0.0143285087649273</v>
      </c>
      <c r="AU93" s="29">
        <f t="shared" si="89"/>
        <v>28.47</v>
      </c>
      <c r="AV93" s="1">
        <f t="shared" si="90"/>
        <v>0.26</v>
      </c>
      <c r="AW93" s="2">
        <f t="shared" si="91"/>
        <v>0.09</v>
      </c>
      <c r="AX93" s="1">
        <f t="shared" si="92"/>
        <v>63.9556800105861</v>
      </c>
      <c r="AZ93" s="2">
        <f t="shared" si="93"/>
        <v>4.91</v>
      </c>
      <c r="BA93" s="1">
        <f t="shared" si="94"/>
        <v>3489.13765391087</v>
      </c>
    </row>
    <row r="94" s="1" customFormat="1" spans="1:53">
      <c r="A94" s="13"/>
      <c r="B94" s="13"/>
      <c r="C94" s="16">
        <v>4</v>
      </c>
      <c r="D94" s="19">
        <v>22.6270695233333</v>
      </c>
      <c r="E94" s="20">
        <f t="shared" si="95"/>
        <v>15.5649961119355</v>
      </c>
      <c r="F94" s="16" t="s">
        <v>73</v>
      </c>
      <c r="G94" s="13">
        <v>5</v>
      </c>
      <c r="H94" s="18">
        <f t="shared" si="76"/>
        <v>22.6270695233333</v>
      </c>
      <c r="I94" s="18">
        <f t="shared" si="77"/>
        <v>295.777069523333</v>
      </c>
      <c r="J94" s="18">
        <f t="shared" si="78"/>
        <v>0.266384924429448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0.876134237650753</v>
      </c>
      <c r="O94" s="18">
        <f t="shared" si="96"/>
        <v>0.330812328297408</v>
      </c>
      <c r="P94" s="18">
        <f t="shared" si="81"/>
        <v>0.0881234170738348</v>
      </c>
      <c r="Q94" s="24">
        <f t="shared" si="82"/>
        <v>0.022912088439197</v>
      </c>
      <c r="R94" s="18">
        <f t="shared" si="83"/>
        <v>0.074022</v>
      </c>
      <c r="S94" s="25">
        <f t="shared" si="84"/>
        <v>0.309530794077396</v>
      </c>
      <c r="T94" s="3">
        <v>0.01</v>
      </c>
      <c r="U94" s="26">
        <f t="shared" si="85"/>
        <v>0.00309530794077396</v>
      </c>
      <c r="V94" s="25"/>
      <c r="W94" s="3"/>
      <c r="X94" s="3"/>
      <c r="Y94" s="28"/>
      <c r="Z94" s="3"/>
      <c r="AA94" s="27"/>
      <c r="AB94" s="3"/>
      <c r="AC94" s="3"/>
      <c r="AD94" s="3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0.013045307940774</v>
      </c>
      <c r="AU94" s="29">
        <f t="shared" si="89"/>
        <v>28.47</v>
      </c>
      <c r="AV94" s="1">
        <f t="shared" si="90"/>
        <v>0.26</v>
      </c>
      <c r="AW94" s="2">
        <f t="shared" si="91"/>
        <v>0.09</v>
      </c>
      <c r="AX94" s="1">
        <f t="shared" si="92"/>
        <v>58.2280789988358</v>
      </c>
      <c r="AZ94" s="2">
        <f t="shared" si="93"/>
        <v>4.91</v>
      </c>
      <c r="BA94" s="1">
        <f t="shared" si="94"/>
        <v>3176.66519871427</v>
      </c>
    </row>
    <row r="95" s="1" customFormat="1" spans="1:53">
      <c r="A95" s="13"/>
      <c r="B95" s="13"/>
      <c r="C95" s="16">
        <v>5</v>
      </c>
      <c r="D95" s="19">
        <v>25.1932634232258</v>
      </c>
      <c r="E95" s="20">
        <f t="shared" si="95"/>
        <v>22.6270695233333</v>
      </c>
      <c r="F95" s="16" t="s">
        <v>75</v>
      </c>
      <c r="G95" s="13">
        <v>6</v>
      </c>
      <c r="H95" s="18">
        <f t="shared" si="76"/>
        <v>25.1932634232258</v>
      </c>
      <c r="I95" s="18">
        <f t="shared" si="77"/>
        <v>298.343263423226</v>
      </c>
      <c r="J95" s="18">
        <f t="shared" si="78"/>
        <v>0.353575668207069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0.527388911223573</v>
      </c>
      <c r="P95" s="18">
        <f t="shared" si="81"/>
        <v>0.186471886690874</v>
      </c>
      <c r="Q95" s="24">
        <f t="shared" si="82"/>
        <v>0.0484826905396271</v>
      </c>
      <c r="R95" s="18">
        <f t="shared" si="83"/>
        <v>0.074022</v>
      </c>
      <c r="S95" s="25">
        <f t="shared" si="84"/>
        <v>0.654976770954947</v>
      </c>
      <c r="T95" s="3">
        <v>0.01</v>
      </c>
      <c r="U95" s="26">
        <f t="shared" si="85"/>
        <v>0.00654976770954947</v>
      </c>
      <c r="V95" s="25"/>
      <c r="W95" s="3"/>
      <c r="X95" s="3"/>
      <c r="Y95" s="28"/>
      <c r="Z95" s="3"/>
      <c r="AA95" s="27"/>
      <c r="AB95" s="3"/>
      <c r="AC95" s="3"/>
      <c r="AD95" s="3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0.0164997677095495</v>
      </c>
      <c r="AU95" s="29">
        <f t="shared" si="89"/>
        <v>28.47</v>
      </c>
      <c r="AV95" s="1">
        <f t="shared" si="90"/>
        <v>0.26</v>
      </c>
      <c r="AW95" s="2">
        <f t="shared" si="91"/>
        <v>0.09</v>
      </c>
      <c r="AX95" s="1">
        <f t="shared" si="92"/>
        <v>73.6471520653951</v>
      </c>
      <c r="AZ95" s="2">
        <f t="shared" si="93"/>
        <v>4.91</v>
      </c>
      <c r="BA95" s="1">
        <f t="shared" si="94"/>
        <v>4017.86129601211</v>
      </c>
    </row>
    <row r="96" s="1" customFormat="1" spans="1:53">
      <c r="A96" s="13"/>
      <c r="B96" s="13"/>
      <c r="C96" s="16">
        <v>6</v>
      </c>
      <c r="D96" s="19">
        <v>26.114372363</v>
      </c>
      <c r="E96" s="20">
        <f t="shared" si="95"/>
        <v>25.1932634232258</v>
      </c>
      <c r="F96" s="16" t="s">
        <v>73</v>
      </c>
      <c r="G96" s="13">
        <v>7</v>
      </c>
      <c r="H96" s="18">
        <f t="shared" si="76"/>
        <v>26.114372363</v>
      </c>
      <c r="I96" s="18">
        <f t="shared" si="77"/>
        <v>299.264372363</v>
      </c>
      <c r="J96" s="18">
        <f t="shared" si="78"/>
        <v>0.390937931581219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0.6256170245327</v>
      </c>
      <c r="P96" s="18">
        <f t="shared" si="81"/>
        <v>0.24457742553281</v>
      </c>
      <c r="Q96" s="24">
        <f t="shared" si="82"/>
        <v>0.0635901306385307</v>
      </c>
      <c r="R96" s="18">
        <f t="shared" si="83"/>
        <v>0.074022</v>
      </c>
      <c r="S96" s="25">
        <f t="shared" si="84"/>
        <v>0.859070690315456</v>
      </c>
      <c r="T96" s="3">
        <v>0.01</v>
      </c>
      <c r="U96" s="26">
        <f t="shared" si="85"/>
        <v>0.00859070690315456</v>
      </c>
      <c r="V96" s="25"/>
      <c r="W96" s="3"/>
      <c r="X96" s="3"/>
      <c r="Y96" s="28"/>
      <c r="Z96" s="3"/>
      <c r="AA96" s="27"/>
      <c r="AB96" s="3"/>
      <c r="AC96" s="3"/>
      <c r="AD96" s="3"/>
      <c r="AE96" s="25">
        <v>0.01</v>
      </c>
      <c r="AF96" s="3">
        <v>0.49</v>
      </c>
      <c r="AG96" s="26">
        <f t="shared" si="86"/>
        <v>0.0049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0.02</v>
      </c>
      <c r="AR96" s="3">
        <v>0.5</v>
      </c>
      <c r="AS96" s="3">
        <f t="shared" si="87"/>
        <v>0.01</v>
      </c>
      <c r="AT96" s="2">
        <f t="shared" si="88"/>
        <v>0.0234907069031546</v>
      </c>
      <c r="AU96" s="29">
        <f t="shared" si="89"/>
        <v>28.47</v>
      </c>
      <c r="AV96" s="1">
        <f t="shared" si="90"/>
        <v>0.26</v>
      </c>
      <c r="AW96" s="2">
        <f t="shared" si="91"/>
        <v>0.09</v>
      </c>
      <c r="AX96" s="1">
        <f t="shared" si="92"/>
        <v>104.851395115034</v>
      </c>
      <c r="AZ96" s="2">
        <f t="shared" si="93"/>
        <v>4.91</v>
      </c>
      <c r="BA96" s="1">
        <f t="shared" si="94"/>
        <v>5720.22611127575</v>
      </c>
    </row>
    <row r="97" s="1" customFormat="1" spans="1:53">
      <c r="A97" s="13"/>
      <c r="B97" s="13"/>
      <c r="C97" s="16">
        <v>7</v>
      </c>
      <c r="D97" s="19">
        <v>27.2014320590323</v>
      </c>
      <c r="E97" s="20">
        <f t="shared" si="95"/>
        <v>26.114372363</v>
      </c>
      <c r="F97" s="16" t="s">
        <v>73</v>
      </c>
      <c r="G97" s="13">
        <v>8</v>
      </c>
      <c r="H97" s="18">
        <f t="shared" si="76"/>
        <v>27.2014320590323</v>
      </c>
      <c r="I97" s="18">
        <f t="shared" si="77"/>
        <v>300.351432059032</v>
      </c>
      <c r="J97" s="18">
        <f t="shared" si="78"/>
        <v>0.43979344851055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0.665739598999889</v>
      </c>
      <c r="P97" s="18">
        <f t="shared" si="81"/>
        <v>0.292787914054192</v>
      </c>
      <c r="Q97" s="24">
        <f t="shared" si="82"/>
        <v>0.0761248576540899</v>
      </c>
      <c r="R97" s="18">
        <f t="shared" si="83"/>
        <v>0.074022</v>
      </c>
      <c r="S97" s="25">
        <f t="shared" si="84"/>
        <v>1.02840854954054</v>
      </c>
      <c r="T97" s="3">
        <v>0.01</v>
      </c>
      <c r="U97" s="26">
        <f t="shared" si="85"/>
        <v>0.0102840854954054</v>
      </c>
      <c r="V97" s="25"/>
      <c r="W97" s="3"/>
      <c r="X97" s="3"/>
      <c r="Y97" s="28"/>
      <c r="Z97" s="3"/>
      <c r="AA97" s="27"/>
      <c r="AB97" s="3"/>
      <c r="AC97" s="3"/>
      <c r="AD97" s="3"/>
      <c r="AE97" s="25">
        <v>0.01</v>
      </c>
      <c r="AF97" s="3">
        <v>0.49</v>
      </c>
      <c r="AG97" s="26">
        <f t="shared" si="86"/>
        <v>0.0049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0.02</v>
      </c>
      <c r="AR97" s="3">
        <v>0.5</v>
      </c>
      <c r="AS97" s="3">
        <f t="shared" si="87"/>
        <v>0.01</v>
      </c>
      <c r="AT97" s="2">
        <f t="shared" si="88"/>
        <v>0.0251840854954054</v>
      </c>
      <c r="AU97" s="29">
        <f t="shared" si="89"/>
        <v>28.47</v>
      </c>
      <c r="AV97" s="1">
        <f t="shared" si="90"/>
        <v>0.26</v>
      </c>
      <c r="AW97" s="2">
        <f t="shared" si="91"/>
        <v>0.09</v>
      </c>
      <c r="AX97" s="1">
        <f t="shared" si="92"/>
        <v>112.409835505416</v>
      </c>
      <c r="AZ97" s="2">
        <f t="shared" si="93"/>
        <v>4.91</v>
      </c>
      <c r="BA97" s="1">
        <f t="shared" si="94"/>
        <v>6132.5810259066</v>
      </c>
    </row>
    <row r="98" s="1" customFormat="1" spans="1:53">
      <c r="A98" s="13"/>
      <c r="B98" s="13"/>
      <c r="C98" s="16">
        <v>8</v>
      </c>
      <c r="D98" s="19">
        <v>27.1071013719355</v>
      </c>
      <c r="E98" s="20">
        <f t="shared" si="95"/>
        <v>27.2014320590323</v>
      </c>
      <c r="F98" s="16" t="s">
        <v>73</v>
      </c>
      <c r="G98" s="13">
        <v>9</v>
      </c>
      <c r="H98" s="18">
        <f t="shared" si="76"/>
        <v>27.1071013719355</v>
      </c>
      <c r="I98" s="18">
        <f t="shared" si="77"/>
        <v>300.257101371935</v>
      </c>
      <c r="J98" s="18">
        <f t="shared" si="78"/>
        <v>0.4353370416588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0.657651684945697</v>
      </c>
      <c r="P98" s="18">
        <f t="shared" si="81"/>
        <v>0.286300138966185</v>
      </c>
      <c r="Q98" s="24">
        <f t="shared" si="82"/>
        <v>0.0744380361312081</v>
      </c>
      <c r="R98" s="18">
        <f t="shared" si="83"/>
        <v>0.074022</v>
      </c>
      <c r="S98" s="25">
        <f t="shared" si="84"/>
        <v>1.00562043893988</v>
      </c>
      <c r="T98" s="3">
        <v>0.01</v>
      </c>
      <c r="U98" s="26">
        <f t="shared" si="85"/>
        <v>0.0100562043893988</v>
      </c>
      <c r="V98" s="25"/>
      <c r="W98" s="3"/>
      <c r="X98" s="3"/>
      <c r="Y98" s="28"/>
      <c r="Z98" s="3"/>
      <c r="AA98" s="27"/>
      <c r="AB98" s="3"/>
      <c r="AC98" s="3"/>
      <c r="AD98" s="3"/>
      <c r="AE98" s="25">
        <v>0.005</v>
      </c>
      <c r="AF98" s="3">
        <v>0.49</v>
      </c>
      <c r="AG98" s="26">
        <f t="shared" si="86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0.0200062043893988</v>
      </c>
      <c r="AU98" s="29">
        <f t="shared" si="89"/>
        <v>28.47</v>
      </c>
      <c r="AV98" s="1">
        <f t="shared" si="90"/>
        <v>0.26</v>
      </c>
      <c r="AW98" s="2">
        <f t="shared" si="91"/>
        <v>0.09</v>
      </c>
      <c r="AX98" s="1">
        <f t="shared" si="92"/>
        <v>89.2982254571185</v>
      </c>
      <c r="AZ98" s="2">
        <f t="shared" si="93"/>
        <v>4.91</v>
      </c>
      <c r="BA98" s="1">
        <f t="shared" si="94"/>
        <v>4871.71429993835</v>
      </c>
    </row>
    <row r="99" s="1" customFormat="1" spans="1:53">
      <c r="A99" s="13"/>
      <c r="B99" s="13"/>
      <c r="C99" s="16">
        <v>9</v>
      </c>
      <c r="D99" s="19">
        <v>24.124366447</v>
      </c>
      <c r="E99" s="20">
        <f t="shared" si="95"/>
        <v>27.1071013719355</v>
      </c>
      <c r="F99" s="16" t="s">
        <v>73</v>
      </c>
      <c r="G99" s="13">
        <v>10</v>
      </c>
      <c r="H99" s="18">
        <f t="shared" si="76"/>
        <v>24.124366447</v>
      </c>
      <c r="I99" s="18">
        <f t="shared" si="77"/>
        <v>297.274366447</v>
      </c>
      <c r="J99" s="18">
        <f t="shared" si="78"/>
        <v>0.314426050885923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0.656051545979512</v>
      </c>
      <c r="P99" s="18">
        <f t="shared" si="81"/>
        <v>0.206279696779943</v>
      </c>
      <c r="Q99" s="24">
        <f t="shared" si="82"/>
        <v>0.0536327211627851</v>
      </c>
      <c r="R99" s="18">
        <f t="shared" si="83"/>
        <v>0.074022</v>
      </c>
      <c r="S99" s="25">
        <f t="shared" si="84"/>
        <v>0.724551095117466</v>
      </c>
      <c r="T99" s="3">
        <v>0.01</v>
      </c>
      <c r="U99" s="26">
        <f t="shared" si="85"/>
        <v>0.00724551095117466</v>
      </c>
      <c r="V99" s="25"/>
      <c r="W99" s="3"/>
      <c r="X99" s="3"/>
      <c r="Y99" s="28"/>
      <c r="Z99" s="3"/>
      <c r="AA99" s="27"/>
      <c r="AB99" s="3"/>
      <c r="AC99" s="3"/>
      <c r="AD99" s="3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0.0171955109511747</v>
      </c>
      <c r="AU99" s="29">
        <f t="shared" si="89"/>
        <v>28.47</v>
      </c>
      <c r="AV99" s="1">
        <f t="shared" si="90"/>
        <v>0.26</v>
      </c>
      <c r="AW99" s="2">
        <f t="shared" si="91"/>
        <v>0.09</v>
      </c>
      <c r="AX99" s="1">
        <f t="shared" si="92"/>
        <v>76.7526205311594</v>
      </c>
      <c r="AZ99" s="2">
        <f t="shared" si="93"/>
        <v>4.91</v>
      </c>
      <c r="BA99" s="1">
        <f t="shared" si="94"/>
        <v>4187.28185342214</v>
      </c>
    </row>
    <row r="100" s="1" customFormat="1" spans="1:53">
      <c r="A100" s="13"/>
      <c r="B100" s="13"/>
      <c r="C100" s="16">
        <v>10</v>
      </c>
      <c r="D100" s="19">
        <v>22.4350816848387</v>
      </c>
      <c r="E100" s="20">
        <f t="shared" si="95"/>
        <v>24.124366447</v>
      </c>
      <c r="F100" s="16" t="s">
        <v>73</v>
      </c>
      <c r="G100" s="13">
        <v>11</v>
      </c>
      <c r="H100" s="18">
        <f t="shared" si="76"/>
        <v>22.4350816848387</v>
      </c>
      <c r="I100" s="18">
        <f t="shared" si="77"/>
        <v>295.585081684839</v>
      </c>
      <c r="J100" s="18">
        <f t="shared" si="78"/>
        <v>0.260749619681941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0.427283256739591</v>
      </c>
      <c r="O100" s="18">
        <f t="shared" si="96"/>
        <v>0.307188592459979</v>
      </c>
      <c r="P100" s="18">
        <f t="shared" si="81"/>
        <v>0.0800993086545702</v>
      </c>
      <c r="Q100" s="24">
        <f t="shared" si="82"/>
        <v>0.0208258202501882</v>
      </c>
      <c r="R100" s="18">
        <f t="shared" si="83"/>
        <v>0.074022</v>
      </c>
      <c r="S100" s="25">
        <f t="shared" si="84"/>
        <v>0.281346359868529</v>
      </c>
      <c r="T100" s="3">
        <v>0.01</v>
      </c>
      <c r="U100" s="26">
        <f t="shared" si="85"/>
        <v>0.00281346359868529</v>
      </c>
      <c r="V100" s="25"/>
      <c r="W100" s="3"/>
      <c r="X100" s="3"/>
      <c r="Y100" s="28"/>
      <c r="Z100" s="3"/>
      <c r="AA100" s="27"/>
      <c r="AB100" s="3"/>
      <c r="AC100" s="3"/>
      <c r="AD100" s="3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0.00830346359868529</v>
      </c>
      <c r="AU100" s="29">
        <f t="shared" si="89"/>
        <v>28.47</v>
      </c>
      <c r="AV100" s="1">
        <f t="shared" si="90"/>
        <v>0.26</v>
      </c>
      <c r="AW100" s="2">
        <f t="shared" si="91"/>
        <v>0.09</v>
      </c>
      <c r="AX100" s="1">
        <f t="shared" si="92"/>
        <v>37.0627306448635</v>
      </c>
      <c r="AZ100" s="2">
        <f t="shared" si="93"/>
        <v>4.91</v>
      </c>
      <c r="BA100" s="1">
        <f t="shared" si="94"/>
        <v>2021.97786073644</v>
      </c>
    </row>
    <row r="101" s="1" customFormat="1" spans="1:54">
      <c r="A101" s="13"/>
      <c r="B101" s="13"/>
      <c r="C101" s="16">
        <v>11</v>
      </c>
      <c r="D101" s="19">
        <v>16.9273913873333</v>
      </c>
      <c r="E101" s="20">
        <f t="shared" si="95"/>
        <v>22.4350816848387</v>
      </c>
      <c r="F101" s="16" t="s">
        <v>75</v>
      </c>
      <c r="G101" s="13">
        <v>12</v>
      </c>
      <c r="H101" s="18">
        <f t="shared" si="76"/>
        <v>16.9273913873333</v>
      </c>
      <c r="I101" s="18">
        <f t="shared" si="77"/>
        <v>290.077391387333</v>
      </c>
      <c r="J101" s="18">
        <f t="shared" si="78"/>
        <v>0.139507167936776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0.511789283805408</v>
      </c>
      <c r="P101" s="18">
        <f t="shared" si="81"/>
        <v>0.0713982735640834</v>
      </c>
      <c r="Q101" s="24">
        <f t="shared" si="82"/>
        <v>0.0185635511266617</v>
      </c>
      <c r="R101" s="18">
        <f t="shared" si="83"/>
        <v>0.074022</v>
      </c>
      <c r="S101" s="25">
        <f t="shared" si="84"/>
        <v>0.25078424153173</v>
      </c>
      <c r="T101" s="3">
        <v>0.01</v>
      </c>
      <c r="U101" s="26">
        <f t="shared" si="85"/>
        <v>0.0025078424153173</v>
      </c>
      <c r="V101" s="25"/>
      <c r="W101" s="3"/>
      <c r="X101" s="3"/>
      <c r="Y101" s="28"/>
      <c r="Z101" s="3"/>
      <c r="AA101" s="27"/>
      <c r="AB101" s="3"/>
      <c r="AC101" s="3"/>
      <c r="AD101" s="3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0.0079978424153173</v>
      </c>
      <c r="AU101" s="29">
        <f t="shared" si="89"/>
        <v>28.47</v>
      </c>
      <c r="AV101" s="1">
        <f t="shared" si="90"/>
        <v>0.26</v>
      </c>
      <c r="AW101" s="2">
        <f t="shared" si="91"/>
        <v>0.09</v>
      </c>
      <c r="AX101" s="1">
        <f t="shared" si="92"/>
        <v>35.698582363377</v>
      </c>
      <c r="AY101" s="1">
        <f>SUM(AX90:AX101)</f>
        <v>739.826240843847</v>
      </c>
      <c r="AZ101" s="2">
        <f t="shared" si="93"/>
        <v>4.91</v>
      </c>
      <c r="BA101" s="1">
        <f t="shared" si="94"/>
        <v>1947.55599337979</v>
      </c>
      <c r="BB101" s="1">
        <f>SUM(BA90:BA101)</f>
        <v>40361.6315838143</v>
      </c>
    </row>
    <row r="102" s="1" customFormat="1" spans="1:46">
      <c r="A102" s="13"/>
      <c r="B102" s="13"/>
      <c r="C102" s="16">
        <v>12</v>
      </c>
      <c r="D102" s="19">
        <v>11.9382774823871</v>
      </c>
      <c r="E102" s="20">
        <f t="shared" si="95"/>
        <v>16.9273913873333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G18" sqref="G18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48" width="15.6666666666667" style="1"/>
    <col min="49" max="49" width="11.4444444444444" style="1"/>
    <col min="50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7">
        <v>21.55</v>
      </c>
      <c r="F2" s="3">
        <v>1166.832</v>
      </c>
      <c r="G2" s="7">
        <f>(F2+F3+F4)/3</f>
        <v>1338.18733333333</v>
      </c>
      <c r="H2" s="3">
        <v>0.13</v>
      </c>
      <c r="I2" s="21">
        <f>(H2+H3+H4)/3</f>
        <v>0.12</v>
      </c>
      <c r="M2" s="2"/>
    </row>
    <row r="3" s="1" customFormat="1" spans="1:13">
      <c r="A3" s="4"/>
      <c r="B3" s="5" t="s">
        <v>13</v>
      </c>
      <c r="C3" s="3"/>
      <c r="D3" s="3"/>
      <c r="E3" s="9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14</v>
      </c>
      <c r="C4" s="3"/>
      <c r="D4" s="3"/>
      <c r="E4" s="11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117.608219178082</v>
      </c>
      <c r="F5" s="3">
        <v>91.104</v>
      </c>
      <c r="G5" s="7">
        <f>(F5+F6)/2</f>
        <v>92.50925</v>
      </c>
      <c r="H5" s="3">
        <v>0.13</v>
      </c>
      <c r="I5" s="21">
        <f>(H5+H6)/2</f>
        <v>0.13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1146.94587117442</v>
      </c>
      <c r="F7" s="3">
        <v>134.758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3">
        <v>0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0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0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(AV38+AV53+AY85+AY101+BB101+AG69)</f>
        <v>38922233.5613498</v>
      </c>
      <c r="J14" s="14" t="s">
        <v>21</v>
      </c>
      <c r="K14" s="14">
        <f>I14/(10000*1000)</f>
        <v>3.89222335613498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14">
        <v>13356039.1506849</v>
      </c>
      <c r="J15" s="14" t="s">
        <v>21</v>
      </c>
      <c r="K15" s="14">
        <f>I15/(10000*1000)</f>
        <v>1.33560391506849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44</v>
      </c>
      <c r="T25" s="23"/>
      <c r="U25" s="23"/>
      <c r="V25" s="23" t="s">
        <v>45</v>
      </c>
      <c r="W25" s="23"/>
      <c r="X25" s="23"/>
      <c r="Y25" s="23" t="s">
        <v>46</v>
      </c>
      <c r="Z25" s="23"/>
      <c r="AA25" s="23"/>
      <c r="AB25" s="23" t="s">
        <v>47</v>
      </c>
      <c r="AC25" s="23"/>
      <c r="AD25" s="23"/>
      <c r="AE25" s="23" t="s">
        <v>48</v>
      </c>
      <c r="AF25" s="23"/>
      <c r="AG25" s="23"/>
      <c r="AH25" s="23" t="s">
        <v>49</v>
      </c>
      <c r="AI25" s="23"/>
      <c r="AJ25" s="23"/>
      <c r="AK25" s="31" t="s">
        <v>50</v>
      </c>
      <c r="AL25" s="32"/>
      <c r="AM25" s="33"/>
      <c r="AN25" s="23" t="s">
        <v>51</v>
      </c>
      <c r="AO25" s="23"/>
      <c r="AP25" s="23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4" t="s">
        <v>11</v>
      </c>
      <c r="AO26" s="34" t="s">
        <v>12</v>
      </c>
      <c r="AP26" s="34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1338.18733333333</v>
      </c>
      <c r="C27" s="16" t="s">
        <v>72</v>
      </c>
      <c r="D27" s="17">
        <v>18</v>
      </c>
      <c r="E27" s="16"/>
      <c r="F27" s="16"/>
      <c r="G27" s="13">
        <v>1</v>
      </c>
      <c r="H27" s="18">
        <f t="shared" ref="H27:H38" si="0">E28</f>
        <v>18</v>
      </c>
      <c r="I27" s="18">
        <f t="shared" ref="I27:I38" si="1">H27+273.15</f>
        <v>291.15</v>
      </c>
      <c r="J27" s="18">
        <f t="shared" ref="J27:J38" si="2">EXP(($C$16*(I27-$C$14))/($C$17*I27*$C$14))</f>
        <v>0.157870513912988</v>
      </c>
      <c r="K27" s="18">
        <f t="shared" ref="K27:K38" si="3">$B$27/12</f>
        <v>111.515611111111</v>
      </c>
      <c r="L27" s="18">
        <f t="shared" ref="L27:L38" si="4">K27*$B$28/100</f>
        <v>1.11515611111111</v>
      </c>
      <c r="M27" s="13" t="s">
        <v>73</v>
      </c>
      <c r="N27" s="13"/>
      <c r="O27" s="18">
        <f>L27</f>
        <v>1.11515611111111</v>
      </c>
      <c r="P27" s="18">
        <f t="shared" ref="P27:P38" si="5">O27*J27</f>
        <v>0.17605026835432</v>
      </c>
      <c r="Q27" s="24">
        <f t="shared" ref="Q27:Q38" si="6">P27*$B$29</f>
        <v>0.0211260322025184</v>
      </c>
      <c r="R27" s="18">
        <f t="shared" ref="R27:R38" si="7">L27*$B$29</f>
        <v>0.133818733333333</v>
      </c>
      <c r="S27" s="25">
        <f t="shared" ref="S27:S38" si="8">Q27/R27</f>
        <v>0.157870513912988</v>
      </c>
      <c r="T27" s="3">
        <v>0.01</v>
      </c>
      <c r="U27" s="26">
        <f t="shared" ref="U27:U38" si="9">S27*T27</f>
        <v>0.00157870513912988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0.0234787051391299</v>
      </c>
      <c r="AR27" s="29">
        <f t="shared" ref="AR27:AR38" si="15">$B$27/12</f>
        <v>111.515611111111</v>
      </c>
      <c r="AS27" s="1">
        <f t="shared" ref="AS27:AS38" si="16">$B$29</f>
        <v>0.12</v>
      </c>
      <c r="AT27" s="2">
        <f>$E$2/12</f>
        <v>1.79583333333333</v>
      </c>
      <c r="AU27" s="1">
        <f t="shared" ref="AU27:AU38" si="17">AT27*10000*AS27*0.67*AR27*AQ27</f>
        <v>3780.34893071422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17.3260116267742</v>
      </c>
      <c r="E28" s="20">
        <f t="shared" ref="E28:E39" si="18">D27</f>
        <v>18</v>
      </c>
      <c r="F28" s="16" t="s">
        <v>73</v>
      </c>
      <c r="G28" s="13">
        <v>2</v>
      </c>
      <c r="H28" s="18">
        <f t="shared" si="0"/>
        <v>17.3260116267742</v>
      </c>
      <c r="I28" s="18">
        <f t="shared" si="1"/>
        <v>290.476011626774</v>
      </c>
      <c r="J28" s="18">
        <f t="shared" si="2"/>
        <v>0.146083569094788</v>
      </c>
      <c r="K28" s="18">
        <f t="shared" si="3"/>
        <v>111.515611111111</v>
      </c>
      <c r="L28" s="18">
        <f t="shared" si="4"/>
        <v>1.11515611111111</v>
      </c>
      <c r="M28" s="13" t="s">
        <v>73</v>
      </c>
      <c r="N28" s="13"/>
      <c r="O28" s="18">
        <f t="shared" ref="O28:O38" si="19">L28+O27-P27-N28</f>
        <v>2.0542619538679</v>
      </c>
      <c r="P28" s="18">
        <f t="shared" si="5"/>
        <v>0.300093918076656</v>
      </c>
      <c r="Q28" s="24">
        <f t="shared" si="6"/>
        <v>0.0360112701691987</v>
      </c>
      <c r="R28" s="18">
        <f t="shared" si="7"/>
        <v>0.133818733333333</v>
      </c>
      <c r="S28" s="25">
        <f t="shared" si="8"/>
        <v>0.269104850062338</v>
      </c>
      <c r="T28" s="3">
        <v>0.01</v>
      </c>
      <c r="U28" s="26">
        <f t="shared" si="9"/>
        <v>0.00269104850062338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0.0245910485006234</v>
      </c>
      <c r="AR28" s="29">
        <f t="shared" si="15"/>
        <v>111.515611111111</v>
      </c>
      <c r="AS28" s="1">
        <f t="shared" si="16"/>
        <v>0.12</v>
      </c>
      <c r="AT28" s="2">
        <f t="shared" ref="AT28:AT38" si="20">$E$2/12</f>
        <v>1.79583333333333</v>
      </c>
      <c r="AU28" s="1">
        <f t="shared" si="17"/>
        <v>3959.44935436581</v>
      </c>
    </row>
    <row r="29" s="1" customFormat="1" spans="1:47">
      <c r="A29" s="13" t="s">
        <v>37</v>
      </c>
      <c r="B29" s="13">
        <f>I2</f>
        <v>0.12</v>
      </c>
      <c r="C29" s="16">
        <v>2</v>
      </c>
      <c r="D29" s="19">
        <v>19.1246816462069</v>
      </c>
      <c r="E29" s="20">
        <f t="shared" si="18"/>
        <v>17.3260116267742</v>
      </c>
      <c r="F29" s="16" t="s">
        <v>73</v>
      </c>
      <c r="G29" s="13">
        <v>3</v>
      </c>
      <c r="H29" s="18">
        <f t="shared" si="0"/>
        <v>19.1246816462069</v>
      </c>
      <c r="I29" s="18">
        <f t="shared" si="1"/>
        <v>292.274681646207</v>
      </c>
      <c r="J29" s="18">
        <f t="shared" si="2"/>
        <v>0.179551660087205</v>
      </c>
      <c r="K29" s="18">
        <f t="shared" si="3"/>
        <v>111.515611111111</v>
      </c>
      <c r="L29" s="18">
        <f t="shared" si="4"/>
        <v>1.11515611111111</v>
      </c>
      <c r="M29" s="13" t="s">
        <v>73</v>
      </c>
      <c r="N29" s="13"/>
      <c r="O29" s="18">
        <f t="shared" si="19"/>
        <v>2.86932414690236</v>
      </c>
      <c r="P29" s="18">
        <f t="shared" si="5"/>
        <v>0.515191913904622</v>
      </c>
      <c r="Q29" s="24">
        <f t="shared" si="6"/>
        <v>0.0618230296685546</v>
      </c>
      <c r="R29" s="18">
        <f t="shared" si="7"/>
        <v>0.133818733333333</v>
      </c>
      <c r="S29" s="25">
        <f t="shared" si="8"/>
        <v>0.461990844843507</v>
      </c>
      <c r="T29" s="3">
        <v>0.01</v>
      </c>
      <c r="U29" s="26">
        <f t="shared" si="9"/>
        <v>0.00461990844843507</v>
      </c>
      <c r="V29" s="25"/>
      <c r="W29" s="3"/>
      <c r="X29" s="26"/>
      <c r="Y29" s="28">
        <v>0.04</v>
      </c>
      <c r="Z29" s="3">
        <v>0.21</v>
      </c>
      <c r="AA29" s="27">
        <f t="shared" si="10"/>
        <v>0.0084</v>
      </c>
      <c r="AB29" s="3">
        <v>0.015</v>
      </c>
      <c r="AC29" s="3">
        <v>0.29</v>
      </c>
      <c r="AD29" s="27">
        <f t="shared" si="11"/>
        <v>0.00435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0.0321699084484351</v>
      </c>
      <c r="AR29" s="29">
        <f t="shared" si="15"/>
        <v>111.515611111111</v>
      </c>
      <c r="AS29" s="1">
        <f t="shared" si="16"/>
        <v>0.12</v>
      </c>
      <c r="AT29" s="2">
        <f t="shared" si="20"/>
        <v>1.79583333333333</v>
      </c>
      <c r="AU29" s="1">
        <f t="shared" si="17"/>
        <v>5179.73535097272</v>
      </c>
    </row>
    <row r="30" s="1" customFormat="1" spans="1:47">
      <c r="A30" s="13"/>
      <c r="B30" s="13"/>
      <c r="C30" s="16">
        <v>3</v>
      </c>
      <c r="D30" s="19">
        <v>21.9115039906452</v>
      </c>
      <c r="E30" s="20">
        <f t="shared" si="18"/>
        <v>19.1246816462069</v>
      </c>
      <c r="F30" s="16" t="s">
        <v>73</v>
      </c>
      <c r="G30" s="13">
        <v>4</v>
      </c>
      <c r="H30" s="18">
        <f t="shared" si="0"/>
        <v>21.9115039906452</v>
      </c>
      <c r="I30" s="18">
        <f t="shared" si="1"/>
        <v>295.061503990645</v>
      </c>
      <c r="J30" s="18">
        <f t="shared" si="2"/>
        <v>0.245945091061294</v>
      </c>
      <c r="K30" s="18">
        <f t="shared" si="3"/>
        <v>111.515611111111</v>
      </c>
      <c r="L30" s="18">
        <f t="shared" si="4"/>
        <v>1.11515611111111</v>
      </c>
      <c r="M30" s="13" t="s">
        <v>73</v>
      </c>
      <c r="N30" s="13"/>
      <c r="O30" s="18">
        <f t="shared" si="19"/>
        <v>3.46928834410885</v>
      </c>
      <c r="P30" s="18">
        <f t="shared" si="5"/>
        <v>0.853254437709736</v>
      </c>
      <c r="Q30" s="24">
        <f t="shared" si="6"/>
        <v>0.102390532525168</v>
      </c>
      <c r="R30" s="18">
        <f t="shared" si="7"/>
        <v>0.133818733333333</v>
      </c>
      <c r="S30" s="25">
        <f t="shared" si="8"/>
        <v>0.765143489066815</v>
      </c>
      <c r="T30" s="3">
        <v>0.01</v>
      </c>
      <c r="U30" s="26">
        <f t="shared" si="9"/>
        <v>0.00765143489066815</v>
      </c>
      <c r="V30" s="25"/>
      <c r="W30" s="3"/>
      <c r="X30" s="26"/>
      <c r="Y30" s="28">
        <v>0.04</v>
      </c>
      <c r="Z30" s="3">
        <v>0.21</v>
      </c>
      <c r="AA30" s="27">
        <f t="shared" si="10"/>
        <v>0.0084</v>
      </c>
      <c r="AB30" s="3">
        <v>0.015</v>
      </c>
      <c r="AC30" s="3">
        <v>0.29</v>
      </c>
      <c r="AD30" s="27">
        <f t="shared" si="11"/>
        <v>0.00435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0.0352014348906681</v>
      </c>
      <c r="AR30" s="29">
        <f t="shared" si="15"/>
        <v>111.515611111111</v>
      </c>
      <c r="AS30" s="1">
        <f t="shared" si="16"/>
        <v>0.12</v>
      </c>
      <c r="AT30" s="2">
        <f t="shared" si="20"/>
        <v>1.79583333333333</v>
      </c>
      <c r="AU30" s="1">
        <f t="shared" si="17"/>
        <v>5667.84692596873</v>
      </c>
    </row>
    <row r="31" s="1" customFormat="1" spans="1:47">
      <c r="A31" s="13"/>
      <c r="B31" s="13"/>
      <c r="C31" s="16">
        <v>4</v>
      </c>
      <c r="D31" s="19">
        <v>25.961547346</v>
      </c>
      <c r="E31" s="20">
        <f t="shared" si="18"/>
        <v>21.9115039906452</v>
      </c>
      <c r="F31" s="16" t="s">
        <v>73</v>
      </c>
      <c r="G31" s="13">
        <v>5</v>
      </c>
      <c r="H31" s="18">
        <f t="shared" si="0"/>
        <v>25.961547346</v>
      </c>
      <c r="I31" s="18">
        <f t="shared" si="1"/>
        <v>299.111547346</v>
      </c>
      <c r="J31" s="18">
        <f t="shared" si="2"/>
        <v>0.38449289941984</v>
      </c>
      <c r="K31" s="18">
        <f t="shared" si="3"/>
        <v>111.515611111111</v>
      </c>
      <c r="L31" s="18">
        <f t="shared" si="4"/>
        <v>1.11515611111111</v>
      </c>
      <c r="M31" s="13" t="s">
        <v>75</v>
      </c>
      <c r="N31" s="18">
        <f>(O30-P30)*C22/100</f>
        <v>2.48523221107916</v>
      </c>
      <c r="O31" s="18">
        <f t="shared" si="19"/>
        <v>1.24595780643107</v>
      </c>
      <c r="P31" s="18">
        <f t="shared" si="5"/>
        <v>0.479061929549465</v>
      </c>
      <c r="Q31" s="24">
        <f t="shared" si="6"/>
        <v>0.0574874315459358</v>
      </c>
      <c r="R31" s="18">
        <f t="shared" si="7"/>
        <v>0.133818733333333</v>
      </c>
      <c r="S31" s="25">
        <f t="shared" si="8"/>
        <v>0.429591807618882</v>
      </c>
      <c r="T31" s="3">
        <v>0.01</v>
      </c>
      <c r="U31" s="26">
        <f t="shared" si="9"/>
        <v>0.00429591807618882</v>
      </c>
      <c r="V31" s="25"/>
      <c r="W31" s="3"/>
      <c r="X31" s="26"/>
      <c r="Y31" s="28">
        <v>0.05</v>
      </c>
      <c r="Z31" s="3">
        <v>0.21</v>
      </c>
      <c r="AA31" s="27">
        <f t="shared" si="10"/>
        <v>0.0105</v>
      </c>
      <c r="AB31" s="3">
        <v>0.02</v>
      </c>
      <c r="AC31" s="3">
        <v>0.29</v>
      </c>
      <c r="AD31" s="27">
        <f t="shared" si="11"/>
        <v>0.0058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0.0372959180761888</v>
      </c>
      <c r="AR31" s="29">
        <f t="shared" si="15"/>
        <v>111.515611111111</v>
      </c>
      <c r="AS31" s="1">
        <f t="shared" si="16"/>
        <v>0.12</v>
      </c>
      <c r="AT31" s="2">
        <f t="shared" si="20"/>
        <v>1.79583333333333</v>
      </c>
      <c r="AU31" s="1">
        <f t="shared" si="17"/>
        <v>6005.08346537166</v>
      </c>
    </row>
    <row r="32" s="1" customFormat="1" spans="1:47">
      <c r="A32" s="13"/>
      <c r="B32" s="13"/>
      <c r="C32" s="16">
        <v>5</v>
      </c>
      <c r="D32" s="19">
        <v>27.4640614448387</v>
      </c>
      <c r="E32" s="20">
        <f t="shared" si="18"/>
        <v>25.961547346</v>
      </c>
      <c r="F32" s="16" t="s">
        <v>75</v>
      </c>
      <c r="G32" s="13">
        <v>6</v>
      </c>
      <c r="H32" s="18">
        <f t="shared" si="0"/>
        <v>27.4640614448387</v>
      </c>
      <c r="I32" s="18">
        <f t="shared" si="1"/>
        <v>300.614061444839</v>
      </c>
      <c r="J32" s="18">
        <f t="shared" si="2"/>
        <v>0.452427229516394</v>
      </c>
      <c r="K32" s="18">
        <f t="shared" si="3"/>
        <v>111.515611111111</v>
      </c>
      <c r="L32" s="18">
        <f t="shared" si="4"/>
        <v>1.11515611111111</v>
      </c>
      <c r="M32" s="13" t="s">
        <v>73</v>
      </c>
      <c r="N32" s="13"/>
      <c r="O32" s="18">
        <f t="shared" si="19"/>
        <v>1.88205198799271</v>
      </c>
      <c r="P32" s="18">
        <f t="shared" si="5"/>
        <v>0.851491566733365</v>
      </c>
      <c r="Q32" s="24">
        <f t="shared" si="6"/>
        <v>0.102178988008004</v>
      </c>
      <c r="R32" s="18">
        <f t="shared" si="7"/>
        <v>0.133818733333333</v>
      </c>
      <c r="S32" s="25">
        <f t="shared" si="8"/>
        <v>0.763562660195586</v>
      </c>
      <c r="T32" s="3">
        <v>0.01</v>
      </c>
      <c r="U32" s="26">
        <f t="shared" si="9"/>
        <v>0.00763562660195586</v>
      </c>
      <c r="V32" s="25"/>
      <c r="W32" s="3"/>
      <c r="X32" s="26"/>
      <c r="Y32" s="28">
        <v>0.05</v>
      </c>
      <c r="Z32" s="3">
        <v>0.21</v>
      </c>
      <c r="AA32" s="27">
        <f t="shared" si="10"/>
        <v>0.0105</v>
      </c>
      <c r="AB32" s="3">
        <v>0.02</v>
      </c>
      <c r="AC32" s="3">
        <v>0.29</v>
      </c>
      <c r="AD32" s="27">
        <f t="shared" si="11"/>
        <v>0.0058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0.0406356266019559</v>
      </c>
      <c r="AR32" s="29">
        <f t="shared" si="15"/>
        <v>111.515611111111</v>
      </c>
      <c r="AS32" s="1">
        <f t="shared" si="16"/>
        <v>0.12</v>
      </c>
      <c r="AT32" s="2">
        <f t="shared" si="20"/>
        <v>1.79583333333333</v>
      </c>
      <c r="AU32" s="1">
        <f t="shared" si="17"/>
        <v>6542.81599701964</v>
      </c>
    </row>
    <row r="33" s="1" customFormat="1" spans="1:47">
      <c r="A33" s="13"/>
      <c r="B33" s="13"/>
      <c r="C33" s="16">
        <v>6</v>
      </c>
      <c r="D33" s="19">
        <v>27.7179858123333</v>
      </c>
      <c r="E33" s="20">
        <f t="shared" si="18"/>
        <v>27.4640614448387</v>
      </c>
      <c r="F33" s="16" t="s">
        <v>73</v>
      </c>
      <c r="G33" s="13">
        <v>7</v>
      </c>
      <c r="H33" s="18">
        <f t="shared" si="0"/>
        <v>27.7179858123333</v>
      </c>
      <c r="I33" s="18">
        <f t="shared" si="1"/>
        <v>300.867985812333</v>
      </c>
      <c r="J33" s="18">
        <f t="shared" si="2"/>
        <v>0.464965368136038</v>
      </c>
      <c r="K33" s="18">
        <f t="shared" si="3"/>
        <v>111.515611111111</v>
      </c>
      <c r="L33" s="18">
        <f t="shared" si="4"/>
        <v>1.11515611111111</v>
      </c>
      <c r="M33" s="13" t="s">
        <v>73</v>
      </c>
      <c r="N33" s="13"/>
      <c r="O33" s="18">
        <f t="shared" si="19"/>
        <v>2.14571653237046</v>
      </c>
      <c r="P33" s="18">
        <f t="shared" si="5"/>
        <v>0.997683877389214</v>
      </c>
      <c r="Q33" s="24">
        <f t="shared" si="6"/>
        <v>0.119722065286706</v>
      </c>
      <c r="R33" s="18">
        <f t="shared" si="7"/>
        <v>0.133818733333333</v>
      </c>
      <c r="S33" s="25">
        <f t="shared" si="8"/>
        <v>0.894658485434069</v>
      </c>
      <c r="T33" s="3">
        <v>0.01</v>
      </c>
      <c r="U33" s="26">
        <f t="shared" si="9"/>
        <v>0.00894658485434069</v>
      </c>
      <c r="V33" s="25"/>
      <c r="W33" s="3"/>
      <c r="X33" s="26"/>
      <c r="Y33" s="28">
        <v>0.05</v>
      </c>
      <c r="Z33" s="3">
        <v>0.21</v>
      </c>
      <c r="AA33" s="27">
        <f t="shared" si="10"/>
        <v>0.0105</v>
      </c>
      <c r="AB33" s="3">
        <v>0.02</v>
      </c>
      <c r="AC33" s="3">
        <v>0.29</v>
      </c>
      <c r="AD33" s="27">
        <f t="shared" si="11"/>
        <v>0.0058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0.0419465848543407</v>
      </c>
      <c r="AR33" s="29">
        <f t="shared" si="15"/>
        <v>111.515611111111</v>
      </c>
      <c r="AS33" s="1">
        <f t="shared" si="16"/>
        <v>0.12</v>
      </c>
      <c r="AT33" s="2">
        <f t="shared" si="20"/>
        <v>1.79583333333333</v>
      </c>
      <c r="AU33" s="1">
        <f t="shared" si="17"/>
        <v>6753.89576476008</v>
      </c>
    </row>
    <row r="34" s="1" customFormat="1" spans="1:47">
      <c r="A34" s="13"/>
      <c r="B34" s="13"/>
      <c r="C34" s="16">
        <v>7</v>
      </c>
      <c r="D34" s="19">
        <v>27.4597785396774</v>
      </c>
      <c r="E34" s="20">
        <f t="shared" si="18"/>
        <v>27.7179858123333</v>
      </c>
      <c r="F34" s="16" t="s">
        <v>73</v>
      </c>
      <c r="G34" s="13">
        <v>8</v>
      </c>
      <c r="H34" s="18">
        <f t="shared" si="0"/>
        <v>27.4597785396774</v>
      </c>
      <c r="I34" s="18">
        <f t="shared" si="1"/>
        <v>300.609778539677</v>
      </c>
      <c r="J34" s="18">
        <f t="shared" si="2"/>
        <v>0.452218496879309</v>
      </c>
      <c r="K34" s="18">
        <f t="shared" si="3"/>
        <v>111.515611111111</v>
      </c>
      <c r="L34" s="18">
        <f t="shared" si="4"/>
        <v>1.11515611111111</v>
      </c>
      <c r="M34" s="13" t="s">
        <v>73</v>
      </c>
      <c r="N34" s="13"/>
      <c r="O34" s="18">
        <f t="shared" si="19"/>
        <v>2.26318876609236</v>
      </c>
      <c r="P34" s="18">
        <f t="shared" si="5"/>
        <v>1.02345582195642</v>
      </c>
      <c r="Q34" s="24">
        <f t="shared" si="6"/>
        <v>0.122814698634771</v>
      </c>
      <c r="R34" s="18">
        <f t="shared" si="7"/>
        <v>0.133818733333333</v>
      </c>
      <c r="S34" s="25">
        <f t="shared" si="8"/>
        <v>0.917769101347326</v>
      </c>
      <c r="T34" s="3">
        <v>0.01</v>
      </c>
      <c r="U34" s="26">
        <f t="shared" si="9"/>
        <v>0.00917769101347326</v>
      </c>
      <c r="V34" s="25"/>
      <c r="W34" s="3"/>
      <c r="X34" s="26"/>
      <c r="Y34" s="28">
        <v>0.05</v>
      </c>
      <c r="Z34" s="3">
        <v>0.21</v>
      </c>
      <c r="AA34" s="27">
        <f t="shared" si="10"/>
        <v>0.0105</v>
      </c>
      <c r="AB34" s="3">
        <v>0.02</v>
      </c>
      <c r="AC34" s="3">
        <v>0.29</v>
      </c>
      <c r="AD34" s="27">
        <f t="shared" si="11"/>
        <v>0.0058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0.0421776910134733</v>
      </c>
      <c r="AR34" s="29">
        <f t="shared" si="15"/>
        <v>111.515611111111</v>
      </c>
      <c r="AS34" s="1">
        <f t="shared" si="16"/>
        <v>0.12</v>
      </c>
      <c r="AT34" s="2">
        <f t="shared" si="20"/>
        <v>1.79583333333333</v>
      </c>
      <c r="AU34" s="1">
        <f t="shared" si="17"/>
        <v>6791.10658692345</v>
      </c>
    </row>
    <row r="35" s="1" customFormat="1" spans="1:47">
      <c r="A35" s="13"/>
      <c r="B35" s="13"/>
      <c r="C35" s="16">
        <v>8</v>
      </c>
      <c r="D35" s="19">
        <v>27.1278197719355</v>
      </c>
      <c r="E35" s="20">
        <f t="shared" si="18"/>
        <v>27.4597785396774</v>
      </c>
      <c r="F35" s="16" t="s">
        <v>73</v>
      </c>
      <c r="G35" s="13">
        <v>9</v>
      </c>
      <c r="H35" s="18">
        <f t="shared" si="0"/>
        <v>27.1278197719355</v>
      </c>
      <c r="I35" s="18">
        <f t="shared" si="1"/>
        <v>300.277819771935</v>
      </c>
      <c r="J35" s="18">
        <f t="shared" si="2"/>
        <v>0.436312181739012</v>
      </c>
      <c r="K35" s="18">
        <f t="shared" si="3"/>
        <v>111.515611111111</v>
      </c>
      <c r="L35" s="18">
        <f t="shared" si="4"/>
        <v>1.11515611111111</v>
      </c>
      <c r="M35" s="13" t="s">
        <v>73</v>
      </c>
      <c r="N35" s="13"/>
      <c r="O35" s="18">
        <f t="shared" si="19"/>
        <v>2.35488905524704</v>
      </c>
      <c r="P35" s="18">
        <f t="shared" si="5"/>
        <v>1.02746678144816</v>
      </c>
      <c r="Q35" s="24">
        <f t="shared" si="6"/>
        <v>0.123296013773779</v>
      </c>
      <c r="R35" s="18">
        <f t="shared" si="7"/>
        <v>0.133818733333333</v>
      </c>
      <c r="S35" s="25">
        <f t="shared" si="8"/>
        <v>0.921365870850511</v>
      </c>
      <c r="T35" s="3">
        <v>0.01</v>
      </c>
      <c r="U35" s="26">
        <f t="shared" si="9"/>
        <v>0.00921365870850511</v>
      </c>
      <c r="V35" s="25"/>
      <c r="W35" s="3"/>
      <c r="X35" s="26"/>
      <c r="Y35" s="28">
        <v>0.05</v>
      </c>
      <c r="Z35" s="3">
        <v>0.21</v>
      </c>
      <c r="AA35" s="27">
        <f t="shared" si="10"/>
        <v>0.0105</v>
      </c>
      <c r="AB35" s="3">
        <v>0.02</v>
      </c>
      <c r="AC35" s="3">
        <v>0.29</v>
      </c>
      <c r="AD35" s="27">
        <f t="shared" si="11"/>
        <v>0.0058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0.0422136587085051</v>
      </c>
      <c r="AR35" s="29">
        <f t="shared" si="15"/>
        <v>111.515611111111</v>
      </c>
      <c r="AS35" s="1">
        <f t="shared" si="16"/>
        <v>0.12</v>
      </c>
      <c r="AT35" s="2">
        <f t="shared" si="20"/>
        <v>1.79583333333333</v>
      </c>
      <c r="AU35" s="1">
        <f t="shared" si="17"/>
        <v>6796.89781078559</v>
      </c>
    </row>
    <row r="36" s="1" customFormat="1" spans="1:47">
      <c r="A36" s="13"/>
      <c r="B36" s="13"/>
      <c r="C36" s="16">
        <v>9</v>
      </c>
      <c r="D36" s="19">
        <v>26.3899727996667</v>
      </c>
      <c r="E36" s="20">
        <f t="shared" si="18"/>
        <v>27.1278197719355</v>
      </c>
      <c r="F36" s="16" t="s">
        <v>73</v>
      </c>
      <c r="G36" s="13">
        <v>10</v>
      </c>
      <c r="H36" s="18">
        <f t="shared" si="0"/>
        <v>26.3899727996667</v>
      </c>
      <c r="I36" s="18">
        <f t="shared" si="1"/>
        <v>299.539972799667</v>
      </c>
      <c r="J36" s="18">
        <f t="shared" si="2"/>
        <v>0.402817763366407</v>
      </c>
      <c r="K36" s="18">
        <f t="shared" si="3"/>
        <v>111.515611111111</v>
      </c>
      <c r="L36" s="18">
        <f t="shared" si="4"/>
        <v>1.11515611111111</v>
      </c>
      <c r="M36" s="13" t="s">
        <v>73</v>
      </c>
      <c r="N36" s="13"/>
      <c r="O36" s="18">
        <f t="shared" si="19"/>
        <v>2.44257838491</v>
      </c>
      <c r="P36" s="18">
        <f t="shared" si="5"/>
        <v>0.983913961856576</v>
      </c>
      <c r="Q36" s="24">
        <f t="shared" si="6"/>
        <v>0.118069675422789</v>
      </c>
      <c r="R36" s="18">
        <f t="shared" si="7"/>
        <v>0.133818733333333</v>
      </c>
      <c r="S36" s="25">
        <f t="shared" si="8"/>
        <v>0.882310514243813</v>
      </c>
      <c r="T36" s="3">
        <v>0.01</v>
      </c>
      <c r="U36" s="26">
        <f t="shared" si="9"/>
        <v>0.00882310514243813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0.0382731051424381</v>
      </c>
      <c r="AR36" s="29">
        <f t="shared" si="15"/>
        <v>111.515611111111</v>
      </c>
      <c r="AS36" s="1">
        <f t="shared" si="16"/>
        <v>0.12</v>
      </c>
      <c r="AT36" s="2">
        <f t="shared" si="20"/>
        <v>1.79583333333333</v>
      </c>
      <c r="AU36" s="1">
        <f t="shared" si="17"/>
        <v>6162.42212860342</v>
      </c>
    </row>
    <row r="37" s="1" customFormat="1" spans="1:47">
      <c r="A37" s="13"/>
      <c r="B37" s="13"/>
      <c r="C37" s="16">
        <v>10</v>
      </c>
      <c r="D37" s="19">
        <v>25.0902165503226</v>
      </c>
      <c r="E37" s="20">
        <f t="shared" si="18"/>
        <v>26.3899727996667</v>
      </c>
      <c r="F37" s="16" t="s">
        <v>73</v>
      </c>
      <c r="G37" s="13">
        <v>11</v>
      </c>
      <c r="H37" s="18">
        <f t="shared" si="0"/>
        <v>25.0902165503226</v>
      </c>
      <c r="I37" s="18">
        <f t="shared" si="1"/>
        <v>298.240216550323</v>
      </c>
      <c r="J37" s="18">
        <f t="shared" si="2"/>
        <v>0.349611024308219</v>
      </c>
      <c r="K37" s="18">
        <f t="shared" si="3"/>
        <v>111.515611111111</v>
      </c>
      <c r="L37" s="18">
        <f t="shared" si="4"/>
        <v>1.11515611111111</v>
      </c>
      <c r="M37" s="13" t="s">
        <v>75</v>
      </c>
      <c r="N37" s="18">
        <f>(O36-P36)*C22/100</f>
        <v>1.38573120190075</v>
      </c>
      <c r="O37" s="18">
        <f t="shared" si="19"/>
        <v>1.18808933226378</v>
      </c>
      <c r="P37" s="18">
        <f t="shared" si="5"/>
        <v>0.415369128422409</v>
      </c>
      <c r="Q37" s="24">
        <f t="shared" si="6"/>
        <v>0.0498442954106891</v>
      </c>
      <c r="R37" s="18">
        <f t="shared" si="7"/>
        <v>0.133818733333333</v>
      </c>
      <c r="S37" s="25">
        <f t="shared" si="8"/>
        <v>0.372476215916125</v>
      </c>
      <c r="T37" s="3">
        <v>0.01</v>
      </c>
      <c r="U37" s="26">
        <f t="shared" si="9"/>
        <v>0.00372476215916125</v>
      </c>
      <c r="V37" s="25"/>
      <c r="W37" s="3"/>
      <c r="X37" s="26"/>
      <c r="Y37" s="28">
        <v>0.04</v>
      </c>
      <c r="Z37" s="3">
        <v>0.21</v>
      </c>
      <c r="AA37" s="27">
        <f t="shared" si="10"/>
        <v>0.0084</v>
      </c>
      <c r="AB37" s="3">
        <v>0.015</v>
      </c>
      <c r="AC37" s="3">
        <v>0.29</v>
      </c>
      <c r="AD37" s="27">
        <f t="shared" si="11"/>
        <v>0.00435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0.015</v>
      </c>
      <c r="AO37" s="3">
        <v>0.38</v>
      </c>
      <c r="AP37" s="3">
        <f t="shared" si="13"/>
        <v>0.0057</v>
      </c>
      <c r="AQ37" s="1">
        <f t="shared" si="14"/>
        <v>0.0331747621591613</v>
      </c>
      <c r="AR37" s="29">
        <f t="shared" si="15"/>
        <v>111.515611111111</v>
      </c>
      <c r="AS37" s="1">
        <f t="shared" si="16"/>
        <v>0.12</v>
      </c>
      <c r="AT37" s="2">
        <f t="shared" si="20"/>
        <v>1.79583333333333</v>
      </c>
      <c r="AU37" s="1">
        <f t="shared" si="17"/>
        <v>5341.5286708495</v>
      </c>
    </row>
    <row r="38" s="1" customFormat="1" spans="1:48">
      <c r="A38" s="13"/>
      <c r="B38" s="13"/>
      <c r="C38" s="16">
        <v>11</v>
      </c>
      <c r="D38" s="19">
        <v>23.7953869673333</v>
      </c>
      <c r="E38" s="20">
        <f t="shared" si="18"/>
        <v>25.0902165503226</v>
      </c>
      <c r="F38" s="16" t="s">
        <v>75</v>
      </c>
      <c r="G38" s="13">
        <v>12</v>
      </c>
      <c r="H38" s="18">
        <f t="shared" si="0"/>
        <v>23.7953869673333</v>
      </c>
      <c r="I38" s="18">
        <f t="shared" si="1"/>
        <v>296.945386967333</v>
      </c>
      <c r="J38" s="18">
        <f t="shared" si="2"/>
        <v>0.303221014667156</v>
      </c>
      <c r="K38" s="18">
        <f t="shared" si="3"/>
        <v>111.515611111111</v>
      </c>
      <c r="L38" s="18">
        <f t="shared" si="4"/>
        <v>1.11515611111111</v>
      </c>
      <c r="M38" s="13" t="s">
        <v>73</v>
      </c>
      <c r="N38" s="13"/>
      <c r="O38" s="18">
        <f t="shared" si="19"/>
        <v>1.88787631495248</v>
      </c>
      <c r="P38" s="18">
        <f t="shared" si="5"/>
        <v>0.572443771785984</v>
      </c>
      <c r="Q38" s="24">
        <f t="shared" si="6"/>
        <v>0.0686932526143181</v>
      </c>
      <c r="R38" s="18">
        <f t="shared" si="7"/>
        <v>0.133818733333333</v>
      </c>
      <c r="S38" s="25">
        <f t="shared" si="8"/>
        <v>0.513330614505279</v>
      </c>
      <c r="T38" s="3">
        <v>0.01</v>
      </c>
      <c r="U38" s="26">
        <f t="shared" si="9"/>
        <v>0.00513330614505279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0.015</v>
      </c>
      <c r="AO38" s="3">
        <v>0.38</v>
      </c>
      <c r="AP38" s="3">
        <f t="shared" si="13"/>
        <v>0.0057</v>
      </c>
      <c r="AQ38" s="1">
        <f t="shared" si="14"/>
        <v>0.0289333061450528</v>
      </c>
      <c r="AR38" s="29">
        <f t="shared" si="15"/>
        <v>111.515611111111</v>
      </c>
      <c r="AS38" s="1">
        <f t="shared" si="16"/>
        <v>0.12</v>
      </c>
      <c r="AT38" s="2">
        <f t="shared" si="20"/>
        <v>1.79583333333333</v>
      </c>
      <c r="AU38" s="1">
        <f t="shared" si="17"/>
        <v>4658.6041393393</v>
      </c>
      <c r="AV38" s="1">
        <f>SUM(AU27:AU38)</f>
        <v>67639.7351256741</v>
      </c>
    </row>
    <row r="39" s="1" customFormat="1" spans="1:46">
      <c r="A39" s="13"/>
      <c r="B39" s="13"/>
      <c r="C39" s="16">
        <v>12</v>
      </c>
      <c r="D39" s="19">
        <v>20.3222167551613</v>
      </c>
      <c r="E39" s="20">
        <f t="shared" si="18"/>
        <v>23.7953869673333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44</v>
      </c>
      <c r="T40" s="23"/>
      <c r="U40" s="23"/>
      <c r="V40" s="23" t="s">
        <v>45</v>
      </c>
      <c r="W40" s="23"/>
      <c r="X40" s="23"/>
      <c r="Y40" s="23" t="s">
        <v>46</v>
      </c>
      <c r="Z40" s="23"/>
      <c r="AA40" s="23"/>
      <c r="AB40" s="23" t="s">
        <v>47</v>
      </c>
      <c r="AC40" s="23"/>
      <c r="AD40" s="23"/>
      <c r="AE40" s="23" t="s">
        <v>48</v>
      </c>
      <c r="AF40" s="23"/>
      <c r="AG40" s="23"/>
      <c r="AH40" s="23" t="s">
        <v>49</v>
      </c>
      <c r="AI40" s="23"/>
      <c r="AJ40" s="23"/>
      <c r="AK40" s="31" t="s">
        <v>50</v>
      </c>
      <c r="AL40" s="32"/>
      <c r="AM40" s="33"/>
      <c r="AN40" s="23" t="s">
        <v>51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4" t="s">
        <v>11</v>
      </c>
      <c r="AO41" s="34" t="s">
        <v>12</v>
      </c>
      <c r="AP41" s="34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18</v>
      </c>
      <c r="E42" s="16"/>
      <c r="F42" s="16"/>
      <c r="G42" s="13">
        <v>1</v>
      </c>
      <c r="H42" s="18">
        <f t="shared" ref="H42:H53" si="21">E43</f>
        <v>18</v>
      </c>
      <c r="I42" s="18">
        <f t="shared" ref="I42:I53" si="22">H42+273.15</f>
        <v>291.15</v>
      </c>
      <c r="J42" s="18">
        <f t="shared" ref="J42:J53" si="23">EXP(($C$16*(I42-$C$14))/($C$17*I42*$C$14))</f>
        <v>0.157870513912988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0.0121704023660042</v>
      </c>
      <c r="Q42" s="24">
        <f t="shared" ref="Q42:Q53" si="27">P42*$B$44</f>
        <v>0.00158215230758055</v>
      </c>
      <c r="R42" s="18">
        <f t="shared" ref="R42:R53" si="28">L42*$B$44</f>
        <v>0.0100218354166667</v>
      </c>
      <c r="S42" s="25">
        <f t="shared" ref="S42:S53" si="29">Q42/R42</f>
        <v>0.157870513912988</v>
      </c>
      <c r="T42" s="3">
        <v>0.01</v>
      </c>
      <c r="U42" s="26">
        <f t="shared" ref="U42:U53" si="30">S42*T42</f>
        <v>0.00157870513912988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0.0163787051391299</v>
      </c>
      <c r="AR42" s="29">
        <f t="shared" ref="AR42:AR53" si="34">$B$42/12</f>
        <v>7.70910416666667</v>
      </c>
      <c r="AS42" s="1">
        <f t="shared" ref="AS42:AS53" si="35">$B$44</f>
        <v>0.13</v>
      </c>
      <c r="AT42" s="2">
        <f t="shared" ref="AT42:AT53" si="36">$E$5/12</f>
        <v>9.80068493150683</v>
      </c>
      <c r="AU42" s="1">
        <f t="shared" ref="AU42:AU53" si="37">AT42*10000*AS42*0.67*AR42*AQ42</f>
        <v>1077.84934310561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17.3260116267742</v>
      </c>
      <c r="E43" s="20">
        <f t="shared" ref="E43:E54" si="38">D42</f>
        <v>18</v>
      </c>
      <c r="F43" s="16" t="s">
        <v>73</v>
      </c>
      <c r="G43" s="13">
        <v>2</v>
      </c>
      <c r="H43" s="18">
        <f t="shared" si="21"/>
        <v>17.3260116267742</v>
      </c>
      <c r="I43" s="18">
        <f t="shared" si="22"/>
        <v>290.476011626774</v>
      </c>
      <c r="J43" s="18">
        <f t="shared" si="23"/>
        <v>0.146083569094788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0.142011680967329</v>
      </c>
      <c r="P43" s="18">
        <f t="shared" si="26"/>
        <v>0.0207455732088578</v>
      </c>
      <c r="Q43" s="24">
        <f t="shared" si="27"/>
        <v>0.00269692451715152</v>
      </c>
      <c r="R43" s="18">
        <f t="shared" si="28"/>
        <v>0.0100218354166667</v>
      </c>
      <c r="S43" s="25">
        <f t="shared" si="29"/>
        <v>0.269104850062338</v>
      </c>
      <c r="T43" s="3">
        <v>0.01</v>
      </c>
      <c r="U43" s="26">
        <f t="shared" si="30"/>
        <v>0.00269104850062338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0.0174910485006234</v>
      </c>
      <c r="AR43" s="29">
        <f t="shared" si="34"/>
        <v>7.70910416666667</v>
      </c>
      <c r="AS43" s="1">
        <f t="shared" si="35"/>
        <v>0.13</v>
      </c>
      <c r="AT43" s="2">
        <f t="shared" si="36"/>
        <v>9.80068493150683</v>
      </c>
      <c r="AU43" s="1">
        <f t="shared" si="37"/>
        <v>1151.05040212153</v>
      </c>
    </row>
    <row r="44" s="1" customFormat="1" spans="1:47">
      <c r="A44" s="13" t="s">
        <v>37</v>
      </c>
      <c r="B44" s="13">
        <f>I5</f>
        <v>0.13</v>
      </c>
      <c r="C44" s="16">
        <v>2</v>
      </c>
      <c r="D44" s="19">
        <v>19.1246816462069</v>
      </c>
      <c r="E44" s="20">
        <f t="shared" si="38"/>
        <v>17.3260116267742</v>
      </c>
      <c r="F44" s="16" t="s">
        <v>73</v>
      </c>
      <c r="G44" s="13">
        <v>3</v>
      </c>
      <c r="H44" s="18">
        <f t="shared" si="21"/>
        <v>19.1246816462069</v>
      </c>
      <c r="I44" s="18">
        <f t="shared" si="22"/>
        <v>292.274681646207</v>
      </c>
      <c r="J44" s="18">
        <f t="shared" si="23"/>
        <v>0.179551660087205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0.198357149425138</v>
      </c>
      <c r="P44" s="18">
        <f t="shared" si="26"/>
        <v>0.0356153554694493</v>
      </c>
      <c r="Q44" s="24">
        <f t="shared" si="27"/>
        <v>0.00462999621102841</v>
      </c>
      <c r="R44" s="18">
        <f t="shared" si="28"/>
        <v>0.0100218354166667</v>
      </c>
      <c r="S44" s="25">
        <f t="shared" si="29"/>
        <v>0.461990844843506</v>
      </c>
      <c r="T44" s="3">
        <v>0.01</v>
      </c>
      <c r="U44" s="26">
        <f t="shared" si="30"/>
        <v>0.00461990844843506</v>
      </c>
      <c r="V44" s="25"/>
      <c r="W44" s="3"/>
      <c r="X44" s="26"/>
      <c r="Y44" s="28">
        <v>0.04</v>
      </c>
      <c r="Z44" s="3">
        <v>0.49</v>
      </c>
      <c r="AA44" s="27">
        <f t="shared" si="31"/>
        <v>0.0196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0.015</v>
      </c>
      <c r="AO44" s="3">
        <v>0.5</v>
      </c>
      <c r="AP44" s="3">
        <f t="shared" si="32"/>
        <v>0.0075</v>
      </c>
      <c r="AQ44" s="1">
        <f t="shared" si="33"/>
        <v>0.0317199084484351</v>
      </c>
      <c r="AR44" s="29">
        <f t="shared" si="34"/>
        <v>7.70910416666667</v>
      </c>
      <c r="AS44" s="1">
        <f t="shared" si="35"/>
        <v>0.13</v>
      </c>
      <c r="AT44" s="2">
        <f t="shared" si="36"/>
        <v>9.80068493150683</v>
      </c>
      <c r="AU44" s="1">
        <f t="shared" si="37"/>
        <v>2087.42279649661</v>
      </c>
    </row>
    <row r="45" s="1" customFormat="1" spans="1:47">
      <c r="A45" s="13"/>
      <c r="B45" s="13"/>
      <c r="C45" s="16">
        <v>3</v>
      </c>
      <c r="D45" s="19">
        <v>21.9115039906452</v>
      </c>
      <c r="E45" s="20">
        <f t="shared" si="38"/>
        <v>19.1246816462069</v>
      </c>
      <c r="F45" s="16" t="s">
        <v>73</v>
      </c>
      <c r="G45" s="13">
        <v>4</v>
      </c>
      <c r="H45" s="18">
        <f t="shared" si="21"/>
        <v>21.9115039906452</v>
      </c>
      <c r="I45" s="18">
        <f t="shared" si="22"/>
        <v>295.061503990645</v>
      </c>
      <c r="J45" s="18">
        <f t="shared" si="23"/>
        <v>0.245945091061294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0.239832835622355</v>
      </c>
      <c r="P45" s="18">
        <f t="shared" si="26"/>
        <v>0.0589857085966285</v>
      </c>
      <c r="Q45" s="24">
        <f t="shared" si="27"/>
        <v>0.00766814211756171</v>
      </c>
      <c r="R45" s="18">
        <f t="shared" si="28"/>
        <v>0.0100218354166667</v>
      </c>
      <c r="S45" s="25">
        <f t="shared" si="29"/>
        <v>0.765143489066815</v>
      </c>
      <c r="T45" s="3">
        <v>0.01</v>
      </c>
      <c r="U45" s="26">
        <f t="shared" si="30"/>
        <v>0.00765143489066815</v>
      </c>
      <c r="V45" s="25"/>
      <c r="W45" s="3"/>
      <c r="X45" s="26"/>
      <c r="Y45" s="28">
        <v>0.04</v>
      </c>
      <c r="Z45" s="3">
        <v>0.49</v>
      </c>
      <c r="AA45" s="27">
        <f t="shared" si="31"/>
        <v>0.0196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0.015</v>
      </c>
      <c r="AO45" s="3">
        <v>0.5</v>
      </c>
      <c r="AP45" s="3">
        <f t="shared" si="32"/>
        <v>0.0075</v>
      </c>
      <c r="AQ45" s="1">
        <f t="shared" si="33"/>
        <v>0.0347514348906681</v>
      </c>
      <c r="AR45" s="29">
        <f t="shared" si="34"/>
        <v>7.70910416666667</v>
      </c>
      <c r="AS45" s="1">
        <f t="shared" si="35"/>
        <v>0.13</v>
      </c>
      <c r="AT45" s="2">
        <f t="shared" si="36"/>
        <v>9.80068493150683</v>
      </c>
      <c r="AU45" s="1">
        <f t="shared" si="37"/>
        <v>2286.92139889601</v>
      </c>
    </row>
    <row r="46" s="1" customFormat="1" spans="1:47">
      <c r="A46" s="13"/>
      <c r="B46" s="13"/>
      <c r="C46" s="16">
        <v>4</v>
      </c>
      <c r="D46" s="19">
        <v>25.961547346</v>
      </c>
      <c r="E46" s="20">
        <f t="shared" si="38"/>
        <v>21.9115039906452</v>
      </c>
      <c r="F46" s="16" t="s">
        <v>73</v>
      </c>
      <c r="G46" s="13">
        <v>5</v>
      </c>
      <c r="H46" s="18">
        <f t="shared" si="21"/>
        <v>25.961547346</v>
      </c>
      <c r="I46" s="18">
        <f t="shared" si="22"/>
        <v>299.111547346</v>
      </c>
      <c r="J46" s="18">
        <f t="shared" si="23"/>
        <v>0.38449289941984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0.17180477067444</v>
      </c>
      <c r="O46" s="18">
        <f t="shared" si="39"/>
        <v>0.086133398017953</v>
      </c>
      <c r="P46" s="18">
        <f t="shared" si="26"/>
        <v>0.0331176799408058</v>
      </c>
      <c r="Q46" s="24">
        <f t="shared" si="27"/>
        <v>0.00430529839230476</v>
      </c>
      <c r="R46" s="18">
        <f t="shared" si="28"/>
        <v>0.0100218354166667</v>
      </c>
      <c r="S46" s="25">
        <f t="shared" si="29"/>
        <v>0.429591807618882</v>
      </c>
      <c r="T46" s="3">
        <v>0.01</v>
      </c>
      <c r="U46" s="26">
        <f t="shared" si="30"/>
        <v>0.00429591807618882</v>
      </c>
      <c r="V46" s="25"/>
      <c r="W46" s="3"/>
      <c r="X46" s="26"/>
      <c r="Y46" s="28">
        <v>0.05</v>
      </c>
      <c r="Z46" s="3">
        <v>0.49</v>
      </c>
      <c r="AA46" s="27">
        <f t="shared" si="31"/>
        <v>0.0245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0.02</v>
      </c>
      <c r="AO46" s="3">
        <v>0.5</v>
      </c>
      <c r="AP46" s="3">
        <f t="shared" si="32"/>
        <v>0.01</v>
      </c>
      <c r="AQ46" s="1">
        <f t="shared" si="33"/>
        <v>0.0387959180761888</v>
      </c>
      <c r="AR46" s="29">
        <f t="shared" si="34"/>
        <v>7.70910416666667</v>
      </c>
      <c r="AS46" s="1">
        <f t="shared" si="35"/>
        <v>0.13</v>
      </c>
      <c r="AT46" s="2">
        <f t="shared" si="36"/>
        <v>9.80068493150683</v>
      </c>
      <c r="AU46" s="1">
        <f t="shared" si="37"/>
        <v>2553.08062868154</v>
      </c>
    </row>
    <row r="47" s="1" customFormat="1" spans="1:47">
      <c r="A47" s="13"/>
      <c r="B47" s="13"/>
      <c r="C47" s="16">
        <v>5</v>
      </c>
      <c r="D47" s="19">
        <v>27.4640614448387</v>
      </c>
      <c r="E47" s="20">
        <f t="shared" si="38"/>
        <v>25.961547346</v>
      </c>
      <c r="F47" s="16" t="s">
        <v>75</v>
      </c>
      <c r="G47" s="13">
        <v>6</v>
      </c>
      <c r="H47" s="18">
        <f t="shared" si="21"/>
        <v>27.4640614448387</v>
      </c>
      <c r="I47" s="18">
        <f t="shared" si="22"/>
        <v>300.614061444839</v>
      </c>
      <c r="J47" s="18">
        <f t="shared" si="23"/>
        <v>0.452427229516394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0.130106759743814</v>
      </c>
      <c r="P47" s="18">
        <f t="shared" si="26"/>
        <v>0.0588638408522488</v>
      </c>
      <c r="Q47" s="24">
        <f t="shared" si="27"/>
        <v>0.00765229931079234</v>
      </c>
      <c r="R47" s="18">
        <f t="shared" si="28"/>
        <v>0.0100218354166667</v>
      </c>
      <c r="S47" s="25">
        <f t="shared" si="29"/>
        <v>0.763562660195586</v>
      </c>
      <c r="T47" s="3">
        <v>0.01</v>
      </c>
      <c r="U47" s="26">
        <f t="shared" si="30"/>
        <v>0.00763562660195586</v>
      </c>
      <c r="V47" s="25"/>
      <c r="W47" s="3"/>
      <c r="X47" s="26"/>
      <c r="Y47" s="28">
        <v>0.05</v>
      </c>
      <c r="Z47" s="3">
        <v>0.49</v>
      </c>
      <c r="AA47" s="27">
        <f t="shared" si="31"/>
        <v>0.0245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0.02</v>
      </c>
      <c r="AO47" s="3">
        <v>0.5</v>
      </c>
      <c r="AP47" s="3">
        <f t="shared" si="32"/>
        <v>0.01</v>
      </c>
      <c r="AQ47" s="1">
        <f t="shared" si="33"/>
        <v>0.0421356266019559</v>
      </c>
      <c r="AR47" s="29">
        <f t="shared" si="34"/>
        <v>7.70910416666667</v>
      </c>
      <c r="AS47" s="1">
        <f t="shared" si="35"/>
        <v>0.13</v>
      </c>
      <c r="AT47" s="2">
        <f t="shared" si="36"/>
        <v>9.80068493150683</v>
      </c>
      <c r="AU47" s="1">
        <f t="shared" si="37"/>
        <v>2772.8600685142</v>
      </c>
    </row>
    <row r="48" s="1" customFormat="1" spans="1:47">
      <c r="A48" s="13"/>
      <c r="B48" s="13"/>
      <c r="C48" s="16">
        <v>6</v>
      </c>
      <c r="D48" s="19">
        <v>27.7179858123333</v>
      </c>
      <c r="E48" s="20">
        <f t="shared" si="38"/>
        <v>27.4640614448387</v>
      </c>
      <c r="F48" s="16" t="s">
        <v>73</v>
      </c>
      <c r="G48" s="13">
        <v>7</v>
      </c>
      <c r="H48" s="18">
        <f t="shared" si="21"/>
        <v>27.7179858123333</v>
      </c>
      <c r="I48" s="18">
        <f t="shared" si="22"/>
        <v>300.867985812333</v>
      </c>
      <c r="J48" s="18">
        <f t="shared" si="23"/>
        <v>0.464965368136038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0.148333960558232</v>
      </c>
      <c r="P48" s="18">
        <f t="shared" si="26"/>
        <v>0.0689701545780347</v>
      </c>
      <c r="Q48" s="24">
        <f t="shared" si="27"/>
        <v>0.00896612009514451</v>
      </c>
      <c r="R48" s="18">
        <f t="shared" si="28"/>
        <v>0.0100218354166667</v>
      </c>
      <c r="S48" s="25">
        <f t="shared" si="29"/>
        <v>0.894658485434069</v>
      </c>
      <c r="T48" s="3">
        <v>0.01</v>
      </c>
      <c r="U48" s="26">
        <f t="shared" si="30"/>
        <v>0.00894658485434069</v>
      </c>
      <c r="V48" s="25"/>
      <c r="W48" s="3"/>
      <c r="X48" s="26"/>
      <c r="Y48" s="28">
        <v>0.05</v>
      </c>
      <c r="Z48" s="3">
        <v>0.49</v>
      </c>
      <c r="AA48" s="27">
        <f t="shared" si="31"/>
        <v>0.0245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0.02</v>
      </c>
      <c r="AO48" s="3">
        <v>0.5</v>
      </c>
      <c r="AP48" s="3">
        <f t="shared" si="32"/>
        <v>0.01</v>
      </c>
      <c r="AQ48" s="1">
        <f t="shared" si="33"/>
        <v>0.0434465848543407</v>
      </c>
      <c r="AR48" s="29">
        <f t="shared" si="34"/>
        <v>7.70910416666667</v>
      </c>
      <c r="AS48" s="1">
        <f t="shared" si="35"/>
        <v>0.13</v>
      </c>
      <c r="AT48" s="2">
        <f t="shared" si="36"/>
        <v>9.80068493150683</v>
      </c>
      <c r="AU48" s="1">
        <f t="shared" si="37"/>
        <v>2859.13157039233</v>
      </c>
    </row>
    <row r="49" s="1" customFormat="1" spans="1:47">
      <c r="A49" s="13"/>
      <c r="B49" s="13"/>
      <c r="C49" s="16">
        <v>7</v>
      </c>
      <c r="D49" s="19">
        <v>27.4597785396774</v>
      </c>
      <c r="E49" s="20">
        <f t="shared" si="38"/>
        <v>27.7179858123333</v>
      </c>
      <c r="F49" s="16" t="s">
        <v>73</v>
      </c>
      <c r="G49" s="13">
        <v>8</v>
      </c>
      <c r="H49" s="18">
        <f t="shared" si="21"/>
        <v>27.4597785396774</v>
      </c>
      <c r="I49" s="18">
        <f t="shared" si="22"/>
        <v>300.609778539677</v>
      </c>
      <c r="J49" s="18">
        <f t="shared" si="23"/>
        <v>0.452218496879309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0.156454847646864</v>
      </c>
      <c r="P49" s="18">
        <f t="shared" si="26"/>
        <v>0.070751776032346</v>
      </c>
      <c r="Q49" s="24">
        <f t="shared" si="27"/>
        <v>0.00919773088420498</v>
      </c>
      <c r="R49" s="18">
        <f t="shared" si="28"/>
        <v>0.0100218354166667</v>
      </c>
      <c r="S49" s="25">
        <f t="shared" si="29"/>
        <v>0.917769101347327</v>
      </c>
      <c r="T49" s="3">
        <v>0.01</v>
      </c>
      <c r="U49" s="26">
        <f t="shared" si="30"/>
        <v>0.00917769101347327</v>
      </c>
      <c r="V49" s="25"/>
      <c r="W49" s="3"/>
      <c r="X49" s="26"/>
      <c r="Y49" s="28">
        <v>0.05</v>
      </c>
      <c r="Z49" s="3">
        <v>0.49</v>
      </c>
      <c r="AA49" s="27">
        <f t="shared" si="31"/>
        <v>0.0245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0.02</v>
      </c>
      <c r="AO49" s="3">
        <v>0.5</v>
      </c>
      <c r="AP49" s="3">
        <f t="shared" si="32"/>
        <v>0.01</v>
      </c>
      <c r="AQ49" s="1">
        <f t="shared" si="33"/>
        <v>0.0436776910134733</v>
      </c>
      <c r="AR49" s="29">
        <f t="shared" si="34"/>
        <v>7.70910416666667</v>
      </c>
      <c r="AS49" s="1">
        <f t="shared" si="35"/>
        <v>0.13</v>
      </c>
      <c r="AT49" s="2">
        <f t="shared" si="36"/>
        <v>9.80068493150683</v>
      </c>
      <c r="AU49" s="1">
        <f t="shared" si="37"/>
        <v>2874.34019767347</v>
      </c>
    </row>
    <row r="50" s="1" customFormat="1" spans="1:47">
      <c r="A50" s="13"/>
      <c r="B50" s="13"/>
      <c r="C50" s="16">
        <v>8</v>
      </c>
      <c r="D50" s="19">
        <v>27.1278197719355</v>
      </c>
      <c r="E50" s="20">
        <f t="shared" si="38"/>
        <v>27.4597785396774</v>
      </c>
      <c r="F50" s="16" t="s">
        <v>73</v>
      </c>
      <c r="G50" s="13">
        <v>9</v>
      </c>
      <c r="H50" s="18">
        <f t="shared" si="21"/>
        <v>27.1278197719355</v>
      </c>
      <c r="I50" s="18">
        <f t="shared" si="22"/>
        <v>300.277819771935</v>
      </c>
      <c r="J50" s="18">
        <f t="shared" si="23"/>
        <v>0.436312181739012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0.162794113281184</v>
      </c>
      <c r="P50" s="18">
        <f t="shared" si="26"/>
        <v>0.0710290547399814</v>
      </c>
      <c r="Q50" s="24">
        <f t="shared" si="27"/>
        <v>0.00923377711619758</v>
      </c>
      <c r="R50" s="18">
        <f t="shared" si="28"/>
        <v>0.0100218354166667</v>
      </c>
      <c r="S50" s="25">
        <f t="shared" si="29"/>
        <v>0.921365870850511</v>
      </c>
      <c r="T50" s="3">
        <v>0.01</v>
      </c>
      <c r="U50" s="26">
        <f t="shared" si="30"/>
        <v>0.00921365870850512</v>
      </c>
      <c r="V50" s="25"/>
      <c r="W50" s="3"/>
      <c r="X50" s="26"/>
      <c r="Y50" s="28">
        <v>0.05</v>
      </c>
      <c r="Z50" s="3">
        <v>0.49</v>
      </c>
      <c r="AA50" s="27">
        <f t="shared" si="31"/>
        <v>0.0245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0.02</v>
      </c>
      <c r="AO50" s="3">
        <v>0.5</v>
      </c>
      <c r="AP50" s="3">
        <f t="shared" si="32"/>
        <v>0.01</v>
      </c>
      <c r="AQ50" s="1">
        <f t="shared" si="33"/>
        <v>0.0437136587085051</v>
      </c>
      <c r="AR50" s="29">
        <f t="shared" si="34"/>
        <v>7.70910416666667</v>
      </c>
      <c r="AS50" s="1">
        <f t="shared" si="35"/>
        <v>0.13</v>
      </c>
      <c r="AT50" s="2">
        <f t="shared" si="36"/>
        <v>9.80068493150683</v>
      </c>
      <c r="AU50" s="1">
        <f t="shared" si="37"/>
        <v>2876.70715868375</v>
      </c>
    </row>
    <row r="51" s="1" customFormat="1" spans="1:47">
      <c r="A51" s="13"/>
      <c r="B51" s="13"/>
      <c r="C51" s="16">
        <v>9</v>
      </c>
      <c r="D51" s="19">
        <v>26.3899727996667</v>
      </c>
      <c r="E51" s="20">
        <f t="shared" si="38"/>
        <v>27.1278197719355</v>
      </c>
      <c r="F51" s="16" t="s">
        <v>73</v>
      </c>
      <c r="G51" s="13">
        <v>10</v>
      </c>
      <c r="H51" s="18">
        <f t="shared" si="21"/>
        <v>26.3899727996667</v>
      </c>
      <c r="I51" s="18">
        <f t="shared" si="22"/>
        <v>299.539972799667</v>
      </c>
      <c r="J51" s="18">
        <f t="shared" si="23"/>
        <v>0.402817763366407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0.16885610020787</v>
      </c>
      <c r="P51" s="18">
        <f t="shared" si="26"/>
        <v>0.0680182366165079</v>
      </c>
      <c r="Q51" s="24">
        <f t="shared" si="27"/>
        <v>0.00884237076014603</v>
      </c>
      <c r="R51" s="18">
        <f t="shared" si="28"/>
        <v>0.0100218354166667</v>
      </c>
      <c r="S51" s="25">
        <f t="shared" si="29"/>
        <v>0.882310514243814</v>
      </c>
      <c r="T51" s="3">
        <v>0.01</v>
      </c>
      <c r="U51" s="26">
        <f t="shared" si="30"/>
        <v>0.00882310514243814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0.0359231051424381</v>
      </c>
      <c r="AR51" s="29">
        <f t="shared" si="34"/>
        <v>7.70910416666667</v>
      </c>
      <c r="AS51" s="1">
        <f t="shared" si="35"/>
        <v>0.13</v>
      </c>
      <c r="AT51" s="2">
        <f t="shared" si="36"/>
        <v>9.80068493150683</v>
      </c>
      <c r="AU51" s="1">
        <f t="shared" si="37"/>
        <v>2364.02664015159</v>
      </c>
    </row>
    <row r="52" s="1" customFormat="1" spans="1:47">
      <c r="A52" s="13"/>
      <c r="B52" s="13"/>
      <c r="C52" s="16">
        <v>10</v>
      </c>
      <c r="D52" s="19">
        <v>25.0902165503226</v>
      </c>
      <c r="E52" s="20">
        <f t="shared" si="38"/>
        <v>26.3899727996667</v>
      </c>
      <c r="F52" s="16" t="s">
        <v>73</v>
      </c>
      <c r="G52" s="13">
        <v>11</v>
      </c>
      <c r="H52" s="18">
        <f t="shared" si="21"/>
        <v>25.0902165503226</v>
      </c>
      <c r="I52" s="18">
        <f t="shared" si="22"/>
        <v>298.240216550323</v>
      </c>
      <c r="J52" s="18">
        <f t="shared" si="23"/>
        <v>0.349611024308219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0.0957959704117936</v>
      </c>
      <c r="O52" s="18">
        <f t="shared" si="39"/>
        <v>0.0821329348462348</v>
      </c>
      <c r="P52" s="18">
        <f t="shared" si="26"/>
        <v>0.0287145794810323</v>
      </c>
      <c r="Q52" s="24">
        <f t="shared" si="27"/>
        <v>0.00373289533253421</v>
      </c>
      <c r="R52" s="18">
        <f t="shared" si="28"/>
        <v>0.0100218354166667</v>
      </c>
      <c r="S52" s="25">
        <f t="shared" si="29"/>
        <v>0.372476215916125</v>
      </c>
      <c r="T52" s="3">
        <v>0.01</v>
      </c>
      <c r="U52" s="26">
        <f t="shared" si="30"/>
        <v>0.00372476215916125</v>
      </c>
      <c r="V52" s="25"/>
      <c r="W52" s="3"/>
      <c r="X52" s="26"/>
      <c r="Y52" s="28">
        <v>0.04</v>
      </c>
      <c r="Z52" s="3">
        <v>0.49</v>
      </c>
      <c r="AA52" s="27">
        <f t="shared" si="31"/>
        <v>0.0196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0.015</v>
      </c>
      <c r="AO52" s="3">
        <v>0.5</v>
      </c>
      <c r="AP52" s="3">
        <f t="shared" si="32"/>
        <v>0.0075</v>
      </c>
      <c r="AQ52" s="1">
        <f t="shared" si="33"/>
        <v>0.0308247621591613</v>
      </c>
      <c r="AR52" s="29">
        <f t="shared" si="34"/>
        <v>7.70910416666667</v>
      </c>
      <c r="AS52" s="1">
        <f t="shared" si="35"/>
        <v>0.13</v>
      </c>
      <c r="AT52" s="2">
        <f t="shared" si="36"/>
        <v>9.80068493150683</v>
      </c>
      <c r="AU52" s="1">
        <f t="shared" si="37"/>
        <v>2028.51503598188</v>
      </c>
    </row>
    <row r="53" s="1" customFormat="1" spans="1:48">
      <c r="A53" s="13"/>
      <c r="B53" s="13"/>
      <c r="C53" s="16">
        <v>11</v>
      </c>
      <c r="D53" s="19">
        <v>23.7953869673333</v>
      </c>
      <c r="E53" s="20">
        <f t="shared" si="38"/>
        <v>25.0902165503226</v>
      </c>
      <c r="F53" s="16" t="s">
        <v>75</v>
      </c>
      <c r="G53" s="13">
        <v>12</v>
      </c>
      <c r="H53" s="18">
        <f t="shared" si="21"/>
        <v>23.7953869673333</v>
      </c>
      <c r="I53" s="18">
        <f t="shared" si="22"/>
        <v>296.945386967333</v>
      </c>
      <c r="J53" s="18">
        <f t="shared" si="23"/>
        <v>0.303221014667156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0.130509397031869</v>
      </c>
      <c r="P53" s="18">
        <f t="shared" si="26"/>
        <v>0.0395731917916021</v>
      </c>
      <c r="Q53" s="24">
        <f t="shared" si="27"/>
        <v>0.00514451493290827</v>
      </c>
      <c r="R53" s="18">
        <f t="shared" si="28"/>
        <v>0.0100218354166667</v>
      </c>
      <c r="S53" s="25">
        <f t="shared" si="29"/>
        <v>0.513330614505279</v>
      </c>
      <c r="T53" s="3">
        <v>0.01</v>
      </c>
      <c r="U53" s="26">
        <f t="shared" si="30"/>
        <v>0.00513330614505279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0.0199333061450528</v>
      </c>
      <c r="AR53" s="29">
        <f t="shared" si="34"/>
        <v>7.70910416666667</v>
      </c>
      <c r="AS53" s="1">
        <f t="shared" si="35"/>
        <v>0.13</v>
      </c>
      <c r="AT53" s="2">
        <f t="shared" si="36"/>
        <v>9.80068493150683</v>
      </c>
      <c r="AU53" s="1">
        <f t="shared" si="37"/>
        <v>1311.77042091312</v>
      </c>
      <c r="AV53" s="1">
        <f>SUM(AU42:AU53)</f>
        <v>26243.6756616116</v>
      </c>
    </row>
    <row r="54" s="1" customFormat="1" spans="1:46">
      <c r="A54" s="13"/>
      <c r="B54" s="13"/>
      <c r="C54" s="16">
        <v>12</v>
      </c>
      <c r="D54" s="19">
        <v>20.3222167551613</v>
      </c>
      <c r="E54" s="20">
        <f t="shared" si="38"/>
        <v>23.7953869673333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3" t="s">
        <v>44</v>
      </c>
      <c r="T56" s="23"/>
      <c r="U56" s="23"/>
      <c r="V56" s="23" t="s">
        <v>45</v>
      </c>
      <c r="W56" s="23" t="s">
        <v>46</v>
      </c>
      <c r="X56" s="23" t="s">
        <v>47</v>
      </c>
      <c r="Y56" s="23" t="s">
        <v>48</v>
      </c>
      <c r="Z56" s="23" t="s">
        <v>49</v>
      </c>
      <c r="AA56" s="23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134.758</v>
      </c>
      <c r="C58" s="16" t="s">
        <v>72</v>
      </c>
      <c r="D58" s="17">
        <v>18</v>
      </c>
      <c r="E58" s="16"/>
      <c r="F58" s="16"/>
      <c r="G58" s="13">
        <v>1</v>
      </c>
      <c r="H58" s="18">
        <f t="shared" ref="H58:H69" si="40">E59</f>
        <v>18</v>
      </c>
      <c r="I58" s="18">
        <f t="shared" ref="I58:I69" si="41">H58+273.15</f>
        <v>291.15</v>
      </c>
      <c r="J58" s="18">
        <f t="shared" ref="J58:J69" si="42">EXP(($C$16*(I58-$C$14))/($C$17*I58*$C$14))</f>
        <v>0.157870513912988</v>
      </c>
      <c r="K58" s="18">
        <f t="shared" ref="K58:K69" si="43">$B$58/12</f>
        <v>11.2298333333333</v>
      </c>
      <c r="L58" s="18">
        <f t="shared" ref="L58:L69" si="44">K58*$B$59/100</f>
        <v>3.032055</v>
      </c>
      <c r="M58" s="13" t="s">
        <v>73</v>
      </c>
      <c r="N58" s="13"/>
      <c r="O58" s="18">
        <f>L58</f>
        <v>3.032055</v>
      </c>
      <c r="P58" s="18">
        <f t="shared" ref="P58:P69" si="45">O58*J58</f>
        <v>0.478672081062445</v>
      </c>
      <c r="Q58" s="24">
        <f t="shared" ref="Q58:Q69" si="46">P58*$B$60</f>
        <v>0.138814903508109</v>
      </c>
      <c r="R58" s="18">
        <f t="shared" ref="R58:R69" si="47">L58*$B$60</f>
        <v>0.87929595</v>
      </c>
      <c r="S58" s="25">
        <f t="shared" ref="S58:S69" si="48">Q58/R58</f>
        <v>0.157870513912988</v>
      </c>
      <c r="T58" s="3">
        <v>0.27</v>
      </c>
      <c r="U58" s="26">
        <f t="shared" ref="U58:U69" si="49">S58*T58</f>
        <v>0.0426250387565068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0.234682045030389</v>
      </c>
      <c r="AC58" s="29">
        <f t="shared" ref="AC58:AC69" si="51">$B$58/12</f>
        <v>11.2298333333333</v>
      </c>
      <c r="AD58" s="1">
        <f t="shared" ref="AD58:AD69" si="52">$B$60</f>
        <v>0.29</v>
      </c>
      <c r="AE58" s="30">
        <f t="shared" ref="AE58:AE69" si="53">$E$7/12</f>
        <v>95.5788225978683</v>
      </c>
      <c r="AF58" s="1">
        <f t="shared" ref="AF58:AF69" si="54">AE58*10000*AC58*AB58</f>
        <v>2518922.76314824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9">
        <v>17.3260116267742</v>
      </c>
      <c r="E59" s="20">
        <f t="shared" ref="E59:E70" si="55">D58</f>
        <v>18</v>
      </c>
      <c r="F59" s="16" t="s">
        <v>73</v>
      </c>
      <c r="G59" s="13">
        <v>2</v>
      </c>
      <c r="H59" s="18">
        <f t="shared" si="40"/>
        <v>17.3260116267742</v>
      </c>
      <c r="I59" s="18">
        <f t="shared" si="41"/>
        <v>290.476011626774</v>
      </c>
      <c r="J59" s="18">
        <f t="shared" si="42"/>
        <v>0.146083569094788</v>
      </c>
      <c r="K59" s="18">
        <f t="shared" si="43"/>
        <v>11.2298333333333</v>
      </c>
      <c r="L59" s="18">
        <f t="shared" si="44"/>
        <v>3.032055</v>
      </c>
      <c r="M59" s="13" t="s">
        <v>73</v>
      </c>
      <c r="N59" s="13"/>
      <c r="O59" s="18">
        <f t="shared" ref="O59:O69" si="56">L59+O58-P58-N59</f>
        <v>5.58543791893756</v>
      </c>
      <c r="P59" s="18">
        <f t="shared" si="45"/>
        <v>0.815940706155763</v>
      </c>
      <c r="Q59" s="24">
        <f t="shared" si="46"/>
        <v>0.236622804785171</v>
      </c>
      <c r="R59" s="18">
        <f t="shared" si="47"/>
        <v>0.87929595</v>
      </c>
      <c r="S59" s="25">
        <f t="shared" si="48"/>
        <v>0.269104850062338</v>
      </c>
      <c r="T59" s="3">
        <v>0.27</v>
      </c>
      <c r="U59" s="26">
        <f t="shared" si="49"/>
        <v>0.0726583095168314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0.24051750953912</v>
      </c>
      <c r="AC59" s="29">
        <f t="shared" si="51"/>
        <v>11.2298333333333</v>
      </c>
      <c r="AD59" s="1">
        <f t="shared" si="52"/>
        <v>0.29</v>
      </c>
      <c r="AE59" s="30">
        <f t="shared" si="53"/>
        <v>95.5788225978683</v>
      </c>
      <c r="AF59" s="1">
        <f t="shared" si="54"/>
        <v>2581556.8022486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37</v>
      </c>
      <c r="B60" s="13">
        <f>H7</f>
        <v>0.29</v>
      </c>
      <c r="C60" s="16">
        <v>2</v>
      </c>
      <c r="D60" s="19">
        <v>19.1246816462069</v>
      </c>
      <c r="E60" s="20">
        <f t="shared" si="55"/>
        <v>17.3260116267742</v>
      </c>
      <c r="F60" s="16" t="s">
        <v>73</v>
      </c>
      <c r="G60" s="13">
        <v>3</v>
      </c>
      <c r="H60" s="18">
        <f t="shared" si="40"/>
        <v>19.1246816462069</v>
      </c>
      <c r="I60" s="18">
        <f t="shared" si="41"/>
        <v>292.274681646207</v>
      </c>
      <c r="J60" s="18">
        <f t="shared" si="42"/>
        <v>0.179551660087205</v>
      </c>
      <c r="K60" s="18">
        <f t="shared" si="43"/>
        <v>11.2298333333333</v>
      </c>
      <c r="L60" s="18">
        <f t="shared" si="44"/>
        <v>3.032055</v>
      </c>
      <c r="M60" s="13" t="s">
        <v>73</v>
      </c>
      <c r="N60" s="13"/>
      <c r="O60" s="18">
        <f t="shared" si="56"/>
        <v>7.80155221278179</v>
      </c>
      <c r="P60" s="18">
        <f t="shared" si="45"/>
        <v>1.40078165106198</v>
      </c>
      <c r="Q60" s="24">
        <f t="shared" si="46"/>
        <v>0.406226678807974</v>
      </c>
      <c r="R60" s="18">
        <f t="shared" si="47"/>
        <v>0.87929595</v>
      </c>
      <c r="S60" s="25">
        <f t="shared" si="48"/>
        <v>0.461990844843507</v>
      </c>
      <c r="T60" s="3">
        <v>0.27</v>
      </c>
      <c r="U60" s="26">
        <f t="shared" si="49"/>
        <v>0.124737528107747</v>
      </c>
      <c r="V60" s="3">
        <v>220.1</v>
      </c>
      <c r="W60" s="27">
        <v>12.1</v>
      </c>
      <c r="X60" s="27">
        <v>4.5</v>
      </c>
      <c r="Y60" s="27">
        <v>1.5</v>
      </c>
      <c r="Z60" s="27">
        <v>6.8</v>
      </c>
      <c r="AA60" s="3">
        <v>30.2</v>
      </c>
      <c r="AB60" s="2">
        <f t="shared" si="50"/>
        <v>0.299436501711335</v>
      </c>
      <c r="AC60" s="29">
        <f t="shared" si="51"/>
        <v>11.2298333333333</v>
      </c>
      <c r="AD60" s="1">
        <f t="shared" si="52"/>
        <v>0.29</v>
      </c>
      <c r="AE60" s="30">
        <f t="shared" si="53"/>
        <v>95.5788225978683</v>
      </c>
      <c r="AF60" s="1">
        <f t="shared" si="54"/>
        <v>3213954.52379192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9">
        <v>21.9115039906452</v>
      </c>
      <c r="E61" s="20">
        <f t="shared" si="55"/>
        <v>19.1246816462069</v>
      </c>
      <c r="F61" s="16" t="s">
        <v>73</v>
      </c>
      <c r="G61" s="13">
        <v>4</v>
      </c>
      <c r="H61" s="18">
        <f t="shared" si="40"/>
        <v>21.9115039906452</v>
      </c>
      <c r="I61" s="18">
        <f t="shared" si="41"/>
        <v>295.061503990645</v>
      </c>
      <c r="J61" s="18">
        <f t="shared" si="42"/>
        <v>0.245945091061294</v>
      </c>
      <c r="K61" s="18">
        <f t="shared" si="43"/>
        <v>11.2298333333333</v>
      </c>
      <c r="L61" s="18">
        <f t="shared" si="44"/>
        <v>3.032055</v>
      </c>
      <c r="M61" s="13" t="s">
        <v>73</v>
      </c>
      <c r="N61" s="13"/>
      <c r="O61" s="18">
        <f t="shared" si="56"/>
        <v>9.43282556171981</v>
      </c>
      <c r="P61" s="18">
        <f t="shared" si="45"/>
        <v>2.31995714174248</v>
      </c>
      <c r="Q61" s="24">
        <f t="shared" si="46"/>
        <v>0.67278757110532</v>
      </c>
      <c r="R61" s="18">
        <f t="shared" si="47"/>
        <v>0.87929595</v>
      </c>
      <c r="S61" s="25">
        <f t="shared" si="48"/>
        <v>0.765143489066815</v>
      </c>
      <c r="T61" s="3">
        <v>0.27</v>
      </c>
      <c r="U61" s="26">
        <f t="shared" si="49"/>
        <v>0.20658874204804</v>
      </c>
      <c r="V61" s="3">
        <v>220.1</v>
      </c>
      <c r="W61" s="27">
        <v>12.1</v>
      </c>
      <c r="X61" s="27">
        <v>4.5</v>
      </c>
      <c r="Y61" s="27">
        <v>1.5</v>
      </c>
      <c r="Z61" s="27">
        <v>6.8</v>
      </c>
      <c r="AA61" s="3">
        <v>30.2</v>
      </c>
      <c r="AB61" s="2">
        <f t="shared" si="50"/>
        <v>0.315340192579934</v>
      </c>
      <c r="AC61" s="29">
        <f t="shared" si="51"/>
        <v>11.2298333333333</v>
      </c>
      <c r="AD61" s="1">
        <f t="shared" si="52"/>
        <v>0.29</v>
      </c>
      <c r="AE61" s="30">
        <f t="shared" si="53"/>
        <v>95.5788225978683</v>
      </c>
      <c r="AF61" s="1">
        <f t="shared" si="54"/>
        <v>3384654.28457592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9">
        <v>25.961547346</v>
      </c>
      <c r="E62" s="20">
        <f t="shared" si="55"/>
        <v>21.9115039906452</v>
      </c>
      <c r="F62" s="16" t="s">
        <v>73</v>
      </c>
      <c r="G62" s="13">
        <v>5</v>
      </c>
      <c r="H62" s="18">
        <f t="shared" si="40"/>
        <v>25.961547346</v>
      </c>
      <c r="I62" s="18">
        <f t="shared" si="41"/>
        <v>299.111547346</v>
      </c>
      <c r="J62" s="18">
        <f t="shared" si="42"/>
        <v>0.38449289941984</v>
      </c>
      <c r="K62" s="18">
        <f t="shared" si="43"/>
        <v>11.2298333333333</v>
      </c>
      <c r="L62" s="18">
        <f t="shared" si="44"/>
        <v>3.032055</v>
      </c>
      <c r="M62" s="13" t="s">
        <v>75</v>
      </c>
      <c r="N62" s="18">
        <f>(O61-P61)*$C$22/100</f>
        <v>6.75722499897847</v>
      </c>
      <c r="O62" s="18">
        <f t="shared" si="56"/>
        <v>3.38769842099887</v>
      </c>
      <c r="P62" s="18">
        <f t="shared" si="45"/>
        <v>1.30254598824987</v>
      </c>
      <c r="Q62" s="24">
        <f t="shared" si="46"/>
        <v>0.377738336592462</v>
      </c>
      <c r="R62" s="18">
        <f t="shared" si="47"/>
        <v>0.87929595</v>
      </c>
      <c r="S62" s="25">
        <f t="shared" si="48"/>
        <v>0.429591807618882</v>
      </c>
      <c r="T62" s="3">
        <v>0.27</v>
      </c>
      <c r="U62" s="26">
        <f t="shared" si="49"/>
        <v>0.115989788057098</v>
      </c>
      <c r="V62" s="3">
        <v>229.1</v>
      </c>
      <c r="W62" s="27">
        <v>15.1</v>
      </c>
      <c r="X62" s="27">
        <v>6</v>
      </c>
      <c r="Y62" s="27">
        <v>3</v>
      </c>
      <c r="Z62" s="27">
        <v>7</v>
      </c>
      <c r="AA62" s="3">
        <v>30.2</v>
      </c>
      <c r="AB62" s="2">
        <f t="shared" si="50"/>
        <v>0.312936815819494</v>
      </c>
      <c r="AC62" s="29">
        <f t="shared" si="51"/>
        <v>11.2298333333333</v>
      </c>
      <c r="AD62" s="1">
        <f t="shared" si="52"/>
        <v>0.29</v>
      </c>
      <c r="AE62" s="30">
        <f t="shared" si="53"/>
        <v>95.5788225978683</v>
      </c>
      <c r="AF62" s="1">
        <f t="shared" si="54"/>
        <v>3358858.01869835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9">
        <v>27.4640614448387</v>
      </c>
      <c r="E63" s="20">
        <f t="shared" si="55"/>
        <v>25.961547346</v>
      </c>
      <c r="F63" s="16" t="s">
        <v>75</v>
      </c>
      <c r="G63" s="13">
        <v>6</v>
      </c>
      <c r="H63" s="18">
        <f t="shared" si="40"/>
        <v>27.4640614448387</v>
      </c>
      <c r="I63" s="18">
        <f t="shared" si="41"/>
        <v>300.614061444839</v>
      </c>
      <c r="J63" s="18">
        <f t="shared" si="42"/>
        <v>0.452427229516394</v>
      </c>
      <c r="K63" s="18">
        <f t="shared" si="43"/>
        <v>11.2298333333333</v>
      </c>
      <c r="L63" s="18">
        <f t="shared" si="44"/>
        <v>3.032055</v>
      </c>
      <c r="M63" s="13" t="s">
        <v>73</v>
      </c>
      <c r="N63" s="13"/>
      <c r="O63" s="18">
        <f t="shared" si="56"/>
        <v>5.117207432749</v>
      </c>
      <c r="P63" s="18">
        <f t="shared" si="45"/>
        <v>2.31516398165933</v>
      </c>
      <c r="Q63" s="24">
        <f t="shared" si="46"/>
        <v>0.671397554681205</v>
      </c>
      <c r="R63" s="18">
        <f t="shared" si="47"/>
        <v>0.87929595</v>
      </c>
      <c r="S63" s="25">
        <f t="shared" si="48"/>
        <v>0.763562660195586</v>
      </c>
      <c r="T63" s="3">
        <v>0.27</v>
      </c>
      <c r="U63" s="26">
        <f t="shared" si="49"/>
        <v>0.206161918252808</v>
      </c>
      <c r="V63" s="3">
        <v>229.1</v>
      </c>
      <c r="W63" s="27">
        <v>15.1</v>
      </c>
      <c r="X63" s="27">
        <v>6</v>
      </c>
      <c r="Y63" s="27">
        <v>3</v>
      </c>
      <c r="Z63" s="27">
        <v>7</v>
      </c>
      <c r="AA63" s="3">
        <v>30.2</v>
      </c>
      <c r="AB63" s="2">
        <f t="shared" si="50"/>
        <v>0.330457260716521</v>
      </c>
      <c r="AC63" s="29">
        <f t="shared" si="51"/>
        <v>11.2298333333333</v>
      </c>
      <c r="AD63" s="1">
        <f t="shared" si="52"/>
        <v>0.29</v>
      </c>
      <c r="AE63" s="30">
        <f t="shared" si="53"/>
        <v>95.5788225978683</v>
      </c>
      <c r="AF63" s="1">
        <f t="shared" si="54"/>
        <v>3546910.9541749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9">
        <v>27.7179858123333</v>
      </c>
      <c r="E64" s="20">
        <f t="shared" si="55"/>
        <v>27.4640614448387</v>
      </c>
      <c r="F64" s="16" t="s">
        <v>73</v>
      </c>
      <c r="G64" s="13">
        <v>7</v>
      </c>
      <c r="H64" s="18">
        <f t="shared" si="40"/>
        <v>27.7179858123333</v>
      </c>
      <c r="I64" s="18">
        <f t="shared" si="41"/>
        <v>300.867985812333</v>
      </c>
      <c r="J64" s="18">
        <f t="shared" si="42"/>
        <v>0.464965368136038</v>
      </c>
      <c r="K64" s="18">
        <f t="shared" si="43"/>
        <v>11.2298333333333</v>
      </c>
      <c r="L64" s="18">
        <f t="shared" si="44"/>
        <v>3.032055</v>
      </c>
      <c r="M64" s="13" t="s">
        <v>73</v>
      </c>
      <c r="N64" s="13"/>
      <c r="O64" s="18">
        <f t="shared" si="56"/>
        <v>5.83409845108967</v>
      </c>
      <c r="P64" s="18">
        <f t="shared" si="45"/>
        <v>2.7126537340528</v>
      </c>
      <c r="Q64" s="24">
        <f t="shared" si="46"/>
        <v>0.786669582875311</v>
      </c>
      <c r="R64" s="18">
        <f t="shared" si="47"/>
        <v>0.87929595</v>
      </c>
      <c r="S64" s="25">
        <f t="shared" si="48"/>
        <v>0.894658485434069</v>
      </c>
      <c r="T64" s="3">
        <v>0.27</v>
      </c>
      <c r="U64" s="26">
        <f t="shared" si="49"/>
        <v>0.241557791067199</v>
      </c>
      <c r="V64" s="3">
        <v>229.1</v>
      </c>
      <c r="W64" s="27">
        <v>15.1</v>
      </c>
      <c r="X64" s="27">
        <v>6</v>
      </c>
      <c r="Y64" s="27">
        <v>3</v>
      </c>
      <c r="Z64" s="27">
        <v>7</v>
      </c>
      <c r="AA64" s="3">
        <v>30.2</v>
      </c>
      <c r="AB64" s="2">
        <f t="shared" si="50"/>
        <v>0.337334678804357</v>
      </c>
      <c r="AC64" s="29">
        <f t="shared" si="51"/>
        <v>11.2298333333333</v>
      </c>
      <c r="AD64" s="1">
        <f t="shared" si="52"/>
        <v>0.29</v>
      </c>
      <c r="AE64" s="30">
        <f t="shared" si="53"/>
        <v>95.5788225978683</v>
      </c>
      <c r="AF64" s="1">
        <f t="shared" si="54"/>
        <v>3620728.63788775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9">
        <v>27.4597785396774</v>
      </c>
      <c r="E65" s="20">
        <f t="shared" si="55"/>
        <v>27.7179858123333</v>
      </c>
      <c r="F65" s="16" t="s">
        <v>73</v>
      </c>
      <c r="G65" s="13">
        <v>8</v>
      </c>
      <c r="H65" s="18">
        <f t="shared" si="40"/>
        <v>27.4597785396774</v>
      </c>
      <c r="I65" s="18">
        <f t="shared" si="41"/>
        <v>300.609778539677</v>
      </c>
      <c r="J65" s="18">
        <f t="shared" si="42"/>
        <v>0.452218496879309</v>
      </c>
      <c r="K65" s="18">
        <f t="shared" si="43"/>
        <v>11.2298333333333</v>
      </c>
      <c r="L65" s="18">
        <f t="shared" si="44"/>
        <v>3.032055</v>
      </c>
      <c r="M65" s="13" t="s">
        <v>73</v>
      </c>
      <c r="N65" s="13"/>
      <c r="O65" s="18">
        <f t="shared" si="56"/>
        <v>6.15349971703687</v>
      </c>
      <c r="P65" s="18">
        <f t="shared" si="45"/>
        <v>2.78272639258567</v>
      </c>
      <c r="Q65" s="24">
        <f t="shared" si="46"/>
        <v>0.806990653849844</v>
      </c>
      <c r="R65" s="18">
        <f t="shared" si="47"/>
        <v>0.87929595</v>
      </c>
      <c r="S65" s="25">
        <f t="shared" si="48"/>
        <v>0.917769101347326</v>
      </c>
      <c r="T65" s="3">
        <v>0.27</v>
      </c>
      <c r="U65" s="26">
        <f t="shared" si="49"/>
        <v>0.247797657363778</v>
      </c>
      <c r="V65" s="3">
        <v>229.1</v>
      </c>
      <c r="W65" s="27">
        <v>15.1</v>
      </c>
      <c r="X65" s="27">
        <v>6</v>
      </c>
      <c r="Y65" s="27">
        <v>3</v>
      </c>
      <c r="Z65" s="27">
        <v>7</v>
      </c>
      <c r="AA65" s="3">
        <v>30.2</v>
      </c>
      <c r="AB65" s="2">
        <f t="shared" si="50"/>
        <v>0.338547084825782</v>
      </c>
      <c r="AC65" s="29">
        <f t="shared" si="51"/>
        <v>11.2298333333333</v>
      </c>
      <c r="AD65" s="1">
        <f t="shared" si="52"/>
        <v>0.29</v>
      </c>
      <c r="AE65" s="30">
        <f t="shared" si="53"/>
        <v>95.5788225978683</v>
      </c>
      <c r="AF65" s="1">
        <f t="shared" si="54"/>
        <v>3633741.80694017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9">
        <v>27.1278197719355</v>
      </c>
      <c r="E66" s="20">
        <f t="shared" si="55"/>
        <v>27.4597785396774</v>
      </c>
      <c r="F66" s="16" t="s">
        <v>73</v>
      </c>
      <c r="G66" s="13">
        <v>9</v>
      </c>
      <c r="H66" s="18">
        <f t="shared" si="40"/>
        <v>27.1278197719355</v>
      </c>
      <c r="I66" s="18">
        <f t="shared" si="41"/>
        <v>300.277819771935</v>
      </c>
      <c r="J66" s="18">
        <f t="shared" si="42"/>
        <v>0.436312181739012</v>
      </c>
      <c r="K66" s="18">
        <f t="shared" si="43"/>
        <v>11.2298333333333</v>
      </c>
      <c r="L66" s="18">
        <f t="shared" si="44"/>
        <v>3.032055</v>
      </c>
      <c r="M66" s="13" t="s">
        <v>73</v>
      </c>
      <c r="N66" s="13"/>
      <c r="O66" s="18">
        <f t="shared" si="56"/>
        <v>6.4028283244512</v>
      </c>
      <c r="P66" s="18">
        <f t="shared" si="45"/>
        <v>2.79363199554165</v>
      </c>
      <c r="Q66" s="24">
        <f t="shared" si="46"/>
        <v>0.810153278707078</v>
      </c>
      <c r="R66" s="18">
        <f t="shared" si="47"/>
        <v>0.87929595</v>
      </c>
      <c r="S66" s="25">
        <f t="shared" si="48"/>
        <v>0.921365870850511</v>
      </c>
      <c r="T66" s="3">
        <v>0.27</v>
      </c>
      <c r="U66" s="26">
        <f t="shared" si="49"/>
        <v>0.248768785129638</v>
      </c>
      <c r="V66" s="3">
        <v>229.1</v>
      </c>
      <c r="W66" s="27">
        <v>15.1</v>
      </c>
      <c r="X66" s="27">
        <v>6</v>
      </c>
      <c r="Y66" s="27">
        <v>3</v>
      </c>
      <c r="Z66" s="27">
        <v>7</v>
      </c>
      <c r="AA66" s="3">
        <v>30.2</v>
      </c>
      <c r="AB66" s="2">
        <f t="shared" si="50"/>
        <v>0.338735774950689</v>
      </c>
      <c r="AC66" s="29">
        <f t="shared" si="51"/>
        <v>11.2298333333333</v>
      </c>
      <c r="AD66" s="1">
        <f t="shared" si="52"/>
        <v>0.29</v>
      </c>
      <c r="AE66" s="30">
        <f t="shared" si="53"/>
        <v>95.5788225978683</v>
      </c>
      <c r="AF66" s="1">
        <f t="shared" si="54"/>
        <v>3635767.08267333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9">
        <v>26.3899727996667</v>
      </c>
      <c r="E67" s="20">
        <f t="shared" si="55"/>
        <v>27.1278197719355</v>
      </c>
      <c r="F67" s="16" t="s">
        <v>73</v>
      </c>
      <c r="G67" s="13">
        <v>10</v>
      </c>
      <c r="H67" s="18">
        <f t="shared" si="40"/>
        <v>26.3899727996667</v>
      </c>
      <c r="I67" s="18">
        <f t="shared" si="41"/>
        <v>299.539972799667</v>
      </c>
      <c r="J67" s="18">
        <f t="shared" si="42"/>
        <v>0.402817763366407</v>
      </c>
      <c r="K67" s="18">
        <f t="shared" si="43"/>
        <v>11.2298333333333</v>
      </c>
      <c r="L67" s="18">
        <f t="shared" si="44"/>
        <v>3.032055</v>
      </c>
      <c r="M67" s="13" t="s">
        <v>73</v>
      </c>
      <c r="N67" s="13"/>
      <c r="O67" s="18">
        <f t="shared" si="56"/>
        <v>6.64125132890956</v>
      </c>
      <c r="P67" s="18">
        <f t="shared" si="45"/>
        <v>2.67521400626553</v>
      </c>
      <c r="Q67" s="24">
        <f t="shared" si="46"/>
        <v>0.775812061817002</v>
      </c>
      <c r="R67" s="18">
        <f t="shared" si="47"/>
        <v>0.87929595</v>
      </c>
      <c r="S67" s="25">
        <f t="shared" si="48"/>
        <v>0.882310514243813</v>
      </c>
      <c r="T67" s="3">
        <v>0.27</v>
      </c>
      <c r="U67" s="26">
        <f t="shared" si="49"/>
        <v>0.23822383884583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0"/>
        <v>0.321486891887745</v>
      </c>
      <c r="AC67" s="29">
        <f t="shared" si="51"/>
        <v>11.2298333333333</v>
      </c>
      <c r="AD67" s="1">
        <f t="shared" si="52"/>
        <v>0.29</v>
      </c>
      <c r="AE67" s="30">
        <f t="shared" si="53"/>
        <v>95.5788225978683</v>
      </c>
      <c r="AF67" s="1">
        <f t="shared" si="54"/>
        <v>3450628.9133664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9">
        <v>25.0902165503226</v>
      </c>
      <c r="E68" s="20">
        <f t="shared" si="55"/>
        <v>26.3899727996667</v>
      </c>
      <c r="F68" s="16" t="s">
        <v>73</v>
      </c>
      <c r="G68" s="13">
        <v>11</v>
      </c>
      <c r="H68" s="18">
        <f t="shared" si="40"/>
        <v>25.0902165503226</v>
      </c>
      <c r="I68" s="18">
        <f t="shared" si="41"/>
        <v>298.240216550323</v>
      </c>
      <c r="J68" s="18">
        <f t="shared" si="42"/>
        <v>0.349611024308219</v>
      </c>
      <c r="K68" s="18">
        <f t="shared" si="43"/>
        <v>11.2298333333333</v>
      </c>
      <c r="L68" s="18">
        <f t="shared" si="44"/>
        <v>3.032055</v>
      </c>
      <c r="M68" s="13" t="s">
        <v>75</v>
      </c>
      <c r="N68" s="18">
        <f>(O67-P67)*$C$22/100</f>
        <v>3.76773545651183</v>
      </c>
      <c r="O68" s="18">
        <f t="shared" si="56"/>
        <v>3.2303568661322</v>
      </c>
      <c r="P68" s="18">
        <f t="shared" si="45"/>
        <v>1.12936837284957</v>
      </c>
      <c r="Q68" s="24">
        <f t="shared" si="46"/>
        <v>0.327516828126375</v>
      </c>
      <c r="R68" s="18">
        <f t="shared" si="47"/>
        <v>0.87929595</v>
      </c>
      <c r="S68" s="25">
        <f t="shared" si="48"/>
        <v>0.372476215916126</v>
      </c>
      <c r="T68" s="3">
        <v>0.27</v>
      </c>
      <c r="U68" s="26">
        <f t="shared" si="49"/>
        <v>0.100568578297354</v>
      </c>
      <c r="V68" s="3">
        <v>220.1</v>
      </c>
      <c r="W68" s="27">
        <v>12.1</v>
      </c>
      <c r="X68" s="27">
        <v>4.5</v>
      </c>
      <c r="Y68" s="27">
        <v>1.5</v>
      </c>
      <c r="Z68" s="27">
        <v>6.8</v>
      </c>
      <c r="AA68" s="3">
        <v>30.2</v>
      </c>
      <c r="AB68" s="2">
        <f t="shared" si="50"/>
        <v>0.294740474763176</v>
      </c>
      <c r="AC68" s="29">
        <f t="shared" si="51"/>
        <v>11.2298333333333</v>
      </c>
      <c r="AD68" s="1">
        <f t="shared" si="52"/>
        <v>0.29</v>
      </c>
      <c r="AE68" s="30">
        <f t="shared" si="53"/>
        <v>95.5788225978683</v>
      </c>
      <c r="AF68" s="1">
        <f t="shared" si="54"/>
        <v>3163550.45826341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9">
        <v>23.7953869673333</v>
      </c>
      <c r="E69" s="20">
        <f t="shared" si="55"/>
        <v>25.0902165503226</v>
      </c>
      <c r="F69" s="16" t="s">
        <v>75</v>
      </c>
      <c r="G69" s="13">
        <v>12</v>
      </c>
      <c r="H69" s="18">
        <f t="shared" si="40"/>
        <v>23.7953869673333</v>
      </c>
      <c r="I69" s="18">
        <f t="shared" si="41"/>
        <v>296.945386967333</v>
      </c>
      <c r="J69" s="18">
        <f t="shared" si="42"/>
        <v>0.303221014667156</v>
      </c>
      <c r="K69" s="18">
        <f t="shared" si="43"/>
        <v>11.2298333333333</v>
      </c>
      <c r="L69" s="18">
        <f t="shared" si="44"/>
        <v>3.032055</v>
      </c>
      <c r="M69" s="13" t="s">
        <v>73</v>
      </c>
      <c r="N69" s="13"/>
      <c r="O69" s="18">
        <f t="shared" si="56"/>
        <v>5.13304349328263</v>
      </c>
      <c r="P69" s="18">
        <f t="shared" si="45"/>
        <v>1.5564466563638</v>
      </c>
      <c r="Q69" s="24">
        <f t="shared" si="46"/>
        <v>0.451369530345503</v>
      </c>
      <c r="R69" s="18">
        <f t="shared" si="47"/>
        <v>0.87929595</v>
      </c>
      <c r="S69" s="25">
        <f t="shared" si="48"/>
        <v>0.513330614505279</v>
      </c>
      <c r="T69" s="3">
        <v>0.27</v>
      </c>
      <c r="U69" s="26">
        <f t="shared" si="49"/>
        <v>0.138599265916425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0.253329837367561</v>
      </c>
      <c r="AC69" s="29">
        <f t="shared" si="51"/>
        <v>11.2298333333333</v>
      </c>
      <c r="AD69" s="1">
        <f t="shared" si="52"/>
        <v>0.29</v>
      </c>
      <c r="AE69" s="30">
        <f t="shared" si="53"/>
        <v>95.5788225978683</v>
      </c>
      <c r="AF69" s="1">
        <f t="shared" si="54"/>
        <v>2719075.90479349</v>
      </c>
      <c r="AG69" s="1">
        <f>SUM(AF58:AF69)</f>
        <v>38828350.1505625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9">
        <v>20.3222167551613</v>
      </c>
      <c r="E70" s="20">
        <f t="shared" si="55"/>
        <v>23.7953869673333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3" t="s">
        <v>44</v>
      </c>
      <c r="T72" s="23"/>
      <c r="U72" s="23"/>
      <c r="V72" s="23" t="s">
        <v>45</v>
      </c>
      <c r="W72" s="23"/>
      <c r="X72" s="23"/>
      <c r="Y72" s="23" t="s">
        <v>46</v>
      </c>
      <c r="Z72" s="23"/>
      <c r="AA72" s="23"/>
      <c r="AB72" s="23" t="s">
        <v>47</v>
      </c>
      <c r="AC72" s="23"/>
      <c r="AD72" s="23"/>
      <c r="AE72" s="23" t="s">
        <v>48</v>
      </c>
      <c r="AF72" s="23"/>
      <c r="AG72" s="23"/>
      <c r="AH72" s="23" t="s">
        <v>49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51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4" t="s">
        <v>11</v>
      </c>
      <c r="AR73" s="34" t="s">
        <v>12</v>
      </c>
      <c r="AS73" s="34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18</v>
      </c>
      <c r="E74" s="16"/>
      <c r="F74" s="16"/>
      <c r="G74" s="13">
        <v>1</v>
      </c>
      <c r="H74" s="18">
        <f t="shared" ref="H74:H85" si="57">E75</f>
        <v>18</v>
      </c>
      <c r="I74" s="18">
        <f t="shared" ref="I74:I85" si="58">H74+273.15</f>
        <v>291.15</v>
      </c>
      <c r="J74" s="18">
        <f t="shared" ref="J74:J85" si="59">EXP(($C$16*(I74-$C$14))/($C$17*I74*$C$14))</f>
        <v>0.157870513912988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0.0822852692617276</v>
      </c>
      <c r="Q74" s="24">
        <f t="shared" ref="Q74:Q85" si="63">P74*$B$76</f>
        <v>0.0213941700080492</v>
      </c>
      <c r="R74" s="18">
        <f t="shared" ref="R74:R85" si="64">L74*$B$76</f>
        <v>0.1355172</v>
      </c>
      <c r="S74" s="25">
        <f t="shared" ref="S74:S85" si="65">Q74/R74</f>
        <v>0.157870513912988</v>
      </c>
      <c r="T74" s="3">
        <v>0.01</v>
      </c>
      <c r="U74" s="26">
        <f t="shared" ref="U74:U85" si="66">S74*T74</f>
        <v>0.00157870513912988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0.00706870513912988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0</v>
      </c>
      <c r="AX74" s="1">
        <f t="shared" ref="AX74:AX85" si="73">AW74*10000*AV74*0.67*AU74*AT74</f>
        <v>0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17.3260116267742</v>
      </c>
      <c r="E75" s="20">
        <f t="shared" ref="E75:E86" si="74">D74</f>
        <v>18</v>
      </c>
      <c r="F75" s="16" t="s">
        <v>73</v>
      </c>
      <c r="G75" s="13">
        <v>2</v>
      </c>
      <c r="H75" s="18">
        <f t="shared" si="57"/>
        <v>17.3260116267742</v>
      </c>
      <c r="I75" s="18">
        <f t="shared" si="58"/>
        <v>290.476011626774</v>
      </c>
      <c r="J75" s="18">
        <f t="shared" si="59"/>
        <v>0.146083569094788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0.960154730738272</v>
      </c>
      <c r="P75" s="18">
        <f t="shared" si="62"/>
        <v>0.140262829949492</v>
      </c>
      <c r="Q75" s="24">
        <f t="shared" si="63"/>
        <v>0.0364683357868679</v>
      </c>
      <c r="R75" s="18">
        <f t="shared" si="64"/>
        <v>0.1355172</v>
      </c>
      <c r="S75" s="25">
        <f t="shared" si="65"/>
        <v>0.269104850062338</v>
      </c>
      <c r="T75" s="3">
        <v>0.01</v>
      </c>
      <c r="U75" s="26">
        <f t="shared" si="66"/>
        <v>0.00269104850062338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0.00818104850062338</v>
      </c>
      <c r="AU75" s="29">
        <f t="shared" si="70"/>
        <v>52.122</v>
      </c>
      <c r="AV75" s="1">
        <f t="shared" si="71"/>
        <v>0.26</v>
      </c>
      <c r="AW75" s="2">
        <f t="shared" si="72"/>
        <v>0</v>
      </c>
      <c r="AX75" s="1">
        <f t="shared" si="73"/>
        <v>0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9">
        <v>19.1246816462069</v>
      </c>
      <c r="E76" s="20">
        <f t="shared" si="74"/>
        <v>17.3260116267742</v>
      </c>
      <c r="F76" s="16" t="s">
        <v>73</v>
      </c>
      <c r="G76" s="13">
        <v>3</v>
      </c>
      <c r="H76" s="18">
        <f t="shared" si="57"/>
        <v>19.1246816462069</v>
      </c>
      <c r="I76" s="18">
        <f t="shared" si="58"/>
        <v>292.274681646207</v>
      </c>
      <c r="J76" s="18">
        <f t="shared" si="59"/>
        <v>0.179551660087205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1.34111190078878</v>
      </c>
      <c r="P76" s="18">
        <f t="shared" si="62"/>
        <v>0.240798868149332</v>
      </c>
      <c r="Q76" s="24">
        <f t="shared" si="63"/>
        <v>0.0626077057188265</v>
      </c>
      <c r="R76" s="18">
        <f t="shared" si="64"/>
        <v>0.1355172</v>
      </c>
      <c r="S76" s="25">
        <f t="shared" si="65"/>
        <v>0.461990844843507</v>
      </c>
      <c r="T76" s="3">
        <v>0.01</v>
      </c>
      <c r="U76" s="26">
        <f t="shared" si="66"/>
        <v>0.00461990844843507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0.005</v>
      </c>
      <c r="AF76" s="3">
        <v>0.49</v>
      </c>
      <c r="AG76" s="26">
        <f t="shared" si="67"/>
        <v>0.00245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0.015</v>
      </c>
      <c r="AR76" s="3">
        <v>0.5</v>
      </c>
      <c r="AS76" s="3">
        <f t="shared" si="68"/>
        <v>0.0075</v>
      </c>
      <c r="AT76" s="2">
        <f t="shared" si="69"/>
        <v>0.0145699084484351</v>
      </c>
      <c r="AU76" s="29">
        <f t="shared" si="70"/>
        <v>52.122</v>
      </c>
      <c r="AV76" s="1">
        <f t="shared" si="71"/>
        <v>0.26</v>
      </c>
      <c r="AW76" s="2">
        <f t="shared" si="72"/>
        <v>0</v>
      </c>
      <c r="AX76" s="1">
        <f t="shared" si="73"/>
        <v>0</v>
      </c>
    </row>
    <row r="77" s="1" customFormat="1" spans="1:50">
      <c r="A77" s="13"/>
      <c r="B77" s="13"/>
      <c r="C77" s="16">
        <v>3</v>
      </c>
      <c r="D77" s="19">
        <v>21.9115039906452</v>
      </c>
      <c r="E77" s="20">
        <f t="shared" si="74"/>
        <v>19.1246816462069</v>
      </c>
      <c r="F77" s="16" t="s">
        <v>73</v>
      </c>
      <c r="G77" s="13">
        <v>4</v>
      </c>
      <c r="H77" s="18">
        <f t="shared" si="57"/>
        <v>21.9115039906452</v>
      </c>
      <c r="I77" s="18">
        <f t="shared" si="58"/>
        <v>295.061503990645</v>
      </c>
      <c r="J77" s="18">
        <f t="shared" si="59"/>
        <v>0.245945091061294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1.62153303263945</v>
      </c>
      <c r="P77" s="18">
        <f t="shared" si="62"/>
        <v>0.398808089371405</v>
      </c>
      <c r="Q77" s="24">
        <f t="shared" si="63"/>
        <v>0.103690103236565</v>
      </c>
      <c r="R77" s="18">
        <f t="shared" si="64"/>
        <v>0.1355172</v>
      </c>
      <c r="S77" s="25">
        <f t="shared" si="65"/>
        <v>0.765143489066815</v>
      </c>
      <c r="T77" s="3">
        <v>0.01</v>
      </c>
      <c r="U77" s="26">
        <f t="shared" si="66"/>
        <v>0.00765143489066815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0.005</v>
      </c>
      <c r="AF77" s="3">
        <v>0.49</v>
      </c>
      <c r="AG77" s="26">
        <f t="shared" si="67"/>
        <v>0.00245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0.015</v>
      </c>
      <c r="AR77" s="3">
        <v>0.5</v>
      </c>
      <c r="AS77" s="3">
        <f t="shared" si="68"/>
        <v>0.0075</v>
      </c>
      <c r="AT77" s="2">
        <f t="shared" si="69"/>
        <v>0.0176014348906681</v>
      </c>
      <c r="AU77" s="29">
        <f t="shared" si="70"/>
        <v>52.122</v>
      </c>
      <c r="AV77" s="1">
        <f t="shared" si="71"/>
        <v>0.26</v>
      </c>
      <c r="AW77" s="2">
        <f t="shared" si="72"/>
        <v>0</v>
      </c>
      <c r="AX77" s="1">
        <f t="shared" si="73"/>
        <v>0</v>
      </c>
    </row>
    <row r="78" s="1" customFormat="1" spans="1:50">
      <c r="A78" s="13"/>
      <c r="B78" s="13"/>
      <c r="C78" s="16">
        <v>4</v>
      </c>
      <c r="D78" s="19">
        <v>25.961547346</v>
      </c>
      <c r="E78" s="20">
        <f t="shared" si="74"/>
        <v>21.9115039906452</v>
      </c>
      <c r="F78" s="16" t="s">
        <v>73</v>
      </c>
      <c r="G78" s="13">
        <v>5</v>
      </c>
      <c r="H78" s="18">
        <f t="shared" si="57"/>
        <v>25.961547346</v>
      </c>
      <c r="I78" s="18">
        <f t="shared" si="58"/>
        <v>299.111547346</v>
      </c>
      <c r="J78" s="18">
        <f t="shared" si="59"/>
        <v>0.38449289941984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1.16158869610464</v>
      </c>
      <c r="O78" s="18">
        <f t="shared" si="75"/>
        <v>0.582356247163402</v>
      </c>
      <c r="P78" s="18">
        <f t="shared" si="62"/>
        <v>0.223911841967114</v>
      </c>
      <c r="Q78" s="24">
        <f t="shared" si="63"/>
        <v>0.0582170789114495</v>
      </c>
      <c r="R78" s="18">
        <f t="shared" si="64"/>
        <v>0.1355172</v>
      </c>
      <c r="S78" s="25">
        <f t="shared" si="65"/>
        <v>0.429591807618882</v>
      </c>
      <c r="T78" s="3">
        <v>0.01</v>
      </c>
      <c r="U78" s="26">
        <f t="shared" si="66"/>
        <v>0.00429591807618882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0.01</v>
      </c>
      <c r="AF78" s="3">
        <v>0.49</v>
      </c>
      <c r="AG78" s="26">
        <f t="shared" si="67"/>
        <v>0.0049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0.02</v>
      </c>
      <c r="AR78" s="3">
        <v>0.5</v>
      </c>
      <c r="AS78" s="3">
        <f t="shared" si="68"/>
        <v>0.01</v>
      </c>
      <c r="AT78" s="2">
        <f t="shared" si="69"/>
        <v>0.0191959180761888</v>
      </c>
      <c r="AU78" s="29">
        <f t="shared" si="70"/>
        <v>52.122</v>
      </c>
      <c r="AV78" s="1">
        <f t="shared" si="71"/>
        <v>0.26</v>
      </c>
      <c r="AW78" s="2">
        <f t="shared" si="72"/>
        <v>0</v>
      </c>
      <c r="AX78" s="1">
        <f t="shared" si="73"/>
        <v>0</v>
      </c>
    </row>
    <row r="79" s="1" customFormat="1" spans="1:50">
      <c r="A79" s="13"/>
      <c r="B79" s="13"/>
      <c r="C79" s="16">
        <v>5</v>
      </c>
      <c r="D79" s="19">
        <v>27.4640614448387</v>
      </c>
      <c r="E79" s="20">
        <f t="shared" si="74"/>
        <v>25.961547346</v>
      </c>
      <c r="F79" s="16" t="s">
        <v>75</v>
      </c>
      <c r="G79" s="13">
        <v>6</v>
      </c>
      <c r="H79" s="18">
        <f t="shared" si="57"/>
        <v>27.4640614448387</v>
      </c>
      <c r="I79" s="18">
        <f t="shared" si="58"/>
        <v>300.614061444839</v>
      </c>
      <c r="J79" s="18">
        <f t="shared" si="59"/>
        <v>0.452427229516394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0.879664405196289</v>
      </c>
      <c r="P79" s="18">
        <f t="shared" si="62"/>
        <v>0.397984129747144</v>
      </c>
      <c r="Q79" s="24">
        <f t="shared" si="63"/>
        <v>0.103475873734257</v>
      </c>
      <c r="R79" s="18">
        <f t="shared" si="64"/>
        <v>0.1355172</v>
      </c>
      <c r="S79" s="25">
        <f t="shared" si="65"/>
        <v>0.763562660195586</v>
      </c>
      <c r="T79" s="3">
        <v>0.01</v>
      </c>
      <c r="U79" s="26">
        <f t="shared" si="66"/>
        <v>0.00763562660195586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0.01</v>
      </c>
      <c r="AF79" s="3">
        <v>0.49</v>
      </c>
      <c r="AG79" s="26">
        <f t="shared" si="67"/>
        <v>0.0049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0.02</v>
      </c>
      <c r="AR79" s="3">
        <v>0.5</v>
      </c>
      <c r="AS79" s="3">
        <f t="shared" si="68"/>
        <v>0.01</v>
      </c>
      <c r="AT79" s="2">
        <f t="shared" si="69"/>
        <v>0.0225356266019559</v>
      </c>
      <c r="AU79" s="29">
        <f t="shared" si="70"/>
        <v>52.122</v>
      </c>
      <c r="AV79" s="1">
        <f t="shared" si="71"/>
        <v>0.26</v>
      </c>
      <c r="AW79" s="2">
        <f t="shared" si="72"/>
        <v>0</v>
      </c>
      <c r="AX79" s="1">
        <f t="shared" si="73"/>
        <v>0</v>
      </c>
    </row>
    <row r="80" s="1" customFormat="1" spans="1:50">
      <c r="A80" s="13"/>
      <c r="B80" s="13"/>
      <c r="C80" s="16">
        <v>6</v>
      </c>
      <c r="D80" s="19">
        <v>27.7179858123333</v>
      </c>
      <c r="E80" s="20">
        <f t="shared" si="74"/>
        <v>27.4640614448387</v>
      </c>
      <c r="F80" s="16" t="s">
        <v>73</v>
      </c>
      <c r="G80" s="13">
        <v>7</v>
      </c>
      <c r="H80" s="18">
        <f t="shared" si="57"/>
        <v>27.7179858123333</v>
      </c>
      <c r="I80" s="18">
        <f t="shared" si="58"/>
        <v>300.867985812333</v>
      </c>
      <c r="J80" s="18">
        <f t="shared" si="59"/>
        <v>0.464965368136038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1.00290027544915</v>
      </c>
      <c r="P80" s="18">
        <f t="shared" si="62"/>
        <v>0.466313895777946</v>
      </c>
      <c r="Q80" s="24">
        <f t="shared" si="63"/>
        <v>0.121241612902266</v>
      </c>
      <c r="R80" s="18">
        <f t="shared" si="64"/>
        <v>0.1355172</v>
      </c>
      <c r="S80" s="25">
        <f t="shared" si="65"/>
        <v>0.894658485434069</v>
      </c>
      <c r="T80" s="3">
        <v>0.01</v>
      </c>
      <c r="U80" s="26">
        <f t="shared" si="66"/>
        <v>0.00894658485434069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0.01</v>
      </c>
      <c r="AF80" s="3">
        <v>0.49</v>
      </c>
      <c r="AG80" s="26">
        <f t="shared" si="67"/>
        <v>0.0049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0.02</v>
      </c>
      <c r="AR80" s="3">
        <v>0.5</v>
      </c>
      <c r="AS80" s="3">
        <f t="shared" si="68"/>
        <v>0.01</v>
      </c>
      <c r="AT80" s="2">
        <f t="shared" si="69"/>
        <v>0.0238465848543407</v>
      </c>
      <c r="AU80" s="29">
        <f t="shared" si="70"/>
        <v>52.122</v>
      </c>
      <c r="AV80" s="1">
        <f t="shared" si="71"/>
        <v>0.26</v>
      </c>
      <c r="AW80" s="2">
        <f t="shared" si="72"/>
        <v>0</v>
      </c>
      <c r="AX80" s="1">
        <f t="shared" si="73"/>
        <v>0</v>
      </c>
    </row>
    <row r="81" s="1" customFormat="1" spans="1:50">
      <c r="A81" s="13"/>
      <c r="B81" s="13"/>
      <c r="C81" s="16">
        <v>7</v>
      </c>
      <c r="D81" s="19">
        <v>27.4597785396774</v>
      </c>
      <c r="E81" s="20">
        <f t="shared" si="74"/>
        <v>27.7179858123333</v>
      </c>
      <c r="F81" s="16" t="s">
        <v>73</v>
      </c>
      <c r="G81" s="13">
        <v>8</v>
      </c>
      <c r="H81" s="18">
        <f t="shared" si="57"/>
        <v>27.4597785396774</v>
      </c>
      <c r="I81" s="18">
        <f t="shared" si="58"/>
        <v>300.609778539677</v>
      </c>
      <c r="J81" s="18">
        <f t="shared" si="59"/>
        <v>0.452218496879309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1.0578063796712</v>
      </c>
      <c r="P81" s="18">
        <f t="shared" si="62"/>
        <v>0.478359611004254</v>
      </c>
      <c r="Q81" s="24">
        <f t="shared" si="63"/>
        <v>0.124373498861106</v>
      </c>
      <c r="R81" s="18">
        <f t="shared" si="64"/>
        <v>0.1355172</v>
      </c>
      <c r="S81" s="25">
        <f t="shared" si="65"/>
        <v>0.917769101347326</v>
      </c>
      <c r="T81" s="3">
        <v>0.01</v>
      </c>
      <c r="U81" s="26">
        <f t="shared" si="66"/>
        <v>0.00917769101347326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0.01</v>
      </c>
      <c r="AF81" s="3">
        <v>0.49</v>
      </c>
      <c r="AG81" s="26">
        <f t="shared" si="67"/>
        <v>0.0049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0.02</v>
      </c>
      <c r="AR81" s="3">
        <v>0.5</v>
      </c>
      <c r="AS81" s="3">
        <f t="shared" si="68"/>
        <v>0.01</v>
      </c>
      <c r="AT81" s="2">
        <f t="shared" si="69"/>
        <v>0.0240776910134733</v>
      </c>
      <c r="AU81" s="29">
        <f t="shared" si="70"/>
        <v>52.122</v>
      </c>
      <c r="AV81" s="1">
        <f t="shared" si="71"/>
        <v>0.26</v>
      </c>
      <c r="AW81" s="2">
        <f t="shared" si="72"/>
        <v>0</v>
      </c>
      <c r="AX81" s="1">
        <f t="shared" si="73"/>
        <v>0</v>
      </c>
    </row>
    <row r="82" s="1" customFormat="1" spans="1:50">
      <c r="A82" s="13"/>
      <c r="B82" s="13"/>
      <c r="C82" s="16">
        <v>8</v>
      </c>
      <c r="D82" s="19">
        <v>27.1278197719355</v>
      </c>
      <c r="E82" s="20">
        <f t="shared" si="74"/>
        <v>27.4597785396774</v>
      </c>
      <c r="F82" s="16" t="s">
        <v>73</v>
      </c>
      <c r="G82" s="13">
        <v>9</v>
      </c>
      <c r="H82" s="18">
        <f t="shared" si="57"/>
        <v>27.1278197719355</v>
      </c>
      <c r="I82" s="18">
        <f t="shared" si="58"/>
        <v>300.277819771935</v>
      </c>
      <c r="J82" s="18">
        <f t="shared" si="59"/>
        <v>0.436312181739012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1.10066676866695</v>
      </c>
      <c r="P82" s="18">
        <f t="shared" si="62"/>
        <v>0.480234319204704</v>
      </c>
      <c r="Q82" s="24">
        <f t="shared" si="63"/>
        <v>0.124860922993223</v>
      </c>
      <c r="R82" s="18">
        <f t="shared" si="64"/>
        <v>0.1355172</v>
      </c>
      <c r="S82" s="25">
        <f t="shared" si="65"/>
        <v>0.921365870850512</v>
      </c>
      <c r="T82" s="3">
        <v>0.01</v>
      </c>
      <c r="U82" s="26">
        <f t="shared" si="66"/>
        <v>0.00921365870850512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0.01</v>
      </c>
      <c r="AF82" s="3">
        <v>0.49</v>
      </c>
      <c r="AG82" s="26">
        <f t="shared" si="67"/>
        <v>0.0049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0.02</v>
      </c>
      <c r="AR82" s="3">
        <v>0.5</v>
      </c>
      <c r="AS82" s="3">
        <f t="shared" si="68"/>
        <v>0.01</v>
      </c>
      <c r="AT82" s="2">
        <f t="shared" si="69"/>
        <v>0.0241136587085051</v>
      </c>
      <c r="AU82" s="29">
        <f t="shared" si="70"/>
        <v>52.122</v>
      </c>
      <c r="AV82" s="1">
        <f t="shared" si="71"/>
        <v>0.26</v>
      </c>
      <c r="AW82" s="2">
        <f t="shared" si="72"/>
        <v>0</v>
      </c>
      <c r="AX82" s="1">
        <f t="shared" si="73"/>
        <v>0</v>
      </c>
    </row>
    <row r="83" s="1" customFormat="1" spans="1:50">
      <c r="A83" s="13"/>
      <c r="B83" s="13"/>
      <c r="C83" s="16">
        <v>9</v>
      </c>
      <c r="D83" s="19">
        <v>26.3899727996667</v>
      </c>
      <c r="E83" s="20">
        <f t="shared" si="74"/>
        <v>27.1278197719355</v>
      </c>
      <c r="F83" s="16" t="s">
        <v>73</v>
      </c>
      <c r="G83" s="13">
        <v>10</v>
      </c>
      <c r="H83" s="18">
        <f t="shared" si="57"/>
        <v>26.3899727996667</v>
      </c>
      <c r="I83" s="18">
        <f t="shared" si="58"/>
        <v>299.539972799667</v>
      </c>
      <c r="J83" s="18">
        <f t="shared" si="59"/>
        <v>0.402817763366407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1.14165244946224</v>
      </c>
      <c r="P83" s="18">
        <f t="shared" si="62"/>
        <v>0.45987788623416</v>
      </c>
      <c r="Q83" s="24">
        <f t="shared" si="63"/>
        <v>0.119568250420882</v>
      </c>
      <c r="R83" s="18">
        <f t="shared" si="64"/>
        <v>0.1355172</v>
      </c>
      <c r="S83" s="25">
        <f t="shared" si="65"/>
        <v>0.882310514243814</v>
      </c>
      <c r="T83" s="3">
        <v>0.01</v>
      </c>
      <c r="U83" s="26">
        <f t="shared" si="66"/>
        <v>0.00882310514243814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0.0187731051424381</v>
      </c>
      <c r="AU83" s="29">
        <f t="shared" si="70"/>
        <v>52.122</v>
      </c>
      <c r="AV83" s="1">
        <f t="shared" si="71"/>
        <v>0.26</v>
      </c>
      <c r="AW83" s="2">
        <f t="shared" si="72"/>
        <v>0</v>
      </c>
      <c r="AX83" s="1">
        <f t="shared" si="73"/>
        <v>0</v>
      </c>
    </row>
    <row r="84" s="1" customFormat="1" spans="1:50">
      <c r="A84" s="13"/>
      <c r="B84" s="13"/>
      <c r="C84" s="16">
        <v>10</v>
      </c>
      <c r="D84" s="19">
        <v>25.0902165503226</v>
      </c>
      <c r="E84" s="20">
        <f t="shared" si="74"/>
        <v>26.3899727996667</v>
      </c>
      <c r="F84" s="16" t="s">
        <v>73</v>
      </c>
      <c r="G84" s="13">
        <v>11</v>
      </c>
      <c r="H84" s="18">
        <f t="shared" si="57"/>
        <v>25.0902165503226</v>
      </c>
      <c r="I84" s="18">
        <f t="shared" si="58"/>
        <v>298.240216550323</v>
      </c>
      <c r="J84" s="18">
        <f t="shared" si="59"/>
        <v>0.349611024308219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0.647685835066678</v>
      </c>
      <c r="O84" s="18">
        <f t="shared" si="75"/>
        <v>0.555308728161404</v>
      </c>
      <c r="P84" s="18">
        <f t="shared" si="62"/>
        <v>0.194142053259803</v>
      </c>
      <c r="Q84" s="24">
        <f t="shared" si="63"/>
        <v>0.0504769338475487</v>
      </c>
      <c r="R84" s="18">
        <f t="shared" si="64"/>
        <v>0.1355172</v>
      </c>
      <c r="S84" s="25">
        <f t="shared" si="65"/>
        <v>0.372476215916125</v>
      </c>
      <c r="T84" s="3">
        <v>0.01</v>
      </c>
      <c r="U84" s="26">
        <f t="shared" si="66"/>
        <v>0.00372476215916125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0.005</v>
      </c>
      <c r="AF84" s="3">
        <v>0.49</v>
      </c>
      <c r="AG84" s="26">
        <f t="shared" si="67"/>
        <v>0.00245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0.015</v>
      </c>
      <c r="AR84" s="3">
        <v>0.5</v>
      </c>
      <c r="AS84" s="3">
        <f t="shared" si="68"/>
        <v>0.0075</v>
      </c>
      <c r="AT84" s="2">
        <f t="shared" si="69"/>
        <v>0.0136747621591613</v>
      </c>
      <c r="AU84" s="29">
        <f t="shared" si="70"/>
        <v>52.122</v>
      </c>
      <c r="AV84" s="1">
        <f t="shared" si="71"/>
        <v>0.26</v>
      </c>
      <c r="AW84" s="2">
        <f t="shared" si="72"/>
        <v>0</v>
      </c>
      <c r="AX84" s="1">
        <f t="shared" si="73"/>
        <v>0</v>
      </c>
    </row>
    <row r="85" s="1" customFormat="1" spans="1:51">
      <c r="A85" s="13"/>
      <c r="B85" s="13"/>
      <c r="C85" s="16">
        <v>11</v>
      </c>
      <c r="D85" s="19">
        <v>23.7953869673333</v>
      </c>
      <c r="E85" s="20">
        <f t="shared" si="74"/>
        <v>25.0902165503226</v>
      </c>
      <c r="F85" s="16" t="s">
        <v>75</v>
      </c>
      <c r="G85" s="13">
        <v>12</v>
      </c>
      <c r="H85" s="18">
        <f t="shared" si="57"/>
        <v>23.7953869673333</v>
      </c>
      <c r="I85" s="18">
        <f t="shared" si="58"/>
        <v>296.945386967333</v>
      </c>
      <c r="J85" s="18">
        <f t="shared" si="59"/>
        <v>0.303221014667156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0.882386674901601</v>
      </c>
      <c r="P85" s="18">
        <f t="shared" si="62"/>
        <v>0.267558182892441</v>
      </c>
      <c r="Q85" s="24">
        <f t="shared" si="63"/>
        <v>0.0695651275520348</v>
      </c>
      <c r="R85" s="18">
        <f t="shared" si="64"/>
        <v>0.1355172</v>
      </c>
      <c r="S85" s="25">
        <f t="shared" si="65"/>
        <v>0.513330614505279</v>
      </c>
      <c r="T85" s="3">
        <v>0.01</v>
      </c>
      <c r="U85" s="26">
        <f t="shared" si="66"/>
        <v>0.00513330614505279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0.0106233061450528</v>
      </c>
      <c r="AU85" s="29">
        <f t="shared" si="70"/>
        <v>52.122</v>
      </c>
      <c r="AV85" s="1">
        <f t="shared" si="71"/>
        <v>0.26</v>
      </c>
      <c r="AW85" s="2">
        <f t="shared" si="72"/>
        <v>0</v>
      </c>
      <c r="AX85" s="1">
        <f t="shared" si="73"/>
        <v>0</v>
      </c>
      <c r="AY85" s="1">
        <f>SUM(AX74:AX85)</f>
        <v>0</v>
      </c>
    </row>
    <row r="86" s="1" customFormat="1" spans="1:46">
      <c r="A86" s="13"/>
      <c r="B86" s="13"/>
      <c r="C86" s="16">
        <v>12</v>
      </c>
      <c r="D86" s="19">
        <v>20.3222167551613</v>
      </c>
      <c r="E86" s="20">
        <f t="shared" si="74"/>
        <v>23.7953869673333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44</v>
      </c>
      <c r="T88" s="23"/>
      <c r="U88" s="23"/>
      <c r="V88" s="23" t="s">
        <v>45</v>
      </c>
      <c r="W88" s="23"/>
      <c r="X88" s="23"/>
      <c r="Y88" s="23" t="s">
        <v>46</v>
      </c>
      <c r="Z88" s="23"/>
      <c r="AA88" s="23"/>
      <c r="AB88" s="23" t="s">
        <v>47</v>
      </c>
      <c r="AC88" s="23"/>
      <c r="AD88" s="23"/>
      <c r="AE88" s="23" t="s">
        <v>48</v>
      </c>
      <c r="AF88" s="23"/>
      <c r="AG88" s="23"/>
      <c r="AH88" s="23" t="s">
        <v>49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51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4" t="s">
        <v>11</v>
      </c>
      <c r="AR89" s="34" t="s">
        <v>12</v>
      </c>
      <c r="AS89" s="34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18</v>
      </c>
      <c r="E90" s="16"/>
      <c r="F90" s="16"/>
      <c r="G90" s="13">
        <v>1</v>
      </c>
      <c r="H90" s="18">
        <f t="shared" ref="H90:H101" si="76">E91</f>
        <v>18</v>
      </c>
      <c r="I90" s="18">
        <f t="shared" ref="I90:I101" si="77">H90+273.15</f>
        <v>291.15</v>
      </c>
      <c r="J90" s="18">
        <f t="shared" ref="J90:J101" si="78">EXP(($C$16*(I90-$C$14))/($C$17*I90*$C$14))</f>
        <v>0.157870513912988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0.0449457353110277</v>
      </c>
      <c r="Q90" s="24">
        <f t="shared" ref="Q90:Q101" si="82">P90*$B$76</f>
        <v>0.0116858911808672</v>
      </c>
      <c r="R90" s="18">
        <f t="shared" ref="R90:R101" si="83">L90*$B$76</f>
        <v>0.074022</v>
      </c>
      <c r="S90" s="25">
        <f t="shared" ref="S90:S101" si="84">Q90/R90</f>
        <v>0.157870513912988</v>
      </c>
      <c r="T90" s="3">
        <v>0.01</v>
      </c>
      <c r="U90" s="26">
        <f t="shared" ref="U90:U101" si="85">S90*T90</f>
        <v>0.00157870513912988</v>
      </c>
      <c r="V90" s="25"/>
      <c r="W90" s="3"/>
      <c r="X90" s="3"/>
      <c r="Y90" s="28"/>
      <c r="Z90" s="3"/>
      <c r="AA90" s="27"/>
      <c r="AB90" s="3"/>
      <c r="AC90" s="3"/>
      <c r="AD90" s="3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0.00706870513912988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0</v>
      </c>
      <c r="AX90" s="1">
        <f t="shared" ref="AX90:AX101" si="92">AW90*10000*AV90*0.67*AU90*AT90</f>
        <v>0</v>
      </c>
      <c r="AZ90" s="2">
        <f t="shared" ref="AZ90:AZ101" si="93">$E$10</f>
        <v>0</v>
      </c>
      <c r="BA90" s="1">
        <f t="shared" ref="BA90:BA101" si="94">AZ90*10000*AV90*0.67*AU90*AT90</f>
        <v>0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17.3260116267742</v>
      </c>
      <c r="E91" s="20">
        <f t="shared" ref="E91:E102" si="95">D90</f>
        <v>18</v>
      </c>
      <c r="F91" s="16" t="s">
        <v>73</v>
      </c>
      <c r="G91" s="13">
        <v>2</v>
      </c>
      <c r="H91" s="18">
        <f t="shared" si="76"/>
        <v>17.3260116267742</v>
      </c>
      <c r="I91" s="18">
        <f t="shared" si="77"/>
        <v>290.476011626774</v>
      </c>
      <c r="J91" s="18">
        <f t="shared" si="78"/>
        <v>0.146083569094788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0.524454264688972</v>
      </c>
      <c r="P91" s="18">
        <f t="shared" si="81"/>
        <v>0.0766141508127477</v>
      </c>
      <c r="Q91" s="24">
        <f t="shared" si="82"/>
        <v>0.0199196792113144</v>
      </c>
      <c r="R91" s="18">
        <f t="shared" si="83"/>
        <v>0.074022</v>
      </c>
      <c r="S91" s="25">
        <f t="shared" si="84"/>
        <v>0.269104850062338</v>
      </c>
      <c r="T91" s="3">
        <v>0.01</v>
      </c>
      <c r="U91" s="26">
        <f t="shared" si="85"/>
        <v>0.00269104850062338</v>
      </c>
      <c r="V91" s="25"/>
      <c r="W91" s="3"/>
      <c r="X91" s="3"/>
      <c r="Y91" s="28"/>
      <c r="Z91" s="3"/>
      <c r="AA91" s="27"/>
      <c r="AB91" s="3"/>
      <c r="AC91" s="3"/>
      <c r="AD91" s="3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0.00818104850062338</v>
      </c>
      <c r="AU91" s="29">
        <f t="shared" si="89"/>
        <v>28.47</v>
      </c>
      <c r="AV91" s="1">
        <f t="shared" si="90"/>
        <v>0.26</v>
      </c>
      <c r="AW91" s="2">
        <f t="shared" si="91"/>
        <v>0</v>
      </c>
      <c r="AX91" s="1">
        <f t="shared" si="92"/>
        <v>0</v>
      </c>
      <c r="AZ91" s="2">
        <f t="shared" si="93"/>
        <v>0</v>
      </c>
      <c r="BA91" s="1">
        <f t="shared" si="94"/>
        <v>0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9">
        <v>19.1246816462069</v>
      </c>
      <c r="E92" s="20">
        <f t="shared" si="95"/>
        <v>17.3260116267742</v>
      </c>
      <c r="F92" s="16" t="s">
        <v>73</v>
      </c>
      <c r="G92" s="13">
        <v>3</v>
      </c>
      <c r="H92" s="18">
        <f t="shared" si="76"/>
        <v>19.1246816462069</v>
      </c>
      <c r="I92" s="18">
        <f t="shared" si="77"/>
        <v>292.274681646207</v>
      </c>
      <c r="J92" s="18">
        <f t="shared" si="78"/>
        <v>0.179551660087205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0.732540113876225</v>
      </c>
      <c r="P92" s="18">
        <f t="shared" si="81"/>
        <v>0.131528793526946</v>
      </c>
      <c r="Q92" s="24">
        <f t="shared" si="82"/>
        <v>0.034197486317006</v>
      </c>
      <c r="R92" s="18">
        <f t="shared" si="83"/>
        <v>0.074022</v>
      </c>
      <c r="S92" s="25">
        <f t="shared" si="84"/>
        <v>0.461990844843506</v>
      </c>
      <c r="T92" s="3">
        <v>0.01</v>
      </c>
      <c r="U92" s="26">
        <f t="shared" si="85"/>
        <v>0.00461990844843506</v>
      </c>
      <c r="V92" s="25"/>
      <c r="W92" s="3"/>
      <c r="X92" s="3"/>
      <c r="Y92" s="28"/>
      <c r="Z92" s="3"/>
      <c r="AA92" s="27"/>
      <c r="AB92" s="3"/>
      <c r="AC92" s="3"/>
      <c r="AD92" s="3"/>
      <c r="AE92" s="25">
        <v>0.005</v>
      </c>
      <c r="AF92" s="3">
        <v>0.49</v>
      </c>
      <c r="AG92" s="26">
        <f t="shared" si="86"/>
        <v>0.00245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0.015</v>
      </c>
      <c r="AR92" s="3">
        <v>0.5</v>
      </c>
      <c r="AS92" s="3">
        <f t="shared" si="87"/>
        <v>0.0075</v>
      </c>
      <c r="AT92" s="2">
        <f t="shared" si="88"/>
        <v>0.0145699084484351</v>
      </c>
      <c r="AU92" s="29">
        <f t="shared" si="89"/>
        <v>28.47</v>
      </c>
      <c r="AV92" s="1">
        <f t="shared" si="90"/>
        <v>0.26</v>
      </c>
      <c r="AW92" s="2">
        <f t="shared" si="91"/>
        <v>0</v>
      </c>
      <c r="AX92" s="1">
        <f t="shared" si="92"/>
        <v>0</v>
      </c>
      <c r="AZ92" s="2">
        <f t="shared" si="93"/>
        <v>0</v>
      </c>
      <c r="BA92" s="1">
        <f t="shared" si="94"/>
        <v>0</v>
      </c>
    </row>
    <row r="93" s="1" customFormat="1" spans="1:53">
      <c r="A93" s="13"/>
      <c r="B93" s="13"/>
      <c r="C93" s="16">
        <v>3</v>
      </c>
      <c r="D93" s="19">
        <v>21.9115039906452</v>
      </c>
      <c r="E93" s="20">
        <f t="shared" si="95"/>
        <v>19.1246816462069</v>
      </c>
      <c r="F93" s="16" t="s">
        <v>73</v>
      </c>
      <c r="G93" s="13">
        <v>4</v>
      </c>
      <c r="H93" s="18">
        <f t="shared" si="76"/>
        <v>21.9115039906452</v>
      </c>
      <c r="I93" s="18">
        <f t="shared" si="77"/>
        <v>295.061503990645</v>
      </c>
      <c r="J93" s="18">
        <f t="shared" si="78"/>
        <v>0.245945091061294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0.885711320349278</v>
      </c>
      <c r="P93" s="18">
        <f t="shared" si="81"/>
        <v>0.217836351337322</v>
      </c>
      <c r="Q93" s="24">
        <f t="shared" si="82"/>
        <v>0.0566374513477038</v>
      </c>
      <c r="R93" s="18">
        <f t="shared" si="83"/>
        <v>0.074022</v>
      </c>
      <c r="S93" s="25">
        <f t="shared" si="84"/>
        <v>0.765143489066815</v>
      </c>
      <c r="T93" s="3">
        <v>0.01</v>
      </c>
      <c r="U93" s="26">
        <f t="shared" si="85"/>
        <v>0.00765143489066815</v>
      </c>
      <c r="V93" s="25"/>
      <c r="W93" s="3"/>
      <c r="X93" s="3"/>
      <c r="Y93" s="28"/>
      <c r="Z93" s="3"/>
      <c r="AA93" s="27"/>
      <c r="AB93" s="3"/>
      <c r="AC93" s="3"/>
      <c r="AD93" s="3"/>
      <c r="AE93" s="25">
        <v>0.005</v>
      </c>
      <c r="AF93" s="3">
        <v>0.49</v>
      </c>
      <c r="AG93" s="26">
        <f t="shared" si="86"/>
        <v>0.00245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0.015</v>
      </c>
      <c r="AR93" s="3">
        <v>0.5</v>
      </c>
      <c r="AS93" s="3">
        <f t="shared" si="87"/>
        <v>0.0075</v>
      </c>
      <c r="AT93" s="2">
        <f t="shared" si="88"/>
        <v>0.0176014348906681</v>
      </c>
      <c r="AU93" s="29">
        <f t="shared" si="89"/>
        <v>28.47</v>
      </c>
      <c r="AV93" s="1">
        <f t="shared" si="90"/>
        <v>0.26</v>
      </c>
      <c r="AW93" s="2">
        <f t="shared" si="91"/>
        <v>0</v>
      </c>
      <c r="AX93" s="1">
        <f t="shared" si="92"/>
        <v>0</v>
      </c>
      <c r="AZ93" s="2">
        <f t="shared" si="93"/>
        <v>0</v>
      </c>
      <c r="BA93" s="1">
        <f t="shared" si="94"/>
        <v>0</v>
      </c>
    </row>
    <row r="94" s="1" customFormat="1" spans="1:53">
      <c r="A94" s="13"/>
      <c r="B94" s="13"/>
      <c r="C94" s="16">
        <v>4</v>
      </c>
      <c r="D94" s="19">
        <v>25.961547346</v>
      </c>
      <c r="E94" s="20">
        <f t="shared" si="95"/>
        <v>21.9115039906452</v>
      </c>
      <c r="F94" s="16" t="s">
        <v>73</v>
      </c>
      <c r="G94" s="13">
        <v>5</v>
      </c>
      <c r="H94" s="18">
        <f t="shared" si="76"/>
        <v>25.961547346</v>
      </c>
      <c r="I94" s="18">
        <f t="shared" si="77"/>
        <v>299.111547346</v>
      </c>
      <c r="J94" s="18">
        <f t="shared" si="78"/>
        <v>0.38449289941984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0.634481220561358</v>
      </c>
      <c r="O94" s="18">
        <f t="shared" si="96"/>
        <v>0.318093748450598</v>
      </c>
      <c r="P94" s="18">
        <f t="shared" si="81"/>
        <v>0.122304787629096</v>
      </c>
      <c r="Q94" s="24">
        <f t="shared" si="82"/>
        <v>0.0317992447835648</v>
      </c>
      <c r="R94" s="18">
        <f t="shared" si="83"/>
        <v>0.074022</v>
      </c>
      <c r="S94" s="25">
        <f t="shared" si="84"/>
        <v>0.429591807618881</v>
      </c>
      <c r="T94" s="3">
        <v>0.01</v>
      </c>
      <c r="U94" s="26">
        <f t="shared" si="85"/>
        <v>0.00429591807618881</v>
      </c>
      <c r="V94" s="25"/>
      <c r="W94" s="3"/>
      <c r="X94" s="3"/>
      <c r="Y94" s="28"/>
      <c r="Z94" s="3"/>
      <c r="AA94" s="27"/>
      <c r="AB94" s="3"/>
      <c r="AC94" s="3"/>
      <c r="AD94" s="3"/>
      <c r="AE94" s="25">
        <v>0.01</v>
      </c>
      <c r="AF94" s="3">
        <v>0.49</v>
      </c>
      <c r="AG94" s="26">
        <f t="shared" si="86"/>
        <v>0.0049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0.02</v>
      </c>
      <c r="AR94" s="3">
        <v>0.5</v>
      </c>
      <c r="AS94" s="3">
        <f t="shared" si="87"/>
        <v>0.01</v>
      </c>
      <c r="AT94" s="2">
        <f t="shared" si="88"/>
        <v>0.0191959180761888</v>
      </c>
      <c r="AU94" s="29">
        <f t="shared" si="89"/>
        <v>28.47</v>
      </c>
      <c r="AV94" s="1">
        <f t="shared" si="90"/>
        <v>0.26</v>
      </c>
      <c r="AW94" s="2">
        <f t="shared" si="91"/>
        <v>0</v>
      </c>
      <c r="AX94" s="1">
        <f t="shared" si="92"/>
        <v>0</v>
      </c>
      <c r="AZ94" s="2">
        <f t="shared" si="93"/>
        <v>0</v>
      </c>
      <c r="BA94" s="1">
        <f t="shared" si="94"/>
        <v>0</v>
      </c>
    </row>
    <row r="95" s="1" customFormat="1" spans="1:53">
      <c r="A95" s="13"/>
      <c r="B95" s="13"/>
      <c r="C95" s="16">
        <v>5</v>
      </c>
      <c r="D95" s="19">
        <v>27.4640614448387</v>
      </c>
      <c r="E95" s="20">
        <f t="shared" si="95"/>
        <v>25.961547346</v>
      </c>
      <c r="F95" s="16" t="s">
        <v>75</v>
      </c>
      <c r="G95" s="13">
        <v>6</v>
      </c>
      <c r="H95" s="18">
        <f t="shared" si="76"/>
        <v>27.4640614448387</v>
      </c>
      <c r="I95" s="18">
        <f t="shared" si="77"/>
        <v>300.614061444839</v>
      </c>
      <c r="J95" s="18">
        <f t="shared" si="78"/>
        <v>0.452427229516394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0.480488960821502</v>
      </c>
      <c r="P95" s="18">
        <f t="shared" si="81"/>
        <v>0.217386289357683</v>
      </c>
      <c r="Q95" s="24">
        <f t="shared" si="82"/>
        <v>0.0565204352329977</v>
      </c>
      <c r="R95" s="18">
        <f t="shared" si="83"/>
        <v>0.074022</v>
      </c>
      <c r="S95" s="25">
        <f t="shared" si="84"/>
        <v>0.763562660195586</v>
      </c>
      <c r="T95" s="3">
        <v>0.01</v>
      </c>
      <c r="U95" s="26">
        <f t="shared" si="85"/>
        <v>0.00763562660195586</v>
      </c>
      <c r="V95" s="25"/>
      <c r="W95" s="3"/>
      <c r="X95" s="3"/>
      <c r="Y95" s="28"/>
      <c r="Z95" s="3"/>
      <c r="AA95" s="27"/>
      <c r="AB95" s="3"/>
      <c r="AC95" s="3"/>
      <c r="AD95" s="3"/>
      <c r="AE95" s="25">
        <v>0.01</v>
      </c>
      <c r="AF95" s="3">
        <v>0.49</v>
      </c>
      <c r="AG95" s="26">
        <f t="shared" si="86"/>
        <v>0.0049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0.02</v>
      </c>
      <c r="AR95" s="3">
        <v>0.5</v>
      </c>
      <c r="AS95" s="3">
        <f t="shared" si="87"/>
        <v>0.01</v>
      </c>
      <c r="AT95" s="2">
        <f t="shared" si="88"/>
        <v>0.0225356266019559</v>
      </c>
      <c r="AU95" s="29">
        <f t="shared" si="89"/>
        <v>28.47</v>
      </c>
      <c r="AV95" s="1">
        <f t="shared" si="90"/>
        <v>0.26</v>
      </c>
      <c r="AW95" s="2">
        <f t="shared" si="91"/>
        <v>0</v>
      </c>
      <c r="AX95" s="1">
        <f t="shared" si="92"/>
        <v>0</v>
      </c>
      <c r="AZ95" s="2">
        <f t="shared" si="93"/>
        <v>0</v>
      </c>
      <c r="BA95" s="1">
        <f t="shared" si="94"/>
        <v>0</v>
      </c>
    </row>
    <row r="96" s="1" customFormat="1" spans="1:53">
      <c r="A96" s="13"/>
      <c r="B96" s="13"/>
      <c r="C96" s="16">
        <v>6</v>
      </c>
      <c r="D96" s="19">
        <v>27.7179858123333</v>
      </c>
      <c r="E96" s="20">
        <f t="shared" si="95"/>
        <v>27.4640614448387</v>
      </c>
      <c r="F96" s="16" t="s">
        <v>73</v>
      </c>
      <c r="G96" s="13">
        <v>7</v>
      </c>
      <c r="H96" s="18">
        <f t="shared" si="76"/>
        <v>27.7179858123333</v>
      </c>
      <c r="I96" s="18">
        <f t="shared" si="77"/>
        <v>300.867985812333</v>
      </c>
      <c r="J96" s="18">
        <f t="shared" si="78"/>
        <v>0.464965368136038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0.547802671463819</v>
      </c>
      <c r="P96" s="18">
        <f t="shared" si="81"/>
        <v>0.25470927080308</v>
      </c>
      <c r="Q96" s="24">
        <f t="shared" si="82"/>
        <v>0.0662244104088007</v>
      </c>
      <c r="R96" s="18">
        <f t="shared" si="83"/>
        <v>0.074022</v>
      </c>
      <c r="S96" s="25">
        <f t="shared" si="84"/>
        <v>0.89465848543407</v>
      </c>
      <c r="T96" s="3">
        <v>0.01</v>
      </c>
      <c r="U96" s="26">
        <f t="shared" si="85"/>
        <v>0.0089465848543407</v>
      </c>
      <c r="V96" s="25"/>
      <c r="W96" s="3"/>
      <c r="X96" s="3"/>
      <c r="Y96" s="28"/>
      <c r="Z96" s="3"/>
      <c r="AA96" s="27"/>
      <c r="AB96" s="3"/>
      <c r="AC96" s="3"/>
      <c r="AD96" s="3"/>
      <c r="AE96" s="25">
        <v>0.01</v>
      </c>
      <c r="AF96" s="3">
        <v>0.49</v>
      </c>
      <c r="AG96" s="26">
        <f t="shared" si="86"/>
        <v>0.0049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0.02</v>
      </c>
      <c r="AR96" s="3">
        <v>0.5</v>
      </c>
      <c r="AS96" s="3">
        <f t="shared" si="87"/>
        <v>0.01</v>
      </c>
      <c r="AT96" s="2">
        <f t="shared" si="88"/>
        <v>0.0238465848543407</v>
      </c>
      <c r="AU96" s="29">
        <f t="shared" si="89"/>
        <v>28.47</v>
      </c>
      <c r="AV96" s="1">
        <f t="shared" si="90"/>
        <v>0.26</v>
      </c>
      <c r="AW96" s="2">
        <f t="shared" si="91"/>
        <v>0</v>
      </c>
      <c r="AX96" s="1">
        <f t="shared" si="92"/>
        <v>0</v>
      </c>
      <c r="AZ96" s="2">
        <f t="shared" si="93"/>
        <v>0</v>
      </c>
      <c r="BA96" s="1">
        <f t="shared" si="94"/>
        <v>0</v>
      </c>
    </row>
    <row r="97" s="1" customFormat="1" spans="1:53">
      <c r="A97" s="13"/>
      <c r="B97" s="13"/>
      <c r="C97" s="16">
        <v>7</v>
      </c>
      <c r="D97" s="19">
        <v>27.4597785396774</v>
      </c>
      <c r="E97" s="20">
        <f t="shared" si="95"/>
        <v>27.7179858123333</v>
      </c>
      <c r="F97" s="16" t="s">
        <v>73</v>
      </c>
      <c r="G97" s="13">
        <v>8</v>
      </c>
      <c r="H97" s="18">
        <f t="shared" si="76"/>
        <v>27.4597785396774</v>
      </c>
      <c r="I97" s="18">
        <f t="shared" si="77"/>
        <v>300.609778539677</v>
      </c>
      <c r="J97" s="18">
        <f t="shared" si="78"/>
        <v>0.452218496879309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0.577793400660739</v>
      </c>
      <c r="P97" s="18">
        <f t="shared" si="81"/>
        <v>0.261288863153584</v>
      </c>
      <c r="Q97" s="24">
        <f t="shared" si="82"/>
        <v>0.0679351044199318</v>
      </c>
      <c r="R97" s="18">
        <f t="shared" si="83"/>
        <v>0.074022</v>
      </c>
      <c r="S97" s="25">
        <f t="shared" si="84"/>
        <v>0.917769101347326</v>
      </c>
      <c r="T97" s="3">
        <v>0.01</v>
      </c>
      <c r="U97" s="26">
        <f t="shared" si="85"/>
        <v>0.00917769101347326</v>
      </c>
      <c r="V97" s="25"/>
      <c r="W97" s="3"/>
      <c r="X97" s="3"/>
      <c r="Y97" s="28"/>
      <c r="Z97" s="3"/>
      <c r="AA97" s="27"/>
      <c r="AB97" s="3"/>
      <c r="AC97" s="3"/>
      <c r="AD97" s="3"/>
      <c r="AE97" s="25">
        <v>0.01</v>
      </c>
      <c r="AF97" s="3">
        <v>0.49</v>
      </c>
      <c r="AG97" s="26">
        <f t="shared" si="86"/>
        <v>0.0049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0.02</v>
      </c>
      <c r="AR97" s="3">
        <v>0.5</v>
      </c>
      <c r="AS97" s="3">
        <f t="shared" si="87"/>
        <v>0.01</v>
      </c>
      <c r="AT97" s="2">
        <f t="shared" si="88"/>
        <v>0.0240776910134733</v>
      </c>
      <c r="AU97" s="29">
        <f t="shared" si="89"/>
        <v>28.47</v>
      </c>
      <c r="AV97" s="1">
        <f t="shared" si="90"/>
        <v>0.26</v>
      </c>
      <c r="AW97" s="2">
        <f t="shared" si="91"/>
        <v>0</v>
      </c>
      <c r="AX97" s="1">
        <f t="shared" si="92"/>
        <v>0</v>
      </c>
      <c r="AZ97" s="2">
        <f t="shared" si="93"/>
        <v>0</v>
      </c>
      <c r="BA97" s="1">
        <f t="shared" si="94"/>
        <v>0</v>
      </c>
    </row>
    <row r="98" s="1" customFormat="1" spans="1:53">
      <c r="A98" s="13"/>
      <c r="B98" s="13"/>
      <c r="C98" s="16">
        <v>8</v>
      </c>
      <c r="D98" s="19">
        <v>27.1278197719355</v>
      </c>
      <c r="E98" s="20">
        <f t="shared" si="95"/>
        <v>27.4597785396774</v>
      </c>
      <c r="F98" s="16" t="s">
        <v>73</v>
      </c>
      <c r="G98" s="13">
        <v>9</v>
      </c>
      <c r="H98" s="18">
        <f t="shared" si="76"/>
        <v>27.1278197719355</v>
      </c>
      <c r="I98" s="18">
        <f t="shared" si="77"/>
        <v>300.277819771935</v>
      </c>
      <c r="J98" s="18">
        <f t="shared" si="78"/>
        <v>0.436312181739012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0.601204537507155</v>
      </c>
      <c r="P98" s="18">
        <f t="shared" si="81"/>
        <v>0.262312863431141</v>
      </c>
      <c r="Q98" s="24">
        <f t="shared" si="82"/>
        <v>0.0682013444920966</v>
      </c>
      <c r="R98" s="18">
        <f t="shared" si="83"/>
        <v>0.074022</v>
      </c>
      <c r="S98" s="25">
        <f t="shared" si="84"/>
        <v>0.921365870850511</v>
      </c>
      <c r="T98" s="3">
        <v>0.01</v>
      </c>
      <c r="U98" s="26">
        <f t="shared" si="85"/>
        <v>0.00921365870850511</v>
      </c>
      <c r="V98" s="25"/>
      <c r="W98" s="3"/>
      <c r="X98" s="3"/>
      <c r="Y98" s="28"/>
      <c r="Z98" s="3"/>
      <c r="AA98" s="27"/>
      <c r="AB98" s="3"/>
      <c r="AC98" s="3"/>
      <c r="AD98" s="3"/>
      <c r="AE98" s="25">
        <v>0.01</v>
      </c>
      <c r="AF98" s="3">
        <v>0.49</v>
      </c>
      <c r="AG98" s="26">
        <f t="shared" si="86"/>
        <v>0.0049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0.02</v>
      </c>
      <c r="AR98" s="3">
        <v>0.5</v>
      </c>
      <c r="AS98" s="3">
        <f t="shared" si="87"/>
        <v>0.01</v>
      </c>
      <c r="AT98" s="2">
        <f t="shared" si="88"/>
        <v>0.0241136587085051</v>
      </c>
      <c r="AU98" s="29">
        <f t="shared" si="89"/>
        <v>28.47</v>
      </c>
      <c r="AV98" s="1">
        <f t="shared" si="90"/>
        <v>0.26</v>
      </c>
      <c r="AW98" s="2">
        <f t="shared" si="91"/>
        <v>0</v>
      </c>
      <c r="AX98" s="1">
        <f t="shared" si="92"/>
        <v>0</v>
      </c>
      <c r="AZ98" s="2">
        <f t="shared" si="93"/>
        <v>0</v>
      </c>
      <c r="BA98" s="1">
        <f t="shared" si="94"/>
        <v>0</v>
      </c>
    </row>
    <row r="99" s="1" customFormat="1" spans="1:53">
      <c r="A99" s="13"/>
      <c r="B99" s="13"/>
      <c r="C99" s="16">
        <v>9</v>
      </c>
      <c r="D99" s="19">
        <v>26.3899727996667</v>
      </c>
      <c r="E99" s="20">
        <f t="shared" si="95"/>
        <v>27.1278197719355</v>
      </c>
      <c r="F99" s="16" t="s">
        <v>73</v>
      </c>
      <c r="G99" s="13">
        <v>10</v>
      </c>
      <c r="H99" s="18">
        <f t="shared" si="76"/>
        <v>26.3899727996667</v>
      </c>
      <c r="I99" s="18">
        <f t="shared" si="77"/>
        <v>299.539972799667</v>
      </c>
      <c r="J99" s="18">
        <f t="shared" si="78"/>
        <v>0.402817763366407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0.623591674076015</v>
      </c>
      <c r="P99" s="18">
        <f t="shared" si="81"/>
        <v>0.251193803405214</v>
      </c>
      <c r="Q99" s="24">
        <f t="shared" si="82"/>
        <v>0.0653103888853556</v>
      </c>
      <c r="R99" s="18">
        <f t="shared" si="83"/>
        <v>0.074022</v>
      </c>
      <c r="S99" s="25">
        <f t="shared" si="84"/>
        <v>0.882310514243813</v>
      </c>
      <c r="T99" s="3">
        <v>0.01</v>
      </c>
      <c r="U99" s="26">
        <f t="shared" si="85"/>
        <v>0.00882310514243814</v>
      </c>
      <c r="V99" s="25"/>
      <c r="W99" s="3"/>
      <c r="X99" s="3"/>
      <c r="Y99" s="28"/>
      <c r="Z99" s="3"/>
      <c r="AA99" s="27"/>
      <c r="AB99" s="3"/>
      <c r="AC99" s="3"/>
      <c r="AD99" s="3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0.0187731051424381</v>
      </c>
      <c r="AU99" s="29">
        <f t="shared" si="89"/>
        <v>28.47</v>
      </c>
      <c r="AV99" s="1">
        <f t="shared" si="90"/>
        <v>0.26</v>
      </c>
      <c r="AW99" s="2">
        <f t="shared" si="91"/>
        <v>0</v>
      </c>
      <c r="AX99" s="1">
        <f t="shared" si="92"/>
        <v>0</v>
      </c>
      <c r="AZ99" s="2">
        <f t="shared" si="93"/>
        <v>0</v>
      </c>
      <c r="BA99" s="1">
        <f t="shared" si="94"/>
        <v>0</v>
      </c>
    </row>
    <row r="100" s="1" customFormat="1" spans="1:53">
      <c r="A100" s="13"/>
      <c r="B100" s="13"/>
      <c r="C100" s="16">
        <v>10</v>
      </c>
      <c r="D100" s="19">
        <v>25.0902165503226</v>
      </c>
      <c r="E100" s="20">
        <f t="shared" si="95"/>
        <v>26.3899727996667</v>
      </c>
      <c r="F100" s="16" t="s">
        <v>73</v>
      </c>
      <c r="G100" s="13">
        <v>11</v>
      </c>
      <c r="H100" s="18">
        <f t="shared" si="76"/>
        <v>25.0902165503226</v>
      </c>
      <c r="I100" s="18">
        <f t="shared" si="77"/>
        <v>298.240216550323</v>
      </c>
      <c r="J100" s="18">
        <f t="shared" si="78"/>
        <v>0.349611024308219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0.353777977137261</v>
      </c>
      <c r="O100" s="18">
        <f t="shared" si="96"/>
        <v>0.30331989353354</v>
      </c>
      <c r="P100" s="18">
        <f t="shared" si="81"/>
        <v>0.106043978671321</v>
      </c>
      <c r="Q100" s="24">
        <f t="shared" si="82"/>
        <v>0.0275714344545434</v>
      </c>
      <c r="R100" s="18">
        <f t="shared" si="83"/>
        <v>0.074022</v>
      </c>
      <c r="S100" s="25">
        <f t="shared" si="84"/>
        <v>0.372476215916125</v>
      </c>
      <c r="T100" s="3">
        <v>0.01</v>
      </c>
      <c r="U100" s="26">
        <f t="shared" si="85"/>
        <v>0.00372476215916125</v>
      </c>
      <c r="V100" s="25"/>
      <c r="W100" s="3"/>
      <c r="X100" s="3"/>
      <c r="Y100" s="28"/>
      <c r="Z100" s="3"/>
      <c r="AA100" s="27"/>
      <c r="AB100" s="3"/>
      <c r="AC100" s="3"/>
      <c r="AD100" s="3"/>
      <c r="AE100" s="25">
        <v>0.005</v>
      </c>
      <c r="AF100" s="3">
        <v>0.49</v>
      </c>
      <c r="AG100" s="26">
        <f t="shared" si="86"/>
        <v>0.00245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0.015</v>
      </c>
      <c r="AR100" s="3">
        <v>0.5</v>
      </c>
      <c r="AS100" s="3">
        <f t="shared" si="87"/>
        <v>0.0075</v>
      </c>
      <c r="AT100" s="2">
        <f t="shared" si="88"/>
        <v>0.0136747621591613</v>
      </c>
      <c r="AU100" s="29">
        <f t="shared" si="89"/>
        <v>28.47</v>
      </c>
      <c r="AV100" s="1">
        <f t="shared" si="90"/>
        <v>0.26</v>
      </c>
      <c r="AW100" s="2">
        <f t="shared" si="91"/>
        <v>0</v>
      </c>
      <c r="AX100" s="1">
        <f t="shared" si="92"/>
        <v>0</v>
      </c>
      <c r="AZ100" s="2">
        <f t="shared" si="93"/>
        <v>0</v>
      </c>
      <c r="BA100" s="1">
        <f t="shared" si="94"/>
        <v>0</v>
      </c>
    </row>
    <row r="101" s="1" customFormat="1" spans="1:54">
      <c r="A101" s="13"/>
      <c r="B101" s="13"/>
      <c r="C101" s="16">
        <v>11</v>
      </c>
      <c r="D101" s="19">
        <v>23.7953869673333</v>
      </c>
      <c r="E101" s="20">
        <f t="shared" si="95"/>
        <v>25.0902165503226</v>
      </c>
      <c r="F101" s="16" t="s">
        <v>75</v>
      </c>
      <c r="G101" s="13">
        <v>12</v>
      </c>
      <c r="H101" s="18">
        <f t="shared" si="76"/>
        <v>23.7953869673333</v>
      </c>
      <c r="I101" s="18">
        <f t="shared" si="77"/>
        <v>296.945386967333</v>
      </c>
      <c r="J101" s="18">
        <f t="shared" si="78"/>
        <v>0.303221014667156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0.481975914862219</v>
      </c>
      <c r="P101" s="18">
        <f t="shared" si="81"/>
        <v>0.146145225949653</v>
      </c>
      <c r="Q101" s="24">
        <f t="shared" si="82"/>
        <v>0.0379977587469098</v>
      </c>
      <c r="R101" s="18">
        <f t="shared" si="83"/>
        <v>0.074022</v>
      </c>
      <c r="S101" s="25">
        <f t="shared" si="84"/>
        <v>0.513330614505279</v>
      </c>
      <c r="T101" s="3">
        <v>0.01</v>
      </c>
      <c r="U101" s="26">
        <f t="shared" si="85"/>
        <v>0.00513330614505279</v>
      </c>
      <c r="V101" s="25"/>
      <c r="W101" s="3"/>
      <c r="X101" s="3"/>
      <c r="Y101" s="28"/>
      <c r="Z101" s="3"/>
      <c r="AA101" s="27"/>
      <c r="AB101" s="3"/>
      <c r="AC101" s="3"/>
      <c r="AD101" s="3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0.0106233061450528</v>
      </c>
      <c r="AU101" s="29">
        <f t="shared" si="89"/>
        <v>28.47</v>
      </c>
      <c r="AV101" s="1">
        <f t="shared" si="90"/>
        <v>0.26</v>
      </c>
      <c r="AW101" s="2">
        <f t="shared" si="91"/>
        <v>0</v>
      </c>
      <c r="AX101" s="1">
        <f t="shared" si="92"/>
        <v>0</v>
      </c>
      <c r="AY101" s="1">
        <f>SUM(AX90:AX101)</f>
        <v>0</v>
      </c>
      <c r="AZ101" s="2">
        <f t="shared" si="93"/>
        <v>0</v>
      </c>
      <c r="BA101" s="1">
        <f t="shared" si="94"/>
        <v>0</v>
      </c>
      <c r="BB101" s="1">
        <f>SUM(BA90:BA101)</f>
        <v>0</v>
      </c>
    </row>
    <row r="102" s="1" customFormat="1" spans="1:46">
      <c r="A102" s="13"/>
      <c r="B102" s="13"/>
      <c r="C102" s="16">
        <v>12</v>
      </c>
      <c r="D102" s="19">
        <v>20.3222167551613</v>
      </c>
      <c r="E102" s="20">
        <f t="shared" si="95"/>
        <v>23.7953869673333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selection activeCell="J7" sqref="J7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210.727</v>
      </c>
      <c r="F2" s="3">
        <v>1069.523</v>
      </c>
      <c r="G2" s="7">
        <f>(F2+F3+F4)/3</f>
        <v>1305.751</v>
      </c>
      <c r="H2" s="3">
        <v>0.13</v>
      </c>
      <c r="I2" s="21">
        <f>(H2+H3+H4)/3</f>
        <v>0.12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502.454794520548</v>
      </c>
      <c r="F5" s="3">
        <v>91.104</v>
      </c>
      <c r="G5" s="7">
        <f>(F5+F6)/2</f>
        <v>92.50925</v>
      </c>
      <c r="H5" s="3">
        <v>0.13</v>
      </c>
      <c r="I5" s="21">
        <f>(H5+H6)/2</f>
        <v>0.13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2577.54583635895</v>
      </c>
      <c r="F7" s="3">
        <v>122.786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3">
        <v>1.82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0.32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0.93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(AV38+AV53+AY85+AY101+BB101+AG69)</f>
        <v>77395249.9559566</v>
      </c>
      <c r="J14" s="14" t="s">
        <v>21</v>
      </c>
      <c r="K14" s="14">
        <f>I14/(10000*1000)</f>
        <v>7.73952499559566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14">
        <v>47472816.5227245</v>
      </c>
      <c r="J15" s="14" t="s">
        <v>21</v>
      </c>
      <c r="K15" s="14">
        <f>I15/(10000*1000)</f>
        <v>4.74728165227245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44</v>
      </c>
      <c r="T25" s="23"/>
      <c r="U25" s="23"/>
      <c r="V25" s="23" t="s">
        <v>45</v>
      </c>
      <c r="W25" s="23"/>
      <c r="X25" s="23"/>
      <c r="Y25" s="23" t="s">
        <v>46</v>
      </c>
      <c r="Z25" s="23"/>
      <c r="AA25" s="23"/>
      <c r="AB25" s="23" t="s">
        <v>47</v>
      </c>
      <c r="AC25" s="23"/>
      <c r="AD25" s="23"/>
      <c r="AE25" s="23" t="s">
        <v>48</v>
      </c>
      <c r="AF25" s="23"/>
      <c r="AG25" s="23"/>
      <c r="AH25" s="23" t="s">
        <v>49</v>
      </c>
      <c r="AI25" s="23"/>
      <c r="AJ25" s="23"/>
      <c r="AK25" s="31" t="s">
        <v>50</v>
      </c>
      <c r="AL25" s="32"/>
      <c r="AM25" s="33"/>
      <c r="AN25" s="23" t="s">
        <v>51</v>
      </c>
      <c r="AO25" s="23"/>
      <c r="AP25" s="23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4" t="s">
        <v>11</v>
      </c>
      <c r="AO26" s="34" t="s">
        <v>12</v>
      </c>
      <c r="AP26" s="34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1305.751</v>
      </c>
      <c r="C27" s="16" t="s">
        <v>72</v>
      </c>
      <c r="D27" s="17">
        <v>3</v>
      </c>
      <c r="E27" s="16"/>
      <c r="F27" s="16"/>
      <c r="G27" s="13">
        <v>1</v>
      </c>
      <c r="H27" s="18">
        <f t="shared" ref="H27:H38" si="0">E28</f>
        <v>3</v>
      </c>
      <c r="I27" s="18">
        <f t="shared" ref="I27:I38" si="1">H27+273.15</f>
        <v>276.15</v>
      </c>
      <c r="J27" s="18">
        <f t="shared" ref="J27:J38" si="2">EXP(($C$16*(I27-$C$14))/($C$17*I27*$C$14))</f>
        <v>0.0256677222920585</v>
      </c>
      <c r="K27" s="18">
        <f t="shared" ref="K27:K38" si="3">$B$27/12</f>
        <v>108.812583333333</v>
      </c>
      <c r="L27" s="18">
        <f t="shared" ref="L27:L38" si="4">K27*$B$28/100</f>
        <v>1.08812583333333</v>
      </c>
      <c r="M27" s="13" t="s">
        <v>73</v>
      </c>
      <c r="N27" s="13"/>
      <c r="O27" s="18">
        <f>L27</f>
        <v>1.08812583333333</v>
      </c>
      <c r="P27" s="18">
        <f t="shared" ref="P27:P38" si="5">O27*J27</f>
        <v>0.0279297117088147</v>
      </c>
      <c r="Q27" s="24">
        <f t="shared" ref="Q27:Q38" si="6">P27*$B$29</f>
        <v>0.00335156540505777</v>
      </c>
      <c r="R27" s="18">
        <f t="shared" ref="R27:R38" si="7">L27*$B$29</f>
        <v>0.1305751</v>
      </c>
      <c r="S27" s="25">
        <f t="shared" ref="S27:S38" si="8">Q27/R27</f>
        <v>0.0256677222920585</v>
      </c>
      <c r="T27" s="3">
        <v>0.01</v>
      </c>
      <c r="U27" s="26">
        <f t="shared" ref="U27:U38" si="9">S27*T27</f>
        <v>0.000256677222920585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0.0221566772229206</v>
      </c>
      <c r="AR27" s="29">
        <f t="shared" ref="AR27:AR38" si="15">$B$27/12</f>
        <v>108.812583333333</v>
      </c>
      <c r="AS27" s="1">
        <f t="shared" ref="AS27:AS38" si="16">$B$29</f>
        <v>0.12</v>
      </c>
      <c r="AT27" s="2">
        <f>$E$2/12</f>
        <v>17.5605833333333</v>
      </c>
      <c r="AU27" s="1">
        <f t="shared" ref="AU27:AU38" si="17">AT27*10000*AS27*0.67*AR27*AQ27</f>
        <v>34039.1525437833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4.16936990706452</v>
      </c>
      <c r="E28" s="20">
        <f t="shared" ref="E28:E39" si="18">D27</f>
        <v>3</v>
      </c>
      <c r="F28" s="16" t="s">
        <v>73</v>
      </c>
      <c r="G28" s="13">
        <v>2</v>
      </c>
      <c r="H28" s="18">
        <f t="shared" si="0"/>
        <v>4.16936990706452</v>
      </c>
      <c r="I28" s="18">
        <f t="shared" si="1"/>
        <v>277.319369907064</v>
      </c>
      <c r="J28" s="18">
        <f t="shared" si="2"/>
        <v>0.0297821968468125</v>
      </c>
      <c r="K28" s="18">
        <f t="shared" si="3"/>
        <v>108.812583333333</v>
      </c>
      <c r="L28" s="18">
        <f t="shared" si="4"/>
        <v>1.08812583333333</v>
      </c>
      <c r="M28" s="13" t="s">
        <v>73</v>
      </c>
      <c r="N28" s="13"/>
      <c r="O28" s="18">
        <f t="shared" ref="O28:O38" si="19">L28+O27-P27-N28</f>
        <v>2.14832195495785</v>
      </c>
      <c r="P28" s="18">
        <f t="shared" si="5"/>
        <v>0.0639817473528838</v>
      </c>
      <c r="Q28" s="24">
        <f t="shared" si="6"/>
        <v>0.00767780968234606</v>
      </c>
      <c r="R28" s="18">
        <f t="shared" si="7"/>
        <v>0.1305751</v>
      </c>
      <c r="S28" s="25">
        <f t="shared" si="8"/>
        <v>0.0587999525357136</v>
      </c>
      <c r="T28" s="3">
        <v>0.01</v>
      </c>
      <c r="U28" s="26">
        <f t="shared" si="9"/>
        <v>0.000587999525357136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0.0224879995253571</v>
      </c>
      <c r="AR28" s="29">
        <f t="shared" si="15"/>
        <v>108.812583333333</v>
      </c>
      <c r="AS28" s="1">
        <f t="shared" si="16"/>
        <v>0.12</v>
      </c>
      <c r="AT28" s="2">
        <f t="shared" ref="AT28:AT38" si="20">$E$2/12</f>
        <v>17.5605833333333</v>
      </c>
      <c r="AU28" s="1">
        <f t="shared" si="17"/>
        <v>34548.1607438996</v>
      </c>
    </row>
    <row r="29" s="1" customFormat="1" spans="1:47">
      <c r="A29" s="13" t="s">
        <v>37</v>
      </c>
      <c r="B29" s="13">
        <f>I2</f>
        <v>0.12</v>
      </c>
      <c r="C29" s="16">
        <v>2</v>
      </c>
      <c r="D29" s="19">
        <v>5.60125056248276</v>
      </c>
      <c r="E29" s="20">
        <f t="shared" si="18"/>
        <v>4.16936990706452</v>
      </c>
      <c r="F29" s="16" t="s">
        <v>73</v>
      </c>
      <c r="G29" s="13">
        <v>3</v>
      </c>
      <c r="H29" s="18">
        <f t="shared" si="0"/>
        <v>5.60125056248276</v>
      </c>
      <c r="I29" s="18">
        <f t="shared" si="1"/>
        <v>278.751250562483</v>
      </c>
      <c r="J29" s="18">
        <f t="shared" si="2"/>
        <v>0.0356683842686611</v>
      </c>
      <c r="K29" s="18">
        <f t="shared" si="3"/>
        <v>108.812583333333</v>
      </c>
      <c r="L29" s="18">
        <f t="shared" si="4"/>
        <v>1.08812583333333</v>
      </c>
      <c r="M29" s="13" t="s">
        <v>73</v>
      </c>
      <c r="N29" s="13"/>
      <c r="O29" s="18">
        <f t="shared" si="19"/>
        <v>3.1724660409383</v>
      </c>
      <c r="P29" s="18">
        <f t="shared" si="5"/>
        <v>0.113156737827465</v>
      </c>
      <c r="Q29" s="24">
        <f t="shared" si="6"/>
        <v>0.0135788085392958</v>
      </c>
      <c r="R29" s="18">
        <f t="shared" si="7"/>
        <v>0.1305751</v>
      </c>
      <c r="S29" s="25">
        <f t="shared" si="8"/>
        <v>0.103992327321946</v>
      </c>
      <c r="T29" s="3">
        <v>0.01</v>
      </c>
      <c r="U29" s="26">
        <f t="shared" si="9"/>
        <v>0.00103992327321946</v>
      </c>
      <c r="V29" s="25"/>
      <c r="W29" s="3"/>
      <c r="X29" s="26"/>
      <c r="Y29" s="28">
        <v>0.04</v>
      </c>
      <c r="Z29" s="3">
        <v>0.21</v>
      </c>
      <c r="AA29" s="27">
        <f t="shared" si="10"/>
        <v>0.0084</v>
      </c>
      <c r="AB29" s="3">
        <v>0.015</v>
      </c>
      <c r="AC29" s="3">
        <v>0.29</v>
      </c>
      <c r="AD29" s="27">
        <f t="shared" si="11"/>
        <v>0.00435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0.0285899232732195</v>
      </c>
      <c r="AR29" s="29">
        <f t="shared" si="15"/>
        <v>108.812583333333</v>
      </c>
      <c r="AS29" s="1">
        <f t="shared" si="16"/>
        <v>0.12</v>
      </c>
      <c r="AT29" s="2">
        <f t="shared" si="20"/>
        <v>17.5605833333333</v>
      </c>
      <c r="AU29" s="1">
        <f t="shared" si="17"/>
        <v>43922.5047023499</v>
      </c>
    </row>
    <row r="30" s="1" customFormat="1" spans="1:47">
      <c r="A30" s="13"/>
      <c r="B30" s="13"/>
      <c r="C30" s="16">
        <v>3</v>
      </c>
      <c r="D30" s="19">
        <v>10.8801753874516</v>
      </c>
      <c r="E30" s="20">
        <f t="shared" si="18"/>
        <v>5.60125056248276</v>
      </c>
      <c r="F30" s="16" t="s">
        <v>73</v>
      </c>
      <c r="G30" s="13">
        <v>4</v>
      </c>
      <c r="H30" s="18">
        <f t="shared" si="0"/>
        <v>10.8801753874516</v>
      </c>
      <c r="I30" s="18">
        <f t="shared" si="1"/>
        <v>284.030175387452</v>
      </c>
      <c r="J30" s="18">
        <f t="shared" si="2"/>
        <v>0.0682697541969347</v>
      </c>
      <c r="K30" s="18">
        <f t="shared" si="3"/>
        <v>108.812583333333</v>
      </c>
      <c r="L30" s="18">
        <f t="shared" si="4"/>
        <v>1.08812583333333</v>
      </c>
      <c r="M30" s="13" t="s">
        <v>73</v>
      </c>
      <c r="N30" s="13"/>
      <c r="O30" s="18">
        <f t="shared" si="19"/>
        <v>4.14743513644417</v>
      </c>
      <c r="P30" s="18">
        <f t="shared" si="5"/>
        <v>0.283144377312774</v>
      </c>
      <c r="Q30" s="24">
        <f t="shared" si="6"/>
        <v>0.0339773252775329</v>
      </c>
      <c r="R30" s="18">
        <f t="shared" si="7"/>
        <v>0.1305751</v>
      </c>
      <c r="S30" s="25">
        <f t="shared" si="8"/>
        <v>0.260212898765024</v>
      </c>
      <c r="T30" s="3">
        <v>0.01</v>
      </c>
      <c r="U30" s="26">
        <f t="shared" si="9"/>
        <v>0.00260212898765024</v>
      </c>
      <c r="V30" s="25"/>
      <c r="W30" s="3"/>
      <c r="X30" s="26"/>
      <c r="Y30" s="28">
        <v>0.04</v>
      </c>
      <c r="Z30" s="3">
        <v>0.21</v>
      </c>
      <c r="AA30" s="27">
        <f t="shared" si="10"/>
        <v>0.0084</v>
      </c>
      <c r="AB30" s="3">
        <v>0.015</v>
      </c>
      <c r="AC30" s="3">
        <v>0.29</v>
      </c>
      <c r="AD30" s="27">
        <f t="shared" si="11"/>
        <v>0.00435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0.0301521289876502</v>
      </c>
      <c r="AR30" s="29">
        <f t="shared" si="15"/>
        <v>108.812583333333</v>
      </c>
      <c r="AS30" s="1">
        <f t="shared" si="16"/>
        <v>0.12</v>
      </c>
      <c r="AT30" s="2">
        <f t="shared" si="20"/>
        <v>17.5605833333333</v>
      </c>
      <c r="AU30" s="1">
        <f t="shared" si="17"/>
        <v>46322.5107178399</v>
      </c>
    </row>
    <row r="31" s="1" customFormat="1" spans="1:47">
      <c r="A31" s="13"/>
      <c r="B31" s="13"/>
      <c r="C31" s="16">
        <v>4</v>
      </c>
      <c r="D31" s="19">
        <v>17.04295957</v>
      </c>
      <c r="E31" s="20">
        <f t="shared" si="18"/>
        <v>10.8801753874516</v>
      </c>
      <c r="F31" s="16" t="s">
        <v>73</v>
      </c>
      <c r="G31" s="13">
        <v>5</v>
      </c>
      <c r="H31" s="18">
        <f t="shared" si="0"/>
        <v>17.04295957</v>
      </c>
      <c r="I31" s="18">
        <f t="shared" si="1"/>
        <v>290.19295957</v>
      </c>
      <c r="J31" s="18">
        <f t="shared" si="2"/>
        <v>0.141384563503499</v>
      </c>
      <c r="K31" s="18">
        <f t="shared" si="3"/>
        <v>108.812583333333</v>
      </c>
      <c r="L31" s="18">
        <f t="shared" si="4"/>
        <v>1.08812583333333</v>
      </c>
      <c r="M31" s="13" t="s">
        <v>75</v>
      </c>
      <c r="N31" s="18">
        <f>(O30-P30)*C22/100</f>
        <v>3.67107622117483</v>
      </c>
      <c r="O31" s="18">
        <f t="shared" si="19"/>
        <v>1.2813403712899</v>
      </c>
      <c r="P31" s="18">
        <f t="shared" si="5"/>
        <v>0.181161749094234</v>
      </c>
      <c r="Q31" s="24">
        <f t="shared" si="6"/>
        <v>0.0217394098913081</v>
      </c>
      <c r="R31" s="18">
        <f t="shared" si="7"/>
        <v>0.1305751</v>
      </c>
      <c r="S31" s="25">
        <f t="shared" si="8"/>
        <v>0.166489705091615</v>
      </c>
      <c r="T31" s="3">
        <v>0.01</v>
      </c>
      <c r="U31" s="26">
        <f t="shared" si="9"/>
        <v>0.00166489705091615</v>
      </c>
      <c r="V31" s="25"/>
      <c r="W31" s="3"/>
      <c r="X31" s="26"/>
      <c r="Y31" s="28">
        <v>0.05</v>
      </c>
      <c r="Z31" s="3">
        <v>0.21</v>
      </c>
      <c r="AA31" s="27">
        <f t="shared" si="10"/>
        <v>0.0105</v>
      </c>
      <c r="AB31" s="3">
        <v>0.02</v>
      </c>
      <c r="AC31" s="3">
        <v>0.29</v>
      </c>
      <c r="AD31" s="27">
        <f t="shared" si="11"/>
        <v>0.0058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0.0346648970509162</v>
      </c>
      <c r="AR31" s="29">
        <f t="shared" si="15"/>
        <v>108.812583333333</v>
      </c>
      <c r="AS31" s="1">
        <f t="shared" si="16"/>
        <v>0.12</v>
      </c>
      <c r="AT31" s="2">
        <f t="shared" si="20"/>
        <v>17.5605833333333</v>
      </c>
      <c r="AU31" s="1">
        <f t="shared" si="17"/>
        <v>53255.4456049048</v>
      </c>
    </row>
    <row r="32" s="1" customFormat="1" spans="1:47">
      <c r="A32" s="13"/>
      <c r="B32" s="13"/>
      <c r="C32" s="16">
        <v>5</v>
      </c>
      <c r="D32" s="19">
        <v>20.2885471190323</v>
      </c>
      <c r="E32" s="20">
        <f t="shared" si="18"/>
        <v>17.04295957</v>
      </c>
      <c r="F32" s="16" t="s">
        <v>75</v>
      </c>
      <c r="G32" s="13">
        <v>6</v>
      </c>
      <c r="H32" s="18">
        <f t="shared" si="0"/>
        <v>20.2885471190323</v>
      </c>
      <c r="I32" s="18">
        <f t="shared" si="1"/>
        <v>293.438547119032</v>
      </c>
      <c r="J32" s="18">
        <f t="shared" si="2"/>
        <v>0.204915076001738</v>
      </c>
      <c r="K32" s="18">
        <f t="shared" si="3"/>
        <v>108.812583333333</v>
      </c>
      <c r="L32" s="18">
        <f t="shared" si="4"/>
        <v>1.08812583333333</v>
      </c>
      <c r="M32" s="13" t="s">
        <v>73</v>
      </c>
      <c r="N32" s="13"/>
      <c r="O32" s="18">
        <f t="shared" si="19"/>
        <v>2.188304455529</v>
      </c>
      <c r="P32" s="18">
        <f t="shared" si="5"/>
        <v>0.448416573819667</v>
      </c>
      <c r="Q32" s="24">
        <f t="shared" si="6"/>
        <v>0.0538099888583601</v>
      </c>
      <c r="R32" s="18">
        <f t="shared" si="7"/>
        <v>0.1305751</v>
      </c>
      <c r="S32" s="25">
        <f t="shared" si="8"/>
        <v>0.412099924551925</v>
      </c>
      <c r="T32" s="3">
        <v>0.01</v>
      </c>
      <c r="U32" s="26">
        <f t="shared" si="9"/>
        <v>0.00412099924551925</v>
      </c>
      <c r="V32" s="25"/>
      <c r="W32" s="3"/>
      <c r="X32" s="26"/>
      <c r="Y32" s="28">
        <v>0.05</v>
      </c>
      <c r="Z32" s="3">
        <v>0.21</v>
      </c>
      <c r="AA32" s="27">
        <f t="shared" si="10"/>
        <v>0.0105</v>
      </c>
      <c r="AB32" s="3">
        <v>0.02</v>
      </c>
      <c r="AC32" s="3">
        <v>0.29</v>
      </c>
      <c r="AD32" s="27">
        <f t="shared" si="11"/>
        <v>0.0058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0.0371209992455193</v>
      </c>
      <c r="AR32" s="29">
        <f t="shared" si="15"/>
        <v>108.812583333333</v>
      </c>
      <c r="AS32" s="1">
        <f t="shared" si="16"/>
        <v>0.12</v>
      </c>
      <c r="AT32" s="2">
        <f t="shared" si="20"/>
        <v>17.5605833333333</v>
      </c>
      <c r="AU32" s="1">
        <f t="shared" si="17"/>
        <v>57028.7387040492</v>
      </c>
    </row>
    <row r="33" s="1" customFormat="1" spans="1:47">
      <c r="A33" s="13"/>
      <c r="B33" s="13"/>
      <c r="C33" s="16">
        <v>6</v>
      </c>
      <c r="D33" s="19">
        <v>22.849532</v>
      </c>
      <c r="E33" s="20">
        <f t="shared" si="18"/>
        <v>20.2885471190323</v>
      </c>
      <c r="F33" s="16" t="s">
        <v>73</v>
      </c>
      <c r="G33" s="13">
        <v>7</v>
      </c>
      <c r="H33" s="18">
        <f t="shared" si="0"/>
        <v>22.849532</v>
      </c>
      <c r="I33" s="18">
        <f t="shared" si="1"/>
        <v>295.999532</v>
      </c>
      <c r="J33" s="18">
        <f t="shared" si="2"/>
        <v>0.273057755998179</v>
      </c>
      <c r="K33" s="18">
        <f t="shared" si="3"/>
        <v>108.812583333333</v>
      </c>
      <c r="L33" s="18">
        <f t="shared" si="4"/>
        <v>1.08812583333333</v>
      </c>
      <c r="M33" s="13" t="s">
        <v>73</v>
      </c>
      <c r="N33" s="13"/>
      <c r="O33" s="18">
        <f t="shared" si="19"/>
        <v>2.82801371504267</v>
      </c>
      <c r="P33" s="18">
        <f t="shared" si="5"/>
        <v>0.772211078961625</v>
      </c>
      <c r="Q33" s="24">
        <f t="shared" si="6"/>
        <v>0.0926653294753949</v>
      </c>
      <c r="R33" s="18">
        <f t="shared" si="7"/>
        <v>0.1305751</v>
      </c>
      <c r="S33" s="25">
        <f t="shared" si="8"/>
        <v>0.709670752504842</v>
      </c>
      <c r="T33" s="3">
        <v>0.01</v>
      </c>
      <c r="U33" s="26">
        <f t="shared" si="9"/>
        <v>0.00709670752504842</v>
      </c>
      <c r="V33" s="25"/>
      <c r="W33" s="3"/>
      <c r="X33" s="26"/>
      <c r="Y33" s="28">
        <v>0.05</v>
      </c>
      <c r="Z33" s="3">
        <v>0.21</v>
      </c>
      <c r="AA33" s="27">
        <f t="shared" si="10"/>
        <v>0.0105</v>
      </c>
      <c r="AB33" s="3">
        <v>0.02</v>
      </c>
      <c r="AC33" s="3">
        <v>0.29</v>
      </c>
      <c r="AD33" s="27">
        <f t="shared" si="11"/>
        <v>0.0058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0.0400967075250484</v>
      </c>
      <c r="AR33" s="29">
        <f t="shared" si="15"/>
        <v>108.812583333333</v>
      </c>
      <c r="AS33" s="1">
        <f t="shared" si="16"/>
        <v>0.12</v>
      </c>
      <c r="AT33" s="2">
        <f t="shared" si="20"/>
        <v>17.5605833333333</v>
      </c>
      <c r="AU33" s="1">
        <f t="shared" si="17"/>
        <v>61600.2990979475</v>
      </c>
    </row>
    <row r="34" s="1" customFormat="1" spans="1:47">
      <c r="A34" s="13"/>
      <c r="B34" s="13"/>
      <c r="C34" s="16">
        <v>7</v>
      </c>
      <c r="D34" s="19">
        <v>26.1542941432258</v>
      </c>
      <c r="E34" s="20">
        <f t="shared" si="18"/>
        <v>22.849532</v>
      </c>
      <c r="F34" s="16" t="s">
        <v>73</v>
      </c>
      <c r="G34" s="13">
        <v>8</v>
      </c>
      <c r="H34" s="18">
        <f t="shared" si="0"/>
        <v>26.1542941432258</v>
      </c>
      <c r="I34" s="18">
        <f t="shared" si="1"/>
        <v>299.304294143226</v>
      </c>
      <c r="J34" s="18">
        <f t="shared" si="2"/>
        <v>0.392638163639175</v>
      </c>
      <c r="K34" s="18">
        <f t="shared" si="3"/>
        <v>108.812583333333</v>
      </c>
      <c r="L34" s="18">
        <f t="shared" si="4"/>
        <v>1.08812583333333</v>
      </c>
      <c r="M34" s="13" t="s">
        <v>73</v>
      </c>
      <c r="N34" s="13"/>
      <c r="O34" s="18">
        <f t="shared" si="19"/>
        <v>3.14392846941438</v>
      </c>
      <c r="P34" s="18">
        <f t="shared" si="5"/>
        <v>1.23442630084378</v>
      </c>
      <c r="Q34" s="24">
        <f t="shared" si="6"/>
        <v>0.148131156101254</v>
      </c>
      <c r="R34" s="18">
        <f t="shared" si="7"/>
        <v>0.1305751</v>
      </c>
      <c r="S34" s="25">
        <f t="shared" si="8"/>
        <v>1.1344517913542</v>
      </c>
      <c r="T34" s="3">
        <v>0.01</v>
      </c>
      <c r="U34" s="26">
        <f t="shared" si="9"/>
        <v>0.011344517913542</v>
      </c>
      <c r="V34" s="25"/>
      <c r="W34" s="3"/>
      <c r="X34" s="26"/>
      <c r="Y34" s="28">
        <v>0.05</v>
      </c>
      <c r="Z34" s="3">
        <v>0.21</v>
      </c>
      <c r="AA34" s="27">
        <f t="shared" si="10"/>
        <v>0.0105</v>
      </c>
      <c r="AB34" s="3">
        <v>0.02</v>
      </c>
      <c r="AC34" s="3">
        <v>0.29</v>
      </c>
      <c r="AD34" s="27">
        <f t="shared" si="11"/>
        <v>0.0058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0.044344517913542</v>
      </c>
      <c r="AR34" s="29">
        <f t="shared" si="15"/>
        <v>108.812583333333</v>
      </c>
      <c r="AS34" s="1">
        <f t="shared" si="16"/>
        <v>0.12</v>
      </c>
      <c r="AT34" s="2">
        <f t="shared" si="20"/>
        <v>17.5605833333333</v>
      </c>
      <c r="AU34" s="1">
        <f t="shared" si="17"/>
        <v>68126.1813110721</v>
      </c>
    </row>
    <row r="35" s="1" customFormat="1" spans="1:47">
      <c r="A35" s="13"/>
      <c r="B35" s="13"/>
      <c r="C35" s="16">
        <v>8</v>
      </c>
      <c r="D35" s="19">
        <v>26.80045835</v>
      </c>
      <c r="E35" s="20">
        <f t="shared" si="18"/>
        <v>26.1542941432258</v>
      </c>
      <c r="F35" s="16" t="s">
        <v>73</v>
      </c>
      <c r="G35" s="13">
        <v>9</v>
      </c>
      <c r="H35" s="18">
        <f t="shared" si="0"/>
        <v>26.80045835</v>
      </c>
      <c r="I35" s="18">
        <f t="shared" si="1"/>
        <v>299.95045835</v>
      </c>
      <c r="J35" s="18">
        <f t="shared" si="2"/>
        <v>0.421141474836608</v>
      </c>
      <c r="K35" s="18">
        <f t="shared" si="3"/>
        <v>108.812583333333</v>
      </c>
      <c r="L35" s="18">
        <f t="shared" si="4"/>
        <v>1.08812583333333</v>
      </c>
      <c r="M35" s="13" t="s">
        <v>73</v>
      </c>
      <c r="N35" s="13"/>
      <c r="O35" s="18">
        <f t="shared" si="19"/>
        <v>2.99762800190393</v>
      </c>
      <c r="P35" s="18">
        <f t="shared" si="5"/>
        <v>1.26242547773333</v>
      </c>
      <c r="Q35" s="24">
        <f t="shared" si="6"/>
        <v>0.151491057328</v>
      </c>
      <c r="R35" s="18">
        <f t="shared" si="7"/>
        <v>0.1305751</v>
      </c>
      <c r="S35" s="25">
        <f t="shared" si="8"/>
        <v>1.16018335293636</v>
      </c>
      <c r="T35" s="3">
        <v>0.01</v>
      </c>
      <c r="U35" s="26">
        <f t="shared" si="9"/>
        <v>0.0116018335293636</v>
      </c>
      <c r="V35" s="25"/>
      <c r="W35" s="3"/>
      <c r="X35" s="26"/>
      <c r="Y35" s="28">
        <v>0.05</v>
      </c>
      <c r="Z35" s="3">
        <v>0.21</v>
      </c>
      <c r="AA35" s="27">
        <f t="shared" si="10"/>
        <v>0.0105</v>
      </c>
      <c r="AB35" s="3">
        <v>0.02</v>
      </c>
      <c r="AC35" s="3">
        <v>0.29</v>
      </c>
      <c r="AD35" s="27">
        <f t="shared" si="11"/>
        <v>0.0058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0.0446018335293636</v>
      </c>
      <c r="AR35" s="29">
        <f t="shared" si="15"/>
        <v>108.812583333333</v>
      </c>
      <c r="AS35" s="1">
        <f t="shared" si="16"/>
        <v>0.12</v>
      </c>
      <c r="AT35" s="2">
        <f t="shared" si="20"/>
        <v>17.5605833333333</v>
      </c>
      <c r="AU35" s="1">
        <f t="shared" si="17"/>
        <v>68521.4935418152</v>
      </c>
    </row>
    <row r="36" s="1" customFormat="1" spans="1:47">
      <c r="A36" s="13"/>
      <c r="B36" s="13"/>
      <c r="C36" s="16">
        <v>9</v>
      </c>
      <c r="D36" s="19">
        <v>20.8037143506667</v>
      </c>
      <c r="E36" s="20">
        <f t="shared" si="18"/>
        <v>26.80045835</v>
      </c>
      <c r="F36" s="16" t="s">
        <v>73</v>
      </c>
      <c r="G36" s="13">
        <v>10</v>
      </c>
      <c r="H36" s="18">
        <f t="shared" si="0"/>
        <v>20.8037143506667</v>
      </c>
      <c r="I36" s="18">
        <f t="shared" si="1"/>
        <v>293.953714350667</v>
      </c>
      <c r="J36" s="18">
        <f t="shared" si="2"/>
        <v>0.217184682184103</v>
      </c>
      <c r="K36" s="18">
        <f t="shared" si="3"/>
        <v>108.812583333333</v>
      </c>
      <c r="L36" s="18">
        <f t="shared" si="4"/>
        <v>1.08812583333333</v>
      </c>
      <c r="M36" s="13" t="s">
        <v>73</v>
      </c>
      <c r="N36" s="13"/>
      <c r="O36" s="18">
        <f t="shared" si="19"/>
        <v>2.82332835750393</v>
      </c>
      <c r="P36" s="18">
        <f t="shared" si="5"/>
        <v>0.613183672025856</v>
      </c>
      <c r="Q36" s="24">
        <f t="shared" si="6"/>
        <v>0.0735820406431027</v>
      </c>
      <c r="R36" s="18">
        <f t="shared" si="7"/>
        <v>0.1305751</v>
      </c>
      <c r="S36" s="25">
        <f t="shared" si="8"/>
        <v>0.563522759263464</v>
      </c>
      <c r="T36" s="3">
        <v>0.01</v>
      </c>
      <c r="U36" s="26">
        <f t="shared" si="9"/>
        <v>0.00563522759263464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0.0350852275926346</v>
      </c>
      <c r="AR36" s="29">
        <f t="shared" si="15"/>
        <v>108.812583333333</v>
      </c>
      <c r="AS36" s="1">
        <f t="shared" si="16"/>
        <v>0.12</v>
      </c>
      <c r="AT36" s="2">
        <f t="shared" si="20"/>
        <v>17.5605833333333</v>
      </c>
      <c r="AU36" s="1">
        <f t="shared" si="17"/>
        <v>53901.1965577401</v>
      </c>
    </row>
    <row r="37" s="1" customFormat="1" spans="1:47">
      <c r="A37" s="13"/>
      <c r="B37" s="13"/>
      <c r="C37" s="16">
        <v>10</v>
      </c>
      <c r="D37" s="19">
        <v>16.07362555</v>
      </c>
      <c r="E37" s="20">
        <f t="shared" si="18"/>
        <v>20.8037143506667</v>
      </c>
      <c r="F37" s="16" t="s">
        <v>73</v>
      </c>
      <c r="G37" s="13">
        <v>11</v>
      </c>
      <c r="H37" s="18">
        <f t="shared" si="0"/>
        <v>16.07362555</v>
      </c>
      <c r="I37" s="18">
        <f t="shared" si="1"/>
        <v>289.22362555</v>
      </c>
      <c r="J37" s="18">
        <f t="shared" si="2"/>
        <v>0.126346889636525</v>
      </c>
      <c r="K37" s="18">
        <f t="shared" si="3"/>
        <v>108.812583333333</v>
      </c>
      <c r="L37" s="18">
        <f t="shared" si="4"/>
        <v>1.08812583333333</v>
      </c>
      <c r="M37" s="13" t="s">
        <v>75</v>
      </c>
      <c r="N37" s="18">
        <f>(O36-P36)*C22/100</f>
        <v>2.09963745120417</v>
      </c>
      <c r="O37" s="18">
        <f t="shared" si="19"/>
        <v>1.19863306760724</v>
      </c>
      <c r="P37" s="18">
        <f t="shared" si="5"/>
        <v>0.151443559907661</v>
      </c>
      <c r="Q37" s="24">
        <f t="shared" si="6"/>
        <v>0.0181732271889193</v>
      </c>
      <c r="R37" s="18">
        <f t="shared" si="7"/>
        <v>0.1305751</v>
      </c>
      <c r="S37" s="25">
        <f t="shared" si="8"/>
        <v>0.139178351683585</v>
      </c>
      <c r="T37" s="3">
        <v>0.01</v>
      </c>
      <c r="U37" s="26">
        <f t="shared" si="9"/>
        <v>0.00139178351683585</v>
      </c>
      <c r="V37" s="25"/>
      <c r="W37" s="3"/>
      <c r="X37" s="26"/>
      <c r="Y37" s="28">
        <v>0.04</v>
      </c>
      <c r="Z37" s="3">
        <v>0.21</v>
      </c>
      <c r="AA37" s="27">
        <f t="shared" si="10"/>
        <v>0.0084</v>
      </c>
      <c r="AB37" s="3">
        <v>0.015</v>
      </c>
      <c r="AC37" s="3">
        <v>0.29</v>
      </c>
      <c r="AD37" s="27">
        <f t="shared" si="11"/>
        <v>0.00435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0.015</v>
      </c>
      <c r="AO37" s="3">
        <v>0.38</v>
      </c>
      <c r="AP37" s="3">
        <f t="shared" si="13"/>
        <v>0.0057</v>
      </c>
      <c r="AQ37" s="1">
        <f t="shared" si="14"/>
        <v>0.0308417835168358</v>
      </c>
      <c r="AR37" s="29">
        <f t="shared" si="15"/>
        <v>108.812583333333</v>
      </c>
      <c r="AS37" s="1">
        <f t="shared" si="16"/>
        <v>0.12</v>
      </c>
      <c r="AT37" s="2">
        <f t="shared" si="20"/>
        <v>17.5605833333333</v>
      </c>
      <c r="AU37" s="1">
        <f t="shared" si="17"/>
        <v>47382.022281116</v>
      </c>
    </row>
    <row r="38" s="1" customFormat="1" spans="1:48">
      <c r="A38" s="13"/>
      <c r="B38" s="13"/>
      <c r="C38" s="16">
        <v>11</v>
      </c>
      <c r="D38" s="19">
        <v>10.6304245977</v>
      </c>
      <c r="E38" s="20">
        <f t="shared" si="18"/>
        <v>16.07362555</v>
      </c>
      <c r="F38" s="16" t="s">
        <v>75</v>
      </c>
      <c r="G38" s="13">
        <v>12</v>
      </c>
      <c r="H38" s="18">
        <f t="shared" si="0"/>
        <v>10.6304245977</v>
      </c>
      <c r="I38" s="18">
        <f t="shared" si="1"/>
        <v>283.7804245977</v>
      </c>
      <c r="J38" s="18">
        <f t="shared" si="2"/>
        <v>0.0662408142614164</v>
      </c>
      <c r="K38" s="18">
        <f t="shared" si="3"/>
        <v>108.812583333333</v>
      </c>
      <c r="L38" s="18">
        <f t="shared" si="4"/>
        <v>1.08812583333333</v>
      </c>
      <c r="M38" s="13" t="s">
        <v>73</v>
      </c>
      <c r="N38" s="13"/>
      <c r="O38" s="18">
        <f t="shared" si="19"/>
        <v>2.13531534103291</v>
      </c>
      <c r="P38" s="18">
        <f t="shared" si="5"/>
        <v>0.141445026894914</v>
      </c>
      <c r="Q38" s="24">
        <f t="shared" si="6"/>
        <v>0.0169734032273897</v>
      </c>
      <c r="R38" s="18">
        <f t="shared" si="7"/>
        <v>0.1305751</v>
      </c>
      <c r="S38" s="25">
        <f t="shared" si="8"/>
        <v>0.129989586279388</v>
      </c>
      <c r="T38" s="3">
        <v>0.01</v>
      </c>
      <c r="U38" s="26">
        <f t="shared" si="9"/>
        <v>0.00129989586279388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0.015</v>
      </c>
      <c r="AO38" s="3">
        <v>0.38</v>
      </c>
      <c r="AP38" s="3">
        <f t="shared" si="13"/>
        <v>0.0057</v>
      </c>
      <c r="AQ38" s="1">
        <f t="shared" si="14"/>
        <v>0.0250998958627939</v>
      </c>
      <c r="AR38" s="29">
        <f t="shared" si="15"/>
        <v>108.812583333333</v>
      </c>
      <c r="AS38" s="1">
        <f t="shared" si="16"/>
        <v>0.12</v>
      </c>
      <c r="AT38" s="2">
        <f t="shared" si="20"/>
        <v>17.5605833333333</v>
      </c>
      <c r="AU38" s="1">
        <f t="shared" si="17"/>
        <v>38560.7993252201</v>
      </c>
      <c r="AV38" s="1">
        <f>SUM(AU27:AU38)</f>
        <v>607208.505131738</v>
      </c>
    </row>
    <row r="39" s="1" customFormat="1" spans="1:46">
      <c r="A39" s="13"/>
      <c r="B39" s="13"/>
      <c r="C39" s="16">
        <v>12</v>
      </c>
      <c r="D39" s="19">
        <v>5.8618078416129</v>
      </c>
      <c r="E39" s="20">
        <f t="shared" si="18"/>
        <v>10.6304245977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44</v>
      </c>
      <c r="T40" s="23"/>
      <c r="U40" s="23"/>
      <c r="V40" s="23" t="s">
        <v>45</v>
      </c>
      <c r="W40" s="23"/>
      <c r="X40" s="23"/>
      <c r="Y40" s="23" t="s">
        <v>46</v>
      </c>
      <c r="Z40" s="23"/>
      <c r="AA40" s="23"/>
      <c r="AB40" s="23" t="s">
        <v>47</v>
      </c>
      <c r="AC40" s="23"/>
      <c r="AD40" s="23"/>
      <c r="AE40" s="23" t="s">
        <v>48</v>
      </c>
      <c r="AF40" s="23"/>
      <c r="AG40" s="23"/>
      <c r="AH40" s="23" t="s">
        <v>49</v>
      </c>
      <c r="AI40" s="23"/>
      <c r="AJ40" s="23"/>
      <c r="AK40" s="31" t="s">
        <v>50</v>
      </c>
      <c r="AL40" s="32"/>
      <c r="AM40" s="33"/>
      <c r="AN40" s="23" t="s">
        <v>51</v>
      </c>
      <c r="AO40" s="23"/>
      <c r="AP40" s="23"/>
      <c r="AT40" s="2"/>
    </row>
    <row r="41" s="1" customFormat="1" spans="1:47">
      <c r="A41" s="15" t="s">
        <v>15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4" t="s">
        <v>11</v>
      </c>
      <c r="AO41" s="34" t="s">
        <v>12</v>
      </c>
      <c r="AP41" s="34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3</v>
      </c>
      <c r="E42" s="16"/>
      <c r="F42" s="16"/>
      <c r="G42" s="13">
        <v>1</v>
      </c>
      <c r="H42" s="18">
        <f t="shared" ref="H42:H53" si="21">E43</f>
        <v>3</v>
      </c>
      <c r="I42" s="18">
        <f t="shared" ref="I42:I53" si="22">H42+273.15</f>
        <v>276.15</v>
      </c>
      <c r="J42" s="18">
        <f t="shared" ref="J42:J53" si="23">EXP(($C$16*(I42-$C$14))/($C$17*I42*$C$14))</f>
        <v>0.0256677222920585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0.00197875144870551</v>
      </c>
      <c r="Q42" s="24">
        <f t="shared" ref="Q42:Q53" si="27">P42*$B$44</f>
        <v>0.000257237688331716</v>
      </c>
      <c r="R42" s="18">
        <f t="shared" ref="R42:R53" si="28">L42*$B$44</f>
        <v>0.0100218354166667</v>
      </c>
      <c r="S42" s="25">
        <f t="shared" ref="S42:S53" si="29">Q42/R42</f>
        <v>0.0256677222920585</v>
      </c>
      <c r="T42" s="3">
        <v>0.01</v>
      </c>
      <c r="U42" s="26">
        <f t="shared" ref="U42:U53" si="30">S42*T42</f>
        <v>0.000256677222920585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0.0150566772229206</v>
      </c>
      <c r="AR42" s="29">
        <f t="shared" ref="AR42:AR53" si="34">$B$42/12</f>
        <v>7.70910416666667</v>
      </c>
      <c r="AS42" s="1">
        <f t="shared" ref="AS42:AS53" si="35">$B$44</f>
        <v>0.13</v>
      </c>
      <c r="AT42" s="2">
        <f t="shared" ref="AT42:AT53" si="36">$E$5/12</f>
        <v>41.8712328767123</v>
      </c>
      <c r="AU42" s="1">
        <f t="shared" ref="AU42:AU53" si="37">AT42*10000*AS42*0.67*AR42*AQ42</f>
        <v>4233.18216737213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4.16936990706452</v>
      </c>
      <c r="E43" s="20">
        <f t="shared" ref="E43:E54" si="38">D42</f>
        <v>3</v>
      </c>
      <c r="F43" s="16" t="s">
        <v>73</v>
      </c>
      <c r="G43" s="13">
        <v>2</v>
      </c>
      <c r="H43" s="18">
        <f t="shared" si="21"/>
        <v>4.16936990706452</v>
      </c>
      <c r="I43" s="18">
        <f t="shared" si="22"/>
        <v>277.319369907064</v>
      </c>
      <c r="J43" s="18">
        <f t="shared" si="23"/>
        <v>0.0297821968468125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0.152203331884628</v>
      </c>
      <c r="P43" s="18">
        <f t="shared" si="26"/>
        <v>0.00453294959092872</v>
      </c>
      <c r="Q43" s="24">
        <f t="shared" si="27"/>
        <v>0.000589283446820733</v>
      </c>
      <c r="R43" s="18">
        <f t="shared" si="28"/>
        <v>0.0100218354166667</v>
      </c>
      <c r="S43" s="25">
        <f t="shared" si="29"/>
        <v>0.0587999525357136</v>
      </c>
      <c r="T43" s="3">
        <v>0.01</v>
      </c>
      <c r="U43" s="26">
        <f t="shared" si="30"/>
        <v>0.000587999525357136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0.0153879995253571</v>
      </c>
      <c r="AR43" s="29">
        <f t="shared" si="34"/>
        <v>7.70910416666667</v>
      </c>
      <c r="AS43" s="1">
        <f t="shared" si="35"/>
        <v>0.13</v>
      </c>
      <c r="AT43" s="2">
        <f t="shared" si="36"/>
        <v>41.8712328767123</v>
      </c>
      <c r="AU43" s="1">
        <f t="shared" si="37"/>
        <v>4326.33337474423</v>
      </c>
    </row>
    <row r="44" s="1" customFormat="1" spans="1:47">
      <c r="A44" s="13" t="s">
        <v>37</v>
      </c>
      <c r="B44" s="13">
        <f>I5</f>
        <v>0.13</v>
      </c>
      <c r="C44" s="16">
        <v>2</v>
      </c>
      <c r="D44" s="19">
        <v>5.60125056248276</v>
      </c>
      <c r="E44" s="20">
        <f t="shared" si="38"/>
        <v>4.16936990706452</v>
      </c>
      <c r="F44" s="16" t="s">
        <v>73</v>
      </c>
      <c r="G44" s="13">
        <v>3</v>
      </c>
      <c r="H44" s="18">
        <f t="shared" si="21"/>
        <v>5.60125056248276</v>
      </c>
      <c r="I44" s="18">
        <f t="shared" si="22"/>
        <v>278.751250562483</v>
      </c>
      <c r="J44" s="18">
        <f t="shared" si="23"/>
        <v>0.0356683842686611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0.224761423960366</v>
      </c>
      <c r="P44" s="18">
        <f t="shared" si="26"/>
        <v>0.00801687683858978</v>
      </c>
      <c r="Q44" s="24">
        <f t="shared" si="27"/>
        <v>0.00104219398901667</v>
      </c>
      <c r="R44" s="18">
        <f t="shared" si="28"/>
        <v>0.0100218354166667</v>
      </c>
      <c r="S44" s="25">
        <f t="shared" si="29"/>
        <v>0.103992327321946</v>
      </c>
      <c r="T44" s="3">
        <v>0.01</v>
      </c>
      <c r="U44" s="26">
        <f t="shared" si="30"/>
        <v>0.00103992327321946</v>
      </c>
      <c r="V44" s="25"/>
      <c r="W44" s="3"/>
      <c r="X44" s="26"/>
      <c r="Y44" s="28">
        <v>0.04</v>
      </c>
      <c r="Z44" s="3">
        <v>0.49</v>
      </c>
      <c r="AA44" s="27">
        <f t="shared" si="31"/>
        <v>0.0196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0.015</v>
      </c>
      <c r="AO44" s="3">
        <v>0.5</v>
      </c>
      <c r="AP44" s="3">
        <f t="shared" si="32"/>
        <v>0.0075</v>
      </c>
      <c r="AQ44" s="1">
        <f t="shared" si="33"/>
        <v>0.0281399232732195</v>
      </c>
      <c r="AR44" s="29">
        <f t="shared" si="34"/>
        <v>7.70910416666667</v>
      </c>
      <c r="AS44" s="1">
        <f t="shared" si="35"/>
        <v>0.13</v>
      </c>
      <c r="AT44" s="2">
        <f t="shared" si="36"/>
        <v>41.8712328767123</v>
      </c>
      <c r="AU44" s="1">
        <f t="shared" si="37"/>
        <v>7911.53450577233</v>
      </c>
    </row>
    <row r="45" s="1" customFormat="1" spans="1:47">
      <c r="A45" s="13"/>
      <c r="B45" s="13"/>
      <c r="C45" s="16">
        <v>3</v>
      </c>
      <c r="D45" s="19">
        <v>10.8801753874516</v>
      </c>
      <c r="E45" s="20">
        <f t="shared" si="38"/>
        <v>5.60125056248276</v>
      </c>
      <c r="F45" s="16" t="s">
        <v>73</v>
      </c>
      <c r="G45" s="13">
        <v>4</v>
      </c>
      <c r="H45" s="18">
        <f t="shared" si="21"/>
        <v>10.8801753874516</v>
      </c>
      <c r="I45" s="18">
        <f t="shared" si="22"/>
        <v>284.030175387452</v>
      </c>
      <c r="J45" s="18">
        <f t="shared" si="23"/>
        <v>0.0682697541969347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0.293835588788443</v>
      </c>
      <c r="P45" s="18">
        <f t="shared" si="26"/>
        <v>0.0200600834208986</v>
      </c>
      <c r="Q45" s="24">
        <f t="shared" si="27"/>
        <v>0.00260781084471681</v>
      </c>
      <c r="R45" s="18">
        <f t="shared" si="28"/>
        <v>0.0100218354166667</v>
      </c>
      <c r="S45" s="25">
        <f t="shared" si="29"/>
        <v>0.260212898765024</v>
      </c>
      <c r="T45" s="3">
        <v>0.01</v>
      </c>
      <c r="U45" s="26">
        <f t="shared" si="30"/>
        <v>0.00260212898765024</v>
      </c>
      <c r="V45" s="25"/>
      <c r="W45" s="3"/>
      <c r="X45" s="26"/>
      <c r="Y45" s="28">
        <v>0.04</v>
      </c>
      <c r="Z45" s="3">
        <v>0.49</v>
      </c>
      <c r="AA45" s="27">
        <f t="shared" si="31"/>
        <v>0.0196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0.015</v>
      </c>
      <c r="AO45" s="3">
        <v>0.5</v>
      </c>
      <c r="AP45" s="3">
        <f t="shared" si="32"/>
        <v>0.0075</v>
      </c>
      <c r="AQ45" s="1">
        <f t="shared" si="33"/>
        <v>0.0297021289876502</v>
      </c>
      <c r="AR45" s="29">
        <f t="shared" si="34"/>
        <v>7.70910416666667</v>
      </c>
      <c r="AS45" s="1">
        <f t="shared" si="35"/>
        <v>0.13</v>
      </c>
      <c r="AT45" s="2">
        <f t="shared" si="36"/>
        <v>41.8712328767123</v>
      </c>
      <c r="AU45" s="1">
        <f t="shared" si="37"/>
        <v>8350.74836910919</v>
      </c>
    </row>
    <row r="46" s="1" customFormat="1" spans="1:47">
      <c r="A46" s="13"/>
      <c r="B46" s="13"/>
      <c r="C46" s="16">
        <v>4</v>
      </c>
      <c r="D46" s="19">
        <v>17.04295957</v>
      </c>
      <c r="E46" s="20">
        <f t="shared" si="38"/>
        <v>10.8801753874516</v>
      </c>
      <c r="F46" s="16" t="s">
        <v>73</v>
      </c>
      <c r="G46" s="13">
        <v>5</v>
      </c>
      <c r="H46" s="18">
        <f t="shared" si="21"/>
        <v>17.04295957</v>
      </c>
      <c r="I46" s="18">
        <f t="shared" si="22"/>
        <v>290.19295957</v>
      </c>
      <c r="J46" s="18">
        <f t="shared" si="23"/>
        <v>0.141384563503499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0.260086730099167</v>
      </c>
      <c r="O46" s="18">
        <f t="shared" si="39"/>
        <v>0.0907798169350439</v>
      </c>
      <c r="P46" s="18">
        <f t="shared" si="26"/>
        <v>0.0128348647922887</v>
      </c>
      <c r="Q46" s="24">
        <f t="shared" si="27"/>
        <v>0.00166853242299753</v>
      </c>
      <c r="R46" s="18">
        <f t="shared" si="28"/>
        <v>0.0100218354166667</v>
      </c>
      <c r="S46" s="25">
        <f t="shared" si="29"/>
        <v>0.166489705091615</v>
      </c>
      <c r="T46" s="3">
        <v>0.01</v>
      </c>
      <c r="U46" s="26">
        <f t="shared" si="30"/>
        <v>0.00166489705091615</v>
      </c>
      <c r="V46" s="25"/>
      <c r="W46" s="3"/>
      <c r="X46" s="26"/>
      <c r="Y46" s="28">
        <v>0.05</v>
      </c>
      <c r="Z46" s="3">
        <v>0.49</v>
      </c>
      <c r="AA46" s="27">
        <f t="shared" si="31"/>
        <v>0.0245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0.02</v>
      </c>
      <c r="AO46" s="3">
        <v>0.5</v>
      </c>
      <c r="AP46" s="3">
        <f t="shared" si="32"/>
        <v>0.01</v>
      </c>
      <c r="AQ46" s="1">
        <f t="shared" si="33"/>
        <v>0.0361648970509162</v>
      </c>
      <c r="AR46" s="29">
        <f t="shared" si="34"/>
        <v>7.70910416666667</v>
      </c>
      <c r="AS46" s="1">
        <f t="shared" si="35"/>
        <v>0.13</v>
      </c>
      <c r="AT46" s="2">
        <f t="shared" si="36"/>
        <v>41.8712328767123</v>
      </c>
      <c r="AU46" s="1">
        <f t="shared" si="37"/>
        <v>10167.7544795698</v>
      </c>
    </row>
    <row r="47" s="1" customFormat="1" spans="1:47">
      <c r="A47" s="13"/>
      <c r="B47" s="13"/>
      <c r="C47" s="16">
        <v>5</v>
      </c>
      <c r="D47" s="19">
        <v>20.2885471190323</v>
      </c>
      <c r="E47" s="20">
        <f t="shared" si="38"/>
        <v>17.04295957</v>
      </c>
      <c r="F47" s="16" t="s">
        <v>75</v>
      </c>
      <c r="G47" s="13">
        <v>6</v>
      </c>
      <c r="H47" s="18">
        <f t="shared" si="21"/>
        <v>20.2885471190323</v>
      </c>
      <c r="I47" s="18">
        <f t="shared" si="22"/>
        <v>293.438547119032</v>
      </c>
      <c r="J47" s="18">
        <f t="shared" si="23"/>
        <v>0.204915076001738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0.155035993809422</v>
      </c>
      <c r="P47" s="18">
        <f t="shared" si="26"/>
        <v>0.0317692124544627</v>
      </c>
      <c r="Q47" s="24">
        <f t="shared" si="27"/>
        <v>0.00412999761908014</v>
      </c>
      <c r="R47" s="18">
        <f t="shared" si="28"/>
        <v>0.0100218354166667</v>
      </c>
      <c r="S47" s="25">
        <f t="shared" si="29"/>
        <v>0.412099924551925</v>
      </c>
      <c r="T47" s="3">
        <v>0.01</v>
      </c>
      <c r="U47" s="26">
        <f t="shared" si="30"/>
        <v>0.00412099924551925</v>
      </c>
      <c r="V47" s="25"/>
      <c r="W47" s="3"/>
      <c r="X47" s="26"/>
      <c r="Y47" s="28">
        <v>0.05</v>
      </c>
      <c r="Z47" s="3">
        <v>0.49</v>
      </c>
      <c r="AA47" s="27">
        <f t="shared" si="31"/>
        <v>0.0245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0.02</v>
      </c>
      <c r="AO47" s="3">
        <v>0.5</v>
      </c>
      <c r="AP47" s="3">
        <f t="shared" si="32"/>
        <v>0.01</v>
      </c>
      <c r="AQ47" s="1">
        <f t="shared" si="33"/>
        <v>0.0386209992455193</v>
      </c>
      <c r="AR47" s="29">
        <f t="shared" si="34"/>
        <v>7.70910416666667</v>
      </c>
      <c r="AS47" s="1">
        <f t="shared" si="35"/>
        <v>0.13</v>
      </c>
      <c r="AT47" s="2">
        <f t="shared" si="36"/>
        <v>41.8712328767123</v>
      </c>
      <c r="AU47" s="1">
        <f t="shared" si="37"/>
        <v>10858.2871819385</v>
      </c>
    </row>
    <row r="48" s="1" customFormat="1" spans="1:47">
      <c r="A48" s="13"/>
      <c r="B48" s="13"/>
      <c r="C48" s="16">
        <v>6</v>
      </c>
      <c r="D48" s="19">
        <v>22.849532</v>
      </c>
      <c r="E48" s="20">
        <f t="shared" si="38"/>
        <v>20.2885471190323</v>
      </c>
      <c r="F48" s="16" t="s">
        <v>73</v>
      </c>
      <c r="G48" s="13">
        <v>7</v>
      </c>
      <c r="H48" s="18">
        <f t="shared" si="21"/>
        <v>22.849532</v>
      </c>
      <c r="I48" s="18">
        <f t="shared" si="22"/>
        <v>295.999532</v>
      </c>
      <c r="J48" s="18">
        <f t="shared" si="23"/>
        <v>0.273057755998179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0.200357823021626</v>
      </c>
      <c r="P48" s="18">
        <f t="shared" si="26"/>
        <v>0.0547092575509654</v>
      </c>
      <c r="Q48" s="24">
        <f t="shared" si="27"/>
        <v>0.00711220348162551</v>
      </c>
      <c r="R48" s="18">
        <f t="shared" si="28"/>
        <v>0.0100218354166667</v>
      </c>
      <c r="S48" s="25">
        <f t="shared" si="29"/>
        <v>0.709670752504842</v>
      </c>
      <c r="T48" s="3">
        <v>0.01</v>
      </c>
      <c r="U48" s="26">
        <f t="shared" si="30"/>
        <v>0.00709670752504842</v>
      </c>
      <c r="V48" s="25"/>
      <c r="W48" s="3"/>
      <c r="X48" s="26"/>
      <c r="Y48" s="28">
        <v>0.05</v>
      </c>
      <c r="Z48" s="3">
        <v>0.49</v>
      </c>
      <c r="AA48" s="27">
        <f t="shared" si="31"/>
        <v>0.0245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0.02</v>
      </c>
      <c r="AO48" s="3">
        <v>0.5</v>
      </c>
      <c r="AP48" s="3">
        <f t="shared" si="32"/>
        <v>0.01</v>
      </c>
      <c r="AQ48" s="1">
        <f t="shared" si="33"/>
        <v>0.0415967075250484</v>
      </c>
      <c r="AR48" s="29">
        <f t="shared" si="34"/>
        <v>7.70910416666667</v>
      </c>
      <c r="AS48" s="1">
        <f t="shared" si="35"/>
        <v>0.13</v>
      </c>
      <c r="AT48" s="2">
        <f t="shared" si="36"/>
        <v>41.8712328767123</v>
      </c>
      <c r="AU48" s="1">
        <f t="shared" si="37"/>
        <v>11694.90704419</v>
      </c>
    </row>
    <row r="49" s="1" customFormat="1" spans="1:47">
      <c r="A49" s="13"/>
      <c r="B49" s="13"/>
      <c r="C49" s="16">
        <v>7</v>
      </c>
      <c r="D49" s="19">
        <v>26.1542941432258</v>
      </c>
      <c r="E49" s="20">
        <f t="shared" si="38"/>
        <v>22.849532</v>
      </c>
      <c r="F49" s="16" t="s">
        <v>73</v>
      </c>
      <c r="G49" s="13">
        <v>8</v>
      </c>
      <c r="H49" s="18">
        <f t="shared" si="21"/>
        <v>26.1542941432258</v>
      </c>
      <c r="I49" s="18">
        <f t="shared" si="22"/>
        <v>299.304294143226</v>
      </c>
      <c r="J49" s="18">
        <f t="shared" si="23"/>
        <v>0.392638163639175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0.222739607137327</v>
      </c>
      <c r="P49" s="18">
        <f t="shared" si="26"/>
        <v>0.0874560703161114</v>
      </c>
      <c r="Q49" s="24">
        <f t="shared" si="27"/>
        <v>0.0113692891410945</v>
      </c>
      <c r="R49" s="18">
        <f t="shared" si="28"/>
        <v>0.0100218354166667</v>
      </c>
      <c r="S49" s="25">
        <f t="shared" si="29"/>
        <v>1.1344517913542</v>
      </c>
      <c r="T49" s="3">
        <v>0.01</v>
      </c>
      <c r="U49" s="26">
        <f t="shared" si="30"/>
        <v>0.011344517913542</v>
      </c>
      <c r="V49" s="25"/>
      <c r="W49" s="3"/>
      <c r="X49" s="26"/>
      <c r="Y49" s="28">
        <v>0.05</v>
      </c>
      <c r="Z49" s="3">
        <v>0.49</v>
      </c>
      <c r="AA49" s="27">
        <f t="shared" si="31"/>
        <v>0.0245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0.02</v>
      </c>
      <c r="AO49" s="3">
        <v>0.5</v>
      </c>
      <c r="AP49" s="3">
        <f t="shared" si="32"/>
        <v>0.01</v>
      </c>
      <c r="AQ49" s="1">
        <f t="shared" si="33"/>
        <v>0.045844517913542</v>
      </c>
      <c r="AR49" s="29">
        <f t="shared" si="34"/>
        <v>7.70910416666667</v>
      </c>
      <c r="AS49" s="1">
        <f t="shared" si="35"/>
        <v>0.13</v>
      </c>
      <c r="AT49" s="2">
        <f t="shared" si="36"/>
        <v>41.8712328767123</v>
      </c>
      <c r="AU49" s="1">
        <f t="shared" si="37"/>
        <v>12889.178191849</v>
      </c>
    </row>
    <row r="50" s="1" customFormat="1" spans="1:47">
      <c r="A50" s="13"/>
      <c r="B50" s="13"/>
      <c r="C50" s="16">
        <v>8</v>
      </c>
      <c r="D50" s="19">
        <v>26.80045835</v>
      </c>
      <c r="E50" s="20">
        <f t="shared" si="38"/>
        <v>26.1542941432258</v>
      </c>
      <c r="F50" s="16" t="s">
        <v>73</v>
      </c>
      <c r="G50" s="13">
        <v>9</v>
      </c>
      <c r="H50" s="18">
        <f t="shared" si="21"/>
        <v>26.80045835</v>
      </c>
      <c r="I50" s="18">
        <f t="shared" si="22"/>
        <v>299.95045835</v>
      </c>
      <c r="J50" s="18">
        <f t="shared" si="23"/>
        <v>0.421141474836608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0.212374578487882</v>
      </c>
      <c r="P50" s="18">
        <f t="shared" si="26"/>
        <v>0.0894397432021897</v>
      </c>
      <c r="Q50" s="24">
        <f t="shared" si="27"/>
        <v>0.0116271666162847</v>
      </c>
      <c r="R50" s="18">
        <f t="shared" si="28"/>
        <v>0.0100218354166667</v>
      </c>
      <c r="S50" s="25">
        <f t="shared" si="29"/>
        <v>1.16018335293636</v>
      </c>
      <c r="T50" s="3">
        <v>0.01</v>
      </c>
      <c r="U50" s="26">
        <f t="shared" si="30"/>
        <v>0.0116018335293636</v>
      </c>
      <c r="V50" s="25"/>
      <c r="W50" s="3"/>
      <c r="X50" s="26"/>
      <c r="Y50" s="28">
        <v>0.05</v>
      </c>
      <c r="Z50" s="3">
        <v>0.49</v>
      </c>
      <c r="AA50" s="27">
        <f t="shared" si="31"/>
        <v>0.0245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0.02</v>
      </c>
      <c r="AO50" s="3">
        <v>0.5</v>
      </c>
      <c r="AP50" s="3">
        <f t="shared" si="32"/>
        <v>0.01</v>
      </c>
      <c r="AQ50" s="1">
        <f t="shared" si="33"/>
        <v>0.0461018335293636</v>
      </c>
      <c r="AR50" s="29">
        <f t="shared" si="34"/>
        <v>7.70910416666667</v>
      </c>
      <c r="AS50" s="1">
        <f t="shared" si="35"/>
        <v>0.13</v>
      </c>
      <c r="AT50" s="2">
        <f t="shared" si="36"/>
        <v>41.8712328767123</v>
      </c>
      <c r="AU50" s="1">
        <f t="shared" si="37"/>
        <v>12961.5224322253</v>
      </c>
    </row>
    <row r="51" s="1" customFormat="1" spans="1:47">
      <c r="A51" s="13"/>
      <c r="B51" s="13"/>
      <c r="C51" s="16">
        <v>9</v>
      </c>
      <c r="D51" s="19">
        <v>20.8037143506667</v>
      </c>
      <c r="E51" s="20">
        <f t="shared" si="38"/>
        <v>26.80045835</v>
      </c>
      <c r="F51" s="16" t="s">
        <v>73</v>
      </c>
      <c r="G51" s="13">
        <v>10</v>
      </c>
      <c r="H51" s="18">
        <f t="shared" si="21"/>
        <v>20.8037143506667</v>
      </c>
      <c r="I51" s="18">
        <f t="shared" si="22"/>
        <v>293.953714350667</v>
      </c>
      <c r="J51" s="18">
        <f t="shared" si="23"/>
        <v>0.217184682184103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0.200025876952359</v>
      </c>
      <c r="P51" s="18">
        <f t="shared" si="26"/>
        <v>0.0434425565144946</v>
      </c>
      <c r="Q51" s="24">
        <f t="shared" si="27"/>
        <v>0.0056475323468843</v>
      </c>
      <c r="R51" s="18">
        <f t="shared" si="28"/>
        <v>0.0100218354166667</v>
      </c>
      <c r="S51" s="25">
        <f t="shared" si="29"/>
        <v>0.563522759263464</v>
      </c>
      <c r="T51" s="3">
        <v>0.01</v>
      </c>
      <c r="U51" s="26">
        <f t="shared" si="30"/>
        <v>0.00563522759263464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0.0327352275926346</v>
      </c>
      <c r="AR51" s="29">
        <f t="shared" si="34"/>
        <v>7.70910416666667</v>
      </c>
      <c r="AS51" s="1">
        <f t="shared" si="35"/>
        <v>0.13</v>
      </c>
      <c r="AT51" s="2">
        <f t="shared" si="36"/>
        <v>41.8712328767123</v>
      </c>
      <c r="AU51" s="1">
        <f t="shared" si="37"/>
        <v>9203.50351132315</v>
      </c>
    </row>
    <row r="52" s="1" customFormat="1" spans="1:47">
      <c r="A52" s="13"/>
      <c r="B52" s="13"/>
      <c r="C52" s="16">
        <v>10</v>
      </c>
      <c r="D52" s="19">
        <v>16.07362555</v>
      </c>
      <c r="E52" s="20">
        <f t="shared" si="38"/>
        <v>20.8037143506667</v>
      </c>
      <c r="F52" s="16" t="s">
        <v>73</v>
      </c>
      <c r="G52" s="13">
        <v>11</v>
      </c>
      <c r="H52" s="18">
        <f t="shared" si="21"/>
        <v>16.07362555</v>
      </c>
      <c r="I52" s="18">
        <f t="shared" si="22"/>
        <v>289.22362555</v>
      </c>
      <c r="J52" s="18">
        <f t="shared" si="23"/>
        <v>0.126346889636525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0.148754154415971</v>
      </c>
      <c r="O52" s="18">
        <f t="shared" si="39"/>
        <v>0.0849202076885599</v>
      </c>
      <c r="P52" s="18">
        <f t="shared" si="26"/>
        <v>0.0107294041087373</v>
      </c>
      <c r="Q52" s="24">
        <f t="shared" si="27"/>
        <v>0.00139482253413584</v>
      </c>
      <c r="R52" s="18">
        <f t="shared" si="28"/>
        <v>0.0100218354166667</v>
      </c>
      <c r="S52" s="25">
        <f t="shared" si="29"/>
        <v>0.139178351683585</v>
      </c>
      <c r="T52" s="3">
        <v>0.01</v>
      </c>
      <c r="U52" s="26">
        <f t="shared" si="30"/>
        <v>0.00139178351683585</v>
      </c>
      <c r="V52" s="25"/>
      <c r="W52" s="3"/>
      <c r="X52" s="26"/>
      <c r="Y52" s="28">
        <v>0.04</v>
      </c>
      <c r="Z52" s="3">
        <v>0.49</v>
      </c>
      <c r="AA52" s="27">
        <f t="shared" si="31"/>
        <v>0.0196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0.015</v>
      </c>
      <c r="AO52" s="3">
        <v>0.5</v>
      </c>
      <c r="AP52" s="3">
        <f t="shared" si="32"/>
        <v>0.0075</v>
      </c>
      <c r="AQ52" s="1">
        <f t="shared" si="33"/>
        <v>0.0284917835168359</v>
      </c>
      <c r="AR52" s="29">
        <f t="shared" si="34"/>
        <v>7.70910416666667</v>
      </c>
      <c r="AS52" s="1">
        <f t="shared" si="35"/>
        <v>0.13</v>
      </c>
      <c r="AT52" s="2">
        <f t="shared" si="36"/>
        <v>41.8712328767123</v>
      </c>
      <c r="AU52" s="1">
        <f t="shared" si="37"/>
        <v>8010.45995171446</v>
      </c>
    </row>
    <row r="53" s="1" customFormat="1" spans="1:48">
      <c r="A53" s="13"/>
      <c r="B53" s="13"/>
      <c r="C53" s="16">
        <v>11</v>
      </c>
      <c r="D53" s="19">
        <v>10.6304245977</v>
      </c>
      <c r="E53" s="20">
        <f t="shared" si="38"/>
        <v>16.07362555</v>
      </c>
      <c r="F53" s="16" t="s">
        <v>75</v>
      </c>
      <c r="G53" s="13">
        <v>12</v>
      </c>
      <c r="H53" s="18">
        <f t="shared" si="21"/>
        <v>10.6304245977</v>
      </c>
      <c r="I53" s="18">
        <f t="shared" si="22"/>
        <v>283.7804245977</v>
      </c>
      <c r="J53" s="18">
        <f t="shared" si="23"/>
        <v>0.0662408142614164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0.151281845246489</v>
      </c>
      <c r="P53" s="18">
        <f t="shared" si="26"/>
        <v>0.010021032612097</v>
      </c>
      <c r="Q53" s="24">
        <f t="shared" si="27"/>
        <v>0.00130273423957262</v>
      </c>
      <c r="R53" s="18">
        <f t="shared" si="28"/>
        <v>0.0100218354166667</v>
      </c>
      <c r="S53" s="25">
        <f t="shared" si="29"/>
        <v>0.129989586279388</v>
      </c>
      <c r="T53" s="3">
        <v>0.01</v>
      </c>
      <c r="U53" s="26">
        <f t="shared" si="30"/>
        <v>0.00129989586279388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0.0160998958627939</v>
      </c>
      <c r="AR53" s="29">
        <f t="shared" si="34"/>
        <v>7.70910416666667</v>
      </c>
      <c r="AS53" s="1">
        <f t="shared" si="35"/>
        <v>0.13</v>
      </c>
      <c r="AT53" s="2">
        <f t="shared" si="36"/>
        <v>41.8712328767123</v>
      </c>
      <c r="AU53" s="1">
        <f t="shared" si="37"/>
        <v>4526.48290548313</v>
      </c>
      <c r="AV53" s="1">
        <f>SUM(AU42:AU53)</f>
        <v>105133.894115291</v>
      </c>
    </row>
    <row r="54" s="1" customFormat="1" spans="1:46">
      <c r="A54" s="13"/>
      <c r="B54" s="13"/>
      <c r="C54" s="16">
        <v>12</v>
      </c>
      <c r="D54" s="19">
        <v>5.8618078416129</v>
      </c>
      <c r="E54" s="20">
        <f t="shared" si="38"/>
        <v>10.6304245977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3" t="s">
        <v>44</v>
      </c>
      <c r="T56" s="23"/>
      <c r="U56" s="23"/>
      <c r="V56" s="23" t="s">
        <v>45</v>
      </c>
      <c r="W56" s="23" t="s">
        <v>46</v>
      </c>
      <c r="X56" s="23" t="s">
        <v>47</v>
      </c>
      <c r="Y56" s="23" t="s">
        <v>48</v>
      </c>
      <c r="Z56" s="23" t="s">
        <v>49</v>
      </c>
      <c r="AA56" s="23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122.786</v>
      </c>
      <c r="C58" s="16" t="s">
        <v>72</v>
      </c>
      <c r="D58" s="17">
        <v>3</v>
      </c>
      <c r="E58" s="16"/>
      <c r="F58" s="16"/>
      <c r="G58" s="13">
        <v>1</v>
      </c>
      <c r="H58" s="18">
        <f t="shared" ref="H58:H69" si="40">E59</f>
        <v>3</v>
      </c>
      <c r="I58" s="18">
        <f t="shared" ref="I58:I69" si="41">H58+273.15</f>
        <v>276.15</v>
      </c>
      <c r="J58" s="18">
        <f t="shared" ref="J58:J69" si="42">EXP(($C$16*(I58-$C$14))/($C$17*I58*$C$14))</f>
        <v>0.0256677222920585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0.0709118313604356</v>
      </c>
      <c r="Q58" s="24">
        <f t="shared" ref="Q58:Q69" si="46">P58*$B$60</f>
        <v>0.0205644310945263</v>
      </c>
      <c r="R58" s="18">
        <f t="shared" ref="R58:R69" si="47">L58*$B$60</f>
        <v>0.80117865</v>
      </c>
      <c r="S58" s="25">
        <f t="shared" ref="S58:S69" si="48">Q58/R58</f>
        <v>0.0256677222920585</v>
      </c>
      <c r="T58" s="3">
        <v>0.27</v>
      </c>
      <c r="U58" s="26">
        <f t="shared" ref="U58:U69" si="49">S58*T58</f>
        <v>0.00693028501885579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0.227746554379164</v>
      </c>
      <c r="AC58" s="29">
        <f t="shared" ref="AC58:AC69" si="51">$B$58/12</f>
        <v>10.2321666666667</v>
      </c>
      <c r="AD58" s="1">
        <f t="shared" ref="AD58:AD69" si="52">$B$60</f>
        <v>0.29</v>
      </c>
      <c r="AE58" s="30">
        <f t="shared" ref="AE58:AE69" si="53">$E$7/12</f>
        <v>214.795486363246</v>
      </c>
      <c r="AF58" s="1">
        <f t="shared" ref="AF58:AF69" si="54">AE58*10000*AC58*AB58</f>
        <v>5005466.64513957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9">
        <v>4.16936990706452</v>
      </c>
      <c r="E59" s="20">
        <f t="shared" ref="E59:E70" si="55">D58</f>
        <v>3</v>
      </c>
      <c r="F59" s="16" t="s">
        <v>73</v>
      </c>
      <c r="G59" s="13">
        <v>2</v>
      </c>
      <c r="H59" s="18">
        <f t="shared" si="40"/>
        <v>4.16936990706452</v>
      </c>
      <c r="I59" s="18">
        <f t="shared" si="41"/>
        <v>277.319369907064</v>
      </c>
      <c r="J59" s="18">
        <f t="shared" si="42"/>
        <v>0.0297821968468125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5.45445816863956</v>
      </c>
      <c r="P59" s="18">
        <f t="shared" si="45"/>
        <v>0.162445746871128</v>
      </c>
      <c r="Q59" s="24">
        <f t="shared" si="46"/>
        <v>0.0471092665926271</v>
      </c>
      <c r="R59" s="18">
        <f t="shared" si="47"/>
        <v>0.80117865</v>
      </c>
      <c r="S59" s="25">
        <f t="shared" si="48"/>
        <v>0.0587999525357136</v>
      </c>
      <c r="T59" s="3">
        <v>0.27</v>
      </c>
      <c r="U59" s="26">
        <f t="shared" si="49"/>
        <v>0.0158759871846427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0.229484704309976</v>
      </c>
      <c r="AC59" s="29">
        <f t="shared" si="51"/>
        <v>10.2321666666667</v>
      </c>
      <c r="AD59" s="1">
        <f t="shared" si="52"/>
        <v>0.29</v>
      </c>
      <c r="AE59" s="30">
        <f t="shared" si="53"/>
        <v>214.795486363246</v>
      </c>
      <c r="AF59" s="1">
        <f t="shared" si="54"/>
        <v>5043668.10784292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37</v>
      </c>
      <c r="B60" s="13">
        <f>H7</f>
        <v>0.29</v>
      </c>
      <c r="C60" s="16">
        <v>2</v>
      </c>
      <c r="D60" s="19">
        <v>5.60125056248276</v>
      </c>
      <c r="E60" s="20">
        <f t="shared" si="55"/>
        <v>4.16936990706452</v>
      </c>
      <c r="F60" s="16" t="s">
        <v>73</v>
      </c>
      <c r="G60" s="13">
        <v>3</v>
      </c>
      <c r="H60" s="18">
        <f t="shared" si="40"/>
        <v>5.60125056248276</v>
      </c>
      <c r="I60" s="18">
        <f t="shared" si="41"/>
        <v>278.751250562483</v>
      </c>
      <c r="J60" s="18">
        <f t="shared" si="42"/>
        <v>0.0356683842686611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8.05469742176843</v>
      </c>
      <c r="P60" s="18">
        <f t="shared" si="45"/>
        <v>0.28729804280743</v>
      </c>
      <c r="Q60" s="24">
        <f t="shared" si="46"/>
        <v>0.0833164324141548</v>
      </c>
      <c r="R60" s="18">
        <f t="shared" si="47"/>
        <v>0.80117865</v>
      </c>
      <c r="S60" s="25">
        <f t="shared" si="48"/>
        <v>0.103992327321946</v>
      </c>
      <c r="T60" s="3">
        <v>0.27</v>
      </c>
      <c r="U60" s="26">
        <f t="shared" si="49"/>
        <v>0.0280779283769254</v>
      </c>
      <c r="V60" s="3">
        <v>220.1</v>
      </c>
      <c r="W60" s="27">
        <v>12.1</v>
      </c>
      <c r="X60" s="27">
        <v>4.5</v>
      </c>
      <c r="Y60" s="27">
        <v>1.5</v>
      </c>
      <c r="Z60" s="27">
        <v>6.8</v>
      </c>
      <c r="AA60" s="3">
        <v>30.2</v>
      </c>
      <c r="AB60" s="2">
        <f t="shared" si="50"/>
        <v>0.280655541483637</v>
      </c>
      <c r="AC60" s="29">
        <f t="shared" si="51"/>
        <v>10.2321666666667</v>
      </c>
      <c r="AD60" s="1">
        <f t="shared" si="52"/>
        <v>0.29</v>
      </c>
      <c r="AE60" s="30">
        <f t="shared" si="53"/>
        <v>214.795486363246</v>
      </c>
      <c r="AF60" s="1">
        <f t="shared" si="54"/>
        <v>6168312.6469221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9">
        <v>10.8801753874516</v>
      </c>
      <c r="E61" s="20">
        <f t="shared" si="55"/>
        <v>5.60125056248276</v>
      </c>
      <c r="F61" s="16" t="s">
        <v>73</v>
      </c>
      <c r="G61" s="13">
        <v>4</v>
      </c>
      <c r="H61" s="18">
        <f t="shared" si="40"/>
        <v>10.8801753874516</v>
      </c>
      <c r="I61" s="18">
        <f t="shared" si="41"/>
        <v>284.030175387452</v>
      </c>
      <c r="J61" s="18">
        <f t="shared" si="42"/>
        <v>0.0682697541969347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10.530084378961</v>
      </c>
      <c r="P61" s="18">
        <f t="shared" si="45"/>
        <v>0.71888627222465</v>
      </c>
      <c r="Q61" s="24">
        <f t="shared" si="46"/>
        <v>0.208477018945148</v>
      </c>
      <c r="R61" s="18">
        <f t="shared" si="47"/>
        <v>0.80117865</v>
      </c>
      <c r="S61" s="25">
        <f t="shared" si="48"/>
        <v>0.260212898765024</v>
      </c>
      <c r="T61" s="3">
        <v>0.27</v>
      </c>
      <c r="U61" s="26">
        <f t="shared" si="49"/>
        <v>0.0702574826665564</v>
      </c>
      <c r="V61" s="3">
        <v>220.1</v>
      </c>
      <c r="W61" s="27">
        <v>12.1</v>
      </c>
      <c r="X61" s="27">
        <v>4.5</v>
      </c>
      <c r="Y61" s="27">
        <v>1.5</v>
      </c>
      <c r="Z61" s="27">
        <v>6.8</v>
      </c>
      <c r="AA61" s="3">
        <v>30.2</v>
      </c>
      <c r="AB61" s="2">
        <f t="shared" si="50"/>
        <v>0.288851028882112</v>
      </c>
      <c r="AC61" s="29">
        <f t="shared" si="51"/>
        <v>10.2321666666667</v>
      </c>
      <c r="AD61" s="1">
        <f t="shared" si="52"/>
        <v>0.29</v>
      </c>
      <c r="AE61" s="30">
        <f t="shared" si="53"/>
        <v>214.795486363246</v>
      </c>
      <c r="AF61" s="1">
        <f t="shared" si="54"/>
        <v>6348434.97160691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9">
        <v>17.04295957</v>
      </c>
      <c r="E62" s="20">
        <f t="shared" si="55"/>
        <v>10.8801753874516</v>
      </c>
      <c r="F62" s="16" t="s">
        <v>73</v>
      </c>
      <c r="G62" s="13">
        <v>5</v>
      </c>
      <c r="H62" s="18">
        <f t="shared" si="40"/>
        <v>17.04295957</v>
      </c>
      <c r="I62" s="18">
        <f t="shared" si="41"/>
        <v>290.19295957</v>
      </c>
      <c r="J62" s="18">
        <f t="shared" si="42"/>
        <v>0.141384563503499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9.32063820139954</v>
      </c>
      <c r="O62" s="18">
        <f t="shared" si="56"/>
        <v>3.25324490533682</v>
      </c>
      <c r="P62" s="18">
        <f t="shared" si="45"/>
        <v>0.459958610911028</v>
      </c>
      <c r="Q62" s="24">
        <f t="shared" si="46"/>
        <v>0.133387997164198</v>
      </c>
      <c r="R62" s="18">
        <f t="shared" si="47"/>
        <v>0.80117865</v>
      </c>
      <c r="S62" s="25">
        <f t="shared" si="48"/>
        <v>0.166489705091615</v>
      </c>
      <c r="T62" s="3">
        <v>0.27</v>
      </c>
      <c r="U62" s="26">
        <f t="shared" si="49"/>
        <v>0.044952220374736</v>
      </c>
      <c r="V62" s="3">
        <v>229.1</v>
      </c>
      <c r="W62" s="27">
        <v>15.1</v>
      </c>
      <c r="X62" s="27">
        <v>6</v>
      </c>
      <c r="Y62" s="27">
        <v>3</v>
      </c>
      <c r="Z62" s="27">
        <v>7</v>
      </c>
      <c r="AA62" s="3">
        <v>30.2</v>
      </c>
      <c r="AB62" s="2">
        <f t="shared" si="50"/>
        <v>0.299134216418811</v>
      </c>
      <c r="AC62" s="29">
        <f t="shared" si="51"/>
        <v>10.2321666666667</v>
      </c>
      <c r="AD62" s="1">
        <f t="shared" si="52"/>
        <v>0.29</v>
      </c>
      <c r="AE62" s="30">
        <f t="shared" si="53"/>
        <v>214.795486363246</v>
      </c>
      <c r="AF62" s="1">
        <f t="shared" si="54"/>
        <v>6574441.25460415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9">
        <v>20.2885471190323</v>
      </c>
      <c r="E63" s="20">
        <f t="shared" si="55"/>
        <v>17.04295957</v>
      </c>
      <c r="F63" s="16" t="s">
        <v>75</v>
      </c>
      <c r="G63" s="13">
        <v>6</v>
      </c>
      <c r="H63" s="18">
        <f t="shared" si="40"/>
        <v>20.2885471190323</v>
      </c>
      <c r="I63" s="18">
        <f t="shared" si="41"/>
        <v>293.438547119032</v>
      </c>
      <c r="J63" s="18">
        <f t="shared" si="42"/>
        <v>0.204915076001738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5.55597129442579</v>
      </c>
      <c r="P63" s="18">
        <f t="shared" si="45"/>
        <v>1.13850228006073</v>
      </c>
      <c r="Q63" s="24">
        <f t="shared" si="46"/>
        <v>0.330165661217613</v>
      </c>
      <c r="R63" s="18">
        <f t="shared" si="47"/>
        <v>0.80117865</v>
      </c>
      <c r="S63" s="25">
        <f t="shared" si="48"/>
        <v>0.412099924551925</v>
      </c>
      <c r="T63" s="3">
        <v>0.27</v>
      </c>
      <c r="U63" s="26">
        <f t="shared" si="49"/>
        <v>0.11126697962902</v>
      </c>
      <c r="V63" s="3">
        <v>229.1</v>
      </c>
      <c r="W63" s="27">
        <v>15.1</v>
      </c>
      <c r="X63" s="27">
        <v>6</v>
      </c>
      <c r="Y63" s="27">
        <v>3</v>
      </c>
      <c r="Z63" s="27">
        <v>7</v>
      </c>
      <c r="AA63" s="3">
        <v>30.2</v>
      </c>
      <c r="AB63" s="2">
        <f t="shared" si="50"/>
        <v>0.312019174141919</v>
      </c>
      <c r="AC63" s="29">
        <f t="shared" si="51"/>
        <v>10.2321666666667</v>
      </c>
      <c r="AD63" s="1">
        <f t="shared" si="52"/>
        <v>0.29</v>
      </c>
      <c r="AE63" s="30">
        <f t="shared" si="53"/>
        <v>214.795486363246</v>
      </c>
      <c r="AF63" s="1">
        <f t="shared" si="54"/>
        <v>6857629.84677785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9">
        <v>22.849532</v>
      </c>
      <c r="E64" s="20">
        <f t="shared" si="55"/>
        <v>20.2885471190323</v>
      </c>
      <c r="F64" s="16" t="s">
        <v>73</v>
      </c>
      <c r="G64" s="13">
        <v>7</v>
      </c>
      <c r="H64" s="18">
        <f t="shared" si="40"/>
        <v>22.849532</v>
      </c>
      <c r="I64" s="18">
        <f t="shared" si="41"/>
        <v>295.999532</v>
      </c>
      <c r="J64" s="18">
        <f t="shared" si="42"/>
        <v>0.273057755998179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7.18015401436505</v>
      </c>
      <c r="P64" s="18">
        <f t="shared" si="45"/>
        <v>1.96059674288384</v>
      </c>
      <c r="Q64" s="24">
        <f t="shared" si="46"/>
        <v>0.568573055436313</v>
      </c>
      <c r="R64" s="18">
        <f t="shared" si="47"/>
        <v>0.80117865</v>
      </c>
      <c r="S64" s="25">
        <f t="shared" si="48"/>
        <v>0.709670752504841</v>
      </c>
      <c r="T64" s="3">
        <v>0.27</v>
      </c>
      <c r="U64" s="26">
        <f t="shared" si="49"/>
        <v>0.191611103176307</v>
      </c>
      <c r="V64" s="3">
        <v>229.1</v>
      </c>
      <c r="W64" s="27">
        <v>15.1</v>
      </c>
      <c r="X64" s="27">
        <v>6</v>
      </c>
      <c r="Y64" s="27">
        <v>3</v>
      </c>
      <c r="Z64" s="27">
        <v>7</v>
      </c>
      <c r="AA64" s="3">
        <v>30.2</v>
      </c>
      <c r="AB64" s="2">
        <f t="shared" si="50"/>
        <v>0.327630037347156</v>
      </c>
      <c r="AC64" s="29">
        <f t="shared" si="51"/>
        <v>10.2321666666667</v>
      </c>
      <c r="AD64" s="1">
        <f t="shared" si="52"/>
        <v>0.29</v>
      </c>
      <c r="AE64" s="30">
        <f t="shared" si="53"/>
        <v>214.795486363246</v>
      </c>
      <c r="AF64" s="1">
        <f t="shared" si="54"/>
        <v>7200729.02247631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9">
        <v>26.1542941432258</v>
      </c>
      <c r="E65" s="20">
        <f t="shared" si="55"/>
        <v>22.849532</v>
      </c>
      <c r="F65" s="16" t="s">
        <v>73</v>
      </c>
      <c r="G65" s="13">
        <v>8</v>
      </c>
      <c r="H65" s="18">
        <f t="shared" si="40"/>
        <v>26.1542941432258</v>
      </c>
      <c r="I65" s="18">
        <f t="shared" si="41"/>
        <v>299.304294143226</v>
      </c>
      <c r="J65" s="18">
        <f t="shared" si="42"/>
        <v>0.392638163639175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7.98224227148121</v>
      </c>
      <c r="P65" s="18">
        <f t="shared" si="45"/>
        <v>3.13413294719738</v>
      </c>
      <c r="Q65" s="24">
        <f t="shared" si="46"/>
        <v>0.90889855468724</v>
      </c>
      <c r="R65" s="18">
        <f t="shared" si="47"/>
        <v>0.80117865</v>
      </c>
      <c r="S65" s="25">
        <f t="shared" si="48"/>
        <v>1.1344517913542</v>
      </c>
      <c r="T65" s="3">
        <v>0.27</v>
      </c>
      <c r="U65" s="26">
        <f t="shared" si="49"/>
        <v>0.306301983665634</v>
      </c>
      <c r="V65" s="3">
        <v>229.1</v>
      </c>
      <c r="W65" s="27">
        <v>15.1</v>
      </c>
      <c r="X65" s="27">
        <v>6</v>
      </c>
      <c r="Y65" s="27">
        <v>3</v>
      </c>
      <c r="Z65" s="27">
        <v>7</v>
      </c>
      <c r="AA65" s="3">
        <v>30.2</v>
      </c>
      <c r="AB65" s="2">
        <f t="shared" si="50"/>
        <v>0.349914475426233</v>
      </c>
      <c r="AC65" s="29">
        <f t="shared" si="51"/>
        <v>10.2321666666667</v>
      </c>
      <c r="AD65" s="1">
        <f t="shared" si="52"/>
        <v>0.29</v>
      </c>
      <c r="AE65" s="30">
        <f t="shared" si="53"/>
        <v>214.795486363246</v>
      </c>
      <c r="AF65" s="1">
        <f t="shared" si="54"/>
        <v>7690501.5760702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9">
        <v>26.80045835</v>
      </c>
      <c r="E66" s="20">
        <f t="shared" si="55"/>
        <v>26.1542941432258</v>
      </c>
      <c r="F66" s="16" t="s">
        <v>73</v>
      </c>
      <c r="G66" s="13">
        <v>9</v>
      </c>
      <c r="H66" s="18">
        <f t="shared" si="40"/>
        <v>26.80045835</v>
      </c>
      <c r="I66" s="18">
        <f t="shared" si="41"/>
        <v>299.95045835</v>
      </c>
      <c r="J66" s="18">
        <f t="shared" si="42"/>
        <v>0.421141474836608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7.61079432428383</v>
      </c>
      <c r="P66" s="18">
        <f t="shared" si="45"/>
        <v>3.20522114640698</v>
      </c>
      <c r="Q66" s="24">
        <f t="shared" si="46"/>
        <v>0.929514132458024</v>
      </c>
      <c r="R66" s="18">
        <f t="shared" si="47"/>
        <v>0.80117865</v>
      </c>
      <c r="S66" s="25">
        <f t="shared" si="48"/>
        <v>1.16018335293636</v>
      </c>
      <c r="T66" s="3">
        <v>0.27</v>
      </c>
      <c r="U66" s="26">
        <f t="shared" si="49"/>
        <v>0.313249505292816</v>
      </c>
      <c r="V66" s="3">
        <v>229.1</v>
      </c>
      <c r="W66" s="27">
        <v>15.1</v>
      </c>
      <c r="X66" s="27">
        <v>6</v>
      </c>
      <c r="Y66" s="27">
        <v>3</v>
      </c>
      <c r="Z66" s="27">
        <v>7</v>
      </c>
      <c r="AA66" s="3">
        <v>30.2</v>
      </c>
      <c r="AB66" s="2">
        <f t="shared" si="50"/>
        <v>0.351264378878394</v>
      </c>
      <c r="AC66" s="29">
        <f t="shared" si="51"/>
        <v>10.2321666666667</v>
      </c>
      <c r="AD66" s="1">
        <f t="shared" si="52"/>
        <v>0.29</v>
      </c>
      <c r="AE66" s="30">
        <f t="shared" si="53"/>
        <v>214.795486363246</v>
      </c>
      <c r="AF66" s="1">
        <f t="shared" si="54"/>
        <v>7720170.06753157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9">
        <v>20.8037143506667</v>
      </c>
      <c r="E67" s="20">
        <f t="shared" si="55"/>
        <v>26.80045835</v>
      </c>
      <c r="F67" s="16" t="s">
        <v>73</v>
      </c>
      <c r="G67" s="13">
        <v>10</v>
      </c>
      <c r="H67" s="18">
        <f t="shared" si="40"/>
        <v>20.8037143506667</v>
      </c>
      <c r="I67" s="18">
        <f t="shared" si="41"/>
        <v>293.953714350667</v>
      </c>
      <c r="J67" s="18">
        <f t="shared" si="42"/>
        <v>0.217184682184103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7.16825817787685</v>
      </c>
      <c r="P67" s="18">
        <f t="shared" si="45"/>
        <v>1.55683587417578</v>
      </c>
      <c r="Q67" s="24">
        <f t="shared" si="46"/>
        <v>0.451482403510977</v>
      </c>
      <c r="R67" s="18">
        <f t="shared" si="47"/>
        <v>0.80117865</v>
      </c>
      <c r="S67" s="25">
        <f t="shared" si="48"/>
        <v>0.563522759263464</v>
      </c>
      <c r="T67" s="3">
        <v>0.27</v>
      </c>
      <c r="U67" s="26">
        <f t="shared" si="49"/>
        <v>0.152151145001135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0"/>
        <v>0.304762967473721</v>
      </c>
      <c r="AC67" s="29">
        <f t="shared" si="51"/>
        <v>10.2321666666667</v>
      </c>
      <c r="AD67" s="1">
        <f t="shared" si="52"/>
        <v>0.29</v>
      </c>
      <c r="AE67" s="30">
        <f t="shared" si="53"/>
        <v>214.795486363246</v>
      </c>
      <c r="AF67" s="1">
        <f t="shared" si="54"/>
        <v>6698151.25204383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9">
        <v>16.07362555</v>
      </c>
      <c r="E68" s="20">
        <f t="shared" si="55"/>
        <v>20.8037143506667</v>
      </c>
      <c r="F68" s="16" t="s">
        <v>73</v>
      </c>
      <c r="G68" s="13">
        <v>11</v>
      </c>
      <c r="H68" s="18">
        <f t="shared" si="40"/>
        <v>16.07362555</v>
      </c>
      <c r="I68" s="18">
        <f t="shared" si="41"/>
        <v>289.22362555</v>
      </c>
      <c r="J68" s="18">
        <f t="shared" si="42"/>
        <v>0.126346889636525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5.33085118851602</v>
      </c>
      <c r="O68" s="18">
        <f t="shared" si="56"/>
        <v>3.04325611518505</v>
      </c>
      <c r="P68" s="18">
        <f t="shared" si="45"/>
        <v>0.384505944520966</v>
      </c>
      <c r="Q68" s="24">
        <f t="shared" si="46"/>
        <v>0.11150672391108</v>
      </c>
      <c r="R68" s="18">
        <f t="shared" si="47"/>
        <v>0.80117865</v>
      </c>
      <c r="S68" s="25">
        <f t="shared" si="48"/>
        <v>0.139178351683585</v>
      </c>
      <c r="T68" s="3">
        <v>0.27</v>
      </c>
      <c r="U68" s="26">
        <f t="shared" si="49"/>
        <v>0.037578154954568</v>
      </c>
      <c r="V68" s="3">
        <v>220.1</v>
      </c>
      <c r="W68" s="27">
        <v>12.1</v>
      </c>
      <c r="X68" s="27">
        <v>4.5</v>
      </c>
      <c r="Y68" s="27">
        <v>1.5</v>
      </c>
      <c r="Z68" s="27">
        <v>6.8</v>
      </c>
      <c r="AA68" s="3">
        <v>30.2</v>
      </c>
      <c r="AB68" s="2">
        <f t="shared" si="50"/>
        <v>0.282501435507673</v>
      </c>
      <c r="AC68" s="29">
        <f t="shared" si="51"/>
        <v>10.2321666666667</v>
      </c>
      <c r="AD68" s="1">
        <f t="shared" si="52"/>
        <v>0.29</v>
      </c>
      <c r="AE68" s="30">
        <f t="shared" si="53"/>
        <v>214.795486363246</v>
      </c>
      <c r="AF68" s="1">
        <f t="shared" si="54"/>
        <v>6208882.13431989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9">
        <v>10.6304245977</v>
      </c>
      <c r="E69" s="20">
        <f t="shared" si="55"/>
        <v>16.07362555</v>
      </c>
      <c r="F69" s="16" t="s">
        <v>75</v>
      </c>
      <c r="G69" s="13">
        <v>12</v>
      </c>
      <c r="H69" s="18">
        <f t="shared" si="40"/>
        <v>10.6304245977</v>
      </c>
      <c r="I69" s="18">
        <f t="shared" si="41"/>
        <v>283.7804245977</v>
      </c>
      <c r="J69" s="18">
        <f t="shared" si="42"/>
        <v>0.0662408142614164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5.42143517066409</v>
      </c>
      <c r="P69" s="18">
        <f t="shared" si="45"/>
        <v>0.35912028017027</v>
      </c>
      <c r="Q69" s="24">
        <f t="shared" si="46"/>
        <v>0.104144881249378</v>
      </c>
      <c r="R69" s="18">
        <f t="shared" si="47"/>
        <v>0.80117865</v>
      </c>
      <c r="S69" s="25">
        <f t="shared" si="48"/>
        <v>0.129989586279388</v>
      </c>
      <c r="T69" s="3">
        <v>0.27</v>
      </c>
      <c r="U69" s="26">
        <f t="shared" si="49"/>
        <v>0.0350971882954347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0.233219383685803</v>
      </c>
      <c r="AC69" s="29">
        <f t="shared" si="51"/>
        <v>10.2321666666667</v>
      </c>
      <c r="AD69" s="1">
        <f t="shared" si="52"/>
        <v>0.29</v>
      </c>
      <c r="AE69" s="30">
        <f t="shared" si="53"/>
        <v>214.795486363246</v>
      </c>
      <c r="AF69" s="1">
        <f t="shared" si="54"/>
        <v>5125749.75819742</v>
      </c>
      <c r="AG69" s="1">
        <f>SUM(AF58:AF69)</f>
        <v>76642137.2835327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9">
        <v>5.8618078416129</v>
      </c>
      <c r="E70" s="20">
        <f t="shared" si="55"/>
        <v>10.6304245977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3" t="s">
        <v>44</v>
      </c>
      <c r="T72" s="23"/>
      <c r="U72" s="23"/>
      <c r="V72" s="23" t="s">
        <v>45</v>
      </c>
      <c r="W72" s="23"/>
      <c r="X72" s="23"/>
      <c r="Y72" s="23" t="s">
        <v>46</v>
      </c>
      <c r="Z72" s="23"/>
      <c r="AA72" s="23"/>
      <c r="AB72" s="23" t="s">
        <v>47</v>
      </c>
      <c r="AC72" s="23"/>
      <c r="AD72" s="23"/>
      <c r="AE72" s="23" t="s">
        <v>48</v>
      </c>
      <c r="AF72" s="23"/>
      <c r="AG72" s="23"/>
      <c r="AH72" s="23" t="s">
        <v>49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51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4" t="s">
        <v>11</v>
      </c>
      <c r="AR73" s="34" t="s">
        <v>12</v>
      </c>
      <c r="AS73" s="34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3</v>
      </c>
      <c r="E74" s="16"/>
      <c r="F74" s="16"/>
      <c r="G74" s="13">
        <v>1</v>
      </c>
      <c r="H74" s="18">
        <f t="shared" ref="H74:H85" si="57">E75</f>
        <v>3</v>
      </c>
      <c r="I74" s="18">
        <f t="shared" ref="I74:I85" si="58">H74+273.15</f>
        <v>276.15</v>
      </c>
      <c r="J74" s="18">
        <f t="shared" ref="J74:J85" si="59">EXP(($C$16*(I74-$C$14))/($C$17*I74*$C$14))</f>
        <v>0.0256677222920585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0.0133785302130667</v>
      </c>
      <c r="Q74" s="24">
        <f t="shared" ref="Q74:Q85" si="63">P74*$B$76</f>
        <v>0.00347841785539735</v>
      </c>
      <c r="R74" s="18">
        <f t="shared" ref="R74:R85" si="64">L74*$B$76</f>
        <v>0.1355172</v>
      </c>
      <c r="S74" s="25">
        <f t="shared" ref="S74:S85" si="65">Q74/R74</f>
        <v>0.0256677222920585</v>
      </c>
      <c r="T74" s="3">
        <v>0.01</v>
      </c>
      <c r="U74" s="26">
        <f t="shared" ref="U74:U85" si="66">S74*T74</f>
        <v>0.000256677222920585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0.00574667722292059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1.82</v>
      </c>
      <c r="AX74" s="1">
        <f t="shared" ref="AX74:AX85" si="73">AW74*10000*AV74*0.67*AU74*AT74</f>
        <v>949.636535831915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4.16936990706452</v>
      </c>
      <c r="E75" s="20">
        <f t="shared" ref="E75:E86" si="74">D74</f>
        <v>3</v>
      </c>
      <c r="F75" s="16" t="s">
        <v>73</v>
      </c>
      <c r="G75" s="13">
        <v>2</v>
      </c>
      <c r="H75" s="18">
        <f t="shared" si="57"/>
        <v>4.16936990706452</v>
      </c>
      <c r="I75" s="18">
        <f t="shared" si="58"/>
        <v>277.319369907064</v>
      </c>
      <c r="J75" s="18">
        <f t="shared" si="59"/>
        <v>0.0297821968468125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1.02906146978693</v>
      </c>
      <c r="P75" s="18">
        <f t="shared" si="62"/>
        <v>0.0306477112606646</v>
      </c>
      <c r="Q75" s="24">
        <f t="shared" si="63"/>
        <v>0.00796840492777281</v>
      </c>
      <c r="R75" s="18">
        <f t="shared" si="64"/>
        <v>0.1355172</v>
      </c>
      <c r="S75" s="25">
        <f t="shared" si="65"/>
        <v>0.0587999525357136</v>
      </c>
      <c r="T75" s="3">
        <v>0.01</v>
      </c>
      <c r="U75" s="26">
        <f t="shared" si="66"/>
        <v>0.000587999525357136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0.00607799952535714</v>
      </c>
      <c r="AU75" s="29">
        <f t="shared" si="70"/>
        <v>52.122</v>
      </c>
      <c r="AV75" s="1">
        <f t="shared" si="71"/>
        <v>0.26</v>
      </c>
      <c r="AW75" s="2">
        <f t="shared" si="72"/>
        <v>1.82</v>
      </c>
      <c r="AX75" s="1">
        <f t="shared" si="73"/>
        <v>1004.38743819246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9">
        <v>5.60125056248276</v>
      </c>
      <c r="E76" s="20">
        <f t="shared" si="74"/>
        <v>4.16936990706452</v>
      </c>
      <c r="F76" s="16" t="s">
        <v>73</v>
      </c>
      <c r="G76" s="13">
        <v>3</v>
      </c>
      <c r="H76" s="18">
        <f t="shared" si="57"/>
        <v>5.60125056248276</v>
      </c>
      <c r="I76" s="18">
        <f t="shared" si="58"/>
        <v>278.751250562483</v>
      </c>
      <c r="J76" s="18">
        <f t="shared" si="59"/>
        <v>0.0356683842686611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1.51963375852627</v>
      </c>
      <c r="P76" s="18">
        <f t="shared" si="62"/>
        <v>0.0542028808467447</v>
      </c>
      <c r="Q76" s="24">
        <f t="shared" si="63"/>
        <v>0.0140927490201536</v>
      </c>
      <c r="R76" s="18">
        <f t="shared" si="64"/>
        <v>0.1355172</v>
      </c>
      <c r="S76" s="25">
        <f t="shared" si="65"/>
        <v>0.103992327321946</v>
      </c>
      <c r="T76" s="3">
        <v>0.01</v>
      </c>
      <c r="U76" s="26">
        <f t="shared" si="66"/>
        <v>0.00103992327321946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0.005</v>
      </c>
      <c r="AF76" s="3">
        <v>0.49</v>
      </c>
      <c r="AG76" s="26">
        <f t="shared" si="67"/>
        <v>0.00245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0.015</v>
      </c>
      <c r="AR76" s="3">
        <v>0.5</v>
      </c>
      <c r="AS76" s="3">
        <f t="shared" si="68"/>
        <v>0.0075</v>
      </c>
      <c r="AT76" s="2">
        <f t="shared" si="69"/>
        <v>0.0109899232732195</v>
      </c>
      <c r="AU76" s="29">
        <f t="shared" si="70"/>
        <v>52.122</v>
      </c>
      <c r="AV76" s="1">
        <f t="shared" si="71"/>
        <v>0.26</v>
      </c>
      <c r="AW76" s="2">
        <f t="shared" si="72"/>
        <v>1.82</v>
      </c>
      <c r="AX76" s="1">
        <f t="shared" si="73"/>
        <v>1816.08123466775</v>
      </c>
    </row>
    <row r="77" s="1" customFormat="1" spans="1:50">
      <c r="A77" s="13"/>
      <c r="B77" s="13"/>
      <c r="C77" s="16">
        <v>3</v>
      </c>
      <c r="D77" s="19">
        <v>10.8801753874516</v>
      </c>
      <c r="E77" s="20">
        <f t="shared" si="74"/>
        <v>5.60125056248276</v>
      </c>
      <c r="F77" s="16" t="s">
        <v>73</v>
      </c>
      <c r="G77" s="13">
        <v>4</v>
      </c>
      <c r="H77" s="18">
        <f t="shared" si="57"/>
        <v>10.8801753874516</v>
      </c>
      <c r="I77" s="18">
        <f t="shared" si="58"/>
        <v>284.030175387452</v>
      </c>
      <c r="J77" s="18">
        <f t="shared" si="59"/>
        <v>0.0682697541969347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1.98665087767952</v>
      </c>
      <c r="P77" s="18">
        <f t="shared" si="62"/>
        <v>0.135628167094306</v>
      </c>
      <c r="Q77" s="24">
        <f t="shared" si="63"/>
        <v>0.0352633234445195</v>
      </c>
      <c r="R77" s="18">
        <f t="shared" si="64"/>
        <v>0.1355172</v>
      </c>
      <c r="S77" s="25">
        <f t="shared" si="65"/>
        <v>0.260212898765024</v>
      </c>
      <c r="T77" s="3">
        <v>0.01</v>
      </c>
      <c r="U77" s="26">
        <f t="shared" si="66"/>
        <v>0.00260212898765024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0.005</v>
      </c>
      <c r="AF77" s="3">
        <v>0.49</v>
      </c>
      <c r="AG77" s="26">
        <f t="shared" si="67"/>
        <v>0.00245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0.015</v>
      </c>
      <c r="AR77" s="3">
        <v>0.5</v>
      </c>
      <c r="AS77" s="3">
        <f t="shared" si="68"/>
        <v>0.0075</v>
      </c>
      <c r="AT77" s="2">
        <f t="shared" si="69"/>
        <v>0.0125521289876502</v>
      </c>
      <c r="AU77" s="29">
        <f t="shared" si="70"/>
        <v>52.122</v>
      </c>
      <c r="AV77" s="1">
        <f t="shared" si="71"/>
        <v>0.26</v>
      </c>
      <c r="AW77" s="2">
        <f t="shared" si="72"/>
        <v>1.82</v>
      </c>
      <c r="AX77" s="1">
        <f t="shared" si="73"/>
        <v>2074.23521919847</v>
      </c>
    </row>
    <row r="78" s="1" customFormat="1" spans="1:50">
      <c r="A78" s="13"/>
      <c r="B78" s="13"/>
      <c r="C78" s="16">
        <v>4</v>
      </c>
      <c r="D78" s="19">
        <v>17.04295957</v>
      </c>
      <c r="E78" s="20">
        <f t="shared" si="74"/>
        <v>10.8801753874516</v>
      </c>
      <c r="F78" s="16" t="s">
        <v>73</v>
      </c>
      <c r="G78" s="13">
        <v>5</v>
      </c>
      <c r="H78" s="18">
        <f t="shared" si="57"/>
        <v>17.04295957</v>
      </c>
      <c r="I78" s="18">
        <f t="shared" si="58"/>
        <v>290.19295957</v>
      </c>
      <c r="J78" s="18">
        <f t="shared" si="59"/>
        <v>0.141384563503499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1.75847157505596</v>
      </c>
      <c r="O78" s="18">
        <f t="shared" si="75"/>
        <v>0.613771135529261</v>
      </c>
      <c r="P78" s="18">
        <f t="shared" si="62"/>
        <v>0.0867777640878515</v>
      </c>
      <c r="Q78" s="24">
        <f t="shared" si="63"/>
        <v>0.0225622186628414</v>
      </c>
      <c r="R78" s="18">
        <f t="shared" si="64"/>
        <v>0.1355172</v>
      </c>
      <c r="S78" s="25">
        <f t="shared" si="65"/>
        <v>0.166489705091615</v>
      </c>
      <c r="T78" s="3">
        <v>0.01</v>
      </c>
      <c r="U78" s="26">
        <f t="shared" si="66"/>
        <v>0.00166489705091615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0.01</v>
      </c>
      <c r="AF78" s="3">
        <v>0.49</v>
      </c>
      <c r="AG78" s="26">
        <f t="shared" si="67"/>
        <v>0.0049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0.02</v>
      </c>
      <c r="AR78" s="3">
        <v>0.5</v>
      </c>
      <c r="AS78" s="3">
        <f t="shared" si="68"/>
        <v>0.01</v>
      </c>
      <c r="AT78" s="2">
        <f t="shared" si="69"/>
        <v>0.0165648970509161</v>
      </c>
      <c r="AU78" s="29">
        <f t="shared" si="70"/>
        <v>52.122</v>
      </c>
      <c r="AV78" s="1">
        <f t="shared" si="71"/>
        <v>0.26</v>
      </c>
      <c r="AW78" s="2">
        <f t="shared" si="72"/>
        <v>1.82</v>
      </c>
      <c r="AX78" s="1">
        <f t="shared" si="73"/>
        <v>2737.34383220669</v>
      </c>
    </row>
    <row r="79" s="1" customFormat="1" spans="1:50">
      <c r="A79" s="13"/>
      <c r="B79" s="13"/>
      <c r="C79" s="16">
        <v>5</v>
      </c>
      <c r="D79" s="19">
        <v>20.2885471190323</v>
      </c>
      <c r="E79" s="20">
        <f t="shared" si="74"/>
        <v>17.04295957</v>
      </c>
      <c r="F79" s="16" t="s">
        <v>75</v>
      </c>
      <c r="G79" s="13">
        <v>6</v>
      </c>
      <c r="H79" s="18">
        <f t="shared" si="57"/>
        <v>20.2885471190323</v>
      </c>
      <c r="I79" s="18">
        <f t="shared" si="58"/>
        <v>293.438547119032</v>
      </c>
      <c r="J79" s="18">
        <f t="shared" si="59"/>
        <v>0.204915076001738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1.04821337144141</v>
      </c>
      <c r="P79" s="18">
        <f t="shared" si="62"/>
        <v>0.214794722674955</v>
      </c>
      <c r="Q79" s="24">
        <f t="shared" si="63"/>
        <v>0.0558466278954882</v>
      </c>
      <c r="R79" s="18">
        <f t="shared" si="64"/>
        <v>0.1355172</v>
      </c>
      <c r="S79" s="25">
        <f t="shared" si="65"/>
        <v>0.412099924551925</v>
      </c>
      <c r="T79" s="3">
        <v>0.01</v>
      </c>
      <c r="U79" s="26">
        <f t="shared" si="66"/>
        <v>0.00412099924551925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0.01</v>
      </c>
      <c r="AF79" s="3">
        <v>0.49</v>
      </c>
      <c r="AG79" s="26">
        <f t="shared" si="67"/>
        <v>0.0049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0.02</v>
      </c>
      <c r="AR79" s="3">
        <v>0.5</v>
      </c>
      <c r="AS79" s="3">
        <f t="shared" si="68"/>
        <v>0.01</v>
      </c>
      <c r="AT79" s="2">
        <f t="shared" si="69"/>
        <v>0.0190209992455193</v>
      </c>
      <c r="AU79" s="29">
        <f t="shared" si="70"/>
        <v>52.122</v>
      </c>
      <c r="AV79" s="1">
        <f t="shared" si="71"/>
        <v>0.26</v>
      </c>
      <c r="AW79" s="2">
        <f t="shared" si="72"/>
        <v>1.82</v>
      </c>
      <c r="AX79" s="1">
        <f t="shared" si="73"/>
        <v>3143.21391838958</v>
      </c>
    </row>
    <row r="80" s="1" customFormat="1" spans="1:50">
      <c r="A80" s="13"/>
      <c r="B80" s="13"/>
      <c r="C80" s="16">
        <v>6</v>
      </c>
      <c r="D80" s="19">
        <v>22.849532</v>
      </c>
      <c r="E80" s="20">
        <f t="shared" si="74"/>
        <v>20.2885471190323</v>
      </c>
      <c r="F80" s="16" t="s">
        <v>73</v>
      </c>
      <c r="G80" s="13">
        <v>7</v>
      </c>
      <c r="H80" s="18">
        <f t="shared" si="57"/>
        <v>22.849532</v>
      </c>
      <c r="I80" s="18">
        <f t="shared" si="58"/>
        <v>295.999532</v>
      </c>
      <c r="J80" s="18">
        <f t="shared" si="59"/>
        <v>0.273057755998179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1.35463864876646</v>
      </c>
      <c r="P80" s="18">
        <f t="shared" si="62"/>
        <v>0.369894589620574</v>
      </c>
      <c r="Q80" s="24">
        <f t="shared" si="63"/>
        <v>0.0961725933013492</v>
      </c>
      <c r="R80" s="18">
        <f t="shared" si="64"/>
        <v>0.1355172</v>
      </c>
      <c r="S80" s="25">
        <f t="shared" si="65"/>
        <v>0.709670752504842</v>
      </c>
      <c r="T80" s="3">
        <v>0.01</v>
      </c>
      <c r="U80" s="26">
        <f t="shared" si="66"/>
        <v>0.00709670752504842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0.01</v>
      </c>
      <c r="AF80" s="3">
        <v>0.49</v>
      </c>
      <c r="AG80" s="26">
        <f t="shared" si="67"/>
        <v>0.0049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0.02</v>
      </c>
      <c r="AR80" s="3">
        <v>0.5</v>
      </c>
      <c r="AS80" s="3">
        <f t="shared" si="68"/>
        <v>0.01</v>
      </c>
      <c r="AT80" s="2">
        <f t="shared" si="69"/>
        <v>0.0219967075250484</v>
      </c>
      <c r="AU80" s="29">
        <f t="shared" si="70"/>
        <v>52.122</v>
      </c>
      <c r="AV80" s="1">
        <f t="shared" si="71"/>
        <v>0.26</v>
      </c>
      <c r="AW80" s="2">
        <f t="shared" si="72"/>
        <v>1.82</v>
      </c>
      <c r="AX80" s="1">
        <f t="shared" si="73"/>
        <v>3634.94874054865</v>
      </c>
    </row>
    <row r="81" s="1" customFormat="1" spans="1:50">
      <c r="A81" s="13"/>
      <c r="B81" s="13"/>
      <c r="C81" s="16">
        <v>7</v>
      </c>
      <c r="D81" s="19">
        <v>26.1542941432258</v>
      </c>
      <c r="E81" s="20">
        <f t="shared" si="74"/>
        <v>22.849532</v>
      </c>
      <c r="F81" s="16" t="s">
        <v>73</v>
      </c>
      <c r="G81" s="13">
        <v>8</v>
      </c>
      <c r="H81" s="18">
        <f t="shared" si="57"/>
        <v>26.1542941432258</v>
      </c>
      <c r="I81" s="18">
        <f t="shared" si="58"/>
        <v>299.304294143226</v>
      </c>
      <c r="J81" s="18">
        <f t="shared" si="59"/>
        <v>0.392638163639175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1.50596405914588</v>
      </c>
      <c r="P81" s="18">
        <f t="shared" si="62"/>
        <v>0.591298962689637</v>
      </c>
      <c r="Q81" s="24">
        <f t="shared" si="63"/>
        <v>0.153737730299306</v>
      </c>
      <c r="R81" s="18">
        <f t="shared" si="64"/>
        <v>0.1355172</v>
      </c>
      <c r="S81" s="25">
        <f t="shared" si="65"/>
        <v>1.1344517913542</v>
      </c>
      <c r="T81" s="3">
        <v>0.01</v>
      </c>
      <c r="U81" s="26">
        <f t="shared" si="66"/>
        <v>0.011344517913542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0.01</v>
      </c>
      <c r="AF81" s="3">
        <v>0.49</v>
      </c>
      <c r="AG81" s="26">
        <f t="shared" si="67"/>
        <v>0.0049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0.02</v>
      </c>
      <c r="AR81" s="3">
        <v>0.5</v>
      </c>
      <c r="AS81" s="3">
        <f t="shared" si="68"/>
        <v>0.01</v>
      </c>
      <c r="AT81" s="2">
        <f t="shared" si="69"/>
        <v>0.026244517913542</v>
      </c>
      <c r="AU81" s="29">
        <f t="shared" si="70"/>
        <v>52.122</v>
      </c>
      <c r="AV81" s="1">
        <f t="shared" si="71"/>
        <v>0.26</v>
      </c>
      <c r="AW81" s="2">
        <f t="shared" si="72"/>
        <v>1.82</v>
      </c>
      <c r="AX81" s="1">
        <f t="shared" si="73"/>
        <v>4336.89802110173</v>
      </c>
    </row>
    <row r="82" s="1" customFormat="1" spans="1:50">
      <c r="A82" s="13"/>
      <c r="B82" s="13"/>
      <c r="C82" s="16">
        <v>8</v>
      </c>
      <c r="D82" s="19">
        <v>26.80045835</v>
      </c>
      <c r="E82" s="20">
        <f t="shared" si="74"/>
        <v>26.1542941432258</v>
      </c>
      <c r="F82" s="16" t="s">
        <v>73</v>
      </c>
      <c r="G82" s="13">
        <v>9</v>
      </c>
      <c r="H82" s="18">
        <f t="shared" si="57"/>
        <v>26.80045835</v>
      </c>
      <c r="I82" s="18">
        <f t="shared" si="58"/>
        <v>299.95045835</v>
      </c>
      <c r="J82" s="18">
        <f t="shared" si="59"/>
        <v>0.421141474836608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1.43588509645624</v>
      </c>
      <c r="P82" s="18">
        <f t="shared" si="62"/>
        <v>0.604710767217488</v>
      </c>
      <c r="Q82" s="24">
        <f t="shared" si="63"/>
        <v>0.157224799476547</v>
      </c>
      <c r="R82" s="18">
        <f t="shared" si="64"/>
        <v>0.1355172</v>
      </c>
      <c r="S82" s="25">
        <f t="shared" si="65"/>
        <v>1.16018335293636</v>
      </c>
      <c r="T82" s="3">
        <v>0.01</v>
      </c>
      <c r="U82" s="26">
        <f t="shared" si="66"/>
        <v>0.0116018335293636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0.01</v>
      </c>
      <c r="AF82" s="3">
        <v>0.49</v>
      </c>
      <c r="AG82" s="26">
        <f t="shared" si="67"/>
        <v>0.0049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0.02</v>
      </c>
      <c r="AR82" s="3">
        <v>0.5</v>
      </c>
      <c r="AS82" s="3">
        <f t="shared" si="68"/>
        <v>0.01</v>
      </c>
      <c r="AT82" s="2">
        <f t="shared" si="69"/>
        <v>0.0265018335293636</v>
      </c>
      <c r="AU82" s="29">
        <f t="shared" si="70"/>
        <v>52.122</v>
      </c>
      <c r="AV82" s="1">
        <f t="shared" si="71"/>
        <v>0.26</v>
      </c>
      <c r="AW82" s="2">
        <f t="shared" si="72"/>
        <v>1.82</v>
      </c>
      <c r="AX82" s="1">
        <f t="shared" si="73"/>
        <v>4379.41934264901</v>
      </c>
    </row>
    <row r="83" s="1" customFormat="1" spans="1:50">
      <c r="A83" s="13"/>
      <c r="B83" s="13"/>
      <c r="C83" s="16">
        <v>9</v>
      </c>
      <c r="D83" s="19">
        <v>20.8037143506667</v>
      </c>
      <c r="E83" s="20">
        <f t="shared" si="74"/>
        <v>26.80045835</v>
      </c>
      <c r="F83" s="16" t="s">
        <v>73</v>
      </c>
      <c r="G83" s="13">
        <v>10</v>
      </c>
      <c r="H83" s="18">
        <f t="shared" si="57"/>
        <v>20.8037143506667</v>
      </c>
      <c r="I83" s="18">
        <f t="shared" si="58"/>
        <v>293.953714350667</v>
      </c>
      <c r="J83" s="18">
        <f t="shared" si="59"/>
        <v>0.217184682184103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1.35239432923876</v>
      </c>
      <c r="P83" s="18">
        <f t="shared" si="62"/>
        <v>0.293719332583303</v>
      </c>
      <c r="Q83" s="24">
        <f t="shared" si="63"/>
        <v>0.0763670264716587</v>
      </c>
      <c r="R83" s="18">
        <f t="shared" si="64"/>
        <v>0.1355172</v>
      </c>
      <c r="S83" s="25">
        <f t="shared" si="65"/>
        <v>0.563522759263464</v>
      </c>
      <c r="T83" s="3">
        <v>0.01</v>
      </c>
      <c r="U83" s="26">
        <f t="shared" si="66"/>
        <v>0.00563522759263464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0.0155852275926346</v>
      </c>
      <c r="AU83" s="29">
        <f t="shared" si="70"/>
        <v>52.122</v>
      </c>
      <c r="AV83" s="1">
        <f t="shared" si="71"/>
        <v>0.26</v>
      </c>
      <c r="AW83" s="2">
        <f t="shared" si="72"/>
        <v>1.82</v>
      </c>
      <c r="AX83" s="1">
        <f t="shared" si="73"/>
        <v>2575.45377391141</v>
      </c>
    </row>
    <row r="84" s="1" customFormat="1" spans="1:50">
      <c r="A84" s="13"/>
      <c r="B84" s="13"/>
      <c r="C84" s="16">
        <v>10</v>
      </c>
      <c r="D84" s="19">
        <v>16.07362555</v>
      </c>
      <c r="E84" s="20">
        <f t="shared" si="74"/>
        <v>20.8037143506667</v>
      </c>
      <c r="F84" s="16" t="s">
        <v>73</v>
      </c>
      <c r="G84" s="13">
        <v>11</v>
      </c>
      <c r="H84" s="18">
        <f t="shared" si="57"/>
        <v>16.07362555</v>
      </c>
      <c r="I84" s="18">
        <f t="shared" si="58"/>
        <v>289.22362555</v>
      </c>
      <c r="J84" s="18">
        <f t="shared" si="59"/>
        <v>0.126346889636525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1.00574124682268</v>
      </c>
      <c r="O84" s="18">
        <f t="shared" si="75"/>
        <v>0.574153749832773</v>
      </c>
      <c r="P84" s="18">
        <f t="shared" si="62"/>
        <v>0.0725425404645183</v>
      </c>
      <c r="Q84" s="24">
        <f t="shared" si="63"/>
        <v>0.0188610605207748</v>
      </c>
      <c r="R84" s="18">
        <f t="shared" si="64"/>
        <v>0.1355172</v>
      </c>
      <c r="S84" s="25">
        <f t="shared" si="65"/>
        <v>0.139178351683585</v>
      </c>
      <c r="T84" s="3">
        <v>0.01</v>
      </c>
      <c r="U84" s="26">
        <f t="shared" si="66"/>
        <v>0.00139178351683585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0.005</v>
      </c>
      <c r="AF84" s="3">
        <v>0.49</v>
      </c>
      <c r="AG84" s="26">
        <f t="shared" si="67"/>
        <v>0.00245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0.015</v>
      </c>
      <c r="AR84" s="3">
        <v>0.5</v>
      </c>
      <c r="AS84" s="3">
        <f t="shared" si="68"/>
        <v>0.0075</v>
      </c>
      <c r="AT84" s="2">
        <f t="shared" si="69"/>
        <v>0.0113417835168359</v>
      </c>
      <c r="AU84" s="29">
        <f t="shared" si="70"/>
        <v>52.122</v>
      </c>
      <c r="AV84" s="1">
        <f t="shared" si="71"/>
        <v>0.26</v>
      </c>
      <c r="AW84" s="2">
        <f t="shared" si="72"/>
        <v>1.82</v>
      </c>
      <c r="AX84" s="1">
        <f t="shared" si="73"/>
        <v>1874.22602510633</v>
      </c>
    </row>
    <row r="85" s="1" customFormat="1" spans="1:51">
      <c r="A85" s="13"/>
      <c r="B85" s="13"/>
      <c r="C85" s="16">
        <v>11</v>
      </c>
      <c r="D85" s="19">
        <v>10.6304245977</v>
      </c>
      <c r="E85" s="20">
        <f t="shared" si="74"/>
        <v>16.07362555</v>
      </c>
      <c r="F85" s="16" t="s">
        <v>75</v>
      </c>
      <c r="G85" s="13">
        <v>12</v>
      </c>
      <c r="H85" s="18">
        <f t="shared" si="57"/>
        <v>10.6304245977</v>
      </c>
      <c r="I85" s="18">
        <f t="shared" si="58"/>
        <v>283.7804245977</v>
      </c>
      <c r="J85" s="18">
        <f t="shared" si="59"/>
        <v>0.0662408142614164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1.02283120936825</v>
      </c>
      <c r="P85" s="18">
        <f t="shared" si="62"/>
        <v>0.0677531721605424</v>
      </c>
      <c r="Q85" s="24">
        <f t="shared" si="63"/>
        <v>0.017615824761741</v>
      </c>
      <c r="R85" s="18">
        <f t="shared" si="64"/>
        <v>0.1355172</v>
      </c>
      <c r="S85" s="25">
        <f t="shared" si="65"/>
        <v>0.129989586279388</v>
      </c>
      <c r="T85" s="3">
        <v>0.01</v>
      </c>
      <c r="U85" s="26">
        <f t="shared" si="66"/>
        <v>0.00129989586279388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0.00678989586279388</v>
      </c>
      <c r="AU85" s="29">
        <f t="shared" si="70"/>
        <v>52.122</v>
      </c>
      <c r="AV85" s="1">
        <f t="shared" si="71"/>
        <v>0.26</v>
      </c>
      <c r="AW85" s="2">
        <f t="shared" si="72"/>
        <v>1.82</v>
      </c>
      <c r="AX85" s="1">
        <f t="shared" si="73"/>
        <v>1122.02807564787</v>
      </c>
      <c r="AY85" s="1">
        <f>SUM(AX74:AX85)</f>
        <v>29647.8721574519</v>
      </c>
    </row>
    <row r="86" s="1" customFormat="1" spans="1:46">
      <c r="A86" s="13"/>
      <c r="B86" s="13"/>
      <c r="C86" s="16">
        <v>12</v>
      </c>
      <c r="D86" s="19">
        <v>5.8618078416129</v>
      </c>
      <c r="E86" s="20">
        <f t="shared" si="74"/>
        <v>10.6304245977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44</v>
      </c>
      <c r="T88" s="23"/>
      <c r="U88" s="23"/>
      <c r="V88" s="23" t="s">
        <v>45</v>
      </c>
      <c r="W88" s="23"/>
      <c r="X88" s="23"/>
      <c r="Y88" s="23" t="s">
        <v>46</v>
      </c>
      <c r="Z88" s="23"/>
      <c r="AA88" s="23"/>
      <c r="AB88" s="23" t="s">
        <v>47</v>
      </c>
      <c r="AC88" s="23"/>
      <c r="AD88" s="23"/>
      <c r="AE88" s="23" t="s">
        <v>48</v>
      </c>
      <c r="AF88" s="23"/>
      <c r="AG88" s="23"/>
      <c r="AH88" s="23" t="s">
        <v>49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51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4" t="s">
        <v>11</v>
      </c>
      <c r="AR89" s="34" t="s">
        <v>12</v>
      </c>
      <c r="AS89" s="34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3</v>
      </c>
      <c r="E90" s="16"/>
      <c r="F90" s="16"/>
      <c r="G90" s="13">
        <v>1</v>
      </c>
      <c r="H90" s="18">
        <f t="shared" ref="H90:H101" si="76">E91</f>
        <v>3</v>
      </c>
      <c r="I90" s="18">
        <f t="shared" ref="I90:I101" si="77">H90+273.15</f>
        <v>276.15</v>
      </c>
      <c r="J90" s="18">
        <f t="shared" ref="J90:J101" si="78">EXP(($C$16*(I90-$C$14))/($C$17*I90*$C$14))</f>
        <v>0.0256677222920585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0.00730760053654906</v>
      </c>
      <c r="Q90" s="24">
        <f t="shared" ref="Q90:Q101" si="82">P90*$B$76</f>
        <v>0.00189997613950275</v>
      </c>
      <c r="R90" s="18">
        <f t="shared" ref="R90:R101" si="83">L90*$B$76</f>
        <v>0.074022</v>
      </c>
      <c r="S90" s="25">
        <f t="shared" ref="S90:S101" si="84">Q90/R90</f>
        <v>0.0256677222920585</v>
      </c>
      <c r="T90" s="3">
        <v>0.01</v>
      </c>
      <c r="U90" s="26">
        <f t="shared" ref="U90:U101" si="85">S90*T90</f>
        <v>0.000256677222920585</v>
      </c>
      <c r="V90" s="25"/>
      <c r="W90" s="3"/>
      <c r="X90" s="3"/>
      <c r="Y90" s="28"/>
      <c r="Z90" s="3"/>
      <c r="AA90" s="27"/>
      <c r="AB90" s="3"/>
      <c r="AC90" s="3"/>
      <c r="AD90" s="3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0.00574667722292059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0.32</v>
      </c>
      <c r="AX90" s="1">
        <f t="shared" ref="AX90:AX101" si="92">AW90*10000*AV90*0.67*AU90*AT90</f>
        <v>91.2015880750939</v>
      </c>
      <c r="AZ90" s="2">
        <f t="shared" ref="AZ90:AZ101" si="93">$E$10</f>
        <v>0.93</v>
      </c>
      <c r="BA90" s="1">
        <f t="shared" ref="BA90:BA101" si="94">AZ90*10000*AV90*0.67*AU90*AT90</f>
        <v>265.054615343242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4.16936990706452</v>
      </c>
      <c r="E91" s="20">
        <f t="shared" ref="E91:E102" si="95">D90</f>
        <v>3</v>
      </c>
      <c r="F91" s="16" t="s">
        <v>73</v>
      </c>
      <c r="G91" s="13">
        <v>2</v>
      </c>
      <c r="H91" s="18">
        <f t="shared" si="76"/>
        <v>4.16936990706452</v>
      </c>
      <c r="I91" s="18">
        <f t="shared" si="77"/>
        <v>277.319369907064</v>
      </c>
      <c r="J91" s="18">
        <f t="shared" si="78"/>
        <v>0.0297821968468125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0.562092399463451</v>
      </c>
      <c r="P91" s="18">
        <f t="shared" si="81"/>
        <v>0.0167403464869177</v>
      </c>
      <c r="Q91" s="24">
        <f t="shared" si="82"/>
        <v>0.00435249008659859</v>
      </c>
      <c r="R91" s="18">
        <f t="shared" si="83"/>
        <v>0.074022</v>
      </c>
      <c r="S91" s="25">
        <f t="shared" si="84"/>
        <v>0.0587999525357136</v>
      </c>
      <c r="T91" s="3">
        <v>0.01</v>
      </c>
      <c r="U91" s="26">
        <f t="shared" si="85"/>
        <v>0.000587999525357136</v>
      </c>
      <c r="V91" s="25"/>
      <c r="W91" s="3"/>
      <c r="X91" s="3"/>
      <c r="Y91" s="28"/>
      <c r="Z91" s="3"/>
      <c r="AA91" s="27"/>
      <c r="AB91" s="3"/>
      <c r="AC91" s="3"/>
      <c r="AD91" s="3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0.00607799952535714</v>
      </c>
      <c r="AU91" s="29">
        <f t="shared" si="89"/>
        <v>28.47</v>
      </c>
      <c r="AV91" s="1">
        <f t="shared" si="90"/>
        <v>0.26</v>
      </c>
      <c r="AW91" s="2">
        <f t="shared" si="91"/>
        <v>0.32</v>
      </c>
      <c r="AX91" s="1">
        <f t="shared" si="92"/>
        <v>96.4597779776674</v>
      </c>
      <c r="AZ91" s="2">
        <f t="shared" si="93"/>
        <v>0.93</v>
      </c>
      <c r="BA91" s="1">
        <f t="shared" si="94"/>
        <v>280.336229747596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9">
        <v>5.60125056248276</v>
      </c>
      <c r="E92" s="20">
        <f t="shared" si="95"/>
        <v>4.16936990706452</v>
      </c>
      <c r="F92" s="16" t="s">
        <v>73</v>
      </c>
      <c r="G92" s="13">
        <v>3</v>
      </c>
      <c r="H92" s="18">
        <f t="shared" si="76"/>
        <v>5.60125056248276</v>
      </c>
      <c r="I92" s="18">
        <f t="shared" si="77"/>
        <v>278.751250562483</v>
      </c>
      <c r="J92" s="18">
        <f t="shared" si="78"/>
        <v>0.0356683842686611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0.830052052976533</v>
      </c>
      <c r="P92" s="18">
        <f t="shared" si="81"/>
        <v>0.029606615588558</v>
      </c>
      <c r="Q92" s="24">
        <f t="shared" si="82"/>
        <v>0.00769772005302509</v>
      </c>
      <c r="R92" s="18">
        <f t="shared" si="83"/>
        <v>0.074022</v>
      </c>
      <c r="S92" s="25">
        <f t="shared" si="84"/>
        <v>0.103992327321946</v>
      </c>
      <c r="T92" s="3">
        <v>0.01</v>
      </c>
      <c r="U92" s="26">
        <f t="shared" si="85"/>
        <v>0.00103992327321946</v>
      </c>
      <c r="V92" s="25"/>
      <c r="W92" s="3"/>
      <c r="X92" s="3"/>
      <c r="Y92" s="28"/>
      <c r="Z92" s="3"/>
      <c r="AA92" s="27"/>
      <c r="AB92" s="3"/>
      <c r="AC92" s="3"/>
      <c r="AD92" s="3"/>
      <c r="AE92" s="25">
        <v>0.005</v>
      </c>
      <c r="AF92" s="3">
        <v>0.49</v>
      </c>
      <c r="AG92" s="26">
        <f t="shared" si="86"/>
        <v>0.00245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0.015</v>
      </c>
      <c r="AR92" s="3">
        <v>0.5</v>
      </c>
      <c r="AS92" s="3">
        <f t="shared" si="87"/>
        <v>0.0075</v>
      </c>
      <c r="AT92" s="2">
        <f t="shared" si="88"/>
        <v>0.0109899232732195</v>
      </c>
      <c r="AU92" s="29">
        <f t="shared" si="89"/>
        <v>28.47</v>
      </c>
      <c r="AV92" s="1">
        <f t="shared" si="90"/>
        <v>0.26</v>
      </c>
      <c r="AW92" s="2">
        <f t="shared" si="91"/>
        <v>0.32</v>
      </c>
      <c r="AX92" s="1">
        <f t="shared" si="92"/>
        <v>174.413563953686</v>
      </c>
      <c r="AZ92" s="2">
        <f t="shared" si="93"/>
        <v>0.93</v>
      </c>
      <c r="BA92" s="1">
        <f t="shared" si="94"/>
        <v>506.889420240399</v>
      </c>
    </row>
    <row r="93" s="1" customFormat="1" spans="1:53">
      <c r="A93" s="13"/>
      <c r="B93" s="13"/>
      <c r="C93" s="16">
        <v>3</v>
      </c>
      <c r="D93" s="19">
        <v>10.8801753874516</v>
      </c>
      <c r="E93" s="20">
        <f t="shared" si="95"/>
        <v>5.60125056248276</v>
      </c>
      <c r="F93" s="16" t="s">
        <v>73</v>
      </c>
      <c r="G93" s="13">
        <v>4</v>
      </c>
      <c r="H93" s="18">
        <f t="shared" si="76"/>
        <v>10.8801753874516</v>
      </c>
      <c r="I93" s="18">
        <f t="shared" si="77"/>
        <v>284.030175387452</v>
      </c>
      <c r="J93" s="18">
        <f t="shared" si="78"/>
        <v>0.0682697541969347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1.08514543738798</v>
      </c>
      <c r="P93" s="18">
        <f t="shared" si="81"/>
        <v>0.0740826122784023</v>
      </c>
      <c r="Q93" s="24">
        <f t="shared" si="82"/>
        <v>0.0192614791923846</v>
      </c>
      <c r="R93" s="18">
        <f t="shared" si="83"/>
        <v>0.074022</v>
      </c>
      <c r="S93" s="25">
        <f t="shared" si="84"/>
        <v>0.260212898765024</v>
      </c>
      <c r="T93" s="3">
        <v>0.01</v>
      </c>
      <c r="U93" s="26">
        <f t="shared" si="85"/>
        <v>0.00260212898765024</v>
      </c>
      <c r="V93" s="25"/>
      <c r="W93" s="3"/>
      <c r="X93" s="3"/>
      <c r="Y93" s="28"/>
      <c r="Z93" s="3"/>
      <c r="AA93" s="27"/>
      <c r="AB93" s="3"/>
      <c r="AC93" s="3"/>
      <c r="AD93" s="3"/>
      <c r="AE93" s="25">
        <v>0.005</v>
      </c>
      <c r="AF93" s="3">
        <v>0.49</v>
      </c>
      <c r="AG93" s="26">
        <f t="shared" si="86"/>
        <v>0.00245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0.015</v>
      </c>
      <c r="AR93" s="3">
        <v>0.5</v>
      </c>
      <c r="AS93" s="3">
        <f t="shared" si="87"/>
        <v>0.0075</v>
      </c>
      <c r="AT93" s="2">
        <f t="shared" si="88"/>
        <v>0.0125521289876502</v>
      </c>
      <c r="AU93" s="29">
        <f t="shared" si="89"/>
        <v>28.47</v>
      </c>
      <c r="AV93" s="1">
        <f t="shared" si="90"/>
        <v>0.26</v>
      </c>
      <c r="AW93" s="2">
        <f t="shared" si="91"/>
        <v>0.32</v>
      </c>
      <c r="AX93" s="1">
        <f t="shared" si="92"/>
        <v>199.206263548473</v>
      </c>
      <c r="AZ93" s="2">
        <f t="shared" si="93"/>
        <v>0.93</v>
      </c>
      <c r="BA93" s="1">
        <f t="shared" si="94"/>
        <v>578.943203437748</v>
      </c>
    </row>
    <row r="94" s="1" customFormat="1" spans="1:53">
      <c r="A94" s="13"/>
      <c r="B94" s="13"/>
      <c r="C94" s="16">
        <v>4</v>
      </c>
      <c r="D94" s="19">
        <v>17.04295957</v>
      </c>
      <c r="E94" s="20">
        <f t="shared" si="95"/>
        <v>10.8801753874516</v>
      </c>
      <c r="F94" s="16" t="s">
        <v>73</v>
      </c>
      <c r="G94" s="13">
        <v>5</v>
      </c>
      <c r="H94" s="18">
        <f t="shared" si="76"/>
        <v>17.04295957</v>
      </c>
      <c r="I94" s="18">
        <f t="shared" si="77"/>
        <v>290.19295957</v>
      </c>
      <c r="J94" s="18">
        <f t="shared" si="78"/>
        <v>0.141384563503499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0.960509683854095</v>
      </c>
      <c r="O94" s="18">
        <f t="shared" si="96"/>
        <v>0.335253141255479</v>
      </c>
      <c r="P94" s="18">
        <f t="shared" si="81"/>
        <v>0.0473996190395827</v>
      </c>
      <c r="Q94" s="24">
        <f t="shared" si="82"/>
        <v>0.0123239009502915</v>
      </c>
      <c r="R94" s="18">
        <f t="shared" si="83"/>
        <v>0.074022</v>
      </c>
      <c r="S94" s="25">
        <f t="shared" si="84"/>
        <v>0.166489705091615</v>
      </c>
      <c r="T94" s="3">
        <v>0.01</v>
      </c>
      <c r="U94" s="26">
        <f t="shared" si="85"/>
        <v>0.00166489705091615</v>
      </c>
      <c r="V94" s="25"/>
      <c r="W94" s="3"/>
      <c r="X94" s="3"/>
      <c r="Y94" s="28"/>
      <c r="Z94" s="3"/>
      <c r="AA94" s="27"/>
      <c r="AB94" s="3"/>
      <c r="AC94" s="3"/>
      <c r="AD94" s="3"/>
      <c r="AE94" s="25">
        <v>0.01</v>
      </c>
      <c r="AF94" s="3">
        <v>0.49</v>
      </c>
      <c r="AG94" s="26">
        <f t="shared" si="86"/>
        <v>0.0049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0.02</v>
      </c>
      <c r="AR94" s="3">
        <v>0.5</v>
      </c>
      <c r="AS94" s="3">
        <f t="shared" si="87"/>
        <v>0.01</v>
      </c>
      <c r="AT94" s="2">
        <f t="shared" si="88"/>
        <v>0.0165648970509161</v>
      </c>
      <c r="AU94" s="29">
        <f t="shared" si="89"/>
        <v>28.47</v>
      </c>
      <c r="AV94" s="1">
        <f t="shared" si="90"/>
        <v>0.26</v>
      </c>
      <c r="AW94" s="2">
        <f t="shared" si="91"/>
        <v>0.32</v>
      </c>
      <c r="AX94" s="1">
        <f t="shared" si="92"/>
        <v>262.890163957425</v>
      </c>
      <c r="AZ94" s="2">
        <f t="shared" si="93"/>
        <v>0.93</v>
      </c>
      <c r="BA94" s="1">
        <f t="shared" si="94"/>
        <v>764.024539001266</v>
      </c>
    </row>
    <row r="95" s="1" customFormat="1" spans="1:53">
      <c r="A95" s="13"/>
      <c r="B95" s="13"/>
      <c r="C95" s="16">
        <v>5</v>
      </c>
      <c r="D95" s="19">
        <v>20.2885471190323</v>
      </c>
      <c r="E95" s="20">
        <f t="shared" si="95"/>
        <v>17.04295957</v>
      </c>
      <c r="F95" s="16" t="s">
        <v>75</v>
      </c>
      <c r="G95" s="13">
        <v>6</v>
      </c>
      <c r="H95" s="18">
        <f t="shared" si="76"/>
        <v>20.2885471190323</v>
      </c>
      <c r="I95" s="18">
        <f t="shared" si="77"/>
        <v>293.438547119032</v>
      </c>
      <c r="J95" s="18">
        <f t="shared" si="78"/>
        <v>0.204915076001738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0.572553522215896</v>
      </c>
      <c r="P95" s="18">
        <f t="shared" si="81"/>
        <v>0.117324848519933</v>
      </c>
      <c r="Q95" s="24">
        <f t="shared" si="82"/>
        <v>0.0305044606151826</v>
      </c>
      <c r="R95" s="18">
        <f t="shared" si="83"/>
        <v>0.074022</v>
      </c>
      <c r="S95" s="25">
        <f t="shared" si="84"/>
        <v>0.412099924551925</v>
      </c>
      <c r="T95" s="3">
        <v>0.01</v>
      </c>
      <c r="U95" s="26">
        <f t="shared" si="85"/>
        <v>0.00412099924551925</v>
      </c>
      <c r="V95" s="25"/>
      <c r="W95" s="3"/>
      <c r="X95" s="3"/>
      <c r="Y95" s="28"/>
      <c r="Z95" s="3"/>
      <c r="AA95" s="27"/>
      <c r="AB95" s="3"/>
      <c r="AC95" s="3"/>
      <c r="AD95" s="3"/>
      <c r="AE95" s="25">
        <v>0.01</v>
      </c>
      <c r="AF95" s="3">
        <v>0.49</v>
      </c>
      <c r="AG95" s="26">
        <f t="shared" si="86"/>
        <v>0.0049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0.02</v>
      </c>
      <c r="AR95" s="3">
        <v>0.5</v>
      </c>
      <c r="AS95" s="3">
        <f t="shared" si="87"/>
        <v>0.01</v>
      </c>
      <c r="AT95" s="2">
        <f t="shared" si="88"/>
        <v>0.0190209992455193</v>
      </c>
      <c r="AU95" s="29">
        <f t="shared" si="89"/>
        <v>28.47</v>
      </c>
      <c r="AV95" s="1">
        <f t="shared" si="90"/>
        <v>0.26</v>
      </c>
      <c r="AW95" s="2">
        <f t="shared" si="91"/>
        <v>0.32</v>
      </c>
      <c r="AX95" s="1">
        <f t="shared" si="92"/>
        <v>301.869283878952</v>
      </c>
      <c r="AZ95" s="2">
        <f t="shared" si="93"/>
        <v>0.93</v>
      </c>
      <c r="BA95" s="1">
        <f t="shared" si="94"/>
        <v>877.307606273203</v>
      </c>
    </row>
    <row r="96" s="1" customFormat="1" spans="1:53">
      <c r="A96" s="13"/>
      <c r="B96" s="13"/>
      <c r="C96" s="16">
        <v>6</v>
      </c>
      <c r="D96" s="19">
        <v>22.849532</v>
      </c>
      <c r="E96" s="20">
        <f t="shared" si="95"/>
        <v>20.2885471190323</v>
      </c>
      <c r="F96" s="16" t="s">
        <v>73</v>
      </c>
      <c r="G96" s="13">
        <v>7</v>
      </c>
      <c r="H96" s="18">
        <f t="shared" si="76"/>
        <v>22.849532</v>
      </c>
      <c r="I96" s="18">
        <f t="shared" si="77"/>
        <v>295.999532</v>
      </c>
      <c r="J96" s="18">
        <f t="shared" si="78"/>
        <v>0.273057755998179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0.739928673695963</v>
      </c>
      <c r="P96" s="18">
        <f t="shared" si="81"/>
        <v>0.202043263238128</v>
      </c>
      <c r="Q96" s="24">
        <f t="shared" si="82"/>
        <v>0.0525312484419134</v>
      </c>
      <c r="R96" s="18">
        <f t="shared" si="83"/>
        <v>0.074022</v>
      </c>
      <c r="S96" s="25">
        <f t="shared" si="84"/>
        <v>0.709670752504842</v>
      </c>
      <c r="T96" s="3">
        <v>0.01</v>
      </c>
      <c r="U96" s="26">
        <f t="shared" si="85"/>
        <v>0.00709670752504842</v>
      </c>
      <c r="V96" s="25"/>
      <c r="W96" s="3"/>
      <c r="X96" s="3"/>
      <c r="Y96" s="28"/>
      <c r="Z96" s="3"/>
      <c r="AA96" s="27"/>
      <c r="AB96" s="3"/>
      <c r="AC96" s="3"/>
      <c r="AD96" s="3"/>
      <c r="AE96" s="25">
        <v>0.01</v>
      </c>
      <c r="AF96" s="3">
        <v>0.49</v>
      </c>
      <c r="AG96" s="26">
        <f t="shared" si="86"/>
        <v>0.0049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0.02</v>
      </c>
      <c r="AR96" s="3">
        <v>0.5</v>
      </c>
      <c r="AS96" s="3">
        <f t="shared" si="87"/>
        <v>0.01</v>
      </c>
      <c r="AT96" s="2">
        <f t="shared" si="88"/>
        <v>0.0219967075250484</v>
      </c>
      <c r="AU96" s="29">
        <f t="shared" si="89"/>
        <v>28.47</v>
      </c>
      <c r="AV96" s="1">
        <f t="shared" si="90"/>
        <v>0.26</v>
      </c>
      <c r="AW96" s="2">
        <f t="shared" si="91"/>
        <v>0.32</v>
      </c>
      <c r="AX96" s="1">
        <f t="shared" si="92"/>
        <v>349.094716979462</v>
      </c>
      <c r="AZ96" s="2">
        <f t="shared" si="93"/>
        <v>0.93</v>
      </c>
      <c r="BA96" s="1">
        <f t="shared" si="94"/>
        <v>1014.55652122156</v>
      </c>
    </row>
    <row r="97" s="1" customFormat="1" spans="1:53">
      <c r="A97" s="13"/>
      <c r="B97" s="13"/>
      <c r="C97" s="16">
        <v>7</v>
      </c>
      <c r="D97" s="19">
        <v>26.1542941432258</v>
      </c>
      <c r="E97" s="20">
        <f t="shared" si="95"/>
        <v>22.849532</v>
      </c>
      <c r="F97" s="16" t="s">
        <v>73</v>
      </c>
      <c r="G97" s="13">
        <v>8</v>
      </c>
      <c r="H97" s="18">
        <f t="shared" si="76"/>
        <v>26.1542941432258</v>
      </c>
      <c r="I97" s="18">
        <f t="shared" si="77"/>
        <v>299.304294143226</v>
      </c>
      <c r="J97" s="18">
        <f t="shared" si="78"/>
        <v>0.392638163639175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0.822585410457835</v>
      </c>
      <c r="P97" s="18">
        <f t="shared" si="81"/>
        <v>0.322978424998541</v>
      </c>
      <c r="Q97" s="24">
        <f t="shared" si="82"/>
        <v>0.0839743904996207</v>
      </c>
      <c r="R97" s="18">
        <f t="shared" si="83"/>
        <v>0.074022</v>
      </c>
      <c r="S97" s="25">
        <f t="shared" si="84"/>
        <v>1.1344517913542</v>
      </c>
      <c r="T97" s="3">
        <v>0.01</v>
      </c>
      <c r="U97" s="26">
        <f t="shared" si="85"/>
        <v>0.011344517913542</v>
      </c>
      <c r="V97" s="25"/>
      <c r="W97" s="3"/>
      <c r="X97" s="3"/>
      <c r="Y97" s="28"/>
      <c r="Z97" s="3"/>
      <c r="AA97" s="27"/>
      <c r="AB97" s="3"/>
      <c r="AC97" s="3"/>
      <c r="AD97" s="3"/>
      <c r="AE97" s="25">
        <v>0.01</v>
      </c>
      <c r="AF97" s="3">
        <v>0.49</v>
      </c>
      <c r="AG97" s="26">
        <f t="shared" si="86"/>
        <v>0.0049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0.02</v>
      </c>
      <c r="AR97" s="3">
        <v>0.5</v>
      </c>
      <c r="AS97" s="3">
        <f t="shared" si="87"/>
        <v>0.01</v>
      </c>
      <c r="AT97" s="2">
        <f t="shared" si="88"/>
        <v>0.026244517913542</v>
      </c>
      <c r="AU97" s="29">
        <f t="shared" si="89"/>
        <v>28.47</v>
      </c>
      <c r="AV97" s="1">
        <f t="shared" si="90"/>
        <v>0.26</v>
      </c>
      <c r="AW97" s="2">
        <f t="shared" si="91"/>
        <v>0.32</v>
      </c>
      <c r="AX97" s="1">
        <f t="shared" si="92"/>
        <v>416.508813551187</v>
      </c>
      <c r="AZ97" s="2">
        <f t="shared" si="93"/>
        <v>0.93</v>
      </c>
      <c r="BA97" s="1">
        <f t="shared" si="94"/>
        <v>1210.47873938314</v>
      </c>
    </row>
    <row r="98" s="1" customFormat="1" spans="1:53">
      <c r="A98" s="13"/>
      <c r="B98" s="13"/>
      <c r="C98" s="16">
        <v>8</v>
      </c>
      <c r="D98" s="19">
        <v>26.80045835</v>
      </c>
      <c r="E98" s="20">
        <f t="shared" si="95"/>
        <v>26.1542941432258</v>
      </c>
      <c r="F98" s="16" t="s">
        <v>73</v>
      </c>
      <c r="G98" s="13">
        <v>9</v>
      </c>
      <c r="H98" s="18">
        <f t="shared" si="76"/>
        <v>26.80045835</v>
      </c>
      <c r="I98" s="18">
        <f t="shared" si="77"/>
        <v>299.95045835</v>
      </c>
      <c r="J98" s="18">
        <f t="shared" si="78"/>
        <v>0.421141474836608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0.784306985459293</v>
      </c>
      <c r="P98" s="18">
        <f t="shared" si="81"/>
        <v>0.330304200580981</v>
      </c>
      <c r="Q98" s="24">
        <f t="shared" si="82"/>
        <v>0.085879092151055</v>
      </c>
      <c r="R98" s="18">
        <f t="shared" si="83"/>
        <v>0.074022</v>
      </c>
      <c r="S98" s="25">
        <f t="shared" si="84"/>
        <v>1.16018335293636</v>
      </c>
      <c r="T98" s="3">
        <v>0.01</v>
      </c>
      <c r="U98" s="26">
        <f t="shared" si="85"/>
        <v>0.0116018335293636</v>
      </c>
      <c r="V98" s="25"/>
      <c r="W98" s="3"/>
      <c r="X98" s="3"/>
      <c r="Y98" s="28"/>
      <c r="Z98" s="3"/>
      <c r="AA98" s="27"/>
      <c r="AB98" s="3"/>
      <c r="AC98" s="3"/>
      <c r="AD98" s="3"/>
      <c r="AE98" s="25">
        <v>0.01</v>
      </c>
      <c r="AF98" s="3">
        <v>0.49</v>
      </c>
      <c r="AG98" s="26">
        <f t="shared" si="86"/>
        <v>0.0049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0.02</v>
      </c>
      <c r="AR98" s="3">
        <v>0.5</v>
      </c>
      <c r="AS98" s="3">
        <f t="shared" si="87"/>
        <v>0.01</v>
      </c>
      <c r="AT98" s="2">
        <f t="shared" si="88"/>
        <v>0.0265018335293636</v>
      </c>
      <c r="AU98" s="29">
        <f t="shared" si="89"/>
        <v>28.47</v>
      </c>
      <c r="AV98" s="1">
        <f t="shared" si="90"/>
        <v>0.26</v>
      </c>
      <c r="AW98" s="2">
        <f t="shared" si="91"/>
        <v>0.32</v>
      </c>
      <c r="AX98" s="1">
        <f t="shared" si="92"/>
        <v>420.592493891862</v>
      </c>
      <c r="AZ98" s="2">
        <f t="shared" si="93"/>
        <v>0.93</v>
      </c>
      <c r="BA98" s="1">
        <f t="shared" si="94"/>
        <v>1222.34693537322</v>
      </c>
    </row>
    <row r="99" s="1" customFormat="1" spans="1:53">
      <c r="A99" s="13"/>
      <c r="B99" s="13"/>
      <c r="C99" s="16">
        <v>9</v>
      </c>
      <c r="D99" s="19">
        <v>20.8037143506667</v>
      </c>
      <c r="E99" s="20">
        <f t="shared" si="95"/>
        <v>26.80045835</v>
      </c>
      <c r="F99" s="16" t="s">
        <v>73</v>
      </c>
      <c r="G99" s="13">
        <v>10</v>
      </c>
      <c r="H99" s="18">
        <f t="shared" si="76"/>
        <v>20.8037143506667</v>
      </c>
      <c r="I99" s="18">
        <f t="shared" si="77"/>
        <v>293.953714350667</v>
      </c>
      <c r="J99" s="18">
        <f t="shared" si="78"/>
        <v>0.217184682184103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0.738702784878313</v>
      </c>
      <c r="P99" s="18">
        <f t="shared" si="81"/>
        <v>0.160434929562308</v>
      </c>
      <c r="Q99" s="24">
        <f t="shared" si="82"/>
        <v>0.0417130816862001</v>
      </c>
      <c r="R99" s="18">
        <f t="shared" si="83"/>
        <v>0.074022</v>
      </c>
      <c r="S99" s="25">
        <f t="shared" si="84"/>
        <v>0.563522759263464</v>
      </c>
      <c r="T99" s="3">
        <v>0.01</v>
      </c>
      <c r="U99" s="26">
        <f t="shared" si="85"/>
        <v>0.00563522759263464</v>
      </c>
      <c r="V99" s="25"/>
      <c r="W99" s="3"/>
      <c r="X99" s="3"/>
      <c r="Y99" s="28"/>
      <c r="Z99" s="3"/>
      <c r="AA99" s="27"/>
      <c r="AB99" s="3"/>
      <c r="AC99" s="3"/>
      <c r="AD99" s="3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0.0155852275926346</v>
      </c>
      <c r="AU99" s="29">
        <f t="shared" si="89"/>
        <v>28.47</v>
      </c>
      <c r="AV99" s="1">
        <f t="shared" si="90"/>
        <v>0.26</v>
      </c>
      <c r="AW99" s="2">
        <f t="shared" si="91"/>
        <v>0.32</v>
      </c>
      <c r="AX99" s="1">
        <f t="shared" si="92"/>
        <v>247.342499295213</v>
      </c>
      <c r="AZ99" s="2">
        <f t="shared" si="93"/>
        <v>0.93</v>
      </c>
      <c r="BA99" s="1">
        <f t="shared" si="94"/>
        <v>718.839138576713</v>
      </c>
    </row>
    <row r="100" s="1" customFormat="1" spans="1:53">
      <c r="A100" s="13"/>
      <c r="B100" s="13"/>
      <c r="C100" s="16">
        <v>10</v>
      </c>
      <c r="D100" s="19">
        <v>16.07362555</v>
      </c>
      <c r="E100" s="20">
        <f t="shared" si="95"/>
        <v>20.8037143506667</v>
      </c>
      <c r="F100" s="16" t="s">
        <v>73</v>
      </c>
      <c r="G100" s="13">
        <v>11</v>
      </c>
      <c r="H100" s="18">
        <f t="shared" si="76"/>
        <v>16.07362555</v>
      </c>
      <c r="I100" s="18">
        <f t="shared" si="77"/>
        <v>289.22362555</v>
      </c>
      <c r="J100" s="18">
        <f t="shared" si="78"/>
        <v>0.126346889636525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0.549354462550204</v>
      </c>
      <c r="O100" s="18">
        <f t="shared" si="96"/>
        <v>0.3136133927658</v>
      </c>
      <c r="P100" s="18">
        <f t="shared" si="81"/>
        <v>0.0396240767243167</v>
      </c>
      <c r="Q100" s="24">
        <f t="shared" si="82"/>
        <v>0.0103022599483223</v>
      </c>
      <c r="R100" s="18">
        <f t="shared" si="83"/>
        <v>0.074022</v>
      </c>
      <c r="S100" s="25">
        <f t="shared" si="84"/>
        <v>0.139178351683585</v>
      </c>
      <c r="T100" s="3">
        <v>0.01</v>
      </c>
      <c r="U100" s="26">
        <f t="shared" si="85"/>
        <v>0.00139178351683585</v>
      </c>
      <c r="V100" s="25"/>
      <c r="W100" s="3"/>
      <c r="X100" s="3"/>
      <c r="Y100" s="28"/>
      <c r="Z100" s="3"/>
      <c r="AA100" s="27"/>
      <c r="AB100" s="3"/>
      <c r="AC100" s="3"/>
      <c r="AD100" s="3"/>
      <c r="AE100" s="25">
        <v>0.005</v>
      </c>
      <c r="AF100" s="3">
        <v>0.49</v>
      </c>
      <c r="AG100" s="26">
        <f t="shared" si="86"/>
        <v>0.00245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0.015</v>
      </c>
      <c r="AR100" s="3">
        <v>0.5</v>
      </c>
      <c r="AS100" s="3">
        <f t="shared" si="87"/>
        <v>0.0075</v>
      </c>
      <c r="AT100" s="2">
        <f t="shared" si="88"/>
        <v>0.0113417835168359</v>
      </c>
      <c r="AU100" s="29">
        <f t="shared" si="89"/>
        <v>28.47</v>
      </c>
      <c r="AV100" s="1">
        <f t="shared" si="90"/>
        <v>0.26</v>
      </c>
      <c r="AW100" s="2">
        <f t="shared" si="91"/>
        <v>0.32</v>
      </c>
      <c r="AX100" s="1">
        <f t="shared" si="92"/>
        <v>179.997697489203</v>
      </c>
      <c r="AZ100" s="2">
        <f t="shared" si="93"/>
        <v>0.93</v>
      </c>
      <c r="BA100" s="1">
        <f t="shared" si="94"/>
        <v>523.118308327997</v>
      </c>
    </row>
    <row r="101" s="1" customFormat="1" spans="1:54">
      <c r="A101" s="13"/>
      <c r="B101" s="13"/>
      <c r="C101" s="16">
        <v>11</v>
      </c>
      <c r="D101" s="19">
        <v>10.6304245977</v>
      </c>
      <c r="E101" s="20">
        <f t="shared" si="95"/>
        <v>16.07362555</v>
      </c>
      <c r="F101" s="16" t="s">
        <v>75</v>
      </c>
      <c r="G101" s="13">
        <v>12</v>
      </c>
      <c r="H101" s="18">
        <f t="shared" si="76"/>
        <v>10.6304245977</v>
      </c>
      <c r="I101" s="18">
        <f t="shared" si="77"/>
        <v>283.7804245977</v>
      </c>
      <c r="J101" s="18">
        <f t="shared" si="78"/>
        <v>0.0662408142614164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0.558689316041484</v>
      </c>
      <c r="P101" s="18">
        <f t="shared" si="81"/>
        <v>0.0370080352137417</v>
      </c>
      <c r="Q101" s="24">
        <f t="shared" si="82"/>
        <v>0.00962208915557283</v>
      </c>
      <c r="R101" s="18">
        <f t="shared" si="83"/>
        <v>0.074022</v>
      </c>
      <c r="S101" s="25">
        <f t="shared" si="84"/>
        <v>0.129989586279388</v>
      </c>
      <c r="T101" s="3">
        <v>0.01</v>
      </c>
      <c r="U101" s="26">
        <f t="shared" si="85"/>
        <v>0.00129989586279388</v>
      </c>
      <c r="V101" s="25"/>
      <c r="W101" s="3"/>
      <c r="X101" s="3"/>
      <c r="Y101" s="28"/>
      <c r="Z101" s="3"/>
      <c r="AA101" s="27"/>
      <c r="AB101" s="3"/>
      <c r="AC101" s="3"/>
      <c r="AD101" s="3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0.00678989586279388</v>
      </c>
      <c r="AU101" s="29">
        <f t="shared" si="89"/>
        <v>28.47</v>
      </c>
      <c r="AV101" s="1">
        <f t="shared" si="90"/>
        <v>0.26</v>
      </c>
      <c r="AW101" s="2">
        <f t="shared" si="91"/>
        <v>0.32</v>
      </c>
      <c r="AX101" s="1">
        <f t="shared" si="92"/>
        <v>107.757798381548</v>
      </c>
      <c r="AY101" s="1">
        <f>SUM(AX90:AX101)</f>
        <v>2847.33466097977</v>
      </c>
      <c r="AZ101" s="2">
        <f t="shared" si="93"/>
        <v>0.93</v>
      </c>
      <c r="BA101" s="1">
        <f t="shared" si="94"/>
        <v>313.171101546374</v>
      </c>
      <c r="BB101" s="1">
        <f>SUM(BA90:BA101)</f>
        <v>8275.06635847246</v>
      </c>
    </row>
    <row r="102" s="1" customFormat="1" spans="1:46">
      <c r="A102" s="13"/>
      <c r="B102" s="13"/>
      <c r="C102" s="16">
        <v>12</v>
      </c>
      <c r="D102" s="19">
        <v>5.8618078416129</v>
      </c>
      <c r="E102" s="20">
        <f t="shared" si="95"/>
        <v>10.6304245977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I21" sqref="I21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1087.86244382637</v>
      </c>
      <c r="F2" s="3">
        <v>734.672</v>
      </c>
      <c r="G2" s="7">
        <f>(F2+F3+F4)/3</f>
        <v>1194.134</v>
      </c>
      <c r="H2" s="3">
        <v>0.18</v>
      </c>
      <c r="I2" s="21">
        <f>(H2+H3+H4)/3</f>
        <v>0.136666666666667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3498.77260273973</v>
      </c>
      <c r="F5" s="3">
        <v>91.104</v>
      </c>
      <c r="G5" s="7">
        <f>(F5+F6)/2</f>
        <v>92.50925</v>
      </c>
      <c r="H5" s="3">
        <v>0.18</v>
      </c>
      <c r="I5" s="21">
        <f>(H5+H6)/2</f>
        <v>0.155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9540.25185344098</v>
      </c>
      <c r="F7" s="3">
        <v>108.2955</v>
      </c>
      <c r="G7" s="3"/>
      <c r="H7" s="3">
        <v>0.45</v>
      </c>
      <c r="M7" s="2"/>
    </row>
    <row r="8" s="1" customFormat="1" spans="1:13">
      <c r="A8" s="4" t="s">
        <v>6</v>
      </c>
      <c r="B8" s="5"/>
      <c r="C8" s="3"/>
      <c r="D8" s="3"/>
      <c r="E8" s="12">
        <v>77.8049824310448</v>
      </c>
      <c r="F8" s="3">
        <v>625.464</v>
      </c>
      <c r="G8" s="3"/>
      <c r="H8" s="3">
        <v>0.3</v>
      </c>
      <c r="M8" s="2"/>
    </row>
    <row r="9" s="1" customFormat="1" spans="1:13">
      <c r="A9" s="4" t="s">
        <v>7</v>
      </c>
      <c r="B9" s="5"/>
      <c r="C9" s="3"/>
      <c r="D9" s="3"/>
      <c r="E9" s="12">
        <v>17.334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10.62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(AV38+AV53+AY85+AY101+BB101+AG69)</f>
        <v>221310508.1125</v>
      </c>
      <c r="J14" s="14" t="s">
        <v>21</v>
      </c>
      <c r="K14" s="14">
        <f>I14/(10000*1000)</f>
        <v>22.13105081125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14">
        <v>173830990.666375</v>
      </c>
      <c r="J15" s="14" t="s">
        <v>21</v>
      </c>
      <c r="K15" s="14">
        <f>I15/(10000*1000)</f>
        <v>17.3830990666375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44</v>
      </c>
      <c r="T25" s="23"/>
      <c r="U25" s="23"/>
      <c r="V25" s="23" t="s">
        <v>45</v>
      </c>
      <c r="W25" s="23"/>
      <c r="X25" s="23"/>
      <c r="Y25" s="23" t="s">
        <v>46</v>
      </c>
      <c r="Z25" s="23"/>
      <c r="AA25" s="23"/>
      <c r="AB25" s="23" t="s">
        <v>47</v>
      </c>
      <c r="AC25" s="23"/>
      <c r="AD25" s="23"/>
      <c r="AE25" s="23" t="s">
        <v>48</v>
      </c>
      <c r="AF25" s="23"/>
      <c r="AG25" s="23"/>
      <c r="AH25" s="23" t="s">
        <v>49</v>
      </c>
      <c r="AI25" s="23"/>
      <c r="AJ25" s="23"/>
      <c r="AK25" s="31" t="s">
        <v>50</v>
      </c>
      <c r="AL25" s="32"/>
      <c r="AM25" s="33"/>
      <c r="AN25" s="23" t="s">
        <v>51</v>
      </c>
      <c r="AO25" s="23"/>
      <c r="AP25" s="23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4" t="s">
        <v>11</v>
      </c>
      <c r="AO26" s="34" t="s">
        <v>12</v>
      </c>
      <c r="AP26" s="34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1194.134</v>
      </c>
      <c r="C27" s="16" t="s">
        <v>72</v>
      </c>
      <c r="D27" s="17">
        <v>-4</v>
      </c>
      <c r="E27" s="16"/>
      <c r="F27" s="16"/>
      <c r="G27" s="13">
        <v>1</v>
      </c>
      <c r="H27" s="18">
        <f t="shared" ref="H27:H38" si="0">E28</f>
        <v>-4</v>
      </c>
      <c r="I27" s="18">
        <f t="shared" ref="I27:I38" si="1">H27+273.15</f>
        <v>269.15</v>
      </c>
      <c r="J27" s="18">
        <f t="shared" ref="J27:J38" si="2">EXP(($C$16*(I27-$C$14))/($C$17*I27*$C$14))</f>
        <v>0.0102597002578668</v>
      </c>
      <c r="K27" s="18">
        <f t="shared" ref="K27:K38" si="3">$B$27/12</f>
        <v>99.5111666666667</v>
      </c>
      <c r="L27" s="18">
        <f t="shared" ref="L27:L38" si="4">K27*$B$28/100</f>
        <v>0.995111666666667</v>
      </c>
      <c r="M27" s="13" t="s">
        <v>73</v>
      </c>
      <c r="N27" s="13"/>
      <c r="O27" s="18">
        <f>L27</f>
        <v>0.995111666666667</v>
      </c>
      <c r="P27" s="18">
        <f t="shared" ref="P27:P38" si="5">O27*J27</f>
        <v>0.0102095474231063</v>
      </c>
      <c r="Q27" s="24">
        <f t="shared" ref="Q27:Q38" si="6">P27*$B$29</f>
        <v>0.00139530481449119</v>
      </c>
      <c r="R27" s="18">
        <f t="shared" ref="R27:R38" si="7">L27*$B$29</f>
        <v>0.135998594444444</v>
      </c>
      <c r="S27" s="25">
        <f t="shared" ref="S27:S38" si="8">Q27/R27</f>
        <v>0.0102597002578668</v>
      </c>
      <c r="T27" s="3">
        <v>0.01</v>
      </c>
      <c r="U27" s="26">
        <f t="shared" ref="U27:U38" si="9">S27*T27</f>
        <v>0.000102597002578668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0.0220025970025787</v>
      </c>
      <c r="AR27" s="29">
        <f t="shared" ref="AR27:AR38" si="15">$B$27/12</f>
        <v>99.5111666666667</v>
      </c>
      <c r="AS27" s="1">
        <f t="shared" ref="AS27:AS38" si="16">$B$29</f>
        <v>0.136666666666667</v>
      </c>
      <c r="AT27" s="2">
        <f>$E$2/12</f>
        <v>90.6552036521975</v>
      </c>
      <c r="AU27" s="1">
        <f t="shared" ref="AU27:AU38" si="17">AT27*10000*AS27*0.67*AR27*AQ27</f>
        <v>181750.621588596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-5.04968214293548</v>
      </c>
      <c r="E28" s="20">
        <f t="shared" ref="E28:E39" si="18">D27</f>
        <v>-4</v>
      </c>
      <c r="F28" s="16" t="s">
        <v>73</v>
      </c>
      <c r="G28" s="13">
        <v>2</v>
      </c>
      <c r="H28" s="18">
        <f t="shared" si="0"/>
        <v>-5.04968214293548</v>
      </c>
      <c r="I28" s="18">
        <f t="shared" si="1"/>
        <v>268.100317857065</v>
      </c>
      <c r="J28" s="18">
        <f t="shared" si="2"/>
        <v>0.00890475094158973</v>
      </c>
      <c r="K28" s="18">
        <f t="shared" si="3"/>
        <v>99.5111666666667</v>
      </c>
      <c r="L28" s="18">
        <f t="shared" si="4"/>
        <v>0.995111666666667</v>
      </c>
      <c r="M28" s="13" t="s">
        <v>73</v>
      </c>
      <c r="N28" s="13"/>
      <c r="O28" s="18">
        <f t="shared" ref="O28:O38" si="19">L28+O27-P27-N28</f>
        <v>1.98001378591023</v>
      </c>
      <c r="P28" s="18">
        <f t="shared" si="5"/>
        <v>0.0176315296244447</v>
      </c>
      <c r="Q28" s="24">
        <f t="shared" si="6"/>
        <v>0.00240964238200745</v>
      </c>
      <c r="R28" s="18">
        <f t="shared" si="7"/>
        <v>0.135998594444444</v>
      </c>
      <c r="S28" s="25">
        <f t="shared" si="8"/>
        <v>0.0177181418076478</v>
      </c>
      <c r="T28" s="3">
        <v>0.01</v>
      </c>
      <c r="U28" s="26">
        <f t="shared" si="9"/>
        <v>0.000177181418076478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0.0220771814180765</v>
      </c>
      <c r="AR28" s="29">
        <f t="shared" si="15"/>
        <v>99.5111666666667</v>
      </c>
      <c r="AS28" s="1">
        <f t="shared" si="16"/>
        <v>0.136666666666667</v>
      </c>
      <c r="AT28" s="2">
        <f t="shared" ref="AT28:AT38" si="20">$E$2/12</f>
        <v>90.6552036521975</v>
      </c>
      <c r="AU28" s="1">
        <f t="shared" si="17"/>
        <v>182366.719946256</v>
      </c>
    </row>
    <row r="29" s="1" customFormat="1" spans="1:47">
      <c r="A29" s="13" t="s">
        <v>37</v>
      </c>
      <c r="B29" s="13">
        <f>I2</f>
        <v>0.136666666666667</v>
      </c>
      <c r="C29" s="16">
        <v>2</v>
      </c>
      <c r="D29" s="19">
        <v>-1.37009147948276</v>
      </c>
      <c r="E29" s="20">
        <f t="shared" si="18"/>
        <v>-5.04968214293548</v>
      </c>
      <c r="F29" s="16" t="s">
        <v>73</v>
      </c>
      <c r="G29" s="13">
        <v>3</v>
      </c>
      <c r="H29" s="18">
        <f t="shared" si="0"/>
        <v>-1.37009147948276</v>
      </c>
      <c r="I29" s="18">
        <f t="shared" si="1"/>
        <v>271.779908520517</v>
      </c>
      <c r="J29" s="18">
        <f t="shared" si="2"/>
        <v>0.0145601069274004</v>
      </c>
      <c r="K29" s="18">
        <f t="shared" si="3"/>
        <v>99.5111666666667</v>
      </c>
      <c r="L29" s="18">
        <f t="shared" si="4"/>
        <v>0.995111666666667</v>
      </c>
      <c r="M29" s="13" t="s">
        <v>73</v>
      </c>
      <c r="N29" s="13"/>
      <c r="O29" s="18">
        <f t="shared" si="19"/>
        <v>2.95749392295245</v>
      </c>
      <c r="P29" s="18">
        <f t="shared" si="5"/>
        <v>0.0430614277553245</v>
      </c>
      <c r="Q29" s="24">
        <f t="shared" si="6"/>
        <v>0.00588506179322769</v>
      </c>
      <c r="R29" s="18">
        <f t="shared" si="7"/>
        <v>0.135998594444444</v>
      </c>
      <c r="S29" s="25">
        <f t="shared" si="8"/>
        <v>0.0432729604101294</v>
      </c>
      <c r="T29" s="3">
        <v>0.01</v>
      </c>
      <c r="U29" s="26">
        <f t="shared" si="9"/>
        <v>0.000432729604101294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0.0223327296041013</v>
      </c>
      <c r="AR29" s="29">
        <f t="shared" si="15"/>
        <v>99.5111666666667</v>
      </c>
      <c r="AS29" s="1">
        <f t="shared" si="16"/>
        <v>0.136666666666667</v>
      </c>
      <c r="AT29" s="2">
        <f t="shared" si="20"/>
        <v>90.6552036521975</v>
      </c>
      <c r="AU29" s="1">
        <f t="shared" si="17"/>
        <v>184477.654471412</v>
      </c>
    </row>
    <row r="30" s="1" customFormat="1" spans="1:47">
      <c r="A30" s="13"/>
      <c r="B30" s="13"/>
      <c r="C30" s="16">
        <v>3</v>
      </c>
      <c r="D30" s="19">
        <v>2.24565338587097</v>
      </c>
      <c r="E30" s="20">
        <f t="shared" si="18"/>
        <v>-1.37009147948276</v>
      </c>
      <c r="F30" s="16" t="s">
        <v>73</v>
      </c>
      <c r="G30" s="13">
        <v>4</v>
      </c>
      <c r="H30" s="18">
        <f t="shared" si="0"/>
        <v>2.24565338587097</v>
      </c>
      <c r="I30" s="18">
        <f t="shared" si="1"/>
        <v>275.395653385871</v>
      </c>
      <c r="J30" s="18">
        <f t="shared" si="2"/>
        <v>0.023304695020059</v>
      </c>
      <c r="K30" s="18">
        <f t="shared" si="3"/>
        <v>99.5111666666667</v>
      </c>
      <c r="L30" s="18">
        <f t="shared" si="4"/>
        <v>0.995111666666667</v>
      </c>
      <c r="M30" s="13" t="s">
        <v>73</v>
      </c>
      <c r="N30" s="13"/>
      <c r="O30" s="18">
        <f t="shared" si="19"/>
        <v>3.90954416186379</v>
      </c>
      <c r="P30" s="18">
        <f t="shared" si="5"/>
        <v>0.0911107343596878</v>
      </c>
      <c r="Q30" s="24">
        <f t="shared" si="6"/>
        <v>0.0124518003624907</v>
      </c>
      <c r="R30" s="18">
        <f t="shared" si="7"/>
        <v>0.135998594444444</v>
      </c>
      <c r="S30" s="25">
        <f t="shared" si="8"/>
        <v>0.0915583018586066</v>
      </c>
      <c r="T30" s="3">
        <v>0.01</v>
      </c>
      <c r="U30" s="26">
        <f t="shared" si="9"/>
        <v>0.000915583018586066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0.0228155830185861</v>
      </c>
      <c r="AR30" s="29">
        <f t="shared" si="15"/>
        <v>99.5111666666667</v>
      </c>
      <c r="AS30" s="1">
        <f t="shared" si="16"/>
        <v>0.136666666666667</v>
      </c>
      <c r="AT30" s="2">
        <f t="shared" si="20"/>
        <v>90.6552036521975</v>
      </c>
      <c r="AU30" s="1">
        <f t="shared" si="17"/>
        <v>188466.224921005</v>
      </c>
    </row>
    <row r="31" s="1" customFormat="1" spans="1:47">
      <c r="A31" s="13"/>
      <c r="B31" s="13"/>
      <c r="C31" s="16">
        <v>4</v>
      </c>
      <c r="D31" s="19">
        <v>6.86311661026667</v>
      </c>
      <c r="E31" s="20">
        <f t="shared" si="18"/>
        <v>2.24565338587097</v>
      </c>
      <c r="F31" s="16" t="s">
        <v>73</v>
      </c>
      <c r="G31" s="13">
        <v>5</v>
      </c>
      <c r="H31" s="18">
        <f t="shared" si="0"/>
        <v>6.86311661026667</v>
      </c>
      <c r="I31" s="18">
        <f t="shared" si="1"/>
        <v>280.013116610267</v>
      </c>
      <c r="J31" s="18">
        <f t="shared" si="2"/>
        <v>0.041748989430349</v>
      </c>
      <c r="K31" s="18">
        <f t="shared" si="3"/>
        <v>99.5111666666667</v>
      </c>
      <c r="L31" s="18">
        <f t="shared" si="4"/>
        <v>0.995111666666667</v>
      </c>
      <c r="M31" s="13" t="s">
        <v>75</v>
      </c>
      <c r="N31" s="18">
        <f>(O30-P30)*C22/100</f>
        <v>3.6275117561289</v>
      </c>
      <c r="O31" s="18">
        <f t="shared" si="19"/>
        <v>1.18603333804187</v>
      </c>
      <c r="P31" s="18">
        <f t="shared" si="5"/>
        <v>0.0495156932939516</v>
      </c>
      <c r="Q31" s="24">
        <f t="shared" si="6"/>
        <v>0.00676714475017339</v>
      </c>
      <c r="R31" s="18">
        <f t="shared" si="7"/>
        <v>0.135998594444444</v>
      </c>
      <c r="S31" s="25">
        <f t="shared" si="8"/>
        <v>0.049758931537618</v>
      </c>
      <c r="T31" s="3">
        <v>0.01</v>
      </c>
      <c r="U31" s="26">
        <f t="shared" si="9"/>
        <v>0.00049758931537618</v>
      </c>
      <c r="V31" s="25"/>
      <c r="W31" s="3"/>
      <c r="X31" s="26"/>
      <c r="Y31" s="28">
        <v>0.02</v>
      </c>
      <c r="Z31" s="3">
        <v>0.21</v>
      </c>
      <c r="AA31" s="27">
        <f t="shared" si="10"/>
        <v>0.0042</v>
      </c>
      <c r="AB31" s="3">
        <v>0.01</v>
      </c>
      <c r="AC31" s="3">
        <v>0.29</v>
      </c>
      <c r="AD31" s="27">
        <f t="shared" si="11"/>
        <v>0.0029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</v>
      </c>
      <c r="AO31" s="3">
        <v>0.38</v>
      </c>
      <c r="AP31" s="3">
        <f t="shared" si="13"/>
        <v>0.0038</v>
      </c>
      <c r="AQ31" s="1">
        <f t="shared" si="14"/>
        <v>0.0223975893153762</v>
      </c>
      <c r="AR31" s="29">
        <f t="shared" si="15"/>
        <v>99.5111666666667</v>
      </c>
      <c r="AS31" s="1">
        <f t="shared" si="16"/>
        <v>0.136666666666667</v>
      </c>
      <c r="AT31" s="2">
        <f t="shared" si="20"/>
        <v>90.6552036521975</v>
      </c>
      <c r="AU31" s="1">
        <f t="shared" si="17"/>
        <v>185013.422719083</v>
      </c>
    </row>
    <row r="32" s="1" customFormat="1" spans="1:47">
      <c r="A32" s="13"/>
      <c r="B32" s="13"/>
      <c r="C32" s="16">
        <v>5</v>
      </c>
      <c r="D32" s="19">
        <v>12.4600442603871</v>
      </c>
      <c r="E32" s="20">
        <f t="shared" si="18"/>
        <v>6.86311661026667</v>
      </c>
      <c r="F32" s="16" t="s">
        <v>75</v>
      </c>
      <c r="G32" s="13">
        <v>6</v>
      </c>
      <c r="H32" s="18">
        <f t="shared" si="0"/>
        <v>12.4600442603871</v>
      </c>
      <c r="I32" s="18">
        <f t="shared" si="1"/>
        <v>285.610044260387</v>
      </c>
      <c r="J32" s="18">
        <f t="shared" si="2"/>
        <v>0.0825243376882624</v>
      </c>
      <c r="K32" s="18">
        <f t="shared" si="3"/>
        <v>99.5111666666667</v>
      </c>
      <c r="L32" s="18">
        <f t="shared" si="4"/>
        <v>0.995111666666667</v>
      </c>
      <c r="M32" s="13" t="s">
        <v>73</v>
      </c>
      <c r="N32" s="13"/>
      <c r="O32" s="18">
        <f t="shared" si="19"/>
        <v>2.13162931141459</v>
      </c>
      <c r="P32" s="18">
        <f t="shared" si="5"/>
        <v>0.175911297121376</v>
      </c>
      <c r="Q32" s="24">
        <f t="shared" si="6"/>
        <v>0.024041210606588</v>
      </c>
      <c r="R32" s="18">
        <f t="shared" si="7"/>
        <v>0.135998594444444</v>
      </c>
      <c r="S32" s="25">
        <f t="shared" si="8"/>
        <v>0.17677543436972</v>
      </c>
      <c r="T32" s="3">
        <v>0.01</v>
      </c>
      <c r="U32" s="26">
        <f t="shared" si="9"/>
        <v>0.0017677543436972</v>
      </c>
      <c r="V32" s="25"/>
      <c r="W32" s="3"/>
      <c r="X32" s="26"/>
      <c r="Y32" s="28">
        <v>0.02</v>
      </c>
      <c r="Z32" s="3">
        <v>0.21</v>
      </c>
      <c r="AA32" s="27">
        <f t="shared" si="10"/>
        <v>0.0042</v>
      </c>
      <c r="AB32" s="3">
        <v>0.01</v>
      </c>
      <c r="AC32" s="3">
        <v>0.29</v>
      </c>
      <c r="AD32" s="27">
        <f t="shared" si="11"/>
        <v>0.0029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</v>
      </c>
      <c r="AO32" s="3">
        <v>0.38</v>
      </c>
      <c r="AP32" s="3">
        <f t="shared" si="13"/>
        <v>0.0038</v>
      </c>
      <c r="AQ32" s="1">
        <f t="shared" si="14"/>
        <v>0.0236677543436972</v>
      </c>
      <c r="AR32" s="29">
        <f t="shared" si="15"/>
        <v>99.5111666666667</v>
      </c>
      <c r="AS32" s="1">
        <f t="shared" si="16"/>
        <v>0.136666666666667</v>
      </c>
      <c r="AT32" s="2">
        <f t="shared" si="20"/>
        <v>90.6552036521975</v>
      </c>
      <c r="AU32" s="1">
        <f t="shared" si="17"/>
        <v>195505.515238451</v>
      </c>
    </row>
    <row r="33" s="1" customFormat="1" spans="1:47">
      <c r="A33" s="13"/>
      <c r="B33" s="13"/>
      <c r="C33" s="16">
        <v>6</v>
      </c>
      <c r="D33" s="19">
        <v>14.538515271</v>
      </c>
      <c r="E33" s="20">
        <f t="shared" si="18"/>
        <v>12.4600442603871</v>
      </c>
      <c r="F33" s="16" t="s">
        <v>73</v>
      </c>
      <c r="G33" s="13">
        <v>7</v>
      </c>
      <c r="H33" s="18">
        <f t="shared" si="0"/>
        <v>14.538515271</v>
      </c>
      <c r="I33" s="18">
        <f t="shared" si="1"/>
        <v>287.688515271</v>
      </c>
      <c r="J33" s="18">
        <f t="shared" si="2"/>
        <v>0.105571966586399</v>
      </c>
      <c r="K33" s="18">
        <f t="shared" si="3"/>
        <v>99.5111666666667</v>
      </c>
      <c r="L33" s="18">
        <f t="shared" si="4"/>
        <v>0.995111666666667</v>
      </c>
      <c r="M33" s="13" t="s">
        <v>73</v>
      </c>
      <c r="N33" s="13"/>
      <c r="O33" s="18">
        <f t="shared" si="19"/>
        <v>2.95082968095988</v>
      </c>
      <c r="P33" s="18">
        <f t="shared" si="5"/>
        <v>0.311524892480451</v>
      </c>
      <c r="Q33" s="24">
        <f t="shared" si="6"/>
        <v>0.0425750686389949</v>
      </c>
      <c r="R33" s="18">
        <f t="shared" si="7"/>
        <v>0.135998594444444</v>
      </c>
      <c r="S33" s="25">
        <f t="shared" si="8"/>
        <v>0.313055210702099</v>
      </c>
      <c r="T33" s="3">
        <v>0.01</v>
      </c>
      <c r="U33" s="26">
        <f t="shared" si="9"/>
        <v>0.00313055210702099</v>
      </c>
      <c r="V33" s="25"/>
      <c r="W33" s="3"/>
      <c r="X33" s="26"/>
      <c r="Y33" s="28">
        <v>0.04</v>
      </c>
      <c r="Z33" s="3">
        <v>0.21</v>
      </c>
      <c r="AA33" s="27">
        <f t="shared" si="10"/>
        <v>0.0084</v>
      </c>
      <c r="AB33" s="3">
        <v>0.015</v>
      </c>
      <c r="AC33" s="3">
        <v>0.29</v>
      </c>
      <c r="AD33" s="27">
        <f t="shared" si="11"/>
        <v>0.00435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0.032580552107021</v>
      </c>
      <c r="AR33" s="29">
        <f t="shared" si="15"/>
        <v>99.5111666666667</v>
      </c>
      <c r="AS33" s="1">
        <f t="shared" si="16"/>
        <v>0.136666666666667</v>
      </c>
      <c r="AT33" s="2">
        <f t="shared" si="20"/>
        <v>90.6552036521975</v>
      </c>
      <c r="AU33" s="1">
        <f t="shared" si="17"/>
        <v>269128.939481858</v>
      </c>
    </row>
    <row r="34" s="1" customFormat="1" spans="1:47">
      <c r="A34" s="13"/>
      <c r="B34" s="13"/>
      <c r="C34" s="16">
        <v>7</v>
      </c>
      <c r="D34" s="19">
        <v>16.7253058916129</v>
      </c>
      <c r="E34" s="20">
        <f t="shared" si="18"/>
        <v>14.538515271</v>
      </c>
      <c r="F34" s="16" t="s">
        <v>73</v>
      </c>
      <c r="G34" s="13">
        <v>8</v>
      </c>
      <c r="H34" s="18">
        <f t="shared" si="0"/>
        <v>16.7253058916129</v>
      </c>
      <c r="I34" s="18">
        <f t="shared" si="1"/>
        <v>289.875305891613</v>
      </c>
      <c r="J34" s="18">
        <f t="shared" si="2"/>
        <v>0.136280525236637</v>
      </c>
      <c r="K34" s="18">
        <f t="shared" si="3"/>
        <v>99.5111666666667</v>
      </c>
      <c r="L34" s="18">
        <f t="shared" si="4"/>
        <v>0.995111666666667</v>
      </c>
      <c r="M34" s="13" t="s">
        <v>73</v>
      </c>
      <c r="N34" s="13"/>
      <c r="O34" s="18">
        <f t="shared" si="19"/>
        <v>3.63441645514609</v>
      </c>
      <c r="P34" s="18">
        <f t="shared" si="5"/>
        <v>0.495300183435986</v>
      </c>
      <c r="Q34" s="24">
        <f t="shared" si="6"/>
        <v>0.0676910250695848</v>
      </c>
      <c r="R34" s="18">
        <f t="shared" si="7"/>
        <v>0.135998594444444</v>
      </c>
      <c r="S34" s="25">
        <f t="shared" si="8"/>
        <v>0.497733269568728</v>
      </c>
      <c r="T34" s="3">
        <v>0.01</v>
      </c>
      <c r="U34" s="26">
        <f t="shared" si="9"/>
        <v>0.00497733269568728</v>
      </c>
      <c r="V34" s="25"/>
      <c r="W34" s="3"/>
      <c r="X34" s="26"/>
      <c r="Y34" s="28">
        <v>0.04</v>
      </c>
      <c r="Z34" s="3">
        <v>0.21</v>
      </c>
      <c r="AA34" s="27">
        <f t="shared" si="10"/>
        <v>0.0084</v>
      </c>
      <c r="AB34" s="3">
        <v>0.015</v>
      </c>
      <c r="AC34" s="3">
        <v>0.29</v>
      </c>
      <c r="AD34" s="27">
        <f t="shared" si="11"/>
        <v>0.00435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0.0344273326956873</v>
      </c>
      <c r="AR34" s="29">
        <f t="shared" si="15"/>
        <v>99.5111666666667</v>
      </c>
      <c r="AS34" s="1">
        <f t="shared" si="16"/>
        <v>0.136666666666667</v>
      </c>
      <c r="AT34" s="2">
        <f t="shared" si="20"/>
        <v>90.6552036521975</v>
      </c>
      <c r="AU34" s="1">
        <f t="shared" si="17"/>
        <v>284384.116854261</v>
      </c>
    </row>
    <row r="35" s="1" customFormat="1" spans="1:47">
      <c r="A35" s="13"/>
      <c r="B35" s="13"/>
      <c r="C35" s="16">
        <v>8</v>
      </c>
      <c r="D35" s="19">
        <v>16.8956185041935</v>
      </c>
      <c r="E35" s="20">
        <f t="shared" si="18"/>
        <v>16.7253058916129</v>
      </c>
      <c r="F35" s="16" t="s">
        <v>73</v>
      </c>
      <c r="G35" s="13">
        <v>9</v>
      </c>
      <c r="H35" s="18">
        <f t="shared" si="0"/>
        <v>16.8956185041935</v>
      </c>
      <c r="I35" s="18">
        <f t="shared" si="1"/>
        <v>290.045618504193</v>
      </c>
      <c r="J35" s="18">
        <f t="shared" si="2"/>
        <v>0.138995143700174</v>
      </c>
      <c r="K35" s="18">
        <f t="shared" si="3"/>
        <v>99.5111666666667</v>
      </c>
      <c r="L35" s="18">
        <f t="shared" si="4"/>
        <v>0.995111666666667</v>
      </c>
      <c r="M35" s="13" t="s">
        <v>73</v>
      </c>
      <c r="N35" s="13"/>
      <c r="O35" s="18">
        <f t="shared" si="19"/>
        <v>4.13422793837677</v>
      </c>
      <c r="P35" s="18">
        <f t="shared" si="5"/>
        <v>0.574637606383954</v>
      </c>
      <c r="Q35" s="24">
        <f t="shared" si="6"/>
        <v>0.078533806205807</v>
      </c>
      <c r="R35" s="18">
        <f t="shared" si="7"/>
        <v>0.135998594444444</v>
      </c>
      <c r="S35" s="25">
        <f t="shared" si="8"/>
        <v>0.577460425430265</v>
      </c>
      <c r="T35" s="3">
        <v>0.01</v>
      </c>
      <c r="U35" s="26">
        <f t="shared" si="9"/>
        <v>0.00577460425430265</v>
      </c>
      <c r="V35" s="25"/>
      <c r="W35" s="3"/>
      <c r="X35" s="26"/>
      <c r="Y35" s="28">
        <v>0.02</v>
      </c>
      <c r="Z35" s="3">
        <v>0.21</v>
      </c>
      <c r="AA35" s="27">
        <f t="shared" si="10"/>
        <v>0.0042</v>
      </c>
      <c r="AB35" s="3">
        <v>0.01</v>
      </c>
      <c r="AC35" s="3">
        <v>0.29</v>
      </c>
      <c r="AD35" s="27">
        <f t="shared" si="11"/>
        <v>0.0029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</v>
      </c>
      <c r="AO35" s="3">
        <v>0.38</v>
      </c>
      <c r="AP35" s="3">
        <f t="shared" si="13"/>
        <v>0.0038</v>
      </c>
      <c r="AQ35" s="1">
        <f t="shared" si="14"/>
        <v>0.0276746042543027</v>
      </c>
      <c r="AR35" s="29">
        <f t="shared" si="15"/>
        <v>99.5111666666667</v>
      </c>
      <c r="AS35" s="1">
        <f t="shared" si="16"/>
        <v>0.136666666666667</v>
      </c>
      <c r="AT35" s="2">
        <f t="shared" si="20"/>
        <v>90.6552036521975</v>
      </c>
      <c r="AU35" s="1">
        <f t="shared" si="17"/>
        <v>228603.765494065</v>
      </c>
    </row>
    <row r="36" s="1" customFormat="1" spans="1:47">
      <c r="A36" s="13"/>
      <c r="B36" s="13"/>
      <c r="C36" s="16">
        <v>9</v>
      </c>
      <c r="D36" s="19">
        <v>12.6146499441</v>
      </c>
      <c r="E36" s="20">
        <f t="shared" si="18"/>
        <v>16.8956185041935</v>
      </c>
      <c r="F36" s="16" t="s">
        <v>73</v>
      </c>
      <c r="G36" s="13">
        <v>10</v>
      </c>
      <c r="H36" s="18">
        <f t="shared" si="0"/>
        <v>12.6146499441</v>
      </c>
      <c r="I36" s="18">
        <f t="shared" si="1"/>
        <v>285.7646499441</v>
      </c>
      <c r="J36" s="18">
        <f t="shared" si="2"/>
        <v>0.0840605546105294</v>
      </c>
      <c r="K36" s="18">
        <f t="shared" si="3"/>
        <v>99.5111666666667</v>
      </c>
      <c r="L36" s="18">
        <f t="shared" si="4"/>
        <v>0.995111666666667</v>
      </c>
      <c r="M36" s="13" t="s">
        <v>73</v>
      </c>
      <c r="N36" s="13"/>
      <c r="O36" s="18">
        <f t="shared" si="19"/>
        <v>4.55470199865949</v>
      </c>
      <c r="P36" s="18">
        <f t="shared" si="5"/>
        <v>0.382870776093003</v>
      </c>
      <c r="Q36" s="24">
        <f t="shared" si="6"/>
        <v>0.0523256727327105</v>
      </c>
      <c r="R36" s="18">
        <f t="shared" si="7"/>
        <v>0.135998594444444</v>
      </c>
      <c r="S36" s="25">
        <f t="shared" si="8"/>
        <v>0.384751570017773</v>
      </c>
      <c r="T36" s="3">
        <v>0.01</v>
      </c>
      <c r="U36" s="26">
        <f t="shared" si="9"/>
        <v>0.00384751570017773</v>
      </c>
      <c r="V36" s="25"/>
      <c r="W36" s="3"/>
      <c r="X36" s="26"/>
      <c r="Y36" s="28">
        <v>0.02</v>
      </c>
      <c r="Z36" s="3">
        <v>0.21</v>
      </c>
      <c r="AA36" s="27">
        <f t="shared" si="10"/>
        <v>0.0042</v>
      </c>
      <c r="AB36" s="3">
        <v>0.01</v>
      </c>
      <c r="AC36" s="3">
        <v>0.29</v>
      </c>
      <c r="AD36" s="27">
        <f t="shared" si="11"/>
        <v>0.0029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0.0257475157001777</v>
      </c>
      <c r="AR36" s="29">
        <f t="shared" si="15"/>
        <v>99.5111666666667</v>
      </c>
      <c r="AS36" s="1">
        <f t="shared" si="16"/>
        <v>0.136666666666667</v>
      </c>
      <c r="AT36" s="2">
        <f t="shared" si="20"/>
        <v>90.6552036521975</v>
      </c>
      <c r="AU36" s="1">
        <f t="shared" si="17"/>
        <v>212685.210855836</v>
      </c>
    </row>
    <row r="37" s="1" customFormat="1" spans="1:47">
      <c r="A37" s="13"/>
      <c r="B37" s="13"/>
      <c r="C37" s="16">
        <v>10</v>
      </c>
      <c r="D37" s="19">
        <v>7.76158883548387</v>
      </c>
      <c r="E37" s="20">
        <f t="shared" si="18"/>
        <v>12.6146499441</v>
      </c>
      <c r="F37" s="16" t="s">
        <v>73</v>
      </c>
      <c r="G37" s="13">
        <v>11</v>
      </c>
      <c r="H37" s="18">
        <f t="shared" si="0"/>
        <v>7.76158883548387</v>
      </c>
      <c r="I37" s="18">
        <f t="shared" si="1"/>
        <v>280.911588835484</v>
      </c>
      <c r="J37" s="18">
        <f t="shared" si="2"/>
        <v>0.0466602468226626</v>
      </c>
      <c r="K37" s="18">
        <f t="shared" si="3"/>
        <v>99.5111666666667</v>
      </c>
      <c r="L37" s="18">
        <f t="shared" si="4"/>
        <v>0.995111666666667</v>
      </c>
      <c r="M37" s="13" t="s">
        <v>75</v>
      </c>
      <c r="N37" s="18">
        <f>(O36-P36)*C22/100</f>
        <v>3.96323966143816</v>
      </c>
      <c r="O37" s="18">
        <f t="shared" si="19"/>
        <v>1.20370322779499</v>
      </c>
      <c r="P37" s="18">
        <f t="shared" si="5"/>
        <v>0.0561650897101499</v>
      </c>
      <c r="Q37" s="24">
        <f t="shared" si="6"/>
        <v>0.00767589559372049</v>
      </c>
      <c r="R37" s="18">
        <f t="shared" si="7"/>
        <v>0.135998594444444</v>
      </c>
      <c r="S37" s="25">
        <f t="shared" si="8"/>
        <v>0.0564409920931653</v>
      </c>
      <c r="T37" s="3">
        <v>0.01</v>
      </c>
      <c r="U37" s="26">
        <f t="shared" si="9"/>
        <v>0.000564409920931653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0.0224644099209317</v>
      </c>
      <c r="AR37" s="29">
        <f t="shared" si="15"/>
        <v>99.5111666666667</v>
      </c>
      <c r="AS37" s="1">
        <f t="shared" si="16"/>
        <v>0.136666666666667</v>
      </c>
      <c r="AT37" s="2">
        <f t="shared" si="20"/>
        <v>90.6552036521975</v>
      </c>
      <c r="AU37" s="1">
        <f t="shared" si="17"/>
        <v>185565.388770782</v>
      </c>
    </row>
    <row r="38" s="1" customFormat="1" spans="1:48">
      <c r="A38" s="13"/>
      <c r="B38" s="13"/>
      <c r="C38" s="16">
        <v>11</v>
      </c>
      <c r="D38" s="19">
        <v>2.03888048246667</v>
      </c>
      <c r="E38" s="20">
        <f t="shared" si="18"/>
        <v>7.76158883548387</v>
      </c>
      <c r="F38" s="16" t="s">
        <v>75</v>
      </c>
      <c r="G38" s="13">
        <v>12</v>
      </c>
      <c r="H38" s="18">
        <f t="shared" si="0"/>
        <v>2.03888048246667</v>
      </c>
      <c r="I38" s="18">
        <f t="shared" si="1"/>
        <v>275.188880482467</v>
      </c>
      <c r="J38" s="18">
        <f t="shared" si="2"/>
        <v>0.0226937404025421</v>
      </c>
      <c r="K38" s="18">
        <f t="shared" si="3"/>
        <v>99.5111666666667</v>
      </c>
      <c r="L38" s="18">
        <f t="shared" si="4"/>
        <v>0.995111666666667</v>
      </c>
      <c r="M38" s="13" t="s">
        <v>73</v>
      </c>
      <c r="N38" s="13"/>
      <c r="O38" s="18">
        <f t="shared" si="19"/>
        <v>2.14264980475151</v>
      </c>
      <c r="P38" s="18">
        <f t="shared" si="5"/>
        <v>0.0486247384425882</v>
      </c>
      <c r="Q38" s="24">
        <f t="shared" si="6"/>
        <v>0.00664538092048706</v>
      </c>
      <c r="R38" s="18">
        <f t="shared" si="7"/>
        <v>0.135998594444444</v>
      </c>
      <c r="S38" s="25">
        <f t="shared" si="8"/>
        <v>0.0488636000072905</v>
      </c>
      <c r="T38" s="3">
        <v>0.01</v>
      </c>
      <c r="U38" s="26">
        <f t="shared" si="9"/>
        <v>0.000488636000072905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0.0223886360000729</v>
      </c>
      <c r="AR38" s="29">
        <f t="shared" si="15"/>
        <v>99.5111666666667</v>
      </c>
      <c r="AS38" s="1">
        <f t="shared" si="16"/>
        <v>0.136666666666667</v>
      </c>
      <c r="AT38" s="2">
        <f t="shared" si="20"/>
        <v>90.6552036521975</v>
      </c>
      <c r="AU38" s="1">
        <f t="shared" si="17"/>
        <v>184939.464603072</v>
      </c>
      <c r="AV38" s="1">
        <f>SUM(AU27:AU38)</f>
        <v>2482887.04494468</v>
      </c>
    </row>
    <row r="39" s="1" customFormat="1" spans="1:46">
      <c r="A39" s="13"/>
      <c r="B39" s="13"/>
      <c r="C39" s="16">
        <v>12</v>
      </c>
      <c r="D39" s="19">
        <v>-2.80186273522581</v>
      </c>
      <c r="E39" s="20">
        <f t="shared" si="18"/>
        <v>2.03888048246667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44</v>
      </c>
      <c r="T40" s="23"/>
      <c r="U40" s="23"/>
      <c r="V40" s="23" t="s">
        <v>45</v>
      </c>
      <c r="W40" s="23"/>
      <c r="X40" s="23"/>
      <c r="Y40" s="23" t="s">
        <v>46</v>
      </c>
      <c r="Z40" s="23"/>
      <c r="AA40" s="23"/>
      <c r="AB40" s="23" t="s">
        <v>47</v>
      </c>
      <c r="AC40" s="23"/>
      <c r="AD40" s="23"/>
      <c r="AE40" s="23" t="s">
        <v>48</v>
      </c>
      <c r="AF40" s="23"/>
      <c r="AG40" s="23"/>
      <c r="AH40" s="23" t="s">
        <v>49</v>
      </c>
      <c r="AI40" s="23"/>
      <c r="AJ40" s="23"/>
      <c r="AK40" s="31" t="s">
        <v>50</v>
      </c>
      <c r="AL40" s="32"/>
      <c r="AM40" s="33"/>
      <c r="AN40" s="23" t="s">
        <v>51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4" t="s">
        <v>11</v>
      </c>
      <c r="AO41" s="34" t="s">
        <v>12</v>
      </c>
      <c r="AP41" s="34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-4</v>
      </c>
      <c r="E42" s="16"/>
      <c r="F42" s="16"/>
      <c r="G42" s="13">
        <v>1</v>
      </c>
      <c r="H42" s="18">
        <f t="shared" ref="H42:H53" si="21">E43</f>
        <v>-4</v>
      </c>
      <c r="I42" s="18">
        <f t="shared" ref="I42:I53" si="22">H42+273.15</f>
        <v>269.15</v>
      </c>
      <c r="J42" s="18">
        <f t="shared" ref="J42:J53" si="23">EXP(($C$16*(I42-$C$14))/($C$17*I42*$C$14))</f>
        <v>0.0102597002578668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0.00079093098006672</v>
      </c>
      <c r="Q42" s="24">
        <f t="shared" ref="Q42:Q53" si="27">P42*$B$44</f>
        <v>0.000122594301910342</v>
      </c>
      <c r="R42" s="18">
        <f t="shared" ref="R42:R53" si="28">L42*$B$44</f>
        <v>0.0119491114583333</v>
      </c>
      <c r="S42" s="25">
        <f t="shared" ref="S42:S53" si="29">Q42/R42</f>
        <v>0.0102597002578668</v>
      </c>
      <c r="T42" s="3">
        <v>0.01</v>
      </c>
      <c r="U42" s="26">
        <f t="shared" ref="U42:U53" si="30">S42*T42</f>
        <v>0.000102597002578668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0.0149025970025787</v>
      </c>
      <c r="AR42" s="29">
        <f t="shared" ref="AR42:AR53" si="34">$B$42/12</f>
        <v>7.70910416666667</v>
      </c>
      <c r="AS42" s="1">
        <f t="shared" ref="AS42:AS53" si="35">$B$44</f>
        <v>0.155</v>
      </c>
      <c r="AT42" s="2">
        <f t="shared" ref="AT42:AT53" si="36">$E$5/12</f>
        <v>291.564383561644</v>
      </c>
      <c r="AU42" s="1">
        <f t="shared" ref="AU42:AU53" si="37">AT42*10000*AS42*0.67*AR42*AQ42</f>
        <v>34786.1882828341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-5.04968214293548</v>
      </c>
      <c r="E43" s="20">
        <f t="shared" ref="E43:E54" si="38">D42</f>
        <v>-4</v>
      </c>
      <c r="F43" s="16" t="s">
        <v>73</v>
      </c>
      <c r="G43" s="13">
        <v>2</v>
      </c>
      <c r="H43" s="18">
        <f t="shared" si="21"/>
        <v>-5.04968214293548</v>
      </c>
      <c r="I43" s="18">
        <f t="shared" si="22"/>
        <v>268.100317857065</v>
      </c>
      <c r="J43" s="18">
        <f t="shared" si="23"/>
        <v>0.00890475094158973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0.153391152353267</v>
      </c>
      <c r="P43" s="18">
        <f t="shared" si="26"/>
        <v>0.00136591000834928</v>
      </c>
      <c r="Q43" s="24">
        <f t="shared" si="27"/>
        <v>0.000211716051294139</v>
      </c>
      <c r="R43" s="18">
        <f t="shared" si="28"/>
        <v>0.0119491114583333</v>
      </c>
      <c r="S43" s="25">
        <f t="shared" si="29"/>
        <v>0.0177181418076478</v>
      </c>
      <c r="T43" s="3">
        <v>0.01</v>
      </c>
      <c r="U43" s="26">
        <f t="shared" si="30"/>
        <v>0.000177181418076478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0.0149771814180765</v>
      </c>
      <c r="AR43" s="29">
        <f t="shared" si="34"/>
        <v>7.70910416666667</v>
      </c>
      <c r="AS43" s="1">
        <f t="shared" si="35"/>
        <v>0.155</v>
      </c>
      <c r="AT43" s="2">
        <f t="shared" si="36"/>
        <v>291.564383561644</v>
      </c>
      <c r="AU43" s="1">
        <f t="shared" si="37"/>
        <v>34960.2859599049</v>
      </c>
    </row>
    <row r="44" s="1" customFormat="1" spans="1:47">
      <c r="A44" s="13" t="s">
        <v>37</v>
      </c>
      <c r="B44" s="13">
        <f>I5</f>
        <v>0.155</v>
      </c>
      <c r="C44" s="16">
        <v>2</v>
      </c>
      <c r="D44" s="19">
        <v>-1.37009147948276</v>
      </c>
      <c r="E44" s="20">
        <f t="shared" si="38"/>
        <v>-5.04968214293548</v>
      </c>
      <c r="F44" s="16" t="s">
        <v>73</v>
      </c>
      <c r="G44" s="13">
        <v>3</v>
      </c>
      <c r="H44" s="18">
        <f t="shared" si="21"/>
        <v>-1.37009147948276</v>
      </c>
      <c r="I44" s="18">
        <f t="shared" si="22"/>
        <v>271.779908520517</v>
      </c>
      <c r="J44" s="18">
        <f t="shared" si="23"/>
        <v>0.0145601069274004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0.229116284011584</v>
      </c>
      <c r="P44" s="18">
        <f t="shared" si="26"/>
        <v>0.0033359575940173</v>
      </c>
      <c r="Q44" s="24">
        <f t="shared" si="27"/>
        <v>0.000517073427072682</v>
      </c>
      <c r="R44" s="18">
        <f t="shared" si="28"/>
        <v>0.0119491114583333</v>
      </c>
      <c r="S44" s="25">
        <f t="shared" si="29"/>
        <v>0.0432729604101294</v>
      </c>
      <c r="T44" s="3">
        <v>0.01</v>
      </c>
      <c r="U44" s="26">
        <f t="shared" si="30"/>
        <v>0.000432729604101294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0.0152327296041013</v>
      </c>
      <c r="AR44" s="29">
        <f t="shared" si="34"/>
        <v>7.70910416666667</v>
      </c>
      <c r="AS44" s="1">
        <f t="shared" si="35"/>
        <v>0.155</v>
      </c>
      <c r="AT44" s="2">
        <f t="shared" si="36"/>
        <v>291.564383561644</v>
      </c>
      <c r="AU44" s="1">
        <f t="shared" si="37"/>
        <v>35556.7959046386</v>
      </c>
    </row>
    <row r="45" s="1" customFormat="1" spans="1:47">
      <c r="A45" s="13"/>
      <c r="B45" s="13"/>
      <c r="C45" s="16">
        <v>3</v>
      </c>
      <c r="D45" s="19">
        <v>2.24565338587097</v>
      </c>
      <c r="E45" s="20">
        <f t="shared" si="38"/>
        <v>-1.37009147948276</v>
      </c>
      <c r="F45" s="16" t="s">
        <v>73</v>
      </c>
      <c r="G45" s="13">
        <v>4</v>
      </c>
      <c r="H45" s="18">
        <f t="shared" si="21"/>
        <v>2.24565338587097</v>
      </c>
      <c r="I45" s="18">
        <f t="shared" si="22"/>
        <v>275.395653385871</v>
      </c>
      <c r="J45" s="18">
        <f t="shared" si="23"/>
        <v>0.023304695020059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0.302871368084233</v>
      </c>
      <c r="P45" s="18">
        <f t="shared" si="26"/>
        <v>0.00705832486351109</v>
      </c>
      <c r="Q45" s="24">
        <f t="shared" si="27"/>
        <v>0.00109404035384422</v>
      </c>
      <c r="R45" s="18">
        <f t="shared" si="28"/>
        <v>0.0119491114583333</v>
      </c>
      <c r="S45" s="25">
        <f t="shared" si="29"/>
        <v>0.0915583018586067</v>
      </c>
      <c r="T45" s="3">
        <v>0.01</v>
      </c>
      <c r="U45" s="26">
        <f t="shared" si="30"/>
        <v>0.000915583018586067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0.0157155830185861</v>
      </c>
      <c r="AR45" s="29">
        <f t="shared" si="34"/>
        <v>7.70910416666667</v>
      </c>
      <c r="AS45" s="1">
        <f t="shared" si="35"/>
        <v>0.155</v>
      </c>
      <c r="AT45" s="2">
        <f t="shared" si="36"/>
        <v>291.564383561644</v>
      </c>
      <c r="AU45" s="1">
        <f t="shared" si="37"/>
        <v>36683.8900471139</v>
      </c>
    </row>
    <row r="46" s="1" customFormat="1" spans="1:47">
      <c r="A46" s="13"/>
      <c r="B46" s="13"/>
      <c r="C46" s="16">
        <v>4</v>
      </c>
      <c r="D46" s="19">
        <v>6.86311661026667</v>
      </c>
      <c r="E46" s="20">
        <f t="shared" si="38"/>
        <v>2.24565338587097</v>
      </c>
      <c r="F46" s="16" t="s">
        <v>73</v>
      </c>
      <c r="G46" s="13">
        <v>5</v>
      </c>
      <c r="H46" s="18">
        <f t="shared" si="21"/>
        <v>6.86311661026667</v>
      </c>
      <c r="I46" s="18">
        <f t="shared" si="22"/>
        <v>280.013116610267</v>
      </c>
      <c r="J46" s="18">
        <f t="shared" si="23"/>
        <v>0.041748989430349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0.281022391059686</v>
      </c>
      <c r="O46" s="18">
        <f t="shared" si="39"/>
        <v>0.0918816938277028</v>
      </c>
      <c r="P46" s="18">
        <f t="shared" si="26"/>
        <v>0.00383596786445533</v>
      </c>
      <c r="Q46" s="24">
        <f t="shared" si="27"/>
        <v>0.000594575018990576</v>
      </c>
      <c r="R46" s="18">
        <f t="shared" si="28"/>
        <v>0.0119491114583333</v>
      </c>
      <c r="S46" s="25">
        <f t="shared" si="29"/>
        <v>0.049758931537618</v>
      </c>
      <c r="T46" s="3">
        <v>0.01</v>
      </c>
      <c r="U46" s="26">
        <f t="shared" si="30"/>
        <v>0.00049758931537618</v>
      </c>
      <c r="V46" s="25"/>
      <c r="W46" s="3"/>
      <c r="X46" s="26"/>
      <c r="Y46" s="28">
        <v>0.02</v>
      </c>
      <c r="Z46" s="3">
        <v>0.49</v>
      </c>
      <c r="AA46" s="27">
        <f t="shared" si="31"/>
        <v>0.0098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</v>
      </c>
      <c r="AO46" s="3">
        <v>0.5</v>
      </c>
      <c r="AP46" s="3">
        <f t="shared" si="32"/>
        <v>0.005</v>
      </c>
      <c r="AQ46" s="1">
        <f t="shared" si="33"/>
        <v>0.0152975893153762</v>
      </c>
      <c r="AR46" s="29">
        <f t="shared" si="34"/>
        <v>7.70910416666667</v>
      </c>
      <c r="AS46" s="1">
        <f t="shared" si="35"/>
        <v>0.155</v>
      </c>
      <c r="AT46" s="2">
        <f t="shared" si="36"/>
        <v>291.564383561644</v>
      </c>
      <c r="AU46" s="1">
        <f t="shared" si="37"/>
        <v>35708.1938205849</v>
      </c>
    </row>
    <row r="47" s="1" customFormat="1" spans="1:47">
      <c r="A47" s="13"/>
      <c r="B47" s="13"/>
      <c r="C47" s="16">
        <v>5</v>
      </c>
      <c r="D47" s="19">
        <v>12.4600442603871</v>
      </c>
      <c r="E47" s="20">
        <f t="shared" si="38"/>
        <v>6.86311661026667</v>
      </c>
      <c r="F47" s="16" t="s">
        <v>75</v>
      </c>
      <c r="G47" s="13">
        <v>6</v>
      </c>
      <c r="H47" s="18">
        <f t="shared" si="21"/>
        <v>12.4600442603871</v>
      </c>
      <c r="I47" s="18">
        <f t="shared" si="22"/>
        <v>285.610044260387</v>
      </c>
      <c r="J47" s="18">
        <f t="shared" si="23"/>
        <v>0.0825243376882624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0.165136767629914</v>
      </c>
      <c r="P47" s="18">
        <f t="shared" si="26"/>
        <v>0.0136278023766392</v>
      </c>
      <c r="Q47" s="24">
        <f t="shared" si="27"/>
        <v>0.00211230936837907</v>
      </c>
      <c r="R47" s="18">
        <f t="shared" si="28"/>
        <v>0.0119491114583333</v>
      </c>
      <c r="S47" s="25">
        <f t="shared" si="29"/>
        <v>0.17677543436972</v>
      </c>
      <c r="T47" s="3">
        <v>0.01</v>
      </c>
      <c r="U47" s="26">
        <f t="shared" si="30"/>
        <v>0.0017677543436972</v>
      </c>
      <c r="V47" s="25"/>
      <c r="W47" s="3"/>
      <c r="X47" s="26"/>
      <c r="Y47" s="28">
        <v>0.02</v>
      </c>
      <c r="Z47" s="3">
        <v>0.49</v>
      </c>
      <c r="AA47" s="27">
        <f t="shared" si="31"/>
        <v>0.0098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</v>
      </c>
      <c r="AO47" s="3">
        <v>0.5</v>
      </c>
      <c r="AP47" s="3">
        <f t="shared" si="32"/>
        <v>0.005</v>
      </c>
      <c r="AQ47" s="1">
        <f t="shared" si="33"/>
        <v>0.0165677543436972</v>
      </c>
      <c r="AR47" s="29">
        <f t="shared" si="34"/>
        <v>7.70910416666667</v>
      </c>
      <c r="AS47" s="1">
        <f t="shared" si="35"/>
        <v>0.155</v>
      </c>
      <c r="AT47" s="2">
        <f t="shared" si="36"/>
        <v>291.564383561644</v>
      </c>
      <c r="AU47" s="1">
        <f t="shared" si="37"/>
        <v>38673.0595965165</v>
      </c>
    </row>
    <row r="48" s="1" customFormat="1" spans="1:47">
      <c r="A48" s="13"/>
      <c r="B48" s="13"/>
      <c r="C48" s="16">
        <v>6</v>
      </c>
      <c r="D48" s="19">
        <v>14.538515271</v>
      </c>
      <c r="E48" s="20">
        <f t="shared" si="38"/>
        <v>12.4600442603871</v>
      </c>
      <c r="F48" s="16" t="s">
        <v>73</v>
      </c>
      <c r="G48" s="13">
        <v>7</v>
      </c>
      <c r="H48" s="18">
        <f t="shared" si="21"/>
        <v>14.538515271</v>
      </c>
      <c r="I48" s="18">
        <f t="shared" si="22"/>
        <v>287.688515271</v>
      </c>
      <c r="J48" s="18">
        <f t="shared" si="23"/>
        <v>0.105571966586399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0.228600006919942</v>
      </c>
      <c r="P48" s="18">
        <f t="shared" si="26"/>
        <v>0.0241337522922027</v>
      </c>
      <c r="Q48" s="24">
        <f t="shared" si="27"/>
        <v>0.00374073160529141</v>
      </c>
      <c r="R48" s="18">
        <f t="shared" si="28"/>
        <v>0.0119491114583333</v>
      </c>
      <c r="S48" s="25">
        <f t="shared" si="29"/>
        <v>0.313055210702099</v>
      </c>
      <c r="T48" s="3">
        <v>0.01</v>
      </c>
      <c r="U48" s="26">
        <f t="shared" si="30"/>
        <v>0.00313055210702099</v>
      </c>
      <c r="V48" s="25"/>
      <c r="W48" s="3"/>
      <c r="X48" s="26"/>
      <c r="Y48" s="28">
        <v>0.04</v>
      </c>
      <c r="Z48" s="3">
        <v>0.49</v>
      </c>
      <c r="AA48" s="27">
        <f t="shared" si="31"/>
        <v>0.0196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32"/>
        <v>0.0075</v>
      </c>
      <c r="AQ48" s="1">
        <f t="shared" si="33"/>
        <v>0.030230552107021</v>
      </c>
      <c r="AR48" s="29">
        <f t="shared" si="34"/>
        <v>7.70910416666667</v>
      </c>
      <c r="AS48" s="1">
        <f t="shared" si="35"/>
        <v>0.155</v>
      </c>
      <c r="AT48" s="2">
        <f t="shared" si="36"/>
        <v>291.564383561644</v>
      </c>
      <c r="AU48" s="1">
        <f t="shared" si="37"/>
        <v>70565.2630415286</v>
      </c>
    </row>
    <row r="49" s="1" customFormat="1" spans="1:47">
      <c r="A49" s="13"/>
      <c r="B49" s="13"/>
      <c r="C49" s="16">
        <v>7</v>
      </c>
      <c r="D49" s="19">
        <v>16.7253058916129</v>
      </c>
      <c r="E49" s="20">
        <f t="shared" si="38"/>
        <v>14.538515271</v>
      </c>
      <c r="F49" s="16" t="s">
        <v>73</v>
      </c>
      <c r="G49" s="13">
        <v>8</v>
      </c>
      <c r="H49" s="18">
        <f t="shared" si="21"/>
        <v>16.7253058916129</v>
      </c>
      <c r="I49" s="18">
        <f t="shared" si="22"/>
        <v>289.875305891613</v>
      </c>
      <c r="J49" s="18">
        <f t="shared" si="23"/>
        <v>0.136280525236637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0.281557296294406</v>
      </c>
      <c r="P49" s="18">
        <f t="shared" si="26"/>
        <v>0.038370776223209</v>
      </c>
      <c r="Q49" s="24">
        <f t="shared" si="27"/>
        <v>0.0059474703145974</v>
      </c>
      <c r="R49" s="18">
        <f t="shared" si="28"/>
        <v>0.0119491114583333</v>
      </c>
      <c r="S49" s="25">
        <f t="shared" si="29"/>
        <v>0.497733269568728</v>
      </c>
      <c r="T49" s="3">
        <v>0.01</v>
      </c>
      <c r="U49" s="26">
        <f t="shared" si="30"/>
        <v>0.00497733269568728</v>
      </c>
      <c r="V49" s="25"/>
      <c r="W49" s="3"/>
      <c r="X49" s="26"/>
      <c r="Y49" s="28">
        <v>0.04</v>
      </c>
      <c r="Z49" s="3">
        <v>0.49</v>
      </c>
      <c r="AA49" s="27">
        <f t="shared" si="31"/>
        <v>0.0196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0.015</v>
      </c>
      <c r="AO49" s="3">
        <v>0.5</v>
      </c>
      <c r="AP49" s="3">
        <f t="shared" si="32"/>
        <v>0.0075</v>
      </c>
      <c r="AQ49" s="1">
        <f t="shared" si="33"/>
        <v>0.0320773326956873</v>
      </c>
      <c r="AR49" s="29">
        <f t="shared" si="34"/>
        <v>7.70910416666667</v>
      </c>
      <c r="AS49" s="1">
        <f t="shared" si="35"/>
        <v>0.155</v>
      </c>
      <c r="AT49" s="2">
        <f t="shared" si="36"/>
        <v>291.564383561644</v>
      </c>
      <c r="AU49" s="1">
        <f t="shared" si="37"/>
        <v>74876.0859983134</v>
      </c>
    </row>
    <row r="50" s="1" customFormat="1" spans="1:47">
      <c r="A50" s="13"/>
      <c r="B50" s="13"/>
      <c r="C50" s="16">
        <v>8</v>
      </c>
      <c r="D50" s="19">
        <v>16.8956185041935</v>
      </c>
      <c r="E50" s="20">
        <f t="shared" si="38"/>
        <v>16.7253058916129</v>
      </c>
      <c r="F50" s="16" t="s">
        <v>73</v>
      </c>
      <c r="G50" s="13">
        <v>9</v>
      </c>
      <c r="H50" s="18">
        <f t="shared" si="21"/>
        <v>16.8956185041935</v>
      </c>
      <c r="I50" s="18">
        <f t="shared" si="22"/>
        <v>290.045618504193</v>
      </c>
      <c r="J50" s="18">
        <f t="shared" si="23"/>
        <v>0.138995143700174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0.320277561737863</v>
      </c>
      <c r="P50" s="18">
        <f t="shared" si="26"/>
        <v>0.0445170257176956</v>
      </c>
      <c r="Q50" s="24">
        <f t="shared" si="27"/>
        <v>0.00690013898624283</v>
      </c>
      <c r="R50" s="18">
        <f t="shared" si="28"/>
        <v>0.0119491114583333</v>
      </c>
      <c r="S50" s="25">
        <f t="shared" si="29"/>
        <v>0.577460425430265</v>
      </c>
      <c r="T50" s="3">
        <v>0.01</v>
      </c>
      <c r="U50" s="26">
        <f t="shared" si="30"/>
        <v>0.00577460425430265</v>
      </c>
      <c r="V50" s="25"/>
      <c r="W50" s="3"/>
      <c r="X50" s="26"/>
      <c r="Y50" s="28">
        <v>0.02</v>
      </c>
      <c r="Z50" s="3">
        <v>0.49</v>
      </c>
      <c r="AA50" s="27">
        <f t="shared" si="31"/>
        <v>0.0098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</v>
      </c>
      <c r="AO50" s="3">
        <v>0.5</v>
      </c>
      <c r="AP50" s="3">
        <f t="shared" si="32"/>
        <v>0.005</v>
      </c>
      <c r="AQ50" s="1">
        <f t="shared" si="33"/>
        <v>0.0205746042543027</v>
      </c>
      <c r="AR50" s="29">
        <f t="shared" si="34"/>
        <v>7.70910416666667</v>
      </c>
      <c r="AS50" s="1">
        <f t="shared" si="35"/>
        <v>0.155</v>
      </c>
      <c r="AT50" s="2">
        <f t="shared" si="36"/>
        <v>291.564383561644</v>
      </c>
      <c r="AU50" s="1">
        <f t="shared" si="37"/>
        <v>48025.9955570917</v>
      </c>
    </row>
    <row r="51" s="1" customFormat="1" spans="1:47">
      <c r="A51" s="13"/>
      <c r="B51" s="13"/>
      <c r="C51" s="16">
        <v>9</v>
      </c>
      <c r="D51" s="19">
        <v>12.6146499441</v>
      </c>
      <c r="E51" s="20">
        <f t="shared" si="38"/>
        <v>16.8956185041935</v>
      </c>
      <c r="F51" s="16" t="s">
        <v>73</v>
      </c>
      <c r="G51" s="13">
        <v>10</v>
      </c>
      <c r="H51" s="18">
        <f t="shared" si="21"/>
        <v>12.6146499441</v>
      </c>
      <c r="I51" s="18">
        <f t="shared" si="22"/>
        <v>285.7646499441</v>
      </c>
      <c r="J51" s="18">
        <f t="shared" si="23"/>
        <v>0.0840605546105294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0.352851577686834</v>
      </c>
      <c r="P51" s="18">
        <f t="shared" si="26"/>
        <v>0.0296608993155556</v>
      </c>
      <c r="Q51" s="24">
        <f t="shared" si="27"/>
        <v>0.00459743939391112</v>
      </c>
      <c r="R51" s="18">
        <f t="shared" si="28"/>
        <v>0.0119491114583333</v>
      </c>
      <c r="S51" s="25">
        <f t="shared" si="29"/>
        <v>0.384751570017773</v>
      </c>
      <c r="T51" s="3">
        <v>0.01</v>
      </c>
      <c r="U51" s="26">
        <f t="shared" si="30"/>
        <v>0.00384751570017773</v>
      </c>
      <c r="V51" s="25"/>
      <c r="W51" s="3"/>
      <c r="X51" s="26"/>
      <c r="Y51" s="28">
        <v>0.02</v>
      </c>
      <c r="Z51" s="3">
        <v>0.49</v>
      </c>
      <c r="AA51" s="27">
        <f t="shared" si="31"/>
        <v>0.0098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</v>
      </c>
      <c r="AO51" s="3">
        <v>0.5</v>
      </c>
      <c r="AP51" s="3">
        <f t="shared" si="32"/>
        <v>0.005</v>
      </c>
      <c r="AQ51" s="1">
        <f t="shared" si="33"/>
        <v>0.0186475157001777</v>
      </c>
      <c r="AR51" s="29">
        <f t="shared" si="34"/>
        <v>7.70910416666667</v>
      </c>
      <c r="AS51" s="1">
        <f t="shared" si="35"/>
        <v>0.155</v>
      </c>
      <c r="AT51" s="2">
        <f t="shared" si="36"/>
        <v>291.564383561644</v>
      </c>
      <c r="AU51" s="1">
        <f t="shared" si="37"/>
        <v>43527.7148030806</v>
      </c>
    </row>
    <row r="52" s="1" customFormat="1" spans="1:47">
      <c r="A52" s="13"/>
      <c r="B52" s="13"/>
      <c r="C52" s="16">
        <v>10</v>
      </c>
      <c r="D52" s="19">
        <v>7.76158883548387</v>
      </c>
      <c r="E52" s="20">
        <f t="shared" si="38"/>
        <v>12.6146499441</v>
      </c>
      <c r="F52" s="16" t="s">
        <v>73</v>
      </c>
      <c r="G52" s="13">
        <v>11</v>
      </c>
      <c r="H52" s="18">
        <f t="shared" si="21"/>
        <v>7.76158883548387</v>
      </c>
      <c r="I52" s="18">
        <f t="shared" si="22"/>
        <v>280.911588835484</v>
      </c>
      <c r="J52" s="18">
        <f t="shared" si="23"/>
        <v>0.0466602468226626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0.307031144452715</v>
      </c>
      <c r="O52" s="18">
        <f t="shared" si="39"/>
        <v>0.0932505755852306</v>
      </c>
      <c r="P52" s="18">
        <f t="shared" si="26"/>
        <v>0.00435109487316222</v>
      </c>
      <c r="Q52" s="24">
        <f t="shared" si="27"/>
        <v>0.000674419705340144</v>
      </c>
      <c r="R52" s="18">
        <f t="shared" si="28"/>
        <v>0.0119491114583333</v>
      </c>
      <c r="S52" s="25">
        <f t="shared" si="29"/>
        <v>0.0564409920931654</v>
      </c>
      <c r="T52" s="3">
        <v>0.01</v>
      </c>
      <c r="U52" s="26">
        <f t="shared" si="30"/>
        <v>0.000564409920931654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0.0153644099209317</v>
      </c>
      <c r="AR52" s="29">
        <f t="shared" si="34"/>
        <v>7.70910416666667</v>
      </c>
      <c r="AS52" s="1">
        <f t="shared" si="35"/>
        <v>0.155</v>
      </c>
      <c r="AT52" s="2">
        <f t="shared" si="36"/>
        <v>291.564383561644</v>
      </c>
      <c r="AU52" s="1">
        <f t="shared" si="37"/>
        <v>35864.1689278514</v>
      </c>
    </row>
    <row r="53" s="1" customFormat="1" spans="1:48">
      <c r="A53" s="13"/>
      <c r="B53" s="13"/>
      <c r="C53" s="16">
        <v>11</v>
      </c>
      <c r="D53" s="19">
        <v>2.03888048246667</v>
      </c>
      <c r="E53" s="20">
        <f t="shared" si="38"/>
        <v>7.76158883548387</v>
      </c>
      <c r="F53" s="16" t="s">
        <v>75</v>
      </c>
      <c r="G53" s="13">
        <v>12</v>
      </c>
      <c r="H53" s="18">
        <f t="shared" si="21"/>
        <v>2.03888048246667</v>
      </c>
      <c r="I53" s="18">
        <f t="shared" si="22"/>
        <v>275.188880482467</v>
      </c>
      <c r="J53" s="18">
        <f t="shared" si="23"/>
        <v>0.0226937404025421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0.165990522378735</v>
      </c>
      <c r="P53" s="18">
        <f t="shared" si="26"/>
        <v>0.00376694582414537</v>
      </c>
      <c r="Q53" s="24">
        <f t="shared" si="27"/>
        <v>0.000583876602742532</v>
      </c>
      <c r="R53" s="18">
        <f t="shared" si="28"/>
        <v>0.0119491114583333</v>
      </c>
      <c r="S53" s="25">
        <f t="shared" si="29"/>
        <v>0.0488636000072906</v>
      </c>
      <c r="T53" s="3">
        <v>0.01</v>
      </c>
      <c r="U53" s="26">
        <f t="shared" si="30"/>
        <v>0.000488636000072906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0.0152886360000729</v>
      </c>
      <c r="AR53" s="29">
        <f t="shared" si="34"/>
        <v>7.70910416666667</v>
      </c>
      <c r="AS53" s="1">
        <f t="shared" si="35"/>
        <v>0.155</v>
      </c>
      <c r="AT53" s="2">
        <f t="shared" si="36"/>
        <v>291.564383561644</v>
      </c>
      <c r="AU53" s="1">
        <f t="shared" si="37"/>
        <v>35687.2946637573</v>
      </c>
      <c r="AV53" s="1">
        <f>SUM(AU42:AU53)</f>
        <v>524914.936603216</v>
      </c>
    </row>
    <row r="54" s="1" customFormat="1" spans="1:46">
      <c r="A54" s="13"/>
      <c r="B54" s="13"/>
      <c r="C54" s="16">
        <v>12</v>
      </c>
      <c r="D54" s="19">
        <v>-2.80186273522581</v>
      </c>
      <c r="E54" s="20">
        <f t="shared" si="38"/>
        <v>2.03888048246667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3" t="s">
        <v>44</v>
      </c>
      <c r="T56" s="23"/>
      <c r="U56" s="23"/>
      <c r="V56" s="23" t="s">
        <v>45</v>
      </c>
      <c r="W56" s="23" t="s">
        <v>46</v>
      </c>
      <c r="X56" s="23" t="s">
        <v>47</v>
      </c>
      <c r="Y56" s="23" t="s">
        <v>48</v>
      </c>
      <c r="Z56" s="23" t="s">
        <v>49</v>
      </c>
      <c r="AA56" s="23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108.2955</v>
      </c>
      <c r="C58" s="16" t="s">
        <v>72</v>
      </c>
      <c r="D58" s="17">
        <v>-4</v>
      </c>
      <c r="E58" s="16"/>
      <c r="F58" s="16"/>
      <c r="G58" s="13">
        <v>1</v>
      </c>
      <c r="H58" s="18">
        <f t="shared" ref="H58:H69" si="40">E59</f>
        <v>-4</v>
      </c>
      <c r="I58" s="18">
        <f t="shared" ref="I58:I69" si="41">H58+273.15</f>
        <v>269.15</v>
      </c>
      <c r="J58" s="18">
        <f t="shared" ref="J58:J69" si="42">EXP(($C$16*(I58-$C$14))/($C$17*I58*$C$14))</f>
        <v>0.0102597002578668</v>
      </c>
      <c r="K58" s="18">
        <f t="shared" ref="K58:K69" si="43">$B$58/12</f>
        <v>9.024625</v>
      </c>
      <c r="L58" s="18">
        <f t="shared" ref="L58:L69" si="44">K58*$B$59/100</f>
        <v>2.43664875</v>
      </c>
      <c r="M58" s="13" t="s">
        <v>73</v>
      </c>
      <c r="N58" s="13"/>
      <c r="O58" s="18">
        <f>L58</f>
        <v>2.43664875</v>
      </c>
      <c r="P58" s="18">
        <f t="shared" ref="P58:P69" si="45">O58*J58</f>
        <v>0.0249992858087058</v>
      </c>
      <c r="Q58" s="24">
        <f t="shared" ref="Q58:Q69" si="46">P58*$B$60</f>
        <v>0.0112496786139176</v>
      </c>
      <c r="R58" s="18">
        <f t="shared" ref="R58:R69" si="47">L58*$B$60</f>
        <v>1.0964919375</v>
      </c>
      <c r="S58" s="25">
        <f t="shared" ref="S58:S69" si="48">Q58/R58</f>
        <v>0.0102597002578668</v>
      </c>
      <c r="T58" s="3">
        <v>0.27</v>
      </c>
      <c r="U58" s="26">
        <f t="shared" ref="U58:U69" si="49">S58*T58</f>
        <v>0.00277011906962404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0.227235190899492</v>
      </c>
      <c r="AC58" s="29">
        <f t="shared" ref="AC58:AC69" si="51">$B$58/12</f>
        <v>9.024625</v>
      </c>
      <c r="AD58" s="1">
        <f t="shared" ref="AD58:AD69" si="52">$B$60</f>
        <v>0.45</v>
      </c>
      <c r="AE58" s="30">
        <f t="shared" ref="AE58:AE69" si="53">$E$7/12</f>
        <v>795.020987786748</v>
      </c>
      <c r="AF58" s="1">
        <f t="shared" ref="AF58:AF69" si="54">AE58*10000*AC58*AB58</f>
        <v>16303593.8572791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9">
        <v>-5.04968214293548</v>
      </c>
      <c r="E59" s="20">
        <f t="shared" ref="E59:E70" si="55">D58</f>
        <v>-4</v>
      </c>
      <c r="F59" s="16" t="s">
        <v>73</v>
      </c>
      <c r="G59" s="13">
        <v>2</v>
      </c>
      <c r="H59" s="18">
        <f t="shared" si="40"/>
        <v>-5.04968214293548</v>
      </c>
      <c r="I59" s="18">
        <f t="shared" si="41"/>
        <v>268.100317857065</v>
      </c>
      <c r="J59" s="18">
        <f t="shared" si="42"/>
        <v>0.00890475094158973</v>
      </c>
      <c r="K59" s="18">
        <f t="shared" si="43"/>
        <v>9.024625</v>
      </c>
      <c r="L59" s="18">
        <f t="shared" si="44"/>
        <v>2.43664875</v>
      </c>
      <c r="M59" s="13" t="s">
        <v>73</v>
      </c>
      <c r="N59" s="13"/>
      <c r="O59" s="18">
        <f t="shared" ref="O59:O69" si="56">L59+O58-P58-N59</f>
        <v>4.84829821419129</v>
      </c>
      <c r="P59" s="18">
        <f t="shared" si="45"/>
        <v>0.0431728880879277</v>
      </c>
      <c r="Q59" s="24">
        <f t="shared" si="46"/>
        <v>0.0194277996395675</v>
      </c>
      <c r="R59" s="18">
        <f t="shared" si="47"/>
        <v>1.0964919375</v>
      </c>
      <c r="S59" s="25">
        <f t="shared" si="48"/>
        <v>0.0177181418076478</v>
      </c>
      <c r="T59" s="3">
        <v>0.27</v>
      </c>
      <c r="U59" s="26">
        <f t="shared" si="49"/>
        <v>0.0047838982880649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0.227842345333852</v>
      </c>
      <c r="AC59" s="29">
        <f t="shared" si="51"/>
        <v>9.024625</v>
      </c>
      <c r="AD59" s="1">
        <f t="shared" si="52"/>
        <v>0.45</v>
      </c>
      <c r="AE59" s="30">
        <f t="shared" si="53"/>
        <v>795.020987786748</v>
      </c>
      <c r="AF59" s="1">
        <f t="shared" si="54"/>
        <v>16347155.7689147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37</v>
      </c>
      <c r="B60" s="13">
        <f>H7</f>
        <v>0.45</v>
      </c>
      <c r="C60" s="16">
        <v>2</v>
      </c>
      <c r="D60" s="19">
        <v>-1.37009147948276</v>
      </c>
      <c r="E60" s="20">
        <f t="shared" si="55"/>
        <v>-5.04968214293548</v>
      </c>
      <c r="F60" s="16" t="s">
        <v>73</v>
      </c>
      <c r="G60" s="13">
        <v>3</v>
      </c>
      <c r="H60" s="18">
        <f t="shared" si="40"/>
        <v>-1.37009147948276</v>
      </c>
      <c r="I60" s="18">
        <f t="shared" si="41"/>
        <v>271.779908520517</v>
      </c>
      <c r="J60" s="18">
        <f t="shared" si="42"/>
        <v>0.0145601069274004</v>
      </c>
      <c r="K60" s="18">
        <f t="shared" si="43"/>
        <v>9.024625</v>
      </c>
      <c r="L60" s="18">
        <f t="shared" si="44"/>
        <v>2.43664875</v>
      </c>
      <c r="M60" s="13" t="s">
        <v>73</v>
      </c>
      <c r="N60" s="13"/>
      <c r="O60" s="18">
        <f t="shared" si="56"/>
        <v>7.24177407610337</v>
      </c>
      <c r="P60" s="18">
        <f t="shared" si="45"/>
        <v>0.105441004892141</v>
      </c>
      <c r="Q60" s="24">
        <f t="shared" si="46"/>
        <v>0.0474484522014636</v>
      </c>
      <c r="R60" s="18">
        <f t="shared" si="47"/>
        <v>1.0964919375</v>
      </c>
      <c r="S60" s="25">
        <f t="shared" si="48"/>
        <v>0.0432729604101294</v>
      </c>
      <c r="T60" s="3">
        <v>0.27</v>
      </c>
      <c r="U60" s="26">
        <f t="shared" si="49"/>
        <v>0.0116836993107349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0.229922635342187</v>
      </c>
      <c r="AC60" s="29">
        <f t="shared" si="51"/>
        <v>9.024625</v>
      </c>
      <c r="AD60" s="1">
        <f t="shared" si="52"/>
        <v>0.45</v>
      </c>
      <c r="AE60" s="30">
        <f t="shared" si="53"/>
        <v>795.020987786748</v>
      </c>
      <c r="AF60" s="1">
        <f t="shared" si="54"/>
        <v>16496411.7149986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9">
        <v>2.24565338587097</v>
      </c>
      <c r="E61" s="20">
        <f t="shared" si="55"/>
        <v>-1.37009147948276</v>
      </c>
      <c r="F61" s="16" t="s">
        <v>73</v>
      </c>
      <c r="G61" s="13">
        <v>4</v>
      </c>
      <c r="H61" s="18">
        <f t="shared" si="40"/>
        <v>2.24565338587097</v>
      </c>
      <c r="I61" s="18">
        <f t="shared" si="41"/>
        <v>275.395653385871</v>
      </c>
      <c r="J61" s="18">
        <f t="shared" si="42"/>
        <v>0.023304695020059</v>
      </c>
      <c r="K61" s="18">
        <f t="shared" si="43"/>
        <v>9.024625</v>
      </c>
      <c r="L61" s="18">
        <f t="shared" si="44"/>
        <v>2.43664875</v>
      </c>
      <c r="M61" s="13" t="s">
        <v>73</v>
      </c>
      <c r="N61" s="13"/>
      <c r="O61" s="18">
        <f t="shared" si="56"/>
        <v>9.57298182121122</v>
      </c>
      <c r="P61" s="18">
        <f t="shared" si="45"/>
        <v>0.223095421775897</v>
      </c>
      <c r="Q61" s="24">
        <f t="shared" si="46"/>
        <v>0.100392939799153</v>
      </c>
      <c r="R61" s="18">
        <f t="shared" si="47"/>
        <v>1.0964919375</v>
      </c>
      <c r="S61" s="25">
        <f t="shared" si="48"/>
        <v>0.0915583018586067</v>
      </c>
      <c r="T61" s="3">
        <v>0.27</v>
      </c>
      <c r="U61" s="26">
        <f t="shared" si="49"/>
        <v>0.0247207415018238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0.2338533035628</v>
      </c>
      <c r="AC61" s="29">
        <f t="shared" si="51"/>
        <v>9.024625</v>
      </c>
      <c r="AD61" s="1">
        <f t="shared" si="52"/>
        <v>0.45</v>
      </c>
      <c r="AE61" s="30">
        <f t="shared" si="53"/>
        <v>795.020987786748</v>
      </c>
      <c r="AF61" s="1">
        <f t="shared" si="54"/>
        <v>16778427.9731447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9">
        <v>6.86311661026667</v>
      </c>
      <c r="E62" s="20">
        <f t="shared" si="55"/>
        <v>2.24565338587097</v>
      </c>
      <c r="F62" s="16" t="s">
        <v>73</v>
      </c>
      <c r="G62" s="13">
        <v>5</v>
      </c>
      <c r="H62" s="18">
        <f t="shared" si="40"/>
        <v>6.86311661026667</v>
      </c>
      <c r="I62" s="18">
        <f t="shared" si="41"/>
        <v>280.013116610267</v>
      </c>
      <c r="J62" s="18">
        <f t="shared" si="42"/>
        <v>0.041748989430349</v>
      </c>
      <c r="K62" s="18">
        <f t="shared" si="43"/>
        <v>9.024625</v>
      </c>
      <c r="L62" s="18">
        <f t="shared" si="44"/>
        <v>2.43664875</v>
      </c>
      <c r="M62" s="13" t="s">
        <v>75</v>
      </c>
      <c r="N62" s="18">
        <f>(O61-P61)*$C$22/100</f>
        <v>8.88239207946356</v>
      </c>
      <c r="O62" s="18">
        <f t="shared" si="56"/>
        <v>2.90414306997177</v>
      </c>
      <c r="P62" s="18">
        <f t="shared" si="45"/>
        <v>0.121245038332473</v>
      </c>
      <c r="Q62" s="24">
        <f t="shared" si="46"/>
        <v>0.0545602672496127</v>
      </c>
      <c r="R62" s="18">
        <f t="shared" si="47"/>
        <v>1.0964919375</v>
      </c>
      <c r="S62" s="25">
        <f t="shared" si="48"/>
        <v>0.049758931537618</v>
      </c>
      <c r="T62" s="3">
        <v>0.27</v>
      </c>
      <c r="U62" s="26">
        <f t="shared" si="49"/>
        <v>0.0134349115151569</v>
      </c>
      <c r="V62" s="3">
        <v>180.9</v>
      </c>
      <c r="W62" s="27">
        <v>6</v>
      </c>
      <c r="X62" s="27">
        <v>3</v>
      </c>
      <c r="Y62" s="27">
        <v>0.3</v>
      </c>
      <c r="Z62" s="27">
        <v>6</v>
      </c>
      <c r="AA62" s="3">
        <v>30.2</v>
      </c>
      <c r="AB62" s="2">
        <f t="shared" si="50"/>
        <v>0.23045062582182</v>
      </c>
      <c r="AC62" s="29">
        <f t="shared" si="51"/>
        <v>9.024625</v>
      </c>
      <c r="AD62" s="1">
        <f t="shared" si="52"/>
        <v>0.45</v>
      </c>
      <c r="AE62" s="30">
        <f t="shared" si="53"/>
        <v>795.020987786748</v>
      </c>
      <c r="AF62" s="1">
        <f t="shared" si="54"/>
        <v>16534293.7979029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9">
        <v>12.4600442603871</v>
      </c>
      <c r="E63" s="20">
        <f t="shared" si="55"/>
        <v>6.86311661026667</v>
      </c>
      <c r="F63" s="16" t="s">
        <v>75</v>
      </c>
      <c r="G63" s="13">
        <v>6</v>
      </c>
      <c r="H63" s="18">
        <f t="shared" si="40"/>
        <v>12.4600442603871</v>
      </c>
      <c r="I63" s="18">
        <f t="shared" si="41"/>
        <v>285.610044260387</v>
      </c>
      <c r="J63" s="18">
        <f t="shared" si="42"/>
        <v>0.0825243376882624</v>
      </c>
      <c r="K63" s="18">
        <f t="shared" si="43"/>
        <v>9.024625</v>
      </c>
      <c r="L63" s="18">
        <f t="shared" si="44"/>
        <v>2.43664875</v>
      </c>
      <c r="M63" s="13" t="s">
        <v>73</v>
      </c>
      <c r="N63" s="13"/>
      <c r="O63" s="18">
        <f t="shared" si="56"/>
        <v>5.21954678163929</v>
      </c>
      <c r="P63" s="18">
        <f t="shared" si="45"/>
        <v>0.430739641187684</v>
      </c>
      <c r="Q63" s="24">
        <f t="shared" si="46"/>
        <v>0.193832838534458</v>
      </c>
      <c r="R63" s="18">
        <f t="shared" si="47"/>
        <v>1.0964919375</v>
      </c>
      <c r="S63" s="25">
        <f t="shared" si="48"/>
        <v>0.17677543436972</v>
      </c>
      <c r="T63" s="3">
        <v>0.27</v>
      </c>
      <c r="U63" s="26">
        <f t="shared" si="49"/>
        <v>0.0477293672798243</v>
      </c>
      <c r="V63" s="3">
        <v>180.9</v>
      </c>
      <c r="W63" s="27">
        <v>6</v>
      </c>
      <c r="X63" s="27">
        <v>3</v>
      </c>
      <c r="Y63" s="27">
        <v>0.3</v>
      </c>
      <c r="Z63" s="27">
        <v>6</v>
      </c>
      <c r="AA63" s="3">
        <v>30.2</v>
      </c>
      <c r="AB63" s="2">
        <f t="shared" si="50"/>
        <v>0.240790404234867</v>
      </c>
      <c r="AC63" s="29">
        <f t="shared" si="51"/>
        <v>9.024625</v>
      </c>
      <c r="AD63" s="1">
        <f t="shared" si="52"/>
        <v>0.45</v>
      </c>
      <c r="AE63" s="30">
        <f t="shared" si="53"/>
        <v>795.020987786748</v>
      </c>
      <c r="AF63" s="1">
        <f t="shared" si="54"/>
        <v>17276148.733106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9">
        <v>14.538515271</v>
      </c>
      <c r="E64" s="20">
        <f t="shared" si="55"/>
        <v>12.4600442603871</v>
      </c>
      <c r="F64" s="16" t="s">
        <v>73</v>
      </c>
      <c r="G64" s="13">
        <v>7</v>
      </c>
      <c r="H64" s="18">
        <f t="shared" si="40"/>
        <v>14.538515271</v>
      </c>
      <c r="I64" s="18">
        <f t="shared" si="41"/>
        <v>287.688515271</v>
      </c>
      <c r="J64" s="18">
        <f t="shared" si="42"/>
        <v>0.105571966586399</v>
      </c>
      <c r="K64" s="18">
        <f t="shared" si="43"/>
        <v>9.024625</v>
      </c>
      <c r="L64" s="18">
        <f t="shared" si="44"/>
        <v>2.43664875</v>
      </c>
      <c r="M64" s="13" t="s">
        <v>73</v>
      </c>
      <c r="N64" s="13"/>
      <c r="O64" s="18">
        <f t="shared" si="56"/>
        <v>7.22545589045161</v>
      </c>
      <c r="P64" s="18">
        <f t="shared" si="45"/>
        <v>0.762805587838257</v>
      </c>
      <c r="Q64" s="24">
        <f t="shared" si="46"/>
        <v>0.343262514527216</v>
      </c>
      <c r="R64" s="18">
        <f t="shared" si="47"/>
        <v>1.0964919375</v>
      </c>
      <c r="S64" s="25">
        <f t="shared" si="48"/>
        <v>0.313055210702099</v>
      </c>
      <c r="T64" s="3">
        <v>0.27</v>
      </c>
      <c r="U64" s="26">
        <f t="shared" si="49"/>
        <v>0.0845249068895669</v>
      </c>
      <c r="V64" s="3">
        <v>229.1</v>
      </c>
      <c r="W64" s="27">
        <v>15.1</v>
      </c>
      <c r="X64" s="27">
        <v>6</v>
      </c>
      <c r="Y64" s="27">
        <v>3</v>
      </c>
      <c r="Z64" s="27">
        <v>7</v>
      </c>
      <c r="AA64" s="3">
        <v>30.2</v>
      </c>
      <c r="AB64" s="2">
        <f t="shared" si="50"/>
        <v>0.315884259427204</v>
      </c>
      <c r="AC64" s="29">
        <f t="shared" si="51"/>
        <v>9.024625</v>
      </c>
      <c r="AD64" s="1">
        <f t="shared" si="52"/>
        <v>0.45</v>
      </c>
      <c r="AE64" s="30">
        <f t="shared" si="53"/>
        <v>795.020987786748</v>
      </c>
      <c r="AF64" s="1">
        <f t="shared" si="54"/>
        <v>22663957.3352283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9">
        <v>16.7253058916129</v>
      </c>
      <c r="E65" s="20">
        <f t="shared" si="55"/>
        <v>14.538515271</v>
      </c>
      <c r="F65" s="16" t="s">
        <v>73</v>
      </c>
      <c r="G65" s="13">
        <v>8</v>
      </c>
      <c r="H65" s="18">
        <f t="shared" si="40"/>
        <v>16.7253058916129</v>
      </c>
      <c r="I65" s="18">
        <f t="shared" si="41"/>
        <v>289.875305891613</v>
      </c>
      <c r="J65" s="18">
        <f t="shared" si="42"/>
        <v>0.136280525236637</v>
      </c>
      <c r="K65" s="18">
        <f t="shared" si="43"/>
        <v>9.024625</v>
      </c>
      <c r="L65" s="18">
        <f t="shared" si="44"/>
        <v>2.43664875</v>
      </c>
      <c r="M65" s="13" t="s">
        <v>73</v>
      </c>
      <c r="N65" s="13"/>
      <c r="O65" s="18">
        <f t="shared" si="56"/>
        <v>8.89929905261335</v>
      </c>
      <c r="P65" s="18">
        <f t="shared" si="45"/>
        <v>1.21280114912805</v>
      </c>
      <c r="Q65" s="24">
        <f t="shared" si="46"/>
        <v>0.545760517107624</v>
      </c>
      <c r="R65" s="18">
        <f t="shared" si="47"/>
        <v>1.0964919375</v>
      </c>
      <c r="S65" s="25">
        <f t="shared" si="48"/>
        <v>0.497733269568728</v>
      </c>
      <c r="T65" s="3">
        <v>0.27</v>
      </c>
      <c r="U65" s="26">
        <f t="shared" si="49"/>
        <v>0.134387982783557</v>
      </c>
      <c r="V65" s="3">
        <v>229.1</v>
      </c>
      <c r="W65" s="27">
        <v>15.1</v>
      </c>
      <c r="X65" s="27">
        <v>6</v>
      </c>
      <c r="Y65" s="27">
        <v>3</v>
      </c>
      <c r="Z65" s="27">
        <v>7</v>
      </c>
      <c r="AA65" s="3">
        <v>30.2</v>
      </c>
      <c r="AB65" s="2">
        <f t="shared" si="50"/>
        <v>0.330917976809242</v>
      </c>
      <c r="AC65" s="29">
        <f t="shared" si="51"/>
        <v>9.024625</v>
      </c>
      <c r="AD65" s="1">
        <f t="shared" si="52"/>
        <v>0.45</v>
      </c>
      <c r="AE65" s="30">
        <f t="shared" si="53"/>
        <v>795.020987786748</v>
      </c>
      <c r="AF65" s="1">
        <f t="shared" si="54"/>
        <v>23742591.4208717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9">
        <v>16.8956185041935</v>
      </c>
      <c r="E66" s="20">
        <f t="shared" si="55"/>
        <v>16.7253058916129</v>
      </c>
      <c r="F66" s="16" t="s">
        <v>73</v>
      </c>
      <c r="G66" s="13">
        <v>9</v>
      </c>
      <c r="H66" s="18">
        <f t="shared" si="40"/>
        <v>16.8956185041935</v>
      </c>
      <c r="I66" s="18">
        <f t="shared" si="41"/>
        <v>290.045618504193</v>
      </c>
      <c r="J66" s="18">
        <f t="shared" si="42"/>
        <v>0.138995143700174</v>
      </c>
      <c r="K66" s="18">
        <f t="shared" si="43"/>
        <v>9.024625</v>
      </c>
      <c r="L66" s="18">
        <f t="shared" si="44"/>
        <v>2.43664875</v>
      </c>
      <c r="M66" s="13" t="s">
        <v>73</v>
      </c>
      <c r="N66" s="13"/>
      <c r="O66" s="18">
        <f t="shared" si="56"/>
        <v>10.1231466534853</v>
      </c>
      <c r="P66" s="18">
        <f t="shared" si="45"/>
        <v>1.40706822379912</v>
      </c>
      <c r="Q66" s="24">
        <f t="shared" si="46"/>
        <v>0.633180700709606</v>
      </c>
      <c r="R66" s="18">
        <f t="shared" si="47"/>
        <v>1.0964919375</v>
      </c>
      <c r="S66" s="25">
        <f t="shared" si="48"/>
        <v>0.577460425430266</v>
      </c>
      <c r="T66" s="3">
        <v>0.27</v>
      </c>
      <c r="U66" s="26">
        <f t="shared" si="49"/>
        <v>0.155914314866172</v>
      </c>
      <c r="V66" s="3">
        <v>180.9</v>
      </c>
      <c r="W66" s="27">
        <v>6</v>
      </c>
      <c r="X66" s="27">
        <v>3</v>
      </c>
      <c r="Y66" s="27">
        <v>0.3</v>
      </c>
      <c r="Z66" s="27">
        <v>6</v>
      </c>
      <c r="AA66" s="3">
        <v>30.2</v>
      </c>
      <c r="AB66" s="2">
        <f t="shared" si="50"/>
        <v>0.273408165932151</v>
      </c>
      <c r="AC66" s="29">
        <f t="shared" si="51"/>
        <v>9.024625</v>
      </c>
      <c r="AD66" s="1">
        <f t="shared" si="52"/>
        <v>0.45</v>
      </c>
      <c r="AE66" s="30">
        <f t="shared" si="53"/>
        <v>795.020987786748</v>
      </c>
      <c r="AF66" s="1">
        <f t="shared" si="54"/>
        <v>19616396.9012748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9">
        <v>12.6146499441</v>
      </c>
      <c r="E67" s="20">
        <f t="shared" si="55"/>
        <v>16.8956185041935</v>
      </c>
      <c r="F67" s="16" t="s">
        <v>73</v>
      </c>
      <c r="G67" s="13">
        <v>10</v>
      </c>
      <c r="H67" s="18">
        <f t="shared" si="40"/>
        <v>12.6146499441</v>
      </c>
      <c r="I67" s="18">
        <f t="shared" si="41"/>
        <v>285.7646499441</v>
      </c>
      <c r="J67" s="18">
        <f t="shared" si="42"/>
        <v>0.0840605546105294</v>
      </c>
      <c r="K67" s="18">
        <f t="shared" si="43"/>
        <v>9.024625</v>
      </c>
      <c r="L67" s="18">
        <f t="shared" si="44"/>
        <v>2.43664875</v>
      </c>
      <c r="M67" s="13" t="s">
        <v>73</v>
      </c>
      <c r="N67" s="13"/>
      <c r="O67" s="18">
        <f t="shared" si="56"/>
        <v>11.1527271796862</v>
      </c>
      <c r="P67" s="18">
        <f t="shared" si="45"/>
        <v>0.937504432144345</v>
      </c>
      <c r="Q67" s="24">
        <f t="shared" si="46"/>
        <v>0.421876994464955</v>
      </c>
      <c r="R67" s="18">
        <f t="shared" si="47"/>
        <v>1.0964919375</v>
      </c>
      <c r="S67" s="25">
        <f t="shared" si="48"/>
        <v>0.384751570017773</v>
      </c>
      <c r="T67" s="3">
        <v>0.27</v>
      </c>
      <c r="U67" s="26">
        <f t="shared" si="49"/>
        <v>0.103882923904799</v>
      </c>
      <c r="V67" s="3">
        <v>180.9</v>
      </c>
      <c r="W67" s="27">
        <v>6</v>
      </c>
      <c r="X67" s="27">
        <v>3</v>
      </c>
      <c r="Y67" s="27">
        <v>0.3</v>
      </c>
      <c r="Z67" s="27">
        <v>6</v>
      </c>
      <c r="AA67" s="3">
        <v>30.2</v>
      </c>
      <c r="AB67" s="2">
        <f t="shared" si="50"/>
        <v>0.257720701557297</v>
      </c>
      <c r="AC67" s="29">
        <f t="shared" si="51"/>
        <v>9.024625</v>
      </c>
      <c r="AD67" s="1">
        <f t="shared" si="52"/>
        <v>0.45</v>
      </c>
      <c r="AE67" s="30">
        <f t="shared" si="53"/>
        <v>795.020987786748</v>
      </c>
      <c r="AF67" s="1">
        <f t="shared" si="54"/>
        <v>18490857.9968219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9">
        <v>7.76158883548387</v>
      </c>
      <c r="E68" s="20">
        <f t="shared" si="55"/>
        <v>12.6146499441</v>
      </c>
      <c r="F68" s="16" t="s">
        <v>73</v>
      </c>
      <c r="G68" s="13">
        <v>11</v>
      </c>
      <c r="H68" s="18">
        <f t="shared" si="40"/>
        <v>7.76158883548387</v>
      </c>
      <c r="I68" s="18">
        <f t="shared" si="41"/>
        <v>280.911588835484</v>
      </c>
      <c r="J68" s="18">
        <f t="shared" si="42"/>
        <v>0.0466602468226626</v>
      </c>
      <c r="K68" s="18">
        <f t="shared" si="43"/>
        <v>9.024625</v>
      </c>
      <c r="L68" s="18">
        <f t="shared" si="44"/>
        <v>2.43664875</v>
      </c>
      <c r="M68" s="13" t="s">
        <v>75</v>
      </c>
      <c r="N68" s="18">
        <f>(O67-P67)*$C$22/100</f>
        <v>9.70446161016474</v>
      </c>
      <c r="O68" s="18">
        <f t="shared" si="56"/>
        <v>2.94740988737709</v>
      </c>
      <c r="P68" s="18">
        <f t="shared" si="45"/>
        <v>0.137526872832571</v>
      </c>
      <c r="Q68" s="24">
        <f t="shared" si="46"/>
        <v>0.0618870927746571</v>
      </c>
      <c r="R68" s="18">
        <f t="shared" si="47"/>
        <v>1.0964919375</v>
      </c>
      <c r="S68" s="25">
        <f t="shared" si="48"/>
        <v>0.0564409920931654</v>
      </c>
      <c r="T68" s="3">
        <v>0.27</v>
      </c>
      <c r="U68" s="26">
        <f t="shared" si="49"/>
        <v>0.0152390678651546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0.230994578961344</v>
      </c>
      <c r="AC68" s="29">
        <f t="shared" si="51"/>
        <v>9.024625</v>
      </c>
      <c r="AD68" s="1">
        <f t="shared" si="52"/>
        <v>0.45</v>
      </c>
      <c r="AE68" s="30">
        <f t="shared" si="53"/>
        <v>795.020987786748</v>
      </c>
      <c r="AF68" s="1">
        <f t="shared" si="54"/>
        <v>16573321.1643469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9">
        <v>2.03888048246667</v>
      </c>
      <c r="E69" s="20">
        <f t="shared" si="55"/>
        <v>7.76158883548387</v>
      </c>
      <c r="F69" s="16" t="s">
        <v>75</v>
      </c>
      <c r="G69" s="13">
        <v>12</v>
      </c>
      <c r="H69" s="18">
        <f t="shared" si="40"/>
        <v>2.03888048246667</v>
      </c>
      <c r="I69" s="18">
        <f t="shared" si="41"/>
        <v>275.188880482467</v>
      </c>
      <c r="J69" s="18">
        <f t="shared" si="42"/>
        <v>0.0226937404025421</v>
      </c>
      <c r="K69" s="18">
        <f t="shared" si="43"/>
        <v>9.024625</v>
      </c>
      <c r="L69" s="18">
        <f t="shared" si="44"/>
        <v>2.43664875</v>
      </c>
      <c r="M69" s="13" t="s">
        <v>73</v>
      </c>
      <c r="N69" s="13"/>
      <c r="O69" s="18">
        <f t="shared" si="56"/>
        <v>5.24653176454452</v>
      </c>
      <c r="P69" s="18">
        <f t="shared" si="45"/>
        <v>0.119063429878264</v>
      </c>
      <c r="Q69" s="24">
        <f t="shared" si="46"/>
        <v>0.053578543445219</v>
      </c>
      <c r="R69" s="18">
        <f t="shared" si="47"/>
        <v>1.0964919375</v>
      </c>
      <c r="S69" s="25">
        <f t="shared" si="48"/>
        <v>0.0488636000072905</v>
      </c>
      <c r="T69" s="3">
        <v>0.27</v>
      </c>
      <c r="U69" s="26">
        <f t="shared" si="49"/>
        <v>0.0131931720019684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0.230377741358594</v>
      </c>
      <c r="AC69" s="29">
        <f t="shared" si="51"/>
        <v>9.024625</v>
      </c>
      <c r="AD69" s="1">
        <f t="shared" si="52"/>
        <v>0.45</v>
      </c>
      <c r="AE69" s="30">
        <f t="shared" si="53"/>
        <v>795.020987786748</v>
      </c>
      <c r="AF69" s="1">
        <f t="shared" si="54"/>
        <v>16529064.5080106</v>
      </c>
      <c r="AG69" s="1">
        <f>SUM(AF58:AF69)</f>
        <v>217352221.1719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9">
        <v>-2.80186273522581</v>
      </c>
      <c r="E70" s="20">
        <f t="shared" si="55"/>
        <v>2.03888048246667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3" t="s">
        <v>44</v>
      </c>
      <c r="T72" s="23"/>
      <c r="U72" s="23"/>
      <c r="V72" s="23" t="s">
        <v>45</v>
      </c>
      <c r="W72" s="23"/>
      <c r="X72" s="23"/>
      <c r="Y72" s="23" t="s">
        <v>46</v>
      </c>
      <c r="Z72" s="23"/>
      <c r="AA72" s="23"/>
      <c r="AB72" s="23" t="s">
        <v>47</v>
      </c>
      <c r="AC72" s="23"/>
      <c r="AD72" s="23"/>
      <c r="AE72" s="23" t="s">
        <v>48</v>
      </c>
      <c r="AF72" s="23"/>
      <c r="AG72" s="23"/>
      <c r="AH72" s="23" t="s">
        <v>49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51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4" t="s">
        <v>11</v>
      </c>
      <c r="AR73" s="34" t="s">
        <v>12</v>
      </c>
      <c r="AS73" s="34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-4</v>
      </c>
      <c r="E74" s="16"/>
      <c r="F74" s="16"/>
      <c r="G74" s="13">
        <v>1</v>
      </c>
      <c r="H74" s="18">
        <f t="shared" ref="H74:H85" si="57">E75</f>
        <v>-4</v>
      </c>
      <c r="I74" s="18">
        <f t="shared" ref="I74:I85" si="58">H74+273.15</f>
        <v>269.15</v>
      </c>
      <c r="J74" s="18">
        <f t="shared" ref="J74:J85" si="59">EXP(($C$16*(I74-$C$14))/($C$17*I74*$C$14))</f>
        <v>0.0102597002578668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0.00534756096840533</v>
      </c>
      <c r="Q74" s="24">
        <f t="shared" ref="Q74:Q85" si="63">P74*$B$76</f>
        <v>0.0016042682905216</v>
      </c>
      <c r="R74" s="18">
        <f t="shared" ref="R74:R85" si="64">L74*$B$76</f>
        <v>0.156366</v>
      </c>
      <c r="S74" s="25">
        <f t="shared" ref="S74:S85" si="65">Q74/R74</f>
        <v>0.0102597002578668</v>
      </c>
      <c r="T74" s="3">
        <v>0.01</v>
      </c>
      <c r="U74" s="26">
        <f t="shared" ref="U74:U85" si="66">S74*T74</f>
        <v>0.000102597002578668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0.00559259700257867</v>
      </c>
      <c r="AU74" s="29">
        <f t="shared" ref="AU74:AU85" si="70">$B$74/12</f>
        <v>52.122</v>
      </c>
      <c r="AV74" s="1">
        <f t="shared" ref="AV74:AV85" si="71">$B$76</f>
        <v>0.3</v>
      </c>
      <c r="AW74" s="2">
        <f t="shared" ref="AW74:AW85" si="72">$E$8</f>
        <v>77.8049824310448</v>
      </c>
      <c r="AX74" s="1">
        <f t="shared" ref="AX74:AX85" si="73">AW74*10000*AV74*0.67*AU74*AT74</f>
        <v>45586.6904404135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-5.04968214293548</v>
      </c>
      <c r="E75" s="20">
        <f t="shared" ref="E75:E86" si="74">D74</f>
        <v>-4</v>
      </c>
      <c r="F75" s="16" t="s">
        <v>73</v>
      </c>
      <c r="G75" s="13">
        <v>2</v>
      </c>
      <c r="H75" s="18">
        <f t="shared" si="57"/>
        <v>-5.04968214293548</v>
      </c>
      <c r="I75" s="18">
        <f t="shared" si="58"/>
        <v>268.100317857065</v>
      </c>
      <c r="J75" s="18">
        <f t="shared" si="59"/>
        <v>0.00890475094158973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1.03709243903159</v>
      </c>
      <c r="P75" s="18">
        <f t="shared" si="62"/>
        <v>0.00923504987298218</v>
      </c>
      <c r="Q75" s="24">
        <f t="shared" si="63"/>
        <v>0.00277051496189465</v>
      </c>
      <c r="R75" s="18">
        <f t="shared" si="64"/>
        <v>0.156366</v>
      </c>
      <c r="S75" s="25">
        <f t="shared" si="65"/>
        <v>0.0177181418076478</v>
      </c>
      <c r="T75" s="3">
        <v>0.01</v>
      </c>
      <c r="U75" s="26">
        <f t="shared" si="66"/>
        <v>0.000177181418076478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0.00566718141807648</v>
      </c>
      <c r="AU75" s="29">
        <f t="shared" si="70"/>
        <v>52.122</v>
      </c>
      <c r="AV75" s="1">
        <f t="shared" si="71"/>
        <v>0.3</v>
      </c>
      <c r="AW75" s="2">
        <f t="shared" si="72"/>
        <v>77.8049824310448</v>
      </c>
      <c r="AX75" s="1">
        <f t="shared" si="73"/>
        <v>46194.6471123157</v>
      </c>
    </row>
    <row r="76" s="1" customFormat="1" spans="1:50">
      <c r="A76" s="13" t="s">
        <v>37</v>
      </c>
      <c r="B76" s="13">
        <f>H8</f>
        <v>0.3</v>
      </c>
      <c r="C76" s="16">
        <v>2</v>
      </c>
      <c r="D76" s="19">
        <v>-1.37009147948276</v>
      </c>
      <c r="E76" s="20">
        <f t="shared" si="74"/>
        <v>-5.04968214293548</v>
      </c>
      <c r="F76" s="16" t="s">
        <v>73</v>
      </c>
      <c r="G76" s="13">
        <v>3</v>
      </c>
      <c r="H76" s="18">
        <f t="shared" si="57"/>
        <v>-1.37009147948276</v>
      </c>
      <c r="I76" s="18">
        <f t="shared" si="58"/>
        <v>271.779908520517</v>
      </c>
      <c r="J76" s="18">
        <f t="shared" si="59"/>
        <v>0.0145601069274004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1.54907738915861</v>
      </c>
      <c r="P76" s="18">
        <f t="shared" si="62"/>
        <v>0.0225547324249676</v>
      </c>
      <c r="Q76" s="24">
        <f t="shared" si="63"/>
        <v>0.00676641972749029</v>
      </c>
      <c r="R76" s="18">
        <f t="shared" si="64"/>
        <v>0.156366</v>
      </c>
      <c r="S76" s="25">
        <f t="shared" si="65"/>
        <v>0.0432729604101294</v>
      </c>
      <c r="T76" s="3">
        <v>0.01</v>
      </c>
      <c r="U76" s="26">
        <f t="shared" si="66"/>
        <v>0.000432729604101294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0.00592272960410129</v>
      </c>
      <c r="AU76" s="29">
        <f t="shared" si="70"/>
        <v>52.122</v>
      </c>
      <c r="AV76" s="1">
        <f t="shared" si="71"/>
        <v>0.3</v>
      </c>
      <c r="AW76" s="2">
        <f t="shared" si="72"/>
        <v>77.8049824310448</v>
      </c>
      <c r="AX76" s="1">
        <f t="shared" si="73"/>
        <v>48277.6858228738</v>
      </c>
    </row>
    <row r="77" s="1" customFormat="1" spans="1:50">
      <c r="A77" s="13"/>
      <c r="B77" s="13"/>
      <c r="C77" s="16">
        <v>3</v>
      </c>
      <c r="D77" s="19">
        <v>2.24565338587097</v>
      </c>
      <c r="E77" s="20">
        <f t="shared" si="74"/>
        <v>-1.37009147948276</v>
      </c>
      <c r="F77" s="16" t="s">
        <v>73</v>
      </c>
      <c r="G77" s="13">
        <v>4</v>
      </c>
      <c r="H77" s="18">
        <f t="shared" si="57"/>
        <v>2.24565338587097</v>
      </c>
      <c r="I77" s="18">
        <f t="shared" si="58"/>
        <v>275.395653385871</v>
      </c>
      <c r="J77" s="18">
        <f t="shared" si="59"/>
        <v>0.023304695020059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2.04774265673364</v>
      </c>
      <c r="P77" s="18">
        <f t="shared" si="62"/>
        <v>0.047722018094743</v>
      </c>
      <c r="Q77" s="24">
        <f t="shared" si="63"/>
        <v>0.0143166054284229</v>
      </c>
      <c r="R77" s="18">
        <f t="shared" si="64"/>
        <v>0.156366</v>
      </c>
      <c r="S77" s="25">
        <f t="shared" si="65"/>
        <v>0.0915583018586066</v>
      </c>
      <c r="T77" s="3">
        <v>0.01</v>
      </c>
      <c r="U77" s="26">
        <f t="shared" si="66"/>
        <v>0.000915583018586066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0.00640558301858607</v>
      </c>
      <c r="AU77" s="29">
        <f t="shared" si="70"/>
        <v>52.122</v>
      </c>
      <c r="AV77" s="1">
        <f t="shared" si="71"/>
        <v>0.3</v>
      </c>
      <c r="AW77" s="2">
        <f t="shared" si="72"/>
        <v>77.8049824310448</v>
      </c>
      <c r="AX77" s="1">
        <f t="shared" si="73"/>
        <v>52213.5476638155</v>
      </c>
    </row>
    <row r="78" s="1" customFormat="1" spans="1:50">
      <c r="A78" s="13"/>
      <c r="B78" s="13"/>
      <c r="C78" s="16">
        <v>4</v>
      </c>
      <c r="D78" s="19">
        <v>6.86311661026667</v>
      </c>
      <c r="E78" s="20">
        <f t="shared" si="74"/>
        <v>2.24565338587097</v>
      </c>
      <c r="F78" s="16" t="s">
        <v>73</v>
      </c>
      <c r="G78" s="13">
        <v>5</v>
      </c>
      <c r="H78" s="18">
        <f t="shared" si="57"/>
        <v>6.86311661026667</v>
      </c>
      <c r="I78" s="18">
        <f t="shared" si="58"/>
        <v>280.013116610267</v>
      </c>
      <c r="J78" s="18">
        <f t="shared" si="59"/>
        <v>0.041748989430349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1.90001960670696</v>
      </c>
      <c r="O78" s="18">
        <f t="shared" si="75"/>
        <v>0.621221031931945</v>
      </c>
      <c r="P78" s="18">
        <f t="shared" si="62"/>
        <v>0.0259353502960373</v>
      </c>
      <c r="Q78" s="24">
        <f t="shared" si="63"/>
        <v>0.00778060508881119</v>
      </c>
      <c r="R78" s="18">
        <f t="shared" si="64"/>
        <v>0.156366</v>
      </c>
      <c r="S78" s="25">
        <f t="shared" si="65"/>
        <v>0.0497589315376181</v>
      </c>
      <c r="T78" s="3">
        <v>0.01</v>
      </c>
      <c r="U78" s="26">
        <f t="shared" si="66"/>
        <v>0.000497589315376181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0.001</v>
      </c>
      <c r="AF78" s="3">
        <v>0.49</v>
      </c>
      <c r="AG78" s="26">
        <f t="shared" si="67"/>
        <v>0.00049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</v>
      </c>
      <c r="AR78" s="3">
        <v>0.5</v>
      </c>
      <c r="AS78" s="3">
        <f t="shared" si="68"/>
        <v>0.005</v>
      </c>
      <c r="AT78" s="2">
        <f t="shared" si="69"/>
        <v>0.00598758931537618</v>
      </c>
      <c r="AU78" s="29">
        <f t="shared" si="70"/>
        <v>52.122</v>
      </c>
      <c r="AV78" s="1">
        <f t="shared" si="71"/>
        <v>0.3</v>
      </c>
      <c r="AW78" s="2">
        <f t="shared" si="72"/>
        <v>77.8049824310448</v>
      </c>
      <c r="AX78" s="1">
        <f t="shared" si="73"/>
        <v>48806.3739401438</v>
      </c>
    </row>
    <row r="79" s="1" customFormat="1" spans="1:50">
      <c r="A79" s="13"/>
      <c r="B79" s="13"/>
      <c r="C79" s="16">
        <v>5</v>
      </c>
      <c r="D79" s="19">
        <v>12.4600442603871</v>
      </c>
      <c r="E79" s="20">
        <f t="shared" si="74"/>
        <v>6.86311661026667</v>
      </c>
      <c r="F79" s="16" t="s">
        <v>75</v>
      </c>
      <c r="G79" s="13">
        <v>6</v>
      </c>
      <c r="H79" s="18">
        <f t="shared" si="57"/>
        <v>12.4600442603871</v>
      </c>
      <c r="I79" s="18">
        <f t="shared" si="58"/>
        <v>285.610044260387</v>
      </c>
      <c r="J79" s="18">
        <f t="shared" si="59"/>
        <v>0.0825243376882624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1.11650568163591</v>
      </c>
      <c r="P79" s="18">
        <f t="shared" si="62"/>
        <v>0.0921388919021853</v>
      </c>
      <c r="Q79" s="24">
        <f t="shared" si="63"/>
        <v>0.0276416675706556</v>
      </c>
      <c r="R79" s="18">
        <f t="shared" si="64"/>
        <v>0.156366</v>
      </c>
      <c r="S79" s="25">
        <f t="shared" si="65"/>
        <v>0.17677543436972</v>
      </c>
      <c r="T79" s="3">
        <v>0.01</v>
      </c>
      <c r="U79" s="26">
        <f t="shared" si="66"/>
        <v>0.0017677543436972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0.001</v>
      </c>
      <c r="AF79" s="3">
        <v>0.49</v>
      </c>
      <c r="AG79" s="26">
        <f t="shared" si="67"/>
        <v>0.00049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</v>
      </c>
      <c r="AR79" s="3">
        <v>0.5</v>
      </c>
      <c r="AS79" s="3">
        <f t="shared" si="68"/>
        <v>0.005</v>
      </c>
      <c r="AT79" s="2">
        <f t="shared" si="69"/>
        <v>0.0072577543436972</v>
      </c>
      <c r="AU79" s="29">
        <f t="shared" si="70"/>
        <v>52.122</v>
      </c>
      <c r="AV79" s="1">
        <f t="shared" si="71"/>
        <v>0.3</v>
      </c>
      <c r="AW79" s="2">
        <f t="shared" si="72"/>
        <v>77.8049824310448</v>
      </c>
      <c r="AX79" s="1">
        <f t="shared" si="73"/>
        <v>59159.8143771377</v>
      </c>
    </row>
    <row r="80" s="1" customFormat="1" spans="1:50">
      <c r="A80" s="13"/>
      <c r="B80" s="13"/>
      <c r="C80" s="16">
        <v>6</v>
      </c>
      <c r="D80" s="19">
        <v>14.538515271</v>
      </c>
      <c r="E80" s="20">
        <f t="shared" si="74"/>
        <v>12.4600442603871</v>
      </c>
      <c r="F80" s="16" t="s">
        <v>73</v>
      </c>
      <c r="G80" s="13">
        <v>7</v>
      </c>
      <c r="H80" s="18">
        <f t="shared" si="57"/>
        <v>14.538515271</v>
      </c>
      <c r="I80" s="18">
        <f t="shared" si="58"/>
        <v>287.688515271</v>
      </c>
      <c r="J80" s="18">
        <f t="shared" si="59"/>
        <v>0.105571966586399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1.54558678973372</v>
      </c>
      <c r="P80" s="18">
        <f t="shared" si="62"/>
        <v>0.163170636922148</v>
      </c>
      <c r="Q80" s="24">
        <f t="shared" si="63"/>
        <v>0.0489511910766445</v>
      </c>
      <c r="R80" s="18">
        <f t="shared" si="64"/>
        <v>0.156366</v>
      </c>
      <c r="S80" s="25">
        <f t="shared" si="65"/>
        <v>0.313055210702099</v>
      </c>
      <c r="T80" s="3">
        <v>0.01</v>
      </c>
      <c r="U80" s="26">
        <f t="shared" si="66"/>
        <v>0.00313055210702099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8"/>
        <v>0.0075</v>
      </c>
      <c r="AT80" s="2">
        <f t="shared" si="69"/>
        <v>0.013080552107021</v>
      </c>
      <c r="AU80" s="29">
        <f t="shared" si="70"/>
        <v>52.122</v>
      </c>
      <c r="AV80" s="1">
        <f t="shared" si="71"/>
        <v>0.3</v>
      </c>
      <c r="AW80" s="2">
        <f t="shared" si="72"/>
        <v>77.8049824310448</v>
      </c>
      <c r="AX80" s="1">
        <f t="shared" si="73"/>
        <v>106622.930173141</v>
      </c>
    </row>
    <row r="81" s="1" customFormat="1" spans="1:50">
      <c r="A81" s="13"/>
      <c r="B81" s="13"/>
      <c r="C81" s="16">
        <v>7</v>
      </c>
      <c r="D81" s="19">
        <v>16.7253058916129</v>
      </c>
      <c r="E81" s="20">
        <f t="shared" si="74"/>
        <v>14.538515271</v>
      </c>
      <c r="F81" s="16" t="s">
        <v>73</v>
      </c>
      <c r="G81" s="13">
        <v>8</v>
      </c>
      <c r="H81" s="18">
        <f t="shared" si="57"/>
        <v>16.7253058916129</v>
      </c>
      <c r="I81" s="18">
        <f t="shared" si="58"/>
        <v>289.875305891613</v>
      </c>
      <c r="J81" s="18">
        <f t="shared" si="59"/>
        <v>0.136280525236637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1.90363615281157</v>
      </c>
      <c r="P81" s="18">
        <f t="shared" si="62"/>
        <v>0.259428534764612</v>
      </c>
      <c r="Q81" s="24">
        <f t="shared" si="63"/>
        <v>0.0778285604293837</v>
      </c>
      <c r="R81" s="18">
        <f t="shared" si="64"/>
        <v>0.156366</v>
      </c>
      <c r="S81" s="25">
        <f t="shared" si="65"/>
        <v>0.497733269568728</v>
      </c>
      <c r="T81" s="3">
        <v>0.01</v>
      </c>
      <c r="U81" s="26">
        <f t="shared" si="66"/>
        <v>0.00497733269568728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0.015</v>
      </c>
      <c r="AR81" s="3">
        <v>0.5</v>
      </c>
      <c r="AS81" s="3">
        <f t="shared" si="68"/>
        <v>0.0075</v>
      </c>
      <c r="AT81" s="2">
        <f t="shared" si="69"/>
        <v>0.0149273326956873</v>
      </c>
      <c r="AU81" s="29">
        <f t="shared" si="70"/>
        <v>52.122</v>
      </c>
      <c r="AV81" s="1">
        <f t="shared" si="71"/>
        <v>0.3</v>
      </c>
      <c r="AW81" s="2">
        <f t="shared" si="72"/>
        <v>77.8049824310448</v>
      </c>
      <c r="AX81" s="1">
        <f t="shared" si="73"/>
        <v>121676.511714611</v>
      </c>
    </row>
    <row r="82" s="1" customFormat="1" spans="1:50">
      <c r="A82" s="13"/>
      <c r="B82" s="13"/>
      <c r="C82" s="16">
        <v>8</v>
      </c>
      <c r="D82" s="19">
        <v>16.8956185041935</v>
      </c>
      <c r="E82" s="20">
        <f t="shared" si="74"/>
        <v>16.7253058916129</v>
      </c>
      <c r="F82" s="16" t="s">
        <v>73</v>
      </c>
      <c r="G82" s="13">
        <v>9</v>
      </c>
      <c r="H82" s="18">
        <f t="shared" si="57"/>
        <v>16.8956185041935</v>
      </c>
      <c r="I82" s="18">
        <f t="shared" si="58"/>
        <v>290.045618504193</v>
      </c>
      <c r="J82" s="18">
        <f t="shared" si="59"/>
        <v>0.138995143700174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2.16542761804696</v>
      </c>
      <c r="P82" s="18">
        <f t="shared" si="62"/>
        <v>0.300983922942763</v>
      </c>
      <c r="Q82" s="24">
        <f t="shared" si="63"/>
        <v>0.0902951768828289</v>
      </c>
      <c r="R82" s="18">
        <f t="shared" si="64"/>
        <v>0.156366</v>
      </c>
      <c r="S82" s="25">
        <f t="shared" si="65"/>
        <v>0.577460425430265</v>
      </c>
      <c r="T82" s="3">
        <v>0.01</v>
      </c>
      <c r="U82" s="26">
        <f t="shared" si="66"/>
        <v>0.00577460425430265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0.001</v>
      </c>
      <c r="AF82" s="3">
        <v>0.49</v>
      </c>
      <c r="AG82" s="26">
        <f t="shared" si="67"/>
        <v>0.00049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</v>
      </c>
      <c r="AR82" s="3">
        <v>0.5</v>
      </c>
      <c r="AS82" s="3">
        <f t="shared" si="68"/>
        <v>0.005</v>
      </c>
      <c r="AT82" s="2">
        <f t="shared" si="69"/>
        <v>0.0112646042543027</v>
      </c>
      <c r="AU82" s="29">
        <f t="shared" si="70"/>
        <v>52.122</v>
      </c>
      <c r="AV82" s="1">
        <f t="shared" si="71"/>
        <v>0.3</v>
      </c>
      <c r="AW82" s="2">
        <f t="shared" si="72"/>
        <v>77.8049824310448</v>
      </c>
      <c r="AX82" s="1">
        <f t="shared" si="73"/>
        <v>91820.6741586933</v>
      </c>
    </row>
    <row r="83" s="1" customFormat="1" spans="1:50">
      <c r="A83" s="13"/>
      <c r="B83" s="13"/>
      <c r="C83" s="16">
        <v>9</v>
      </c>
      <c r="D83" s="19">
        <v>12.6146499441</v>
      </c>
      <c r="E83" s="20">
        <f t="shared" si="74"/>
        <v>16.8956185041935</v>
      </c>
      <c r="F83" s="16" t="s">
        <v>73</v>
      </c>
      <c r="G83" s="13">
        <v>10</v>
      </c>
      <c r="H83" s="18">
        <f t="shared" si="57"/>
        <v>12.6146499441</v>
      </c>
      <c r="I83" s="18">
        <f t="shared" si="58"/>
        <v>285.7646499441</v>
      </c>
      <c r="J83" s="18">
        <f t="shared" si="59"/>
        <v>0.0840605546105294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2.3856636951042</v>
      </c>
      <c r="P83" s="18">
        <f t="shared" si="62"/>
        <v>0.200540213324664</v>
      </c>
      <c r="Q83" s="24">
        <f t="shared" si="63"/>
        <v>0.0601620639973992</v>
      </c>
      <c r="R83" s="18">
        <f t="shared" si="64"/>
        <v>0.156366</v>
      </c>
      <c r="S83" s="25">
        <f t="shared" si="65"/>
        <v>0.384751570017773</v>
      </c>
      <c r="T83" s="3">
        <v>0.01</v>
      </c>
      <c r="U83" s="26">
        <f t="shared" si="66"/>
        <v>0.00384751570017773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0.001</v>
      </c>
      <c r="AF83" s="3">
        <v>0.49</v>
      </c>
      <c r="AG83" s="26">
        <f t="shared" si="67"/>
        <v>0.00049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</v>
      </c>
      <c r="AR83" s="3">
        <v>0.5</v>
      </c>
      <c r="AS83" s="3">
        <f t="shared" si="68"/>
        <v>0.005</v>
      </c>
      <c r="AT83" s="2">
        <f t="shared" si="69"/>
        <v>0.00933751570017773</v>
      </c>
      <c r="AU83" s="29">
        <f t="shared" si="70"/>
        <v>52.122</v>
      </c>
      <c r="AV83" s="1">
        <f t="shared" si="71"/>
        <v>0.3</v>
      </c>
      <c r="AW83" s="2">
        <f t="shared" si="72"/>
        <v>77.8049824310448</v>
      </c>
      <c r="AX83" s="1">
        <f t="shared" si="73"/>
        <v>76112.4818237815</v>
      </c>
    </row>
    <row r="84" s="1" customFormat="1" spans="1:50">
      <c r="A84" s="13"/>
      <c r="B84" s="13"/>
      <c r="C84" s="16">
        <v>10</v>
      </c>
      <c r="D84" s="19">
        <v>7.76158883548387</v>
      </c>
      <c r="E84" s="20">
        <f t="shared" si="74"/>
        <v>12.6146499441</v>
      </c>
      <c r="F84" s="16" t="s">
        <v>73</v>
      </c>
      <c r="G84" s="13">
        <v>11</v>
      </c>
      <c r="H84" s="18">
        <f t="shared" si="57"/>
        <v>7.76158883548387</v>
      </c>
      <c r="I84" s="18">
        <f t="shared" si="58"/>
        <v>280.911588835484</v>
      </c>
      <c r="J84" s="18">
        <f t="shared" si="59"/>
        <v>0.0466602468226626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2.07586730769056</v>
      </c>
      <c r="O84" s="18">
        <f t="shared" si="75"/>
        <v>0.630476174088977</v>
      </c>
      <c r="P84" s="18">
        <f t="shared" si="62"/>
        <v>0.0294181738987997</v>
      </c>
      <c r="Q84" s="24">
        <f t="shared" si="63"/>
        <v>0.0088254521696399</v>
      </c>
      <c r="R84" s="18">
        <f t="shared" si="64"/>
        <v>0.156366</v>
      </c>
      <c r="S84" s="25">
        <f t="shared" si="65"/>
        <v>0.0564409920931654</v>
      </c>
      <c r="T84" s="3">
        <v>0.01</v>
      </c>
      <c r="U84" s="26">
        <f t="shared" si="66"/>
        <v>0.000564409920931654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0.00605440992093165</v>
      </c>
      <c r="AU84" s="29">
        <f t="shared" si="70"/>
        <v>52.122</v>
      </c>
      <c r="AV84" s="1">
        <f t="shared" si="71"/>
        <v>0.3</v>
      </c>
      <c r="AW84" s="2">
        <f t="shared" si="72"/>
        <v>77.8049824310448</v>
      </c>
      <c r="AX84" s="1">
        <f t="shared" si="73"/>
        <v>49351.0458088827</v>
      </c>
    </row>
    <row r="85" s="1" customFormat="1" spans="1:51">
      <c r="A85" s="13"/>
      <c r="B85" s="13"/>
      <c r="C85" s="16">
        <v>11</v>
      </c>
      <c r="D85" s="19">
        <v>2.03888048246667</v>
      </c>
      <c r="E85" s="20">
        <f t="shared" si="74"/>
        <v>7.76158883548387</v>
      </c>
      <c r="F85" s="16" t="s">
        <v>75</v>
      </c>
      <c r="G85" s="13">
        <v>12</v>
      </c>
      <c r="H85" s="18">
        <f t="shared" si="57"/>
        <v>2.03888048246667</v>
      </c>
      <c r="I85" s="18">
        <f t="shared" si="58"/>
        <v>275.188880482467</v>
      </c>
      <c r="J85" s="18">
        <f t="shared" si="59"/>
        <v>0.0226937404025421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1.12227800019018</v>
      </c>
      <c r="P85" s="18">
        <f t="shared" si="62"/>
        <v>0.0254686855958</v>
      </c>
      <c r="Q85" s="24">
        <f t="shared" si="63"/>
        <v>0.00764060567873999</v>
      </c>
      <c r="R85" s="18">
        <f t="shared" si="64"/>
        <v>0.156366</v>
      </c>
      <c r="S85" s="25">
        <f t="shared" si="65"/>
        <v>0.0488636000072905</v>
      </c>
      <c r="T85" s="3">
        <v>0.01</v>
      </c>
      <c r="U85" s="26">
        <f t="shared" si="66"/>
        <v>0.000488636000072905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0.00597863600007291</v>
      </c>
      <c r="AU85" s="29">
        <f t="shared" si="70"/>
        <v>52.122</v>
      </c>
      <c r="AV85" s="1">
        <f t="shared" si="71"/>
        <v>0.3</v>
      </c>
      <c r="AW85" s="2">
        <f t="shared" si="72"/>
        <v>77.8049824310448</v>
      </c>
      <c r="AX85" s="1">
        <f t="shared" si="73"/>
        <v>48733.3931741494</v>
      </c>
      <c r="AY85" s="1">
        <f>SUM(AX74:AX85)</f>
        <v>794555.796209959</v>
      </c>
    </row>
    <row r="86" s="1" customFormat="1" spans="1:46">
      <c r="A86" s="13"/>
      <c r="B86" s="13"/>
      <c r="C86" s="16">
        <v>12</v>
      </c>
      <c r="D86" s="19">
        <v>-2.80186273522581</v>
      </c>
      <c r="E86" s="20">
        <f t="shared" si="74"/>
        <v>2.03888048246667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44</v>
      </c>
      <c r="T88" s="23"/>
      <c r="U88" s="23"/>
      <c r="V88" s="23" t="s">
        <v>45</v>
      </c>
      <c r="W88" s="23"/>
      <c r="X88" s="23"/>
      <c r="Y88" s="23" t="s">
        <v>46</v>
      </c>
      <c r="Z88" s="23"/>
      <c r="AA88" s="23"/>
      <c r="AB88" s="23" t="s">
        <v>47</v>
      </c>
      <c r="AC88" s="23"/>
      <c r="AD88" s="23"/>
      <c r="AE88" s="23" t="s">
        <v>48</v>
      </c>
      <c r="AF88" s="23"/>
      <c r="AG88" s="23"/>
      <c r="AH88" s="23" t="s">
        <v>49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51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4" t="s">
        <v>11</v>
      </c>
      <c r="AR89" s="34" t="s">
        <v>12</v>
      </c>
      <c r="AS89" s="34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-4</v>
      </c>
      <c r="E90" s="16"/>
      <c r="F90" s="16"/>
      <c r="G90" s="13">
        <v>1</v>
      </c>
      <c r="H90" s="18">
        <f t="shared" ref="H90:H101" si="76">E91</f>
        <v>-4</v>
      </c>
      <c r="I90" s="18">
        <f t="shared" ref="I90:I101" si="77">H90+273.15</f>
        <v>269.15</v>
      </c>
      <c r="J90" s="18">
        <f t="shared" ref="J90:J101" si="78">EXP(($C$16*(I90-$C$14))/($C$17*I90*$C$14))</f>
        <v>0.0102597002578668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0.00292093666341468</v>
      </c>
      <c r="Q90" s="24">
        <f t="shared" ref="Q90:Q101" si="82">P90*$B$76</f>
        <v>0.000876280999024403</v>
      </c>
      <c r="R90" s="18">
        <f t="shared" ref="R90:R101" si="83">L90*$B$76</f>
        <v>0.08541</v>
      </c>
      <c r="S90" s="25">
        <f t="shared" ref="S90:S101" si="84">Q90/R90</f>
        <v>0.0102597002578668</v>
      </c>
      <c r="T90" s="3">
        <v>0.01</v>
      </c>
      <c r="U90" s="26">
        <f t="shared" ref="U90:U101" si="85">S90*T90</f>
        <v>0.000102597002578668</v>
      </c>
      <c r="V90" s="25"/>
      <c r="W90" s="3"/>
      <c r="X90" s="3"/>
      <c r="Y90" s="28"/>
      <c r="Z90" s="3"/>
      <c r="AA90" s="27"/>
      <c r="AB90" s="3"/>
      <c r="AC90" s="3"/>
      <c r="AD90" s="3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0.00559259700257867</v>
      </c>
      <c r="AU90" s="29">
        <f t="shared" ref="AU90:AU101" si="89">$B$90/12</f>
        <v>28.47</v>
      </c>
      <c r="AV90" s="1">
        <f t="shared" ref="AV90:AV101" si="90">$B$76</f>
        <v>0.3</v>
      </c>
      <c r="AW90" s="2">
        <f t="shared" ref="AW90:AW101" si="91">$E$9</f>
        <v>17.334</v>
      </c>
      <c r="AX90" s="1">
        <f t="shared" ref="AX90:AX101" si="92">AW90*10000*AV90*0.67*AU90*AT90</f>
        <v>5547.4812418105</v>
      </c>
      <c r="AZ90" s="2">
        <f t="shared" ref="AZ90:AZ101" si="93">$E$10</f>
        <v>10.62</v>
      </c>
      <c r="BA90" s="1">
        <f t="shared" ref="BA90:BA101" si="94">AZ90*10000*AV90*0.67*AU90*AT90</f>
        <v>3398.76836206458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-5.04968214293548</v>
      </c>
      <c r="E91" s="20">
        <f t="shared" ref="E91:E102" si="95">D90</f>
        <v>-4</v>
      </c>
      <c r="F91" s="16" t="s">
        <v>73</v>
      </c>
      <c r="G91" s="13">
        <v>2</v>
      </c>
      <c r="H91" s="18">
        <f t="shared" si="76"/>
        <v>-5.04968214293548</v>
      </c>
      <c r="I91" s="18">
        <f t="shared" si="77"/>
        <v>268.100317857065</v>
      </c>
      <c r="J91" s="18">
        <f t="shared" si="78"/>
        <v>0.00890475094158973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0.566479063336585</v>
      </c>
      <c r="P91" s="18">
        <f t="shared" si="81"/>
        <v>0.00504435497263733</v>
      </c>
      <c r="Q91" s="24">
        <f t="shared" si="82"/>
        <v>0.0015133064917912</v>
      </c>
      <c r="R91" s="18">
        <f t="shared" si="83"/>
        <v>0.08541</v>
      </c>
      <c r="S91" s="25">
        <f t="shared" si="84"/>
        <v>0.0177181418076478</v>
      </c>
      <c r="T91" s="3">
        <v>0.01</v>
      </c>
      <c r="U91" s="26">
        <f t="shared" si="85"/>
        <v>0.000177181418076478</v>
      </c>
      <c r="V91" s="25"/>
      <c r="W91" s="3"/>
      <c r="X91" s="3"/>
      <c r="Y91" s="28"/>
      <c r="Z91" s="3"/>
      <c r="AA91" s="27"/>
      <c r="AB91" s="3"/>
      <c r="AC91" s="3"/>
      <c r="AD91" s="3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0.00566718141807648</v>
      </c>
      <c r="AU91" s="29">
        <f t="shared" si="89"/>
        <v>28.47</v>
      </c>
      <c r="AV91" s="1">
        <f t="shared" si="90"/>
        <v>0.3</v>
      </c>
      <c r="AW91" s="2">
        <f t="shared" si="91"/>
        <v>17.334</v>
      </c>
      <c r="AX91" s="1">
        <f t="shared" si="92"/>
        <v>5621.46398108435</v>
      </c>
      <c r="AZ91" s="2">
        <f t="shared" si="93"/>
        <v>10.62</v>
      </c>
      <c r="BA91" s="1">
        <f t="shared" si="94"/>
        <v>3444.09527397691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9">
        <v>-1.37009147948276</v>
      </c>
      <c r="E92" s="20">
        <f t="shared" si="95"/>
        <v>-5.04968214293548</v>
      </c>
      <c r="F92" s="16" t="s">
        <v>73</v>
      </c>
      <c r="G92" s="13">
        <v>3</v>
      </c>
      <c r="H92" s="18">
        <f t="shared" si="76"/>
        <v>-1.37009147948276</v>
      </c>
      <c r="I92" s="18">
        <f t="shared" si="77"/>
        <v>271.779908520517</v>
      </c>
      <c r="J92" s="18">
        <f t="shared" si="78"/>
        <v>0.0145601069274004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0.846134708363948</v>
      </c>
      <c r="P92" s="18">
        <f t="shared" si="81"/>
        <v>0.0123198118287638</v>
      </c>
      <c r="Q92" s="24">
        <f t="shared" si="82"/>
        <v>0.00369594354862915</v>
      </c>
      <c r="R92" s="18">
        <f t="shared" si="83"/>
        <v>0.08541</v>
      </c>
      <c r="S92" s="25">
        <f t="shared" si="84"/>
        <v>0.0432729604101294</v>
      </c>
      <c r="T92" s="3">
        <v>0.01</v>
      </c>
      <c r="U92" s="26">
        <f t="shared" si="85"/>
        <v>0.000432729604101294</v>
      </c>
      <c r="V92" s="25"/>
      <c r="W92" s="3"/>
      <c r="X92" s="3"/>
      <c r="Y92" s="28"/>
      <c r="Z92" s="3"/>
      <c r="AA92" s="27"/>
      <c r="AB92" s="3"/>
      <c r="AC92" s="3"/>
      <c r="AD92" s="3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0.00592272960410129</v>
      </c>
      <c r="AU92" s="29">
        <f t="shared" si="89"/>
        <v>28.47</v>
      </c>
      <c r="AV92" s="1">
        <f t="shared" si="90"/>
        <v>0.3</v>
      </c>
      <c r="AW92" s="2">
        <f t="shared" si="91"/>
        <v>17.334</v>
      </c>
      <c r="AX92" s="1">
        <f t="shared" si="92"/>
        <v>5874.95064706398</v>
      </c>
      <c r="AZ92" s="2">
        <f t="shared" si="93"/>
        <v>10.62</v>
      </c>
      <c r="BA92" s="1">
        <f t="shared" si="94"/>
        <v>3599.39863111916</v>
      </c>
    </row>
    <row r="93" s="1" customFormat="1" spans="1:53">
      <c r="A93" s="13"/>
      <c r="B93" s="13"/>
      <c r="C93" s="16">
        <v>3</v>
      </c>
      <c r="D93" s="19">
        <v>2.24565338587097</v>
      </c>
      <c r="E93" s="20">
        <f t="shared" si="95"/>
        <v>-1.37009147948276</v>
      </c>
      <c r="F93" s="16" t="s">
        <v>73</v>
      </c>
      <c r="G93" s="13">
        <v>4</v>
      </c>
      <c r="H93" s="18">
        <f t="shared" si="76"/>
        <v>2.24565338587097</v>
      </c>
      <c r="I93" s="18">
        <f t="shared" si="77"/>
        <v>275.395653385871</v>
      </c>
      <c r="J93" s="18">
        <f t="shared" si="78"/>
        <v>0.023304695020059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1.11851489653518</v>
      </c>
      <c r="P93" s="18">
        <f t="shared" si="81"/>
        <v>0.0260666485391453</v>
      </c>
      <c r="Q93" s="24">
        <f t="shared" si="82"/>
        <v>0.00781999456174359</v>
      </c>
      <c r="R93" s="18">
        <f t="shared" si="83"/>
        <v>0.08541</v>
      </c>
      <c r="S93" s="25">
        <f t="shared" si="84"/>
        <v>0.0915583018586067</v>
      </c>
      <c r="T93" s="3">
        <v>0.01</v>
      </c>
      <c r="U93" s="26">
        <f t="shared" si="85"/>
        <v>0.000915583018586067</v>
      </c>
      <c r="V93" s="25"/>
      <c r="W93" s="3"/>
      <c r="X93" s="3"/>
      <c r="Y93" s="28"/>
      <c r="Z93" s="3"/>
      <c r="AA93" s="27"/>
      <c r="AB93" s="3"/>
      <c r="AC93" s="3"/>
      <c r="AD93" s="3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0.00640558301858607</v>
      </c>
      <c r="AU93" s="29">
        <f t="shared" si="89"/>
        <v>28.47</v>
      </c>
      <c r="AV93" s="1">
        <f t="shared" si="90"/>
        <v>0.3</v>
      </c>
      <c r="AW93" s="2">
        <f t="shared" si="91"/>
        <v>17.334</v>
      </c>
      <c r="AX93" s="1">
        <f t="shared" si="92"/>
        <v>6353.90885881487</v>
      </c>
      <c r="AZ93" s="2">
        <f t="shared" si="93"/>
        <v>10.62</v>
      </c>
      <c r="BA93" s="1">
        <f t="shared" si="94"/>
        <v>3892.8413569063</v>
      </c>
    </row>
    <row r="94" s="1" customFormat="1" spans="1:53">
      <c r="A94" s="13"/>
      <c r="B94" s="13"/>
      <c r="C94" s="16">
        <v>4</v>
      </c>
      <c r="D94" s="19">
        <v>6.86311661026667</v>
      </c>
      <c r="E94" s="20">
        <f t="shared" si="95"/>
        <v>2.24565338587097</v>
      </c>
      <c r="F94" s="16" t="s">
        <v>73</v>
      </c>
      <c r="G94" s="13">
        <v>5</v>
      </c>
      <c r="H94" s="18">
        <f t="shared" si="76"/>
        <v>6.86311661026667</v>
      </c>
      <c r="I94" s="18">
        <f t="shared" si="77"/>
        <v>280.013116610267</v>
      </c>
      <c r="J94" s="18">
        <f t="shared" si="78"/>
        <v>0.041748989430349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1.03782583559624</v>
      </c>
      <c r="O94" s="18">
        <f t="shared" si="96"/>
        <v>0.339322412399802</v>
      </c>
      <c r="P94" s="18">
        <f t="shared" si="81"/>
        <v>0.0141663678087598</v>
      </c>
      <c r="Q94" s="24">
        <f t="shared" si="82"/>
        <v>0.00424991034262795</v>
      </c>
      <c r="R94" s="18">
        <f t="shared" si="83"/>
        <v>0.08541</v>
      </c>
      <c r="S94" s="25">
        <f t="shared" si="84"/>
        <v>0.049758931537618</v>
      </c>
      <c r="T94" s="3">
        <v>0.01</v>
      </c>
      <c r="U94" s="26">
        <f t="shared" si="85"/>
        <v>0.00049758931537618</v>
      </c>
      <c r="V94" s="25"/>
      <c r="W94" s="3"/>
      <c r="X94" s="3"/>
      <c r="Y94" s="28"/>
      <c r="Z94" s="3"/>
      <c r="AA94" s="27"/>
      <c r="AB94" s="3"/>
      <c r="AC94" s="3"/>
      <c r="AD94" s="3"/>
      <c r="AE94" s="25">
        <v>0.001</v>
      </c>
      <c r="AF94" s="3">
        <v>0.49</v>
      </c>
      <c r="AG94" s="26">
        <f t="shared" si="86"/>
        <v>0.00049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</v>
      </c>
      <c r="AR94" s="3">
        <v>0.5</v>
      </c>
      <c r="AS94" s="3">
        <f t="shared" si="87"/>
        <v>0.005</v>
      </c>
      <c r="AT94" s="2">
        <f t="shared" si="88"/>
        <v>0.00598758931537618</v>
      </c>
      <c r="AU94" s="29">
        <f t="shared" si="89"/>
        <v>28.47</v>
      </c>
      <c r="AV94" s="1">
        <f t="shared" si="90"/>
        <v>0.3</v>
      </c>
      <c r="AW94" s="2">
        <f t="shared" si="91"/>
        <v>17.334</v>
      </c>
      <c r="AX94" s="1">
        <f t="shared" si="92"/>
        <v>5939.28713179206</v>
      </c>
      <c r="AZ94" s="2">
        <f t="shared" si="93"/>
        <v>10.62</v>
      </c>
      <c r="BA94" s="1">
        <f t="shared" si="94"/>
        <v>3638.81558437935</v>
      </c>
    </row>
    <row r="95" s="1" customFormat="1" spans="1:53">
      <c r="A95" s="13"/>
      <c r="B95" s="13"/>
      <c r="C95" s="16">
        <v>5</v>
      </c>
      <c r="D95" s="19">
        <v>12.4600442603871</v>
      </c>
      <c r="E95" s="20">
        <f t="shared" si="95"/>
        <v>6.86311661026667</v>
      </c>
      <c r="F95" s="16" t="s">
        <v>75</v>
      </c>
      <c r="G95" s="13">
        <v>6</v>
      </c>
      <c r="H95" s="18">
        <f t="shared" si="76"/>
        <v>12.4600442603871</v>
      </c>
      <c r="I95" s="18">
        <f t="shared" si="77"/>
        <v>285.610044260387</v>
      </c>
      <c r="J95" s="18">
        <f t="shared" si="78"/>
        <v>0.0825243376882624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0.609856044591042</v>
      </c>
      <c r="P95" s="18">
        <f t="shared" si="81"/>
        <v>0.0503279661650592</v>
      </c>
      <c r="Q95" s="24">
        <f t="shared" si="82"/>
        <v>0.0150983898495177</v>
      </c>
      <c r="R95" s="18">
        <f t="shared" si="83"/>
        <v>0.08541</v>
      </c>
      <c r="S95" s="25">
        <f t="shared" si="84"/>
        <v>0.17677543436972</v>
      </c>
      <c r="T95" s="3">
        <v>0.01</v>
      </c>
      <c r="U95" s="26">
        <f t="shared" si="85"/>
        <v>0.0017677543436972</v>
      </c>
      <c r="V95" s="25"/>
      <c r="W95" s="3"/>
      <c r="X95" s="3"/>
      <c r="Y95" s="28"/>
      <c r="Z95" s="3"/>
      <c r="AA95" s="27"/>
      <c r="AB95" s="3"/>
      <c r="AC95" s="3"/>
      <c r="AD95" s="3"/>
      <c r="AE95" s="25">
        <v>0.001</v>
      </c>
      <c r="AF95" s="3">
        <v>0.49</v>
      </c>
      <c r="AG95" s="26">
        <f t="shared" si="86"/>
        <v>0.00049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</v>
      </c>
      <c r="AR95" s="3">
        <v>0.5</v>
      </c>
      <c r="AS95" s="3">
        <f t="shared" si="87"/>
        <v>0.005</v>
      </c>
      <c r="AT95" s="2">
        <f t="shared" si="88"/>
        <v>0.0072577543436972</v>
      </c>
      <c r="AU95" s="29">
        <f t="shared" si="89"/>
        <v>28.47</v>
      </c>
      <c r="AV95" s="1">
        <f t="shared" si="90"/>
        <v>0.3</v>
      </c>
      <c r="AW95" s="2">
        <f t="shared" si="91"/>
        <v>17.334</v>
      </c>
      <c r="AX95" s="1">
        <f t="shared" si="92"/>
        <v>7199.20567506732</v>
      </c>
      <c r="AZ95" s="2">
        <f t="shared" si="93"/>
        <v>10.62</v>
      </c>
      <c r="BA95" s="1">
        <f t="shared" si="94"/>
        <v>4410.72829521259</v>
      </c>
    </row>
    <row r="96" s="1" customFormat="1" spans="1:53">
      <c r="A96" s="13"/>
      <c r="B96" s="13"/>
      <c r="C96" s="16">
        <v>6</v>
      </c>
      <c r="D96" s="19">
        <v>14.538515271</v>
      </c>
      <c r="E96" s="20">
        <f t="shared" si="95"/>
        <v>12.4600442603871</v>
      </c>
      <c r="F96" s="16" t="s">
        <v>73</v>
      </c>
      <c r="G96" s="13">
        <v>7</v>
      </c>
      <c r="H96" s="18">
        <f t="shared" si="76"/>
        <v>14.538515271</v>
      </c>
      <c r="I96" s="18">
        <f t="shared" si="77"/>
        <v>287.688515271</v>
      </c>
      <c r="J96" s="18">
        <f t="shared" si="78"/>
        <v>0.105571966586399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0.844228078425983</v>
      </c>
      <c r="P96" s="18">
        <f t="shared" si="81"/>
        <v>0.0891268184868877</v>
      </c>
      <c r="Q96" s="24">
        <f t="shared" si="82"/>
        <v>0.0267380455460663</v>
      </c>
      <c r="R96" s="18">
        <f t="shared" si="83"/>
        <v>0.08541</v>
      </c>
      <c r="S96" s="25">
        <f t="shared" si="84"/>
        <v>0.313055210702099</v>
      </c>
      <c r="T96" s="3">
        <v>0.01</v>
      </c>
      <c r="U96" s="26">
        <f t="shared" si="85"/>
        <v>0.00313055210702099</v>
      </c>
      <c r="V96" s="25"/>
      <c r="W96" s="3"/>
      <c r="X96" s="3"/>
      <c r="Y96" s="28"/>
      <c r="Z96" s="3"/>
      <c r="AA96" s="27"/>
      <c r="AB96" s="3"/>
      <c r="AC96" s="3"/>
      <c r="AD96" s="3"/>
      <c r="AE96" s="25">
        <v>0.005</v>
      </c>
      <c r="AF96" s="3">
        <v>0.49</v>
      </c>
      <c r="AG96" s="26">
        <f t="shared" si="86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7"/>
        <v>0.0075</v>
      </c>
      <c r="AT96" s="2">
        <f t="shared" si="88"/>
        <v>0.013080552107021</v>
      </c>
      <c r="AU96" s="29">
        <f t="shared" si="89"/>
        <v>28.47</v>
      </c>
      <c r="AV96" s="1">
        <f t="shared" si="90"/>
        <v>0.3</v>
      </c>
      <c r="AW96" s="2">
        <f t="shared" si="91"/>
        <v>17.334</v>
      </c>
      <c r="AX96" s="1">
        <f t="shared" si="92"/>
        <v>12975.0306365299</v>
      </c>
      <c r="AZ96" s="2">
        <f t="shared" si="93"/>
        <v>10.62</v>
      </c>
      <c r="BA96" s="1">
        <f t="shared" si="94"/>
        <v>7949.3957170848</v>
      </c>
    </row>
    <row r="97" s="1" customFormat="1" spans="1:53">
      <c r="A97" s="13"/>
      <c r="B97" s="13"/>
      <c r="C97" s="16">
        <v>7</v>
      </c>
      <c r="D97" s="19">
        <v>16.7253058916129</v>
      </c>
      <c r="E97" s="20">
        <f t="shared" si="95"/>
        <v>14.538515271</v>
      </c>
      <c r="F97" s="16" t="s">
        <v>73</v>
      </c>
      <c r="G97" s="13">
        <v>8</v>
      </c>
      <c r="H97" s="18">
        <f t="shared" si="76"/>
        <v>16.7253058916129</v>
      </c>
      <c r="I97" s="18">
        <f t="shared" si="77"/>
        <v>289.875305891613</v>
      </c>
      <c r="J97" s="18">
        <f t="shared" si="78"/>
        <v>0.136280525236637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1.0398012599391</v>
      </c>
      <c r="P97" s="18">
        <f t="shared" si="81"/>
        <v>0.141704661846217</v>
      </c>
      <c r="Q97" s="24">
        <f t="shared" si="82"/>
        <v>0.042511398553865</v>
      </c>
      <c r="R97" s="18">
        <f t="shared" si="83"/>
        <v>0.08541</v>
      </c>
      <c r="S97" s="25">
        <f t="shared" si="84"/>
        <v>0.497733269568728</v>
      </c>
      <c r="T97" s="3">
        <v>0.01</v>
      </c>
      <c r="U97" s="26">
        <f t="shared" si="85"/>
        <v>0.00497733269568728</v>
      </c>
      <c r="V97" s="25"/>
      <c r="W97" s="3"/>
      <c r="X97" s="3"/>
      <c r="Y97" s="28"/>
      <c r="Z97" s="3"/>
      <c r="AA97" s="27"/>
      <c r="AB97" s="3"/>
      <c r="AC97" s="3"/>
      <c r="AD97" s="3"/>
      <c r="AE97" s="25">
        <v>0.005</v>
      </c>
      <c r="AF97" s="3">
        <v>0.49</v>
      </c>
      <c r="AG97" s="26">
        <f t="shared" si="86"/>
        <v>0.00245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0.015</v>
      </c>
      <c r="AR97" s="3">
        <v>0.5</v>
      </c>
      <c r="AS97" s="3">
        <f t="shared" si="87"/>
        <v>0.0075</v>
      </c>
      <c r="AT97" s="2">
        <f t="shared" si="88"/>
        <v>0.0149273326956873</v>
      </c>
      <c r="AU97" s="29">
        <f t="shared" si="89"/>
        <v>28.47</v>
      </c>
      <c r="AV97" s="1">
        <f t="shared" si="90"/>
        <v>0.3</v>
      </c>
      <c r="AW97" s="2">
        <f t="shared" si="91"/>
        <v>17.334</v>
      </c>
      <c r="AX97" s="1">
        <f t="shared" si="92"/>
        <v>14806.9131534791</v>
      </c>
      <c r="AZ97" s="2">
        <f t="shared" si="93"/>
        <v>10.62</v>
      </c>
      <c r="BA97" s="1">
        <f t="shared" si="94"/>
        <v>9071.73287700171</v>
      </c>
    </row>
    <row r="98" s="1" customFormat="1" spans="1:53">
      <c r="A98" s="13"/>
      <c r="B98" s="13"/>
      <c r="C98" s="16">
        <v>8</v>
      </c>
      <c r="D98" s="19">
        <v>16.8956185041935</v>
      </c>
      <c r="E98" s="20">
        <f t="shared" si="95"/>
        <v>16.7253058916129</v>
      </c>
      <c r="F98" s="16" t="s">
        <v>73</v>
      </c>
      <c r="G98" s="13">
        <v>9</v>
      </c>
      <c r="H98" s="18">
        <f t="shared" si="76"/>
        <v>16.8956185041935</v>
      </c>
      <c r="I98" s="18">
        <f t="shared" si="77"/>
        <v>290.045618504193</v>
      </c>
      <c r="J98" s="18">
        <f t="shared" si="78"/>
        <v>0.138995143700174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1.18279659809288</v>
      </c>
      <c r="P98" s="18">
        <f t="shared" si="81"/>
        <v>0.164402983119997</v>
      </c>
      <c r="Q98" s="24">
        <f t="shared" si="82"/>
        <v>0.049320894935999</v>
      </c>
      <c r="R98" s="18">
        <f t="shared" si="83"/>
        <v>0.08541</v>
      </c>
      <c r="S98" s="25">
        <f t="shared" si="84"/>
        <v>0.577460425430265</v>
      </c>
      <c r="T98" s="3">
        <v>0.01</v>
      </c>
      <c r="U98" s="26">
        <f t="shared" si="85"/>
        <v>0.00577460425430265</v>
      </c>
      <c r="V98" s="25"/>
      <c r="W98" s="3"/>
      <c r="X98" s="3"/>
      <c r="Y98" s="28"/>
      <c r="Z98" s="3"/>
      <c r="AA98" s="27"/>
      <c r="AB98" s="3"/>
      <c r="AC98" s="3"/>
      <c r="AD98" s="3"/>
      <c r="AE98" s="25">
        <v>0.001</v>
      </c>
      <c r="AF98" s="3">
        <v>0.49</v>
      </c>
      <c r="AG98" s="26">
        <f t="shared" si="86"/>
        <v>0.00049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</v>
      </c>
      <c r="AR98" s="3">
        <v>0.5</v>
      </c>
      <c r="AS98" s="3">
        <f t="shared" si="87"/>
        <v>0.005</v>
      </c>
      <c r="AT98" s="2">
        <f t="shared" si="88"/>
        <v>0.0112646042543027</v>
      </c>
      <c r="AU98" s="29">
        <f t="shared" si="89"/>
        <v>28.47</v>
      </c>
      <c r="AV98" s="1">
        <f t="shared" si="90"/>
        <v>0.3</v>
      </c>
      <c r="AW98" s="2">
        <f t="shared" si="91"/>
        <v>17.334</v>
      </c>
      <c r="AX98" s="1">
        <f t="shared" si="92"/>
        <v>11173.7321263001</v>
      </c>
      <c r="AZ98" s="2">
        <f t="shared" si="93"/>
        <v>10.62</v>
      </c>
      <c r="BA98" s="1">
        <f t="shared" si="94"/>
        <v>6845.79642213607</v>
      </c>
    </row>
    <row r="99" s="1" customFormat="1" spans="1:53">
      <c r="A99" s="13"/>
      <c r="B99" s="13"/>
      <c r="C99" s="16">
        <v>9</v>
      </c>
      <c r="D99" s="19">
        <v>12.6146499441</v>
      </c>
      <c r="E99" s="20">
        <f t="shared" si="95"/>
        <v>16.8956185041935</v>
      </c>
      <c r="F99" s="16" t="s">
        <v>73</v>
      </c>
      <c r="G99" s="13">
        <v>10</v>
      </c>
      <c r="H99" s="18">
        <f t="shared" si="76"/>
        <v>12.6146499441</v>
      </c>
      <c r="I99" s="18">
        <f t="shared" si="77"/>
        <v>285.7646499441</v>
      </c>
      <c r="J99" s="18">
        <f t="shared" si="78"/>
        <v>0.0840605546105294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1.30309361497288</v>
      </c>
      <c r="P99" s="18">
        <f t="shared" si="81"/>
        <v>0.10953877198406</v>
      </c>
      <c r="Q99" s="24">
        <f t="shared" si="82"/>
        <v>0.032861631595218</v>
      </c>
      <c r="R99" s="18">
        <f t="shared" si="83"/>
        <v>0.08541</v>
      </c>
      <c r="S99" s="25">
        <f t="shared" si="84"/>
        <v>0.384751570017773</v>
      </c>
      <c r="T99" s="3">
        <v>0.01</v>
      </c>
      <c r="U99" s="26">
        <f t="shared" si="85"/>
        <v>0.00384751570017773</v>
      </c>
      <c r="V99" s="25"/>
      <c r="W99" s="3"/>
      <c r="X99" s="3"/>
      <c r="Y99" s="28"/>
      <c r="Z99" s="3"/>
      <c r="AA99" s="27"/>
      <c r="AB99" s="3"/>
      <c r="AC99" s="3"/>
      <c r="AD99" s="3"/>
      <c r="AE99" s="25">
        <v>0.001</v>
      </c>
      <c r="AF99" s="3">
        <v>0.49</v>
      </c>
      <c r="AG99" s="26">
        <f t="shared" si="86"/>
        <v>0.00049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</v>
      </c>
      <c r="AR99" s="3">
        <v>0.5</v>
      </c>
      <c r="AS99" s="3">
        <f t="shared" si="87"/>
        <v>0.005</v>
      </c>
      <c r="AT99" s="2">
        <f t="shared" si="88"/>
        <v>0.00933751570017773</v>
      </c>
      <c r="AU99" s="29">
        <f t="shared" si="89"/>
        <v>28.47</v>
      </c>
      <c r="AV99" s="1">
        <f t="shared" si="90"/>
        <v>0.3</v>
      </c>
      <c r="AW99" s="2">
        <f t="shared" si="91"/>
        <v>17.334</v>
      </c>
      <c r="AX99" s="1">
        <f t="shared" si="92"/>
        <v>9262.18949228111</v>
      </c>
      <c r="AZ99" s="2">
        <f t="shared" si="93"/>
        <v>10.62</v>
      </c>
      <c r="BA99" s="1">
        <f t="shared" si="94"/>
        <v>5674.65399838614</v>
      </c>
    </row>
    <row r="100" s="1" customFormat="1" spans="1:53">
      <c r="A100" s="13"/>
      <c r="B100" s="13"/>
      <c r="C100" s="16">
        <v>10</v>
      </c>
      <c r="D100" s="19">
        <v>7.76158883548387</v>
      </c>
      <c r="E100" s="20">
        <f t="shared" si="95"/>
        <v>12.6146499441</v>
      </c>
      <c r="F100" s="16" t="s">
        <v>73</v>
      </c>
      <c r="G100" s="13">
        <v>11</v>
      </c>
      <c r="H100" s="18">
        <f t="shared" si="76"/>
        <v>7.76158883548387</v>
      </c>
      <c r="I100" s="18">
        <f t="shared" si="77"/>
        <v>280.911588835484</v>
      </c>
      <c r="J100" s="18">
        <f t="shared" si="78"/>
        <v>0.0466602468226626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1.13387710083938</v>
      </c>
      <c r="O100" s="18">
        <f t="shared" si="96"/>
        <v>0.344377742149441</v>
      </c>
      <c r="P100" s="18">
        <f t="shared" si="81"/>
        <v>0.0160687504489242</v>
      </c>
      <c r="Q100" s="24">
        <f t="shared" si="82"/>
        <v>0.00482062513467725</v>
      </c>
      <c r="R100" s="18">
        <f t="shared" si="83"/>
        <v>0.08541</v>
      </c>
      <c r="S100" s="25">
        <f t="shared" si="84"/>
        <v>0.0564409920931653</v>
      </c>
      <c r="T100" s="3">
        <v>0.01</v>
      </c>
      <c r="U100" s="26">
        <f t="shared" si="85"/>
        <v>0.000564409920931653</v>
      </c>
      <c r="V100" s="25"/>
      <c r="W100" s="3"/>
      <c r="X100" s="3"/>
      <c r="Y100" s="28"/>
      <c r="Z100" s="3"/>
      <c r="AA100" s="27"/>
      <c r="AB100" s="3"/>
      <c r="AC100" s="3"/>
      <c r="AD100" s="3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0.00605440992093165</v>
      </c>
      <c r="AU100" s="29">
        <f t="shared" si="89"/>
        <v>28.47</v>
      </c>
      <c r="AV100" s="1">
        <f t="shared" si="90"/>
        <v>0.3</v>
      </c>
      <c r="AW100" s="2">
        <f t="shared" si="91"/>
        <v>17.334</v>
      </c>
      <c r="AX100" s="1">
        <f t="shared" si="92"/>
        <v>6005.56869216812</v>
      </c>
      <c r="AZ100" s="2">
        <f t="shared" si="93"/>
        <v>10.62</v>
      </c>
      <c r="BA100" s="1">
        <f t="shared" si="94"/>
        <v>3679.42422469282</v>
      </c>
    </row>
    <row r="101" s="1" customFormat="1" spans="1:54">
      <c r="A101" s="13"/>
      <c r="B101" s="13"/>
      <c r="C101" s="16">
        <v>11</v>
      </c>
      <c r="D101" s="19">
        <v>2.03888048246667</v>
      </c>
      <c r="E101" s="20">
        <f t="shared" si="95"/>
        <v>7.76158883548387</v>
      </c>
      <c r="F101" s="16" t="s">
        <v>75</v>
      </c>
      <c r="G101" s="13">
        <v>12</v>
      </c>
      <c r="H101" s="18">
        <f t="shared" si="76"/>
        <v>2.03888048246667</v>
      </c>
      <c r="I101" s="18">
        <f t="shared" si="77"/>
        <v>275.188880482467</v>
      </c>
      <c r="J101" s="18">
        <f t="shared" si="78"/>
        <v>0.0226937404025421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0.613008991700517</v>
      </c>
      <c r="P101" s="18">
        <f t="shared" si="81"/>
        <v>0.0139114669220756</v>
      </c>
      <c r="Q101" s="24">
        <f t="shared" si="82"/>
        <v>0.00417344007662268</v>
      </c>
      <c r="R101" s="18">
        <f t="shared" si="83"/>
        <v>0.08541</v>
      </c>
      <c r="S101" s="25">
        <f t="shared" si="84"/>
        <v>0.0488636000072905</v>
      </c>
      <c r="T101" s="3">
        <v>0.01</v>
      </c>
      <c r="U101" s="26">
        <f t="shared" si="85"/>
        <v>0.000488636000072905</v>
      </c>
      <c r="V101" s="25"/>
      <c r="W101" s="3"/>
      <c r="X101" s="3"/>
      <c r="Y101" s="28"/>
      <c r="Z101" s="3"/>
      <c r="AA101" s="27"/>
      <c r="AB101" s="3"/>
      <c r="AC101" s="3"/>
      <c r="AD101" s="3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0.00597863600007291</v>
      </c>
      <c r="AU101" s="29">
        <f t="shared" si="89"/>
        <v>28.47</v>
      </c>
      <c r="AV101" s="1">
        <f t="shared" si="90"/>
        <v>0.3</v>
      </c>
      <c r="AW101" s="2">
        <f t="shared" si="91"/>
        <v>17.334</v>
      </c>
      <c r="AX101" s="1">
        <f t="shared" si="92"/>
        <v>5930.40604333279</v>
      </c>
      <c r="AY101" s="1">
        <f>SUM(AX90:AX101)</f>
        <v>96690.1376797242</v>
      </c>
      <c r="AZ101" s="2">
        <f t="shared" si="93"/>
        <v>10.62</v>
      </c>
      <c r="BA101" s="1">
        <f t="shared" si="94"/>
        <v>3633.37441907201</v>
      </c>
      <c r="BB101" s="1">
        <f>SUM(BA90:BA101)</f>
        <v>59239.0251620325</v>
      </c>
    </row>
    <row r="102" s="1" customFormat="1" spans="1:46">
      <c r="A102" s="13"/>
      <c r="B102" s="13"/>
      <c r="C102" s="16">
        <v>12</v>
      </c>
      <c r="D102" s="19">
        <v>-2.80186273522581</v>
      </c>
      <c r="E102" s="20">
        <f t="shared" si="95"/>
        <v>2.03888048246667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selection activeCell="F15" sqref="F15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634.12</v>
      </c>
      <c r="F2" s="3">
        <v>1069.523</v>
      </c>
      <c r="G2" s="7">
        <f>(F2+F3+F4)/3</f>
        <v>1305.751</v>
      </c>
      <c r="H2" s="3">
        <v>0.13</v>
      </c>
      <c r="I2" s="21">
        <f>(H2+H3+H4)/3</f>
        <v>0.12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188.15095890411</v>
      </c>
      <c r="F5" s="3">
        <v>91.104</v>
      </c>
      <c r="G5" s="7">
        <f>(F5+F6)/2</f>
        <v>92.50925</v>
      </c>
      <c r="H5" s="3">
        <v>0.13</v>
      </c>
      <c r="I5" s="21">
        <f>(H5+H6)/2</f>
        <v>0.13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2263.03561643836</v>
      </c>
      <c r="F7" s="3">
        <v>122.786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12">
        <v>11.1180597859389</v>
      </c>
      <c r="F8" s="3">
        <v>625.464</v>
      </c>
      <c r="G8" s="3"/>
      <c r="H8" s="3">
        <v>0.3</v>
      </c>
      <c r="M8" s="2"/>
    </row>
    <row r="9" s="1" customFormat="1" spans="1:13">
      <c r="A9" s="4" t="s">
        <v>7</v>
      </c>
      <c r="B9" s="5"/>
      <c r="C9" s="3"/>
      <c r="D9" s="3"/>
      <c r="E9" s="12">
        <v>0.3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12">
        <v>0.346176748118158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(AV38+AV53+AY85+AY101+BB101+AG69)</f>
        <v>60844459.8114867</v>
      </c>
      <c r="J14" s="14" t="s">
        <v>21</v>
      </c>
      <c r="K14" s="14">
        <f>I14/(10000*1000)</f>
        <v>6.08444598114867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14">
        <v>49185020.9165942</v>
      </c>
      <c r="J15" s="14" t="s">
        <v>21</v>
      </c>
      <c r="K15" s="14">
        <f>I15/(10000*1000)</f>
        <v>4.91850209165942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44</v>
      </c>
      <c r="T25" s="23"/>
      <c r="U25" s="23"/>
      <c r="V25" s="23" t="s">
        <v>45</v>
      </c>
      <c r="W25" s="23"/>
      <c r="X25" s="23"/>
      <c r="Y25" s="23" t="s">
        <v>46</v>
      </c>
      <c r="Z25" s="23"/>
      <c r="AA25" s="23"/>
      <c r="AB25" s="23" t="s">
        <v>47</v>
      </c>
      <c r="AC25" s="23"/>
      <c r="AD25" s="23"/>
      <c r="AE25" s="23" t="s">
        <v>48</v>
      </c>
      <c r="AF25" s="23"/>
      <c r="AG25" s="23"/>
      <c r="AH25" s="23" t="s">
        <v>49</v>
      </c>
      <c r="AI25" s="23"/>
      <c r="AJ25" s="23"/>
      <c r="AK25" s="31" t="s">
        <v>50</v>
      </c>
      <c r="AL25" s="32"/>
      <c r="AM25" s="33"/>
      <c r="AN25" s="23" t="s">
        <v>51</v>
      </c>
      <c r="AO25" s="23"/>
      <c r="AP25" s="23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4" t="s">
        <v>11</v>
      </c>
      <c r="AO26" s="34" t="s">
        <v>12</v>
      </c>
      <c r="AP26" s="34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1305.751</v>
      </c>
      <c r="C27" s="16" t="s">
        <v>72</v>
      </c>
      <c r="D27" s="17">
        <v>3</v>
      </c>
      <c r="E27" s="16"/>
      <c r="F27" s="16"/>
      <c r="G27" s="13">
        <v>1</v>
      </c>
      <c r="H27" s="18">
        <f t="shared" ref="H27:H38" si="0">E28</f>
        <v>3</v>
      </c>
      <c r="I27" s="18">
        <f t="shared" ref="I27:I38" si="1">H27+273.15</f>
        <v>276.15</v>
      </c>
      <c r="J27" s="18">
        <f t="shared" ref="J27:J38" si="2">EXP(($C$16*(I27-$C$14))/($C$17*I27*$C$14))</f>
        <v>0.0256677222920585</v>
      </c>
      <c r="K27" s="18">
        <f t="shared" ref="K27:K38" si="3">$B$27/12</f>
        <v>108.812583333333</v>
      </c>
      <c r="L27" s="18">
        <f t="shared" ref="L27:L38" si="4">K27*$B$28/100</f>
        <v>1.08812583333333</v>
      </c>
      <c r="M27" s="13" t="s">
        <v>73</v>
      </c>
      <c r="N27" s="13"/>
      <c r="O27" s="18">
        <f>L27</f>
        <v>1.08812583333333</v>
      </c>
      <c r="P27" s="18">
        <f t="shared" ref="P27:P38" si="5">O27*J27</f>
        <v>0.0279297117088147</v>
      </c>
      <c r="Q27" s="24">
        <f t="shared" ref="Q27:Q38" si="6">P27*$B$29</f>
        <v>0.00335156540505777</v>
      </c>
      <c r="R27" s="18">
        <f t="shared" ref="R27:R38" si="7">L27*$B$29</f>
        <v>0.1305751</v>
      </c>
      <c r="S27" s="25">
        <f t="shared" ref="S27:S38" si="8">Q27/R27</f>
        <v>0.0256677222920585</v>
      </c>
      <c r="T27" s="3">
        <v>0.01</v>
      </c>
      <c r="U27" s="26">
        <f t="shared" ref="U27:U38" si="9">S27*T27</f>
        <v>0.000256677222920585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0.0221566772229206</v>
      </c>
      <c r="AR27" s="29">
        <f t="shared" ref="AR27:AR38" si="15">$B$27/12</f>
        <v>108.812583333333</v>
      </c>
      <c r="AS27" s="1">
        <f t="shared" ref="AS27:AS38" si="16">$B$29</f>
        <v>0.12</v>
      </c>
      <c r="AT27" s="2">
        <f>$E$2/12</f>
        <v>52.8433333333333</v>
      </c>
      <c r="AU27" s="1">
        <f t="shared" ref="AU27:AU38" si="17">AT27*10000*AS27*0.67*AR27*AQ27</f>
        <v>102430.668168122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2.5317716126129</v>
      </c>
      <c r="E28" s="20">
        <f t="shared" ref="E28:E39" si="18">D27</f>
        <v>3</v>
      </c>
      <c r="F28" s="16" t="s">
        <v>73</v>
      </c>
      <c r="G28" s="13">
        <v>2</v>
      </c>
      <c r="H28" s="18">
        <f t="shared" si="0"/>
        <v>2.5317716126129</v>
      </c>
      <c r="I28" s="18">
        <f t="shared" si="1"/>
        <v>275.681771612613</v>
      </c>
      <c r="J28" s="18">
        <f t="shared" si="2"/>
        <v>0.024175722720045</v>
      </c>
      <c r="K28" s="18">
        <f t="shared" si="3"/>
        <v>108.812583333333</v>
      </c>
      <c r="L28" s="18">
        <f t="shared" si="4"/>
        <v>1.08812583333333</v>
      </c>
      <c r="M28" s="13" t="s">
        <v>73</v>
      </c>
      <c r="N28" s="13"/>
      <c r="O28" s="18">
        <f t="shared" ref="O28:O38" si="19">L28+O27-P27-N28</f>
        <v>2.14832195495785</v>
      </c>
      <c r="P28" s="18">
        <f t="shared" si="5"/>
        <v>0.051937235896446</v>
      </c>
      <c r="Q28" s="24">
        <f t="shared" si="6"/>
        <v>0.00623246830757352</v>
      </c>
      <c r="R28" s="18">
        <f t="shared" si="7"/>
        <v>0.1305751</v>
      </c>
      <c r="S28" s="25">
        <f t="shared" si="8"/>
        <v>0.0477309097031021</v>
      </c>
      <c r="T28" s="3">
        <v>0.01</v>
      </c>
      <c r="U28" s="26">
        <f t="shared" si="9"/>
        <v>0.000477309097031021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0.022377309097031</v>
      </c>
      <c r="AR28" s="29">
        <f t="shared" si="15"/>
        <v>108.812583333333</v>
      </c>
      <c r="AS28" s="1">
        <f t="shared" si="16"/>
        <v>0.12</v>
      </c>
      <c r="AT28" s="2">
        <f t="shared" ref="AT28:AT38" si="20">$E$2/12</f>
        <v>52.8433333333333</v>
      </c>
      <c r="AU28" s="1">
        <f t="shared" si="17"/>
        <v>103450.652801059</v>
      </c>
    </row>
    <row r="29" s="1" customFormat="1" spans="1:47">
      <c r="A29" s="13" t="s">
        <v>37</v>
      </c>
      <c r="B29" s="13">
        <f>I2</f>
        <v>0.12</v>
      </c>
      <c r="C29" s="16">
        <v>2</v>
      </c>
      <c r="D29" s="19">
        <v>4.31763582717241</v>
      </c>
      <c r="E29" s="20">
        <f t="shared" si="18"/>
        <v>2.5317716126129</v>
      </c>
      <c r="F29" s="16" t="s">
        <v>73</v>
      </c>
      <c r="G29" s="13">
        <v>3</v>
      </c>
      <c r="H29" s="18">
        <f t="shared" si="0"/>
        <v>4.31763582717241</v>
      </c>
      <c r="I29" s="18">
        <f t="shared" si="1"/>
        <v>277.467635827172</v>
      </c>
      <c r="J29" s="18">
        <f t="shared" si="2"/>
        <v>0.0303462261169806</v>
      </c>
      <c r="K29" s="18">
        <f t="shared" si="3"/>
        <v>108.812583333333</v>
      </c>
      <c r="L29" s="18">
        <f t="shared" si="4"/>
        <v>1.08812583333333</v>
      </c>
      <c r="M29" s="13" t="s">
        <v>73</v>
      </c>
      <c r="N29" s="13"/>
      <c r="O29" s="18">
        <f t="shared" si="19"/>
        <v>3.18451055239474</v>
      </c>
      <c r="P29" s="18">
        <f t="shared" si="5"/>
        <v>0.0966378772948815</v>
      </c>
      <c r="Q29" s="24">
        <f t="shared" si="6"/>
        <v>0.0115965452753858</v>
      </c>
      <c r="R29" s="18">
        <f t="shared" si="7"/>
        <v>0.1305751</v>
      </c>
      <c r="S29" s="25">
        <f t="shared" si="8"/>
        <v>0.0888113068677396</v>
      </c>
      <c r="T29" s="3">
        <v>0.01</v>
      </c>
      <c r="U29" s="26">
        <f t="shared" si="9"/>
        <v>0.000888113068677396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0.0227881130686774</v>
      </c>
      <c r="AR29" s="29">
        <f t="shared" si="15"/>
        <v>108.812583333333</v>
      </c>
      <c r="AS29" s="1">
        <f t="shared" si="16"/>
        <v>0.12</v>
      </c>
      <c r="AT29" s="2">
        <f t="shared" si="20"/>
        <v>52.8433333333333</v>
      </c>
      <c r="AU29" s="1">
        <f t="shared" si="17"/>
        <v>105349.806039538</v>
      </c>
    </row>
    <row r="30" s="1" customFormat="1" spans="1:47">
      <c r="A30" s="13"/>
      <c r="B30" s="13"/>
      <c r="C30" s="16">
        <v>3</v>
      </c>
      <c r="D30" s="19">
        <v>10.2497454310323</v>
      </c>
      <c r="E30" s="20">
        <f t="shared" si="18"/>
        <v>4.31763582717241</v>
      </c>
      <c r="F30" s="16" t="s">
        <v>73</v>
      </c>
      <c r="G30" s="13">
        <v>4</v>
      </c>
      <c r="H30" s="18">
        <f t="shared" si="0"/>
        <v>10.2497454310323</v>
      </c>
      <c r="I30" s="18">
        <f t="shared" si="1"/>
        <v>283.399745431032</v>
      </c>
      <c r="J30" s="18">
        <f t="shared" si="2"/>
        <v>0.0632571559657084</v>
      </c>
      <c r="K30" s="18">
        <f t="shared" si="3"/>
        <v>108.812583333333</v>
      </c>
      <c r="L30" s="18">
        <f t="shared" si="4"/>
        <v>1.08812583333333</v>
      </c>
      <c r="M30" s="13" t="s">
        <v>73</v>
      </c>
      <c r="N30" s="13"/>
      <c r="O30" s="18">
        <f t="shared" si="19"/>
        <v>4.17599850843319</v>
      </c>
      <c r="P30" s="18">
        <f t="shared" si="5"/>
        <v>0.264161788960524</v>
      </c>
      <c r="Q30" s="24">
        <f t="shared" si="6"/>
        <v>0.0316994146752629</v>
      </c>
      <c r="R30" s="18">
        <f t="shared" si="7"/>
        <v>0.1305751</v>
      </c>
      <c r="S30" s="25">
        <f t="shared" si="8"/>
        <v>0.242767684460995</v>
      </c>
      <c r="T30" s="3">
        <v>0.01</v>
      </c>
      <c r="U30" s="26">
        <f t="shared" si="9"/>
        <v>0.00242767684460995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0.02432767684461</v>
      </c>
      <c r="AR30" s="29">
        <f t="shared" si="15"/>
        <v>108.812583333333</v>
      </c>
      <c r="AS30" s="1">
        <f t="shared" si="16"/>
        <v>0.12</v>
      </c>
      <c r="AT30" s="2">
        <f t="shared" si="20"/>
        <v>52.8433333333333</v>
      </c>
      <c r="AU30" s="1">
        <f t="shared" si="17"/>
        <v>112467.233651521</v>
      </c>
    </row>
    <row r="31" s="1" customFormat="1" spans="1:47">
      <c r="A31" s="13"/>
      <c r="B31" s="13"/>
      <c r="C31" s="16">
        <v>4</v>
      </c>
      <c r="D31" s="19">
        <v>17.358905811</v>
      </c>
      <c r="E31" s="20">
        <f t="shared" si="18"/>
        <v>10.2497454310323</v>
      </c>
      <c r="F31" s="16" t="s">
        <v>73</v>
      </c>
      <c r="G31" s="13">
        <v>5</v>
      </c>
      <c r="H31" s="18">
        <f t="shared" si="0"/>
        <v>17.358905811</v>
      </c>
      <c r="I31" s="18">
        <f t="shared" si="1"/>
        <v>290.508905811</v>
      </c>
      <c r="J31" s="18">
        <f t="shared" si="2"/>
        <v>0.146639077926769</v>
      </c>
      <c r="K31" s="18">
        <f t="shared" si="3"/>
        <v>108.812583333333</v>
      </c>
      <c r="L31" s="18">
        <f t="shared" si="4"/>
        <v>1.08812583333333</v>
      </c>
      <c r="M31" s="13" t="s">
        <v>75</v>
      </c>
      <c r="N31" s="18">
        <f>(O30-P30)*C22/100</f>
        <v>3.71624488349903</v>
      </c>
      <c r="O31" s="18">
        <f t="shared" si="19"/>
        <v>1.28371766930697</v>
      </c>
      <c r="P31" s="18">
        <f t="shared" si="5"/>
        <v>0.188243175345475</v>
      </c>
      <c r="Q31" s="24">
        <f t="shared" si="6"/>
        <v>0.022589181041457</v>
      </c>
      <c r="R31" s="18">
        <f t="shared" si="7"/>
        <v>0.1305751</v>
      </c>
      <c r="S31" s="25">
        <f t="shared" si="8"/>
        <v>0.172997616248863</v>
      </c>
      <c r="T31" s="3">
        <v>0.01</v>
      </c>
      <c r="U31" s="26">
        <f t="shared" si="9"/>
        <v>0.00172997616248863</v>
      </c>
      <c r="V31" s="25"/>
      <c r="W31" s="3"/>
      <c r="X31" s="26"/>
      <c r="Y31" s="28">
        <v>0.02</v>
      </c>
      <c r="Z31" s="3">
        <v>0.21</v>
      </c>
      <c r="AA31" s="27">
        <f t="shared" si="10"/>
        <v>0.0042</v>
      </c>
      <c r="AB31" s="3">
        <v>0.01</v>
      </c>
      <c r="AC31" s="3">
        <v>0.29</v>
      </c>
      <c r="AD31" s="27">
        <f t="shared" si="11"/>
        <v>0.0029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</v>
      </c>
      <c r="AO31" s="3">
        <v>0.38</v>
      </c>
      <c r="AP31" s="3">
        <f t="shared" si="13"/>
        <v>0.0038</v>
      </c>
      <c r="AQ31" s="1">
        <f t="shared" si="14"/>
        <v>0.0236299761624886</v>
      </c>
      <c r="AR31" s="29">
        <f t="shared" si="15"/>
        <v>108.812583333333</v>
      </c>
      <c r="AS31" s="1">
        <f t="shared" si="16"/>
        <v>0.12</v>
      </c>
      <c r="AT31" s="2">
        <f t="shared" si="20"/>
        <v>52.8433333333333</v>
      </c>
      <c r="AU31" s="1">
        <f t="shared" si="17"/>
        <v>109241.752396728</v>
      </c>
    </row>
    <row r="32" s="1" customFormat="1" spans="1:47">
      <c r="A32" s="13"/>
      <c r="B32" s="13"/>
      <c r="C32" s="16">
        <v>5</v>
      </c>
      <c r="D32" s="19">
        <v>19.8703284445161</v>
      </c>
      <c r="E32" s="20">
        <f t="shared" si="18"/>
        <v>17.358905811</v>
      </c>
      <c r="F32" s="16" t="s">
        <v>75</v>
      </c>
      <c r="G32" s="13">
        <v>6</v>
      </c>
      <c r="H32" s="18">
        <f t="shared" si="0"/>
        <v>19.8703284445161</v>
      </c>
      <c r="I32" s="18">
        <f t="shared" si="1"/>
        <v>293.020328444516</v>
      </c>
      <c r="J32" s="18">
        <f t="shared" si="2"/>
        <v>0.195436679964692</v>
      </c>
      <c r="K32" s="18">
        <f t="shared" si="3"/>
        <v>108.812583333333</v>
      </c>
      <c r="L32" s="18">
        <f t="shared" si="4"/>
        <v>1.08812583333333</v>
      </c>
      <c r="M32" s="13" t="s">
        <v>73</v>
      </c>
      <c r="N32" s="13"/>
      <c r="O32" s="18">
        <f t="shared" si="19"/>
        <v>2.18360032729483</v>
      </c>
      <c r="P32" s="18">
        <f t="shared" si="5"/>
        <v>0.426755598336316</v>
      </c>
      <c r="Q32" s="24">
        <f t="shared" si="6"/>
        <v>0.0512106718003579</v>
      </c>
      <c r="R32" s="18">
        <f t="shared" si="7"/>
        <v>0.1305751</v>
      </c>
      <c r="S32" s="25">
        <f t="shared" si="8"/>
        <v>0.392193242052718</v>
      </c>
      <c r="T32" s="3">
        <v>0.01</v>
      </c>
      <c r="U32" s="26">
        <f t="shared" si="9"/>
        <v>0.00392193242052718</v>
      </c>
      <c r="V32" s="25"/>
      <c r="W32" s="3"/>
      <c r="X32" s="26"/>
      <c r="Y32" s="28">
        <v>0.02</v>
      </c>
      <c r="Z32" s="3">
        <v>0.21</v>
      </c>
      <c r="AA32" s="27">
        <f t="shared" si="10"/>
        <v>0.0042</v>
      </c>
      <c r="AB32" s="3">
        <v>0.01</v>
      </c>
      <c r="AC32" s="3">
        <v>0.29</v>
      </c>
      <c r="AD32" s="27">
        <f t="shared" si="11"/>
        <v>0.0029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</v>
      </c>
      <c r="AO32" s="3">
        <v>0.38</v>
      </c>
      <c r="AP32" s="3">
        <f t="shared" si="13"/>
        <v>0.0038</v>
      </c>
      <c r="AQ32" s="1">
        <f t="shared" si="14"/>
        <v>0.0258219324205272</v>
      </c>
      <c r="AR32" s="29">
        <f t="shared" si="15"/>
        <v>108.812583333333</v>
      </c>
      <c r="AS32" s="1">
        <f t="shared" si="16"/>
        <v>0.12</v>
      </c>
      <c r="AT32" s="2">
        <f t="shared" si="20"/>
        <v>52.8433333333333</v>
      </c>
      <c r="AU32" s="1">
        <f t="shared" si="17"/>
        <v>119375.200740414</v>
      </c>
    </row>
    <row r="33" s="1" customFormat="1" spans="1:47">
      <c r="A33" s="13"/>
      <c r="B33" s="13"/>
      <c r="C33" s="16">
        <v>6</v>
      </c>
      <c r="D33" s="19">
        <v>21.159105882</v>
      </c>
      <c r="E33" s="20">
        <f t="shared" si="18"/>
        <v>19.8703284445161</v>
      </c>
      <c r="F33" s="16" t="s">
        <v>73</v>
      </c>
      <c r="G33" s="13">
        <v>7</v>
      </c>
      <c r="H33" s="18">
        <f t="shared" si="0"/>
        <v>21.159105882</v>
      </c>
      <c r="I33" s="18">
        <f t="shared" si="1"/>
        <v>294.309105882</v>
      </c>
      <c r="J33" s="18">
        <f t="shared" si="2"/>
        <v>0.226047744909603</v>
      </c>
      <c r="K33" s="18">
        <f t="shared" si="3"/>
        <v>108.812583333333</v>
      </c>
      <c r="L33" s="18">
        <f t="shared" si="4"/>
        <v>1.08812583333333</v>
      </c>
      <c r="M33" s="13" t="s">
        <v>73</v>
      </c>
      <c r="N33" s="13"/>
      <c r="O33" s="18">
        <f t="shared" si="19"/>
        <v>2.84497056229184</v>
      </c>
      <c r="P33" s="18">
        <f t="shared" si="5"/>
        <v>0.643099179940276</v>
      </c>
      <c r="Q33" s="24">
        <f t="shared" si="6"/>
        <v>0.0771719015928332</v>
      </c>
      <c r="R33" s="18">
        <f t="shared" si="7"/>
        <v>0.1305751</v>
      </c>
      <c r="S33" s="25">
        <f t="shared" si="8"/>
        <v>0.591015450823573</v>
      </c>
      <c r="T33" s="3">
        <v>0.01</v>
      </c>
      <c r="U33" s="26">
        <f t="shared" si="9"/>
        <v>0.00591015450823573</v>
      </c>
      <c r="V33" s="25"/>
      <c r="W33" s="3"/>
      <c r="X33" s="26"/>
      <c r="Y33" s="28">
        <v>0.04</v>
      </c>
      <c r="Z33" s="3">
        <v>0.21</v>
      </c>
      <c r="AA33" s="27">
        <f t="shared" si="10"/>
        <v>0.0084</v>
      </c>
      <c r="AB33" s="3">
        <v>0.015</v>
      </c>
      <c r="AC33" s="3">
        <v>0.29</v>
      </c>
      <c r="AD33" s="27">
        <f t="shared" si="11"/>
        <v>0.00435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0.0353601545082357</v>
      </c>
      <c r="AR33" s="29">
        <f t="shared" si="15"/>
        <v>108.812583333333</v>
      </c>
      <c r="AS33" s="1">
        <f t="shared" si="16"/>
        <v>0.12</v>
      </c>
      <c r="AT33" s="2">
        <f t="shared" si="20"/>
        <v>52.8433333333333</v>
      </c>
      <c r="AU33" s="1">
        <f t="shared" si="17"/>
        <v>163470.551850608</v>
      </c>
    </row>
    <row r="34" s="1" customFormat="1" spans="1:47">
      <c r="A34" s="13"/>
      <c r="B34" s="13"/>
      <c r="C34" s="16">
        <v>7</v>
      </c>
      <c r="D34" s="19">
        <v>23.8847235045161</v>
      </c>
      <c r="E34" s="20">
        <f t="shared" si="18"/>
        <v>21.159105882</v>
      </c>
      <c r="F34" s="16" t="s">
        <v>73</v>
      </c>
      <c r="G34" s="13">
        <v>8</v>
      </c>
      <c r="H34" s="18">
        <f t="shared" si="0"/>
        <v>23.8847235045161</v>
      </c>
      <c r="I34" s="18">
        <f t="shared" si="1"/>
        <v>297.034723504516</v>
      </c>
      <c r="J34" s="18">
        <f t="shared" si="2"/>
        <v>0.306226147116537</v>
      </c>
      <c r="K34" s="18">
        <f t="shared" si="3"/>
        <v>108.812583333333</v>
      </c>
      <c r="L34" s="18">
        <f t="shared" si="4"/>
        <v>1.08812583333333</v>
      </c>
      <c r="M34" s="13" t="s">
        <v>73</v>
      </c>
      <c r="N34" s="13"/>
      <c r="O34" s="18">
        <f t="shared" si="19"/>
        <v>3.2899972156849</v>
      </c>
      <c r="P34" s="18">
        <f t="shared" si="5"/>
        <v>1.00748317138332</v>
      </c>
      <c r="Q34" s="24">
        <f t="shared" si="6"/>
        <v>0.120897980565999</v>
      </c>
      <c r="R34" s="18">
        <f t="shared" si="7"/>
        <v>0.1305751</v>
      </c>
      <c r="S34" s="25">
        <f t="shared" si="8"/>
        <v>0.925888477711283</v>
      </c>
      <c r="T34" s="3">
        <v>0.01</v>
      </c>
      <c r="U34" s="26">
        <f t="shared" si="9"/>
        <v>0.00925888477711283</v>
      </c>
      <c r="V34" s="25"/>
      <c r="W34" s="3"/>
      <c r="X34" s="26"/>
      <c r="Y34" s="28">
        <v>0.04</v>
      </c>
      <c r="Z34" s="3">
        <v>0.21</v>
      </c>
      <c r="AA34" s="27">
        <f t="shared" si="10"/>
        <v>0.0084</v>
      </c>
      <c r="AB34" s="3">
        <v>0.015</v>
      </c>
      <c r="AC34" s="3">
        <v>0.29</v>
      </c>
      <c r="AD34" s="27">
        <f t="shared" si="11"/>
        <v>0.00435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0.0387088847771128</v>
      </c>
      <c r="AR34" s="29">
        <f t="shared" si="15"/>
        <v>108.812583333333</v>
      </c>
      <c r="AS34" s="1">
        <f t="shared" si="16"/>
        <v>0.12</v>
      </c>
      <c r="AT34" s="2">
        <f t="shared" si="20"/>
        <v>52.8433333333333</v>
      </c>
      <c r="AU34" s="1">
        <f t="shared" si="17"/>
        <v>178951.784686417</v>
      </c>
    </row>
    <row r="35" s="1" customFormat="1" spans="1:47">
      <c r="A35" s="13"/>
      <c r="B35" s="13"/>
      <c r="C35" s="16">
        <v>8</v>
      </c>
      <c r="D35" s="19">
        <v>23.6611644790323</v>
      </c>
      <c r="E35" s="20">
        <f t="shared" si="18"/>
        <v>23.8847235045161</v>
      </c>
      <c r="F35" s="16" t="s">
        <v>73</v>
      </c>
      <c r="G35" s="13">
        <v>9</v>
      </c>
      <c r="H35" s="18">
        <f t="shared" si="0"/>
        <v>23.6611644790323</v>
      </c>
      <c r="I35" s="18">
        <f t="shared" si="1"/>
        <v>296.811164479032</v>
      </c>
      <c r="J35" s="18">
        <f t="shared" si="2"/>
        <v>0.298758006943588</v>
      </c>
      <c r="K35" s="18">
        <f t="shared" si="3"/>
        <v>108.812583333333</v>
      </c>
      <c r="L35" s="18">
        <f t="shared" si="4"/>
        <v>1.08812583333333</v>
      </c>
      <c r="M35" s="13" t="s">
        <v>73</v>
      </c>
      <c r="N35" s="13"/>
      <c r="O35" s="18">
        <f t="shared" si="19"/>
        <v>3.37063987763491</v>
      </c>
      <c r="P35" s="18">
        <f t="shared" si="5"/>
        <v>1.00700565196679</v>
      </c>
      <c r="Q35" s="24">
        <f t="shared" si="6"/>
        <v>0.120840678236014</v>
      </c>
      <c r="R35" s="18">
        <f t="shared" si="7"/>
        <v>0.1305751</v>
      </c>
      <c r="S35" s="25">
        <f t="shared" si="8"/>
        <v>0.925449631943719</v>
      </c>
      <c r="T35" s="3">
        <v>0.01</v>
      </c>
      <c r="U35" s="26">
        <f t="shared" si="9"/>
        <v>0.00925449631943719</v>
      </c>
      <c r="V35" s="25"/>
      <c r="W35" s="3"/>
      <c r="X35" s="26"/>
      <c r="Y35" s="28">
        <v>0.02</v>
      </c>
      <c r="Z35" s="3">
        <v>0.21</v>
      </c>
      <c r="AA35" s="27">
        <f t="shared" si="10"/>
        <v>0.0042</v>
      </c>
      <c r="AB35" s="3">
        <v>0.01</v>
      </c>
      <c r="AC35" s="3">
        <v>0.29</v>
      </c>
      <c r="AD35" s="27">
        <f t="shared" si="11"/>
        <v>0.0029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</v>
      </c>
      <c r="AO35" s="3">
        <v>0.38</v>
      </c>
      <c r="AP35" s="3">
        <f t="shared" si="13"/>
        <v>0.0038</v>
      </c>
      <c r="AQ35" s="1">
        <f t="shared" si="14"/>
        <v>0.0311544963194372</v>
      </c>
      <c r="AR35" s="29">
        <f t="shared" si="15"/>
        <v>108.812583333333</v>
      </c>
      <c r="AS35" s="1">
        <f t="shared" si="16"/>
        <v>0.12</v>
      </c>
      <c r="AT35" s="2">
        <f t="shared" si="20"/>
        <v>52.8433333333333</v>
      </c>
      <c r="AU35" s="1">
        <f t="shared" si="17"/>
        <v>144027.72772896</v>
      </c>
    </row>
    <row r="36" s="1" customFormat="1" spans="1:47">
      <c r="A36" s="13"/>
      <c r="B36" s="13"/>
      <c r="C36" s="16">
        <v>9</v>
      </c>
      <c r="D36" s="19">
        <v>18.9975387416667</v>
      </c>
      <c r="E36" s="20">
        <f t="shared" si="18"/>
        <v>23.6611644790323</v>
      </c>
      <c r="F36" s="16" t="s">
        <v>73</v>
      </c>
      <c r="G36" s="13">
        <v>10</v>
      </c>
      <c r="H36" s="18">
        <f t="shared" si="0"/>
        <v>18.9975387416667</v>
      </c>
      <c r="I36" s="18">
        <f t="shared" si="1"/>
        <v>292.147538741667</v>
      </c>
      <c r="J36" s="18">
        <f t="shared" si="2"/>
        <v>0.176967261787054</v>
      </c>
      <c r="K36" s="18">
        <f t="shared" si="3"/>
        <v>108.812583333333</v>
      </c>
      <c r="L36" s="18">
        <f t="shared" si="4"/>
        <v>1.08812583333333</v>
      </c>
      <c r="M36" s="13" t="s">
        <v>73</v>
      </c>
      <c r="N36" s="13"/>
      <c r="O36" s="18">
        <f t="shared" si="19"/>
        <v>3.45176005900146</v>
      </c>
      <c r="P36" s="18">
        <f t="shared" si="5"/>
        <v>0.610848525987408</v>
      </c>
      <c r="Q36" s="24">
        <f t="shared" si="6"/>
        <v>0.073301823118489</v>
      </c>
      <c r="R36" s="18">
        <f t="shared" si="7"/>
        <v>0.1305751</v>
      </c>
      <c r="S36" s="25">
        <f t="shared" si="8"/>
        <v>0.561376733531041</v>
      </c>
      <c r="T36" s="3">
        <v>0.01</v>
      </c>
      <c r="U36" s="26">
        <f t="shared" si="9"/>
        <v>0.00561376733531041</v>
      </c>
      <c r="V36" s="25"/>
      <c r="W36" s="3"/>
      <c r="X36" s="26"/>
      <c r="Y36" s="28">
        <v>0.02</v>
      </c>
      <c r="Z36" s="3">
        <v>0.21</v>
      </c>
      <c r="AA36" s="27">
        <f t="shared" si="10"/>
        <v>0.0042</v>
      </c>
      <c r="AB36" s="3">
        <v>0.01</v>
      </c>
      <c r="AC36" s="3">
        <v>0.29</v>
      </c>
      <c r="AD36" s="27">
        <f t="shared" si="11"/>
        <v>0.0029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0.0275137673353104</v>
      </c>
      <c r="AR36" s="29">
        <f t="shared" si="15"/>
        <v>108.812583333333</v>
      </c>
      <c r="AS36" s="1">
        <f t="shared" si="16"/>
        <v>0.12</v>
      </c>
      <c r="AT36" s="2">
        <f t="shared" si="20"/>
        <v>52.8433333333333</v>
      </c>
      <c r="AU36" s="1">
        <f t="shared" si="17"/>
        <v>127196.580228315</v>
      </c>
    </row>
    <row r="37" s="1" customFormat="1" spans="1:47">
      <c r="A37" s="13"/>
      <c r="B37" s="13"/>
      <c r="C37" s="16">
        <v>10</v>
      </c>
      <c r="D37" s="19">
        <v>16.0229698141936</v>
      </c>
      <c r="E37" s="20">
        <f t="shared" si="18"/>
        <v>18.9975387416667</v>
      </c>
      <c r="F37" s="16" t="s">
        <v>73</v>
      </c>
      <c r="G37" s="13">
        <v>11</v>
      </c>
      <c r="H37" s="18">
        <f t="shared" si="0"/>
        <v>16.0229698141936</v>
      </c>
      <c r="I37" s="18">
        <f t="shared" si="1"/>
        <v>289.172969814194</v>
      </c>
      <c r="J37" s="18">
        <f t="shared" si="2"/>
        <v>0.12560397736114</v>
      </c>
      <c r="K37" s="18">
        <f t="shared" si="3"/>
        <v>108.812583333333</v>
      </c>
      <c r="L37" s="18">
        <f t="shared" si="4"/>
        <v>1.08812583333333</v>
      </c>
      <c r="M37" s="13" t="s">
        <v>75</v>
      </c>
      <c r="N37" s="18">
        <f>(O36-P36)*C22/100</f>
        <v>2.69886595636335</v>
      </c>
      <c r="O37" s="18">
        <f t="shared" si="19"/>
        <v>1.23017140998404</v>
      </c>
      <c r="P37" s="18">
        <f t="shared" si="5"/>
        <v>0.154514421929957</v>
      </c>
      <c r="Q37" s="24">
        <f t="shared" si="6"/>
        <v>0.0185417306315948</v>
      </c>
      <c r="R37" s="18">
        <f t="shared" si="7"/>
        <v>0.1305751</v>
      </c>
      <c r="S37" s="25">
        <f t="shared" si="8"/>
        <v>0.142000508761585</v>
      </c>
      <c r="T37" s="3">
        <v>0.01</v>
      </c>
      <c r="U37" s="26">
        <f t="shared" si="9"/>
        <v>0.00142000508761585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0.0233200050876158</v>
      </c>
      <c r="AR37" s="29">
        <f t="shared" si="15"/>
        <v>108.812583333333</v>
      </c>
      <c r="AS37" s="1">
        <f t="shared" si="16"/>
        <v>0.12</v>
      </c>
      <c r="AT37" s="2">
        <f t="shared" si="20"/>
        <v>52.8433333333333</v>
      </c>
      <c r="AU37" s="1">
        <f t="shared" si="17"/>
        <v>107808.751229966</v>
      </c>
    </row>
    <row r="38" s="1" customFormat="1" spans="1:48">
      <c r="A38" s="13"/>
      <c r="B38" s="13"/>
      <c r="C38" s="16">
        <v>11</v>
      </c>
      <c r="D38" s="19">
        <v>10.7559168406</v>
      </c>
      <c r="E38" s="20">
        <f t="shared" si="18"/>
        <v>16.0229698141936</v>
      </c>
      <c r="F38" s="16" t="s">
        <v>75</v>
      </c>
      <c r="G38" s="13">
        <v>12</v>
      </c>
      <c r="H38" s="18">
        <f t="shared" si="0"/>
        <v>10.7559168406</v>
      </c>
      <c r="I38" s="18">
        <f t="shared" si="1"/>
        <v>283.9059168406</v>
      </c>
      <c r="J38" s="18">
        <f t="shared" si="2"/>
        <v>0.0672530901290226</v>
      </c>
      <c r="K38" s="18">
        <f t="shared" si="3"/>
        <v>108.812583333333</v>
      </c>
      <c r="L38" s="18">
        <f t="shared" si="4"/>
        <v>1.08812583333333</v>
      </c>
      <c r="M38" s="13" t="s">
        <v>73</v>
      </c>
      <c r="N38" s="13"/>
      <c r="O38" s="18">
        <f t="shared" si="19"/>
        <v>2.16378282138741</v>
      </c>
      <c r="P38" s="18">
        <f t="shared" si="5"/>
        <v>0.145521081106399</v>
      </c>
      <c r="Q38" s="24">
        <f t="shared" si="6"/>
        <v>0.0174625297327678</v>
      </c>
      <c r="R38" s="18">
        <f t="shared" si="7"/>
        <v>0.1305751</v>
      </c>
      <c r="S38" s="25">
        <f t="shared" si="8"/>
        <v>0.13373552639644</v>
      </c>
      <c r="T38" s="3">
        <v>0.01</v>
      </c>
      <c r="U38" s="26">
        <f t="shared" si="9"/>
        <v>0.0013373552639644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0.0232373552639644</v>
      </c>
      <c r="AR38" s="29">
        <f t="shared" si="15"/>
        <v>108.812583333333</v>
      </c>
      <c r="AS38" s="1">
        <f t="shared" si="16"/>
        <v>0.12</v>
      </c>
      <c r="AT38" s="2">
        <f t="shared" si="20"/>
        <v>52.8433333333333</v>
      </c>
      <c r="AU38" s="1">
        <f t="shared" si="17"/>
        <v>107426.659792003</v>
      </c>
      <c r="AV38" s="1">
        <f>SUM(AU27:AU38)</f>
        <v>1481197.36931365</v>
      </c>
    </row>
    <row r="39" s="1" customFormat="1" spans="1:46">
      <c r="A39" s="13"/>
      <c r="B39" s="13"/>
      <c r="C39" s="16">
        <v>12</v>
      </c>
      <c r="D39" s="19">
        <v>5.73221545045161</v>
      </c>
      <c r="E39" s="20">
        <f t="shared" si="18"/>
        <v>10.7559168406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44</v>
      </c>
      <c r="T40" s="23"/>
      <c r="U40" s="23"/>
      <c r="V40" s="23" t="s">
        <v>45</v>
      </c>
      <c r="W40" s="23"/>
      <c r="X40" s="23"/>
      <c r="Y40" s="23" t="s">
        <v>46</v>
      </c>
      <c r="Z40" s="23"/>
      <c r="AA40" s="23"/>
      <c r="AB40" s="23" t="s">
        <v>47</v>
      </c>
      <c r="AC40" s="23"/>
      <c r="AD40" s="23"/>
      <c r="AE40" s="23" t="s">
        <v>48</v>
      </c>
      <c r="AF40" s="23"/>
      <c r="AG40" s="23"/>
      <c r="AH40" s="23" t="s">
        <v>49</v>
      </c>
      <c r="AI40" s="23"/>
      <c r="AJ40" s="23"/>
      <c r="AK40" s="31" t="s">
        <v>50</v>
      </c>
      <c r="AL40" s="32"/>
      <c r="AM40" s="33"/>
      <c r="AN40" s="23" t="s">
        <v>51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4" t="s">
        <v>11</v>
      </c>
      <c r="AO41" s="34" t="s">
        <v>12</v>
      </c>
      <c r="AP41" s="34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3</v>
      </c>
      <c r="E42" s="16"/>
      <c r="F42" s="16"/>
      <c r="G42" s="13">
        <v>1</v>
      </c>
      <c r="H42" s="18">
        <f t="shared" ref="H42:H53" si="21">E43</f>
        <v>3</v>
      </c>
      <c r="I42" s="18">
        <f t="shared" ref="I42:I53" si="22">H42+273.15</f>
        <v>276.15</v>
      </c>
      <c r="J42" s="18">
        <f t="shared" ref="J42:J53" si="23">EXP(($C$16*(I42-$C$14))/($C$17*I42*$C$14))</f>
        <v>0.0256677222920585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0.00197875144870551</v>
      </c>
      <c r="Q42" s="24">
        <f t="shared" ref="Q42:Q53" si="27">P42*$B$44</f>
        <v>0.000257237688331716</v>
      </c>
      <c r="R42" s="18">
        <f t="shared" ref="R42:R53" si="28">L42*$B$44</f>
        <v>0.0100218354166667</v>
      </c>
      <c r="S42" s="25">
        <f t="shared" ref="S42:S53" si="29">Q42/R42</f>
        <v>0.0256677222920585</v>
      </c>
      <c r="T42" s="3">
        <v>0.01</v>
      </c>
      <c r="U42" s="26">
        <f t="shared" ref="U42:U53" si="30">S42*T42</f>
        <v>0.000256677222920585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0.0150566772229206</v>
      </c>
      <c r="AR42" s="29">
        <f t="shared" ref="AR42:AR53" si="34">$B$42/12</f>
        <v>7.70910416666667</v>
      </c>
      <c r="AS42" s="1">
        <f t="shared" ref="AS42:AS53" si="35">$B$44</f>
        <v>0.13</v>
      </c>
      <c r="AT42" s="2">
        <f t="shared" ref="AT42:AT53" si="36">$E$5/12</f>
        <v>15.6792465753425</v>
      </c>
      <c r="AU42" s="1">
        <f t="shared" ref="AU42:AU53" si="37">AT42*10000*AS42*0.67*AR42*AQ42</f>
        <v>1585.17202481242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2.5317716126129</v>
      </c>
      <c r="E43" s="20">
        <f t="shared" ref="E43:E54" si="38">D42</f>
        <v>3</v>
      </c>
      <c r="F43" s="16" t="s">
        <v>73</v>
      </c>
      <c r="G43" s="13">
        <v>2</v>
      </c>
      <c r="H43" s="18">
        <f t="shared" si="21"/>
        <v>2.5317716126129</v>
      </c>
      <c r="I43" s="18">
        <f t="shared" si="22"/>
        <v>275.681771612613</v>
      </c>
      <c r="J43" s="18">
        <f t="shared" si="23"/>
        <v>0.024175722720045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0.152203331884628</v>
      </c>
      <c r="P43" s="18">
        <f t="shared" si="26"/>
        <v>0.00367962554870975</v>
      </c>
      <c r="Q43" s="24">
        <f t="shared" si="27"/>
        <v>0.000478351321332267</v>
      </c>
      <c r="R43" s="18">
        <f t="shared" si="28"/>
        <v>0.0100218354166667</v>
      </c>
      <c r="S43" s="25">
        <f t="shared" si="29"/>
        <v>0.0477309097031021</v>
      </c>
      <c r="T43" s="3">
        <v>0.01</v>
      </c>
      <c r="U43" s="26">
        <f t="shared" si="30"/>
        <v>0.000477309097031021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0.015277309097031</v>
      </c>
      <c r="AR43" s="29">
        <f t="shared" si="34"/>
        <v>7.70910416666667</v>
      </c>
      <c r="AS43" s="1">
        <f t="shared" si="35"/>
        <v>0.13</v>
      </c>
      <c r="AT43" s="2">
        <f t="shared" si="36"/>
        <v>15.6792465753425</v>
      </c>
      <c r="AU43" s="1">
        <f t="shared" si="37"/>
        <v>1608.40022247142</v>
      </c>
    </row>
    <row r="44" s="1" customFormat="1" spans="1:47">
      <c r="A44" s="13" t="s">
        <v>37</v>
      </c>
      <c r="B44" s="13">
        <f>I5</f>
        <v>0.13</v>
      </c>
      <c r="C44" s="16">
        <v>2</v>
      </c>
      <c r="D44" s="19">
        <v>4.31763582717241</v>
      </c>
      <c r="E44" s="20">
        <f t="shared" si="38"/>
        <v>2.5317716126129</v>
      </c>
      <c r="F44" s="16" t="s">
        <v>73</v>
      </c>
      <c r="G44" s="13">
        <v>3</v>
      </c>
      <c r="H44" s="18">
        <f t="shared" si="21"/>
        <v>4.31763582717241</v>
      </c>
      <c r="I44" s="18">
        <f t="shared" si="22"/>
        <v>277.467635827172</v>
      </c>
      <c r="J44" s="18">
        <f t="shared" si="23"/>
        <v>0.0303462261169806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0.225614748002585</v>
      </c>
      <c r="P44" s="18">
        <f t="shared" si="26"/>
        <v>0.00684655615821203</v>
      </c>
      <c r="Q44" s="24">
        <f t="shared" si="27"/>
        <v>0.000890052300567564</v>
      </c>
      <c r="R44" s="18">
        <f t="shared" si="28"/>
        <v>0.0100218354166667</v>
      </c>
      <c r="S44" s="25">
        <f t="shared" si="29"/>
        <v>0.0888113068677396</v>
      </c>
      <c r="T44" s="3">
        <v>0.01</v>
      </c>
      <c r="U44" s="26">
        <f t="shared" si="30"/>
        <v>0.000888113068677396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0.0156881130686774</v>
      </c>
      <c r="AR44" s="29">
        <f t="shared" si="34"/>
        <v>7.70910416666667</v>
      </c>
      <c r="AS44" s="1">
        <f t="shared" si="35"/>
        <v>0.13</v>
      </c>
      <c r="AT44" s="2">
        <f t="shared" si="36"/>
        <v>15.6792465753425</v>
      </c>
      <c r="AU44" s="1">
        <f t="shared" si="37"/>
        <v>1651.64980230198</v>
      </c>
    </row>
    <row r="45" s="1" customFormat="1" spans="1:47">
      <c r="A45" s="13"/>
      <c r="B45" s="13"/>
      <c r="C45" s="16">
        <v>3</v>
      </c>
      <c r="D45" s="19">
        <v>10.2497454310323</v>
      </c>
      <c r="E45" s="20">
        <f t="shared" si="38"/>
        <v>4.31763582717241</v>
      </c>
      <c r="F45" s="16" t="s">
        <v>73</v>
      </c>
      <c r="G45" s="13">
        <v>4</v>
      </c>
      <c r="H45" s="18">
        <f t="shared" si="21"/>
        <v>10.2497454310323</v>
      </c>
      <c r="I45" s="18">
        <f t="shared" si="22"/>
        <v>283.399745431032</v>
      </c>
      <c r="J45" s="18">
        <f t="shared" si="23"/>
        <v>0.0632571559657084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0.295859233511039</v>
      </c>
      <c r="P45" s="18">
        <f t="shared" si="26"/>
        <v>0.0187152136781028</v>
      </c>
      <c r="Q45" s="24">
        <f t="shared" si="27"/>
        <v>0.00243297777815336</v>
      </c>
      <c r="R45" s="18">
        <f t="shared" si="28"/>
        <v>0.0100218354166667</v>
      </c>
      <c r="S45" s="25">
        <f t="shared" si="29"/>
        <v>0.242767684460995</v>
      </c>
      <c r="T45" s="3">
        <v>0.01</v>
      </c>
      <c r="U45" s="26">
        <f t="shared" si="30"/>
        <v>0.00242767684460995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0.01722767684461</v>
      </c>
      <c r="AR45" s="29">
        <f t="shared" si="34"/>
        <v>7.70910416666667</v>
      </c>
      <c r="AS45" s="1">
        <f t="shared" si="35"/>
        <v>0.13</v>
      </c>
      <c r="AT45" s="2">
        <f t="shared" si="36"/>
        <v>15.6792465753425</v>
      </c>
      <c r="AU45" s="1">
        <f t="shared" si="37"/>
        <v>1813.73559267197</v>
      </c>
    </row>
    <row r="46" s="1" customFormat="1" spans="1:47">
      <c r="A46" s="13"/>
      <c r="B46" s="13"/>
      <c r="C46" s="16">
        <v>4</v>
      </c>
      <c r="D46" s="19">
        <v>17.358905811</v>
      </c>
      <c r="E46" s="20">
        <f t="shared" si="38"/>
        <v>10.2497454310323</v>
      </c>
      <c r="F46" s="16" t="s">
        <v>73</v>
      </c>
      <c r="G46" s="13">
        <v>5</v>
      </c>
      <c r="H46" s="18">
        <f t="shared" si="21"/>
        <v>17.358905811</v>
      </c>
      <c r="I46" s="18">
        <f t="shared" si="22"/>
        <v>290.508905811</v>
      </c>
      <c r="J46" s="18">
        <f t="shared" si="23"/>
        <v>0.146639077926769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0.26328681884129</v>
      </c>
      <c r="O46" s="18">
        <f t="shared" si="39"/>
        <v>0.0909482426583135</v>
      </c>
      <c r="P46" s="18">
        <f t="shared" si="26"/>
        <v>0.0133365664424751</v>
      </c>
      <c r="Q46" s="24">
        <f t="shared" si="27"/>
        <v>0.00173375363752177</v>
      </c>
      <c r="R46" s="18">
        <f t="shared" si="28"/>
        <v>0.0100218354166667</v>
      </c>
      <c r="S46" s="25">
        <f t="shared" si="29"/>
        <v>0.172997616248863</v>
      </c>
      <c r="T46" s="3">
        <v>0.01</v>
      </c>
      <c r="U46" s="26">
        <f t="shared" si="30"/>
        <v>0.00172997616248863</v>
      </c>
      <c r="V46" s="25"/>
      <c r="W46" s="3"/>
      <c r="X46" s="26"/>
      <c r="Y46" s="28">
        <v>0.02</v>
      </c>
      <c r="Z46" s="3">
        <v>0.49</v>
      </c>
      <c r="AA46" s="27">
        <f t="shared" si="31"/>
        <v>0.0098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</v>
      </c>
      <c r="AO46" s="3">
        <v>0.5</v>
      </c>
      <c r="AP46" s="3">
        <f t="shared" si="32"/>
        <v>0.005</v>
      </c>
      <c r="AQ46" s="1">
        <f t="shared" si="33"/>
        <v>0.0165299761624886</v>
      </c>
      <c r="AR46" s="29">
        <f t="shared" si="34"/>
        <v>7.70910416666667</v>
      </c>
      <c r="AS46" s="1">
        <f t="shared" si="35"/>
        <v>0.13</v>
      </c>
      <c r="AT46" s="2">
        <f t="shared" si="36"/>
        <v>15.6792465753425</v>
      </c>
      <c r="AU46" s="1">
        <f t="shared" si="37"/>
        <v>1740.28143099892</v>
      </c>
    </row>
    <row r="47" s="1" customFormat="1" spans="1:47">
      <c r="A47" s="13"/>
      <c r="B47" s="13"/>
      <c r="C47" s="16">
        <v>5</v>
      </c>
      <c r="D47" s="19">
        <v>19.8703284445161</v>
      </c>
      <c r="E47" s="20">
        <f t="shared" si="38"/>
        <v>17.358905811</v>
      </c>
      <c r="F47" s="16" t="s">
        <v>75</v>
      </c>
      <c r="G47" s="13">
        <v>6</v>
      </c>
      <c r="H47" s="18">
        <f t="shared" si="21"/>
        <v>19.8703284445161</v>
      </c>
      <c r="I47" s="18">
        <f t="shared" si="22"/>
        <v>293.020328444516</v>
      </c>
      <c r="J47" s="18">
        <f t="shared" si="23"/>
        <v>0.195436679964692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0.154702717882505</v>
      </c>
      <c r="P47" s="18">
        <f t="shared" si="26"/>
        <v>0.0302345855644712</v>
      </c>
      <c r="Q47" s="24">
        <f t="shared" si="27"/>
        <v>0.00393049612338125</v>
      </c>
      <c r="R47" s="18">
        <f t="shared" si="28"/>
        <v>0.0100218354166667</v>
      </c>
      <c r="S47" s="25">
        <f t="shared" si="29"/>
        <v>0.392193242052718</v>
      </c>
      <c r="T47" s="3">
        <v>0.01</v>
      </c>
      <c r="U47" s="26">
        <f t="shared" si="30"/>
        <v>0.00392193242052718</v>
      </c>
      <c r="V47" s="25"/>
      <c r="W47" s="3"/>
      <c r="X47" s="26"/>
      <c r="Y47" s="28">
        <v>0.02</v>
      </c>
      <c r="Z47" s="3">
        <v>0.49</v>
      </c>
      <c r="AA47" s="27">
        <f t="shared" si="31"/>
        <v>0.0098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</v>
      </c>
      <c r="AO47" s="3">
        <v>0.5</v>
      </c>
      <c r="AP47" s="3">
        <f t="shared" si="32"/>
        <v>0.005</v>
      </c>
      <c r="AQ47" s="1">
        <f t="shared" si="33"/>
        <v>0.0187219324205272</v>
      </c>
      <c r="AR47" s="29">
        <f t="shared" si="34"/>
        <v>7.70910416666667</v>
      </c>
      <c r="AS47" s="1">
        <f t="shared" si="35"/>
        <v>0.13</v>
      </c>
      <c r="AT47" s="2">
        <f t="shared" si="36"/>
        <v>15.6792465753425</v>
      </c>
      <c r="AU47" s="1">
        <f t="shared" si="37"/>
        <v>1971.05132055768</v>
      </c>
    </row>
    <row r="48" s="1" customFormat="1" spans="1:47">
      <c r="A48" s="13"/>
      <c r="B48" s="13"/>
      <c r="C48" s="16">
        <v>6</v>
      </c>
      <c r="D48" s="19">
        <v>21.159105882</v>
      </c>
      <c r="E48" s="20">
        <f t="shared" si="38"/>
        <v>19.8703284445161</v>
      </c>
      <c r="F48" s="16" t="s">
        <v>73</v>
      </c>
      <c r="G48" s="13">
        <v>7</v>
      </c>
      <c r="H48" s="18">
        <f t="shared" si="21"/>
        <v>21.159105882</v>
      </c>
      <c r="I48" s="18">
        <f t="shared" si="22"/>
        <v>294.309105882</v>
      </c>
      <c r="J48" s="18">
        <f t="shared" si="23"/>
        <v>0.226047744909603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0.201559173984701</v>
      </c>
      <c r="P48" s="18">
        <f t="shared" si="26"/>
        <v>0.0455619967450839</v>
      </c>
      <c r="Q48" s="24">
        <f t="shared" si="27"/>
        <v>0.0059230595768609</v>
      </c>
      <c r="R48" s="18">
        <f t="shared" si="28"/>
        <v>0.0100218354166667</v>
      </c>
      <c r="S48" s="25">
        <f t="shared" si="29"/>
        <v>0.591015450823573</v>
      </c>
      <c r="T48" s="3">
        <v>0.01</v>
      </c>
      <c r="U48" s="26">
        <f t="shared" si="30"/>
        <v>0.00591015450823573</v>
      </c>
      <c r="V48" s="25"/>
      <c r="W48" s="3"/>
      <c r="X48" s="26"/>
      <c r="Y48" s="28">
        <v>0.04</v>
      </c>
      <c r="Z48" s="3">
        <v>0.49</v>
      </c>
      <c r="AA48" s="27">
        <f t="shared" si="31"/>
        <v>0.0196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32"/>
        <v>0.0075</v>
      </c>
      <c r="AQ48" s="1">
        <f t="shared" si="33"/>
        <v>0.0330101545082357</v>
      </c>
      <c r="AR48" s="29">
        <f t="shared" si="34"/>
        <v>7.70910416666667</v>
      </c>
      <c r="AS48" s="1">
        <f t="shared" si="35"/>
        <v>0.13</v>
      </c>
      <c r="AT48" s="2">
        <f t="shared" si="36"/>
        <v>15.6792465753425</v>
      </c>
      <c r="AU48" s="1">
        <f t="shared" si="37"/>
        <v>3475.32013115978</v>
      </c>
    </row>
    <row r="49" s="1" customFormat="1" spans="1:47">
      <c r="A49" s="13"/>
      <c r="B49" s="13"/>
      <c r="C49" s="16">
        <v>7</v>
      </c>
      <c r="D49" s="19">
        <v>23.8847235045161</v>
      </c>
      <c r="E49" s="20">
        <f t="shared" si="38"/>
        <v>21.159105882</v>
      </c>
      <c r="F49" s="16" t="s">
        <v>73</v>
      </c>
      <c r="G49" s="13">
        <v>8</v>
      </c>
      <c r="H49" s="18">
        <f t="shared" si="21"/>
        <v>23.8847235045161</v>
      </c>
      <c r="I49" s="18">
        <f t="shared" si="22"/>
        <v>297.034723504516</v>
      </c>
      <c r="J49" s="18">
        <f t="shared" si="23"/>
        <v>0.306226147116537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0.233088218906283</v>
      </c>
      <c r="P49" s="18">
        <f t="shared" si="26"/>
        <v>0.0713777072139271</v>
      </c>
      <c r="Q49" s="24">
        <f t="shared" si="27"/>
        <v>0.00927910193781053</v>
      </c>
      <c r="R49" s="18">
        <f t="shared" si="28"/>
        <v>0.0100218354166667</v>
      </c>
      <c r="S49" s="25">
        <f t="shared" si="29"/>
        <v>0.925888477711283</v>
      </c>
      <c r="T49" s="3">
        <v>0.01</v>
      </c>
      <c r="U49" s="26">
        <f t="shared" si="30"/>
        <v>0.00925888477711283</v>
      </c>
      <c r="V49" s="25"/>
      <c r="W49" s="3"/>
      <c r="X49" s="26"/>
      <c r="Y49" s="28">
        <v>0.04</v>
      </c>
      <c r="Z49" s="3">
        <v>0.49</v>
      </c>
      <c r="AA49" s="27">
        <f t="shared" si="31"/>
        <v>0.0196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0.015</v>
      </c>
      <c r="AO49" s="3">
        <v>0.5</v>
      </c>
      <c r="AP49" s="3">
        <f t="shared" si="32"/>
        <v>0.0075</v>
      </c>
      <c r="AQ49" s="1">
        <f t="shared" si="33"/>
        <v>0.0363588847771128</v>
      </c>
      <c r="AR49" s="29">
        <f t="shared" si="34"/>
        <v>7.70910416666667</v>
      </c>
      <c r="AS49" s="1">
        <f t="shared" si="35"/>
        <v>0.13</v>
      </c>
      <c r="AT49" s="2">
        <f t="shared" si="36"/>
        <v>15.6792465753425</v>
      </c>
      <c r="AU49" s="1">
        <f t="shared" si="37"/>
        <v>3827.87557631376</v>
      </c>
    </row>
    <row r="50" s="1" customFormat="1" spans="1:47">
      <c r="A50" s="13"/>
      <c r="B50" s="13"/>
      <c r="C50" s="16">
        <v>8</v>
      </c>
      <c r="D50" s="19">
        <v>23.6611644790323</v>
      </c>
      <c r="E50" s="20">
        <f t="shared" si="38"/>
        <v>23.8847235045161</v>
      </c>
      <c r="F50" s="16" t="s">
        <v>73</v>
      </c>
      <c r="G50" s="13">
        <v>9</v>
      </c>
      <c r="H50" s="18">
        <f t="shared" si="21"/>
        <v>23.6611644790323</v>
      </c>
      <c r="I50" s="18">
        <f t="shared" si="22"/>
        <v>296.811164479032</v>
      </c>
      <c r="J50" s="18">
        <f t="shared" si="23"/>
        <v>0.298758006943588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0.238801553359023</v>
      </c>
      <c r="P50" s="18">
        <f t="shared" si="26"/>
        <v>0.0713438761365746</v>
      </c>
      <c r="Q50" s="24">
        <f t="shared" si="27"/>
        <v>0.00927470389775469</v>
      </c>
      <c r="R50" s="18">
        <f t="shared" si="28"/>
        <v>0.0100218354166667</v>
      </c>
      <c r="S50" s="25">
        <f t="shared" si="29"/>
        <v>0.925449631943719</v>
      </c>
      <c r="T50" s="3">
        <v>0.01</v>
      </c>
      <c r="U50" s="26">
        <f t="shared" si="30"/>
        <v>0.00925449631943719</v>
      </c>
      <c r="V50" s="25"/>
      <c r="W50" s="3"/>
      <c r="X50" s="26"/>
      <c r="Y50" s="28">
        <v>0.02</v>
      </c>
      <c r="Z50" s="3">
        <v>0.49</v>
      </c>
      <c r="AA50" s="27">
        <f t="shared" si="31"/>
        <v>0.0098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</v>
      </c>
      <c r="AO50" s="3">
        <v>0.5</v>
      </c>
      <c r="AP50" s="3">
        <f t="shared" si="32"/>
        <v>0.005</v>
      </c>
      <c r="AQ50" s="1">
        <f t="shared" si="33"/>
        <v>0.0240544963194372</v>
      </c>
      <c r="AR50" s="29">
        <f t="shared" si="34"/>
        <v>7.70910416666667</v>
      </c>
      <c r="AS50" s="1">
        <f t="shared" si="35"/>
        <v>0.13</v>
      </c>
      <c r="AT50" s="2">
        <f t="shared" si="36"/>
        <v>15.6792465753425</v>
      </c>
      <c r="AU50" s="1">
        <f t="shared" si="37"/>
        <v>2532.46543523424</v>
      </c>
    </row>
    <row r="51" s="1" customFormat="1" spans="1:47">
      <c r="A51" s="13"/>
      <c r="B51" s="13"/>
      <c r="C51" s="16">
        <v>9</v>
      </c>
      <c r="D51" s="19">
        <v>18.9975387416667</v>
      </c>
      <c r="E51" s="20">
        <f t="shared" si="38"/>
        <v>23.6611644790323</v>
      </c>
      <c r="F51" s="16" t="s">
        <v>73</v>
      </c>
      <c r="G51" s="13">
        <v>10</v>
      </c>
      <c r="H51" s="18">
        <f t="shared" si="21"/>
        <v>18.9975387416667</v>
      </c>
      <c r="I51" s="18">
        <f t="shared" si="22"/>
        <v>292.147538741667</v>
      </c>
      <c r="J51" s="18">
        <f t="shared" si="23"/>
        <v>0.176967261787054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0.244548718889115</v>
      </c>
      <c r="P51" s="18">
        <f t="shared" si="26"/>
        <v>0.0432771171553387</v>
      </c>
      <c r="Q51" s="24">
        <f t="shared" si="27"/>
        <v>0.00562602523019403</v>
      </c>
      <c r="R51" s="18">
        <f t="shared" si="28"/>
        <v>0.0100218354166667</v>
      </c>
      <c r="S51" s="25">
        <f t="shared" si="29"/>
        <v>0.561376733531041</v>
      </c>
      <c r="T51" s="3">
        <v>0.01</v>
      </c>
      <c r="U51" s="26">
        <f t="shared" si="30"/>
        <v>0.00561376733531041</v>
      </c>
      <c r="V51" s="25"/>
      <c r="W51" s="3"/>
      <c r="X51" s="26"/>
      <c r="Y51" s="28">
        <v>0.02</v>
      </c>
      <c r="Z51" s="3">
        <v>0.49</v>
      </c>
      <c r="AA51" s="27">
        <f t="shared" si="31"/>
        <v>0.0098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</v>
      </c>
      <c r="AO51" s="3">
        <v>0.5</v>
      </c>
      <c r="AP51" s="3">
        <f t="shared" si="32"/>
        <v>0.005</v>
      </c>
      <c r="AQ51" s="1">
        <f t="shared" si="33"/>
        <v>0.0204137673353104</v>
      </c>
      <c r="AR51" s="29">
        <f t="shared" si="34"/>
        <v>7.70910416666667</v>
      </c>
      <c r="AS51" s="1">
        <f t="shared" si="35"/>
        <v>0.13</v>
      </c>
      <c r="AT51" s="2">
        <f t="shared" si="36"/>
        <v>15.6792465753425</v>
      </c>
      <c r="AU51" s="1">
        <f t="shared" si="37"/>
        <v>2149.16826746498</v>
      </c>
    </row>
    <row r="52" s="1" customFormat="1" spans="1:47">
      <c r="A52" s="13"/>
      <c r="B52" s="13"/>
      <c r="C52" s="16">
        <v>10</v>
      </c>
      <c r="D52" s="19">
        <v>16.0229698141936</v>
      </c>
      <c r="E52" s="20">
        <f t="shared" si="38"/>
        <v>18.9975387416667</v>
      </c>
      <c r="F52" s="16" t="s">
        <v>73</v>
      </c>
      <c r="G52" s="13">
        <v>11</v>
      </c>
      <c r="H52" s="18">
        <f t="shared" si="21"/>
        <v>16.0229698141936</v>
      </c>
      <c r="I52" s="18">
        <f t="shared" si="22"/>
        <v>289.172969814194</v>
      </c>
      <c r="J52" s="18">
        <f t="shared" si="23"/>
        <v>0.12560397736114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0.191208021647088</v>
      </c>
      <c r="O52" s="18">
        <f t="shared" si="39"/>
        <v>0.0871546217533555</v>
      </c>
      <c r="P52" s="18">
        <f t="shared" si="26"/>
        <v>0.0109469671376272</v>
      </c>
      <c r="Q52" s="24">
        <f t="shared" si="27"/>
        <v>0.00142310572789153</v>
      </c>
      <c r="R52" s="18">
        <f t="shared" si="28"/>
        <v>0.0100218354166667</v>
      </c>
      <c r="S52" s="25">
        <f t="shared" si="29"/>
        <v>0.142000508761585</v>
      </c>
      <c r="T52" s="3">
        <v>0.01</v>
      </c>
      <c r="U52" s="26">
        <f t="shared" si="30"/>
        <v>0.00142000508761585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0.0162200050876158</v>
      </c>
      <c r="AR52" s="29">
        <f t="shared" si="34"/>
        <v>7.70910416666667</v>
      </c>
      <c r="AS52" s="1">
        <f t="shared" si="35"/>
        <v>0.13</v>
      </c>
      <c r="AT52" s="2">
        <f t="shared" si="36"/>
        <v>15.6792465753425</v>
      </c>
      <c r="AU52" s="1">
        <f t="shared" si="37"/>
        <v>1707.64757233843</v>
      </c>
    </row>
    <row r="53" s="1" customFormat="1" spans="1:48">
      <c r="A53" s="13"/>
      <c r="B53" s="13"/>
      <c r="C53" s="16">
        <v>11</v>
      </c>
      <c r="D53" s="19">
        <v>10.7559168406</v>
      </c>
      <c r="E53" s="20">
        <f t="shared" si="38"/>
        <v>16.0229698141936</v>
      </c>
      <c r="F53" s="16" t="s">
        <v>75</v>
      </c>
      <c r="G53" s="13">
        <v>12</v>
      </c>
      <c r="H53" s="18">
        <f t="shared" si="21"/>
        <v>10.7559168406</v>
      </c>
      <c r="I53" s="18">
        <f t="shared" si="22"/>
        <v>283.9059168406</v>
      </c>
      <c r="J53" s="18">
        <f t="shared" si="23"/>
        <v>0.0672530901290226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0.153298696282395</v>
      </c>
      <c r="P53" s="18">
        <f t="shared" si="26"/>
        <v>0.0103098110377416</v>
      </c>
      <c r="Q53" s="24">
        <f t="shared" si="27"/>
        <v>0.0013402754349064</v>
      </c>
      <c r="R53" s="18">
        <f t="shared" si="28"/>
        <v>0.0100218354166667</v>
      </c>
      <c r="S53" s="25">
        <f t="shared" si="29"/>
        <v>0.13373552639644</v>
      </c>
      <c r="T53" s="3">
        <v>0.01</v>
      </c>
      <c r="U53" s="26">
        <f t="shared" si="30"/>
        <v>0.0013373552639644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0.0161373552639644</v>
      </c>
      <c r="AR53" s="29">
        <f t="shared" si="34"/>
        <v>7.70910416666667</v>
      </c>
      <c r="AS53" s="1">
        <f t="shared" si="35"/>
        <v>0.13</v>
      </c>
      <c r="AT53" s="2">
        <f t="shared" si="36"/>
        <v>15.6792465753425</v>
      </c>
      <c r="AU53" s="1">
        <f t="shared" si="37"/>
        <v>1698.94617120137</v>
      </c>
      <c r="AV53" s="1">
        <f>SUM(AU42:AU53)</f>
        <v>25761.7135475269</v>
      </c>
    </row>
    <row r="54" s="1" customFormat="1" spans="1:46">
      <c r="A54" s="13"/>
      <c r="B54" s="13"/>
      <c r="C54" s="16">
        <v>12</v>
      </c>
      <c r="D54" s="19">
        <v>5.73221545045161</v>
      </c>
      <c r="E54" s="20">
        <f t="shared" si="38"/>
        <v>10.7559168406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3" t="s">
        <v>44</v>
      </c>
      <c r="T56" s="23"/>
      <c r="U56" s="23"/>
      <c r="V56" s="23" t="s">
        <v>45</v>
      </c>
      <c r="W56" s="23" t="s">
        <v>46</v>
      </c>
      <c r="X56" s="23" t="s">
        <v>47</v>
      </c>
      <c r="Y56" s="23" t="s">
        <v>48</v>
      </c>
      <c r="Z56" s="23" t="s">
        <v>49</v>
      </c>
      <c r="AA56" s="23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122.786</v>
      </c>
      <c r="C58" s="16" t="s">
        <v>72</v>
      </c>
      <c r="D58" s="17">
        <v>3</v>
      </c>
      <c r="E58" s="16"/>
      <c r="F58" s="16"/>
      <c r="G58" s="13">
        <v>1</v>
      </c>
      <c r="H58" s="18">
        <f t="shared" ref="H58:H69" si="40">E59</f>
        <v>3</v>
      </c>
      <c r="I58" s="18">
        <f t="shared" ref="I58:I69" si="41">H58+273.15</f>
        <v>276.15</v>
      </c>
      <c r="J58" s="18">
        <f t="shared" ref="J58:J69" si="42">EXP(($C$16*(I58-$C$14))/($C$17*I58*$C$14))</f>
        <v>0.0256677222920585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0.0709118313604356</v>
      </c>
      <c r="Q58" s="24">
        <f t="shared" ref="Q58:Q69" si="46">P58*$B$60</f>
        <v>0.0205644310945263</v>
      </c>
      <c r="R58" s="18">
        <f t="shared" ref="R58:R69" si="47">L58*$B$60</f>
        <v>0.80117865</v>
      </c>
      <c r="S58" s="25">
        <f t="shared" ref="S58:S69" si="48">Q58/R58</f>
        <v>0.0256677222920585</v>
      </c>
      <c r="T58" s="3">
        <v>0.27</v>
      </c>
      <c r="U58" s="26">
        <f t="shared" ref="U58:U69" si="49">S58*T58</f>
        <v>0.00693028501885579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0.227746554379164</v>
      </c>
      <c r="AC58" s="29">
        <f t="shared" ref="AC58:AC69" si="51">$B$58/12</f>
        <v>10.2321666666667</v>
      </c>
      <c r="AD58" s="1">
        <f t="shared" ref="AD58:AD69" si="52">$B$60</f>
        <v>0.29</v>
      </c>
      <c r="AE58" s="30">
        <f t="shared" ref="AE58:AE69" si="53">$E$7/12</f>
        <v>188.586301369863</v>
      </c>
      <c r="AF58" s="1">
        <f t="shared" ref="AF58:AF69" si="54">AE58*10000*AC58*AB58</f>
        <v>4394703.33953262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9">
        <v>2.5317716126129</v>
      </c>
      <c r="E59" s="20">
        <f t="shared" ref="E59:E70" si="55">D58</f>
        <v>3</v>
      </c>
      <c r="F59" s="16" t="s">
        <v>73</v>
      </c>
      <c r="G59" s="13">
        <v>2</v>
      </c>
      <c r="H59" s="18">
        <f t="shared" si="40"/>
        <v>2.5317716126129</v>
      </c>
      <c r="I59" s="18">
        <f t="shared" si="41"/>
        <v>275.681771612613</v>
      </c>
      <c r="J59" s="18">
        <f t="shared" si="42"/>
        <v>0.024175722720045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5.45445816863956</v>
      </c>
      <c r="P59" s="18">
        <f t="shared" si="45"/>
        <v>0.131865468273115</v>
      </c>
      <c r="Q59" s="24">
        <f t="shared" si="46"/>
        <v>0.0382409857992032</v>
      </c>
      <c r="R59" s="18">
        <f t="shared" si="47"/>
        <v>0.80117865</v>
      </c>
      <c r="S59" s="25">
        <f t="shared" si="48"/>
        <v>0.0477309097031021</v>
      </c>
      <c r="T59" s="3">
        <v>0.27</v>
      </c>
      <c r="U59" s="26">
        <f t="shared" si="49"/>
        <v>0.0128873456198376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0.228904011253934</v>
      </c>
      <c r="AC59" s="29">
        <f t="shared" si="51"/>
        <v>10.2321666666667</v>
      </c>
      <c r="AD59" s="1">
        <f t="shared" si="52"/>
        <v>0.29</v>
      </c>
      <c r="AE59" s="30">
        <f t="shared" si="53"/>
        <v>188.586301369863</v>
      </c>
      <c r="AF59" s="1">
        <f t="shared" si="54"/>
        <v>4417038.16521982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37</v>
      </c>
      <c r="B60" s="13">
        <f>H7</f>
        <v>0.29</v>
      </c>
      <c r="C60" s="16">
        <v>2</v>
      </c>
      <c r="D60" s="19">
        <v>4.31763582717241</v>
      </c>
      <c r="E60" s="20">
        <f t="shared" si="55"/>
        <v>2.5317716126129</v>
      </c>
      <c r="F60" s="16" t="s">
        <v>73</v>
      </c>
      <c r="G60" s="13">
        <v>3</v>
      </c>
      <c r="H60" s="18">
        <f t="shared" si="40"/>
        <v>4.31763582717241</v>
      </c>
      <c r="I60" s="18">
        <f t="shared" si="41"/>
        <v>277.467635827172</v>
      </c>
      <c r="J60" s="18">
        <f t="shared" si="42"/>
        <v>0.0303462261169806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8.08527770036645</v>
      </c>
      <c r="P60" s="18">
        <f t="shared" si="45"/>
        <v>0.245357665313901</v>
      </c>
      <c r="Q60" s="24">
        <f t="shared" si="46"/>
        <v>0.0711537229410313</v>
      </c>
      <c r="R60" s="18">
        <f t="shared" si="47"/>
        <v>0.80117865</v>
      </c>
      <c r="S60" s="25">
        <f t="shared" si="48"/>
        <v>0.0888113068677396</v>
      </c>
      <c r="T60" s="3">
        <v>0.27</v>
      </c>
      <c r="U60" s="26">
        <f t="shared" si="49"/>
        <v>0.0239790528542897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0.231059129969588</v>
      </c>
      <c r="AC60" s="29">
        <f t="shared" si="51"/>
        <v>10.2321666666667</v>
      </c>
      <c r="AD60" s="1">
        <f t="shared" si="52"/>
        <v>0.29</v>
      </c>
      <c r="AE60" s="30">
        <f t="shared" si="53"/>
        <v>188.586301369863</v>
      </c>
      <c r="AF60" s="1">
        <f t="shared" si="54"/>
        <v>4458624.33736891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9">
        <v>10.2497454310323</v>
      </c>
      <c r="E61" s="20">
        <f t="shared" si="55"/>
        <v>4.31763582717241</v>
      </c>
      <c r="F61" s="16" t="s">
        <v>73</v>
      </c>
      <c r="G61" s="13">
        <v>4</v>
      </c>
      <c r="H61" s="18">
        <f t="shared" si="40"/>
        <v>10.2497454310323</v>
      </c>
      <c r="I61" s="18">
        <f t="shared" si="41"/>
        <v>283.399745431032</v>
      </c>
      <c r="J61" s="18">
        <f t="shared" si="42"/>
        <v>0.0632571559657084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10.6026050350525</v>
      </c>
      <c r="P61" s="18">
        <f t="shared" si="45"/>
        <v>0.670690640345124</v>
      </c>
      <c r="Q61" s="24">
        <f t="shared" si="46"/>
        <v>0.194500285700086</v>
      </c>
      <c r="R61" s="18">
        <f t="shared" si="47"/>
        <v>0.80117865</v>
      </c>
      <c r="S61" s="25">
        <f t="shared" si="48"/>
        <v>0.242767684460995</v>
      </c>
      <c r="T61" s="3">
        <v>0.27</v>
      </c>
      <c r="U61" s="26">
        <f t="shared" si="49"/>
        <v>0.0655472748044687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0.239135835494508</v>
      </c>
      <c r="AC61" s="29">
        <f t="shared" si="51"/>
        <v>10.2321666666667</v>
      </c>
      <c r="AD61" s="1">
        <f t="shared" si="52"/>
        <v>0.29</v>
      </c>
      <c r="AE61" s="30">
        <f t="shared" si="53"/>
        <v>188.586301369863</v>
      </c>
      <c r="AF61" s="1">
        <f t="shared" si="54"/>
        <v>4614476.2001536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9">
        <v>17.358905811</v>
      </c>
      <c r="E62" s="20">
        <f t="shared" si="55"/>
        <v>10.2497454310323</v>
      </c>
      <c r="F62" s="16" t="s">
        <v>73</v>
      </c>
      <c r="G62" s="13">
        <v>5</v>
      </c>
      <c r="H62" s="18">
        <f t="shared" si="40"/>
        <v>17.358905811</v>
      </c>
      <c r="I62" s="18">
        <f t="shared" si="41"/>
        <v>290.508905811</v>
      </c>
      <c r="J62" s="18">
        <f t="shared" si="42"/>
        <v>0.146639077926769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9.43531867497205</v>
      </c>
      <c r="O62" s="18">
        <f t="shared" si="56"/>
        <v>3.25928071973537</v>
      </c>
      <c r="P62" s="18">
        <f t="shared" si="45"/>
        <v>0.47793791944649</v>
      </c>
      <c r="Q62" s="24">
        <f t="shared" si="46"/>
        <v>0.138601996639482</v>
      </c>
      <c r="R62" s="18">
        <f t="shared" si="47"/>
        <v>0.80117865</v>
      </c>
      <c r="S62" s="25">
        <f t="shared" si="48"/>
        <v>0.172997616248863</v>
      </c>
      <c r="T62" s="3">
        <v>0.27</v>
      </c>
      <c r="U62" s="26">
        <f t="shared" si="49"/>
        <v>0.0467093563871931</v>
      </c>
      <c r="V62" s="3">
        <v>180.9</v>
      </c>
      <c r="W62" s="27">
        <v>6</v>
      </c>
      <c r="X62" s="27">
        <v>3</v>
      </c>
      <c r="Y62" s="27">
        <v>0.3</v>
      </c>
      <c r="Z62" s="27">
        <v>6</v>
      </c>
      <c r="AA62" s="3">
        <v>30.2</v>
      </c>
      <c r="AB62" s="2">
        <f t="shared" si="50"/>
        <v>0.235475627946032</v>
      </c>
      <c r="AC62" s="29">
        <f t="shared" si="51"/>
        <v>10.2321666666667</v>
      </c>
      <c r="AD62" s="1">
        <f t="shared" si="52"/>
        <v>0.29</v>
      </c>
      <c r="AE62" s="30">
        <f t="shared" si="53"/>
        <v>188.586301369863</v>
      </c>
      <c r="AF62" s="1">
        <f t="shared" si="54"/>
        <v>4543847.13452175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9">
        <v>19.8703284445161</v>
      </c>
      <c r="E63" s="20">
        <f t="shared" si="55"/>
        <v>17.358905811</v>
      </c>
      <c r="F63" s="16" t="s">
        <v>75</v>
      </c>
      <c r="G63" s="13">
        <v>6</v>
      </c>
      <c r="H63" s="18">
        <f t="shared" si="40"/>
        <v>19.8703284445161</v>
      </c>
      <c r="I63" s="18">
        <f t="shared" si="41"/>
        <v>293.020328444516</v>
      </c>
      <c r="J63" s="18">
        <f t="shared" si="42"/>
        <v>0.195436679964692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5.54402780028888</v>
      </c>
      <c r="P63" s="18">
        <f t="shared" si="45"/>
        <v>1.08350638692041</v>
      </c>
      <c r="Q63" s="24">
        <f t="shared" si="46"/>
        <v>0.31421685220692</v>
      </c>
      <c r="R63" s="18">
        <f t="shared" si="47"/>
        <v>0.80117865</v>
      </c>
      <c r="S63" s="25">
        <f t="shared" si="48"/>
        <v>0.392193242052718</v>
      </c>
      <c r="T63" s="3">
        <v>0.27</v>
      </c>
      <c r="U63" s="26">
        <f t="shared" si="49"/>
        <v>0.105892175354234</v>
      </c>
      <c r="V63" s="3">
        <v>180.9</v>
      </c>
      <c r="W63" s="27">
        <v>6</v>
      </c>
      <c r="X63" s="27">
        <v>3</v>
      </c>
      <c r="Y63" s="27">
        <v>0.3</v>
      </c>
      <c r="Z63" s="27">
        <v>6</v>
      </c>
      <c r="AA63" s="3">
        <v>30.2</v>
      </c>
      <c r="AB63" s="2">
        <f t="shared" si="50"/>
        <v>0.246974849671328</v>
      </c>
      <c r="AC63" s="29">
        <f t="shared" si="51"/>
        <v>10.2321666666667</v>
      </c>
      <c r="AD63" s="1">
        <f t="shared" si="52"/>
        <v>0.29</v>
      </c>
      <c r="AE63" s="30">
        <f t="shared" si="53"/>
        <v>188.586301369863</v>
      </c>
      <c r="AF63" s="1">
        <f t="shared" si="54"/>
        <v>4765741.46023809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9">
        <v>21.159105882</v>
      </c>
      <c r="E64" s="20">
        <f t="shared" si="55"/>
        <v>19.8703284445161</v>
      </c>
      <c r="F64" s="16" t="s">
        <v>73</v>
      </c>
      <c r="G64" s="13">
        <v>7</v>
      </c>
      <c r="H64" s="18">
        <f t="shared" si="40"/>
        <v>21.159105882</v>
      </c>
      <c r="I64" s="18">
        <f t="shared" si="41"/>
        <v>294.309105882</v>
      </c>
      <c r="J64" s="18">
        <f t="shared" si="42"/>
        <v>0.226047744909603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7.22320641336847</v>
      </c>
      <c r="P64" s="18">
        <f t="shared" si="45"/>
        <v>1.63278952075852</v>
      </c>
      <c r="Q64" s="24">
        <f t="shared" si="46"/>
        <v>0.473508961019972</v>
      </c>
      <c r="R64" s="18">
        <f t="shared" si="47"/>
        <v>0.80117865</v>
      </c>
      <c r="S64" s="25">
        <f t="shared" si="48"/>
        <v>0.591015450823573</v>
      </c>
      <c r="T64" s="3">
        <v>0.27</v>
      </c>
      <c r="U64" s="26">
        <f t="shared" si="49"/>
        <v>0.159574171722365</v>
      </c>
      <c r="V64" s="3">
        <v>229.1</v>
      </c>
      <c r="W64" s="27">
        <v>15.1</v>
      </c>
      <c r="X64" s="27">
        <v>6</v>
      </c>
      <c r="Y64" s="27">
        <v>3</v>
      </c>
      <c r="Z64" s="27">
        <v>7</v>
      </c>
      <c r="AA64" s="3">
        <v>30.2</v>
      </c>
      <c r="AB64" s="2">
        <f t="shared" si="50"/>
        <v>0.321405261565655</v>
      </c>
      <c r="AC64" s="29">
        <f t="shared" si="51"/>
        <v>10.2321666666667</v>
      </c>
      <c r="AD64" s="1">
        <f t="shared" si="52"/>
        <v>0.29</v>
      </c>
      <c r="AE64" s="30">
        <f t="shared" si="53"/>
        <v>188.586301369863</v>
      </c>
      <c r="AF64" s="1">
        <f t="shared" si="54"/>
        <v>6201985.27348244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9">
        <v>23.8847235045161</v>
      </c>
      <c r="E65" s="20">
        <f t="shared" si="55"/>
        <v>21.159105882</v>
      </c>
      <c r="F65" s="16" t="s">
        <v>73</v>
      </c>
      <c r="G65" s="13">
        <v>8</v>
      </c>
      <c r="H65" s="18">
        <f t="shared" si="40"/>
        <v>23.8847235045161</v>
      </c>
      <c r="I65" s="18">
        <f t="shared" si="41"/>
        <v>297.034723504516</v>
      </c>
      <c r="J65" s="18">
        <f t="shared" si="42"/>
        <v>0.306226147116537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8.35310189260994</v>
      </c>
      <c r="P65" s="18">
        <f t="shared" si="45"/>
        <v>2.5579382090458</v>
      </c>
      <c r="Q65" s="24">
        <f t="shared" si="46"/>
        <v>0.741802080623281</v>
      </c>
      <c r="R65" s="18">
        <f t="shared" si="47"/>
        <v>0.80117865</v>
      </c>
      <c r="S65" s="25">
        <f t="shared" si="48"/>
        <v>0.925888477711283</v>
      </c>
      <c r="T65" s="3">
        <v>0.27</v>
      </c>
      <c r="U65" s="26">
        <f t="shared" si="49"/>
        <v>0.249989888982046</v>
      </c>
      <c r="V65" s="3">
        <v>229.1</v>
      </c>
      <c r="W65" s="27">
        <v>15.1</v>
      </c>
      <c r="X65" s="27">
        <v>6</v>
      </c>
      <c r="Y65" s="27">
        <v>3</v>
      </c>
      <c r="Z65" s="27">
        <v>7</v>
      </c>
      <c r="AA65" s="3">
        <v>30.2</v>
      </c>
      <c r="AB65" s="2">
        <f t="shared" si="50"/>
        <v>0.338973035429212</v>
      </c>
      <c r="AC65" s="29">
        <f t="shared" si="51"/>
        <v>10.2321666666667</v>
      </c>
      <c r="AD65" s="1">
        <f t="shared" si="52"/>
        <v>0.29</v>
      </c>
      <c r="AE65" s="30">
        <f t="shared" si="53"/>
        <v>188.586301369863</v>
      </c>
      <c r="AF65" s="1">
        <f t="shared" si="54"/>
        <v>6540981.20111254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9">
        <v>23.6611644790323</v>
      </c>
      <c r="E66" s="20">
        <f t="shared" si="55"/>
        <v>23.8847235045161</v>
      </c>
      <c r="F66" s="16" t="s">
        <v>73</v>
      </c>
      <c r="G66" s="13">
        <v>9</v>
      </c>
      <c r="H66" s="18">
        <f t="shared" si="40"/>
        <v>23.6611644790323</v>
      </c>
      <c r="I66" s="18">
        <f t="shared" si="41"/>
        <v>296.811164479032</v>
      </c>
      <c r="J66" s="18">
        <f t="shared" si="42"/>
        <v>0.298758006943588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8.55784868356414</v>
      </c>
      <c r="P66" s="18">
        <f t="shared" si="45"/>
        <v>2.55672581642643</v>
      </c>
      <c r="Q66" s="24">
        <f t="shared" si="46"/>
        <v>0.741450486763665</v>
      </c>
      <c r="R66" s="18">
        <f t="shared" si="47"/>
        <v>0.80117865</v>
      </c>
      <c r="S66" s="25">
        <f t="shared" si="48"/>
        <v>0.925449631943719</v>
      </c>
      <c r="T66" s="3">
        <v>0.27</v>
      </c>
      <c r="U66" s="26">
        <f t="shared" si="49"/>
        <v>0.249871400624804</v>
      </c>
      <c r="V66" s="3">
        <v>180.9</v>
      </c>
      <c r="W66" s="27">
        <v>6</v>
      </c>
      <c r="X66" s="27">
        <v>3</v>
      </c>
      <c r="Y66" s="27">
        <v>0.3</v>
      </c>
      <c r="Z66" s="27">
        <v>6</v>
      </c>
      <c r="AA66" s="3">
        <v>30.2</v>
      </c>
      <c r="AB66" s="2">
        <f t="shared" si="50"/>
        <v>0.274950013141399</v>
      </c>
      <c r="AC66" s="29">
        <f t="shared" si="51"/>
        <v>10.2321666666667</v>
      </c>
      <c r="AD66" s="1">
        <f t="shared" si="52"/>
        <v>0.29</v>
      </c>
      <c r="AE66" s="30">
        <f t="shared" si="53"/>
        <v>188.586301369863</v>
      </c>
      <c r="AF66" s="1">
        <f t="shared" si="54"/>
        <v>5305563.21368256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9">
        <v>18.9975387416667</v>
      </c>
      <c r="E67" s="20">
        <f t="shared" si="55"/>
        <v>23.6611644790323</v>
      </c>
      <c r="F67" s="16" t="s">
        <v>73</v>
      </c>
      <c r="G67" s="13">
        <v>10</v>
      </c>
      <c r="H67" s="18">
        <f t="shared" si="40"/>
        <v>18.9975387416667</v>
      </c>
      <c r="I67" s="18">
        <f t="shared" si="41"/>
        <v>292.147538741667</v>
      </c>
      <c r="J67" s="18">
        <f t="shared" si="42"/>
        <v>0.176967261787054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8.76380786713771</v>
      </c>
      <c r="P67" s="18">
        <f t="shared" si="45"/>
        <v>1.5509070810752</v>
      </c>
      <c r="Q67" s="24">
        <f t="shared" si="46"/>
        <v>0.449763053511809</v>
      </c>
      <c r="R67" s="18">
        <f t="shared" si="47"/>
        <v>0.80117865</v>
      </c>
      <c r="S67" s="25">
        <f t="shared" si="48"/>
        <v>0.561376733531041</v>
      </c>
      <c r="T67" s="3">
        <v>0.27</v>
      </c>
      <c r="U67" s="26">
        <f t="shared" si="49"/>
        <v>0.151571718053381</v>
      </c>
      <c r="V67" s="3">
        <v>180.9</v>
      </c>
      <c r="W67" s="27">
        <v>6</v>
      </c>
      <c r="X67" s="27">
        <v>3</v>
      </c>
      <c r="Y67" s="27">
        <v>0.3</v>
      </c>
      <c r="Z67" s="27">
        <v>6</v>
      </c>
      <c r="AA67" s="3">
        <v>30.2</v>
      </c>
      <c r="AB67" s="2">
        <f t="shared" si="50"/>
        <v>0.255850384817772</v>
      </c>
      <c r="AC67" s="29">
        <f t="shared" si="51"/>
        <v>10.2321666666667</v>
      </c>
      <c r="AD67" s="1">
        <f t="shared" si="52"/>
        <v>0.29</v>
      </c>
      <c r="AE67" s="30">
        <f t="shared" si="53"/>
        <v>188.586301369863</v>
      </c>
      <c r="AF67" s="1">
        <f t="shared" si="54"/>
        <v>4937007.91058922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9">
        <v>16.0229698141936</v>
      </c>
      <c r="E68" s="20">
        <f t="shared" si="55"/>
        <v>18.9975387416667</v>
      </c>
      <c r="F68" s="16" t="s">
        <v>73</v>
      </c>
      <c r="G68" s="13">
        <v>11</v>
      </c>
      <c r="H68" s="18">
        <f t="shared" si="40"/>
        <v>16.0229698141936</v>
      </c>
      <c r="I68" s="18">
        <f t="shared" si="41"/>
        <v>289.172969814194</v>
      </c>
      <c r="J68" s="18">
        <f t="shared" si="42"/>
        <v>0.12560397736114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6.85225574675938</v>
      </c>
      <c r="O68" s="18">
        <f t="shared" si="56"/>
        <v>3.12333003930312</v>
      </c>
      <c r="P68" s="18">
        <f t="shared" si="45"/>
        <v>0.392302675547998</v>
      </c>
      <c r="Q68" s="24">
        <f t="shared" si="46"/>
        <v>0.113767775908919</v>
      </c>
      <c r="R68" s="18">
        <f t="shared" si="47"/>
        <v>0.80117865</v>
      </c>
      <c r="S68" s="25">
        <f t="shared" si="48"/>
        <v>0.142000508761585</v>
      </c>
      <c r="T68" s="3">
        <v>0.27</v>
      </c>
      <c r="U68" s="26">
        <f t="shared" si="49"/>
        <v>0.0383401373656278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0.233849488690141</v>
      </c>
      <c r="AC68" s="29">
        <f t="shared" si="51"/>
        <v>10.2321666666667</v>
      </c>
      <c r="AD68" s="1">
        <f t="shared" si="52"/>
        <v>0.29</v>
      </c>
      <c r="AE68" s="30">
        <f t="shared" si="53"/>
        <v>188.586301369863</v>
      </c>
      <c r="AF68" s="1">
        <f t="shared" si="54"/>
        <v>4512468.39582739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9">
        <v>10.7559168406</v>
      </c>
      <c r="E69" s="20">
        <f t="shared" si="55"/>
        <v>16.0229698141936</v>
      </c>
      <c r="F69" s="16" t="s">
        <v>75</v>
      </c>
      <c r="G69" s="13">
        <v>12</v>
      </c>
      <c r="H69" s="18">
        <f t="shared" si="40"/>
        <v>10.7559168406</v>
      </c>
      <c r="I69" s="18">
        <f t="shared" si="41"/>
        <v>283.9059168406</v>
      </c>
      <c r="J69" s="18">
        <f t="shared" si="42"/>
        <v>0.0672530901290226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5.49371236375513</v>
      </c>
      <c r="P69" s="18">
        <f t="shared" si="45"/>
        <v>0.369469132742549</v>
      </c>
      <c r="Q69" s="24">
        <f t="shared" si="46"/>
        <v>0.107146048495339</v>
      </c>
      <c r="R69" s="18">
        <f t="shared" si="47"/>
        <v>0.80117865</v>
      </c>
      <c r="S69" s="25">
        <f t="shared" si="48"/>
        <v>0.13373552639644</v>
      </c>
      <c r="T69" s="3">
        <v>0.27</v>
      </c>
      <c r="U69" s="26">
        <f t="shared" si="49"/>
        <v>0.0361085921270389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0.233415899450284</v>
      </c>
      <c r="AC69" s="29">
        <f t="shared" si="51"/>
        <v>10.2321666666667</v>
      </c>
      <c r="AD69" s="1">
        <f t="shared" si="52"/>
        <v>0.29</v>
      </c>
      <c r="AE69" s="30">
        <f t="shared" si="53"/>
        <v>188.586301369863</v>
      </c>
      <c r="AF69" s="1">
        <f t="shared" si="54"/>
        <v>4504101.65638063</v>
      </c>
      <c r="AG69" s="1">
        <f>SUM(AF58:AF69)</f>
        <v>59196538.2881096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9">
        <v>5.73221545045161</v>
      </c>
      <c r="E70" s="20">
        <f t="shared" si="55"/>
        <v>10.7559168406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3" t="s">
        <v>44</v>
      </c>
      <c r="T72" s="23"/>
      <c r="U72" s="23"/>
      <c r="V72" s="23" t="s">
        <v>45</v>
      </c>
      <c r="W72" s="23"/>
      <c r="X72" s="23"/>
      <c r="Y72" s="23" t="s">
        <v>46</v>
      </c>
      <c r="Z72" s="23"/>
      <c r="AA72" s="23"/>
      <c r="AB72" s="23" t="s">
        <v>47</v>
      </c>
      <c r="AC72" s="23"/>
      <c r="AD72" s="23"/>
      <c r="AE72" s="23" t="s">
        <v>48</v>
      </c>
      <c r="AF72" s="23"/>
      <c r="AG72" s="23"/>
      <c r="AH72" s="23" t="s">
        <v>49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51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4" t="s">
        <v>11</v>
      </c>
      <c r="AR73" s="34" t="s">
        <v>12</v>
      </c>
      <c r="AS73" s="34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3</v>
      </c>
      <c r="E74" s="16"/>
      <c r="F74" s="16"/>
      <c r="G74" s="13">
        <v>1</v>
      </c>
      <c r="H74" s="18">
        <f t="shared" ref="H74:H85" si="57">E75</f>
        <v>3</v>
      </c>
      <c r="I74" s="18">
        <f t="shared" ref="I74:I85" si="58">H74+273.15</f>
        <v>276.15</v>
      </c>
      <c r="J74" s="18">
        <f t="shared" ref="J74:J85" si="59">EXP(($C$16*(I74-$C$14))/($C$17*I74*$C$14))</f>
        <v>0.0256677222920585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0.0133785302130667</v>
      </c>
      <c r="Q74" s="24">
        <f t="shared" ref="Q74:Q85" si="63">P74*$B$76</f>
        <v>0.00401355906392002</v>
      </c>
      <c r="R74" s="18">
        <f t="shared" ref="R74:R85" si="64">L74*$B$76</f>
        <v>0.156366</v>
      </c>
      <c r="S74" s="25">
        <f t="shared" ref="S74:S85" si="65">Q74/R74</f>
        <v>0.0256677222920585</v>
      </c>
      <c r="T74" s="3">
        <v>0.01</v>
      </c>
      <c r="U74" s="26">
        <f t="shared" ref="U74:U85" si="66">S74*T74</f>
        <v>0.000256677222920585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0.00574667722292059</v>
      </c>
      <c r="AU74" s="29">
        <f t="shared" ref="AU74:AU85" si="70">$B$74/12</f>
        <v>52.122</v>
      </c>
      <c r="AV74" s="1">
        <f t="shared" ref="AV74:AV85" si="71">$B$76</f>
        <v>0.3</v>
      </c>
      <c r="AW74" s="2">
        <f t="shared" ref="AW74:AW85" si="72">$E$8</f>
        <v>11.1180597859389</v>
      </c>
      <c r="AX74" s="1">
        <f t="shared" ref="AX74:AX85" si="73">AW74*10000*AV74*0.67*AU74*AT74</f>
        <v>6693.64905766556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2.5317716126129</v>
      </c>
      <c r="E75" s="20">
        <f t="shared" ref="E75:E86" si="74">D74</f>
        <v>3</v>
      </c>
      <c r="F75" s="16" t="s">
        <v>73</v>
      </c>
      <c r="G75" s="13">
        <v>2</v>
      </c>
      <c r="H75" s="18">
        <f t="shared" si="57"/>
        <v>2.5317716126129</v>
      </c>
      <c r="I75" s="18">
        <f t="shared" si="58"/>
        <v>275.681771612613</v>
      </c>
      <c r="J75" s="18">
        <f t="shared" si="59"/>
        <v>0.024175722720045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1.02906146978693</v>
      </c>
      <c r="P75" s="18">
        <f t="shared" si="62"/>
        <v>0.0248783047554509</v>
      </c>
      <c r="Q75" s="24">
        <f t="shared" si="63"/>
        <v>0.00746349142663526</v>
      </c>
      <c r="R75" s="18">
        <f t="shared" si="64"/>
        <v>0.156366</v>
      </c>
      <c r="S75" s="25">
        <f t="shared" si="65"/>
        <v>0.0477309097031021</v>
      </c>
      <c r="T75" s="3">
        <v>0.01</v>
      </c>
      <c r="U75" s="26">
        <f t="shared" si="66"/>
        <v>0.000477309097031021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0.00596730909703102</v>
      </c>
      <c r="AU75" s="29">
        <f t="shared" si="70"/>
        <v>52.122</v>
      </c>
      <c r="AV75" s="1">
        <f t="shared" si="71"/>
        <v>0.3</v>
      </c>
      <c r="AW75" s="2">
        <f t="shared" si="72"/>
        <v>11.1180597859389</v>
      </c>
      <c r="AX75" s="1">
        <f t="shared" si="73"/>
        <v>6950.63797124852</v>
      </c>
    </row>
    <row r="76" s="1" customFormat="1" spans="1:50">
      <c r="A76" s="13" t="s">
        <v>37</v>
      </c>
      <c r="B76" s="13">
        <f>H8</f>
        <v>0.3</v>
      </c>
      <c r="C76" s="16">
        <v>2</v>
      </c>
      <c r="D76" s="19">
        <v>4.31763582717241</v>
      </c>
      <c r="E76" s="20">
        <f t="shared" si="74"/>
        <v>2.5317716126129</v>
      </c>
      <c r="F76" s="16" t="s">
        <v>73</v>
      </c>
      <c r="G76" s="13">
        <v>3</v>
      </c>
      <c r="H76" s="18">
        <f t="shared" si="57"/>
        <v>4.31763582717241</v>
      </c>
      <c r="I76" s="18">
        <f t="shared" si="58"/>
        <v>277.467635827172</v>
      </c>
      <c r="J76" s="18">
        <f t="shared" si="59"/>
        <v>0.0303462261169806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1.52540316503148</v>
      </c>
      <c r="P76" s="18">
        <f t="shared" si="62"/>
        <v>0.0462902293656032</v>
      </c>
      <c r="Q76" s="24">
        <f t="shared" si="63"/>
        <v>0.013887068809681</v>
      </c>
      <c r="R76" s="18">
        <f t="shared" si="64"/>
        <v>0.156366</v>
      </c>
      <c r="S76" s="25">
        <f t="shared" si="65"/>
        <v>0.0888113068677396</v>
      </c>
      <c r="T76" s="3">
        <v>0.01</v>
      </c>
      <c r="U76" s="26">
        <f t="shared" si="66"/>
        <v>0.000888113068677396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0.0063781130686774</v>
      </c>
      <c r="AU76" s="29">
        <f t="shared" si="70"/>
        <v>52.122</v>
      </c>
      <c r="AV76" s="1">
        <f t="shared" si="71"/>
        <v>0.3</v>
      </c>
      <c r="AW76" s="2">
        <f t="shared" si="72"/>
        <v>11.1180597859389</v>
      </c>
      <c r="AX76" s="1">
        <f t="shared" si="73"/>
        <v>7429.13667772338</v>
      </c>
    </row>
    <row r="77" s="1" customFormat="1" spans="1:50">
      <c r="A77" s="13"/>
      <c r="B77" s="13"/>
      <c r="C77" s="16">
        <v>3</v>
      </c>
      <c r="D77" s="19">
        <v>10.2497454310323</v>
      </c>
      <c r="E77" s="20">
        <f t="shared" si="74"/>
        <v>4.31763582717241</v>
      </c>
      <c r="F77" s="16" t="s">
        <v>73</v>
      </c>
      <c r="G77" s="13">
        <v>4</v>
      </c>
      <c r="H77" s="18">
        <f t="shared" si="57"/>
        <v>10.2497454310323</v>
      </c>
      <c r="I77" s="18">
        <f t="shared" si="58"/>
        <v>283.399745431032</v>
      </c>
      <c r="J77" s="18">
        <f t="shared" si="59"/>
        <v>0.0632571559657084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2.00033293566588</v>
      </c>
      <c r="P77" s="18">
        <f t="shared" si="62"/>
        <v>0.12653537249476</v>
      </c>
      <c r="Q77" s="24">
        <f t="shared" si="63"/>
        <v>0.037960611748428</v>
      </c>
      <c r="R77" s="18">
        <f t="shared" si="64"/>
        <v>0.156366</v>
      </c>
      <c r="S77" s="25">
        <f t="shared" si="65"/>
        <v>0.242767684460995</v>
      </c>
      <c r="T77" s="3">
        <v>0.01</v>
      </c>
      <c r="U77" s="26">
        <f t="shared" si="66"/>
        <v>0.00242767684460995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0.00791767684460995</v>
      </c>
      <c r="AU77" s="29">
        <f t="shared" si="70"/>
        <v>52.122</v>
      </c>
      <c r="AV77" s="1">
        <f t="shared" si="71"/>
        <v>0.3</v>
      </c>
      <c r="AW77" s="2">
        <f t="shared" si="72"/>
        <v>11.1180597859389</v>
      </c>
      <c r="AX77" s="1">
        <f t="shared" si="73"/>
        <v>9222.39897839417</v>
      </c>
    </row>
    <row r="78" s="1" customFormat="1" spans="1:50">
      <c r="A78" s="13"/>
      <c r="B78" s="13"/>
      <c r="C78" s="16">
        <v>4</v>
      </c>
      <c r="D78" s="19">
        <v>17.358905811</v>
      </c>
      <c r="E78" s="20">
        <f t="shared" si="74"/>
        <v>10.2497454310323</v>
      </c>
      <c r="F78" s="16" t="s">
        <v>73</v>
      </c>
      <c r="G78" s="13">
        <v>5</v>
      </c>
      <c r="H78" s="18">
        <f t="shared" si="57"/>
        <v>17.358905811</v>
      </c>
      <c r="I78" s="18">
        <f t="shared" si="58"/>
        <v>290.508905811</v>
      </c>
      <c r="J78" s="18">
        <f t="shared" si="59"/>
        <v>0.146639077926769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1.78010768501256</v>
      </c>
      <c r="O78" s="18">
        <f t="shared" si="75"/>
        <v>0.614909878158556</v>
      </c>
      <c r="P78" s="18">
        <f t="shared" si="62"/>
        <v>0.0901698175412325</v>
      </c>
      <c r="Q78" s="24">
        <f t="shared" si="63"/>
        <v>0.0270509452623698</v>
      </c>
      <c r="R78" s="18">
        <f t="shared" si="64"/>
        <v>0.156366</v>
      </c>
      <c r="S78" s="25">
        <f t="shared" si="65"/>
        <v>0.172997616248863</v>
      </c>
      <c r="T78" s="3">
        <v>0.01</v>
      </c>
      <c r="U78" s="26">
        <f t="shared" si="66"/>
        <v>0.00172997616248863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0.001</v>
      </c>
      <c r="AF78" s="3">
        <v>0.49</v>
      </c>
      <c r="AG78" s="26">
        <f t="shared" si="67"/>
        <v>0.00049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</v>
      </c>
      <c r="AR78" s="3">
        <v>0.5</v>
      </c>
      <c r="AS78" s="3">
        <f t="shared" si="68"/>
        <v>0.005</v>
      </c>
      <c r="AT78" s="2">
        <f t="shared" si="69"/>
        <v>0.00721997616248863</v>
      </c>
      <c r="AU78" s="29">
        <f t="shared" si="70"/>
        <v>52.122</v>
      </c>
      <c r="AV78" s="1">
        <f t="shared" si="71"/>
        <v>0.3</v>
      </c>
      <c r="AW78" s="2">
        <f t="shared" si="72"/>
        <v>11.1180597859389</v>
      </c>
      <c r="AX78" s="1">
        <f t="shared" si="73"/>
        <v>8409.72700600862</v>
      </c>
    </row>
    <row r="79" s="1" customFormat="1" spans="1:50">
      <c r="A79" s="13"/>
      <c r="B79" s="13"/>
      <c r="C79" s="16">
        <v>5</v>
      </c>
      <c r="D79" s="19">
        <v>19.8703284445161</v>
      </c>
      <c r="E79" s="20">
        <f t="shared" si="74"/>
        <v>17.358905811</v>
      </c>
      <c r="F79" s="16" t="s">
        <v>75</v>
      </c>
      <c r="G79" s="13">
        <v>6</v>
      </c>
      <c r="H79" s="18">
        <f t="shared" si="57"/>
        <v>19.8703284445161</v>
      </c>
      <c r="I79" s="18">
        <f t="shared" si="58"/>
        <v>293.020328444516</v>
      </c>
      <c r="J79" s="18">
        <f t="shared" si="59"/>
        <v>0.195436679964692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1.04596006061732</v>
      </c>
      <c r="P79" s="18">
        <f t="shared" si="62"/>
        <v>0.204418961622718</v>
      </c>
      <c r="Q79" s="24">
        <f t="shared" si="63"/>
        <v>0.0613256884868153</v>
      </c>
      <c r="R79" s="18">
        <f t="shared" si="64"/>
        <v>0.156366</v>
      </c>
      <c r="S79" s="25">
        <f t="shared" si="65"/>
        <v>0.392193242052718</v>
      </c>
      <c r="T79" s="3">
        <v>0.01</v>
      </c>
      <c r="U79" s="26">
        <f t="shared" si="66"/>
        <v>0.00392193242052718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0.001</v>
      </c>
      <c r="AF79" s="3">
        <v>0.49</v>
      </c>
      <c r="AG79" s="26">
        <f t="shared" si="67"/>
        <v>0.00049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</v>
      </c>
      <c r="AR79" s="3">
        <v>0.5</v>
      </c>
      <c r="AS79" s="3">
        <f t="shared" si="68"/>
        <v>0.005</v>
      </c>
      <c r="AT79" s="2">
        <f t="shared" si="69"/>
        <v>0.00941193242052718</v>
      </c>
      <c r="AU79" s="29">
        <f t="shared" si="70"/>
        <v>52.122</v>
      </c>
      <c r="AV79" s="1">
        <f t="shared" si="71"/>
        <v>0.3</v>
      </c>
      <c r="AW79" s="2">
        <f t="shared" si="72"/>
        <v>11.1180597859389</v>
      </c>
      <c r="AX79" s="1">
        <f t="shared" si="73"/>
        <v>10962.8869229331</v>
      </c>
    </row>
    <row r="80" s="1" customFormat="1" spans="1:50">
      <c r="A80" s="13"/>
      <c r="B80" s="13"/>
      <c r="C80" s="16">
        <v>6</v>
      </c>
      <c r="D80" s="19">
        <v>21.159105882</v>
      </c>
      <c r="E80" s="20">
        <f t="shared" si="74"/>
        <v>19.8703284445161</v>
      </c>
      <c r="F80" s="16" t="s">
        <v>73</v>
      </c>
      <c r="G80" s="13">
        <v>7</v>
      </c>
      <c r="H80" s="18">
        <f t="shared" si="57"/>
        <v>21.159105882</v>
      </c>
      <c r="I80" s="18">
        <f t="shared" si="58"/>
        <v>294.309105882</v>
      </c>
      <c r="J80" s="18">
        <f t="shared" si="59"/>
        <v>0.226047744909603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1.36276109899461</v>
      </c>
      <c r="P80" s="18">
        <f t="shared" si="62"/>
        <v>0.308049073278263</v>
      </c>
      <c r="Q80" s="24">
        <f t="shared" si="63"/>
        <v>0.0924147219834789</v>
      </c>
      <c r="R80" s="18">
        <f t="shared" si="64"/>
        <v>0.156366</v>
      </c>
      <c r="S80" s="25">
        <f t="shared" si="65"/>
        <v>0.591015450823573</v>
      </c>
      <c r="T80" s="3">
        <v>0.01</v>
      </c>
      <c r="U80" s="26">
        <f t="shared" si="66"/>
        <v>0.00591015450823573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8"/>
        <v>0.0075</v>
      </c>
      <c r="AT80" s="2">
        <f t="shared" si="69"/>
        <v>0.0158601545082357</v>
      </c>
      <c r="AU80" s="29">
        <f t="shared" si="70"/>
        <v>52.122</v>
      </c>
      <c r="AV80" s="1">
        <f t="shared" si="71"/>
        <v>0.3</v>
      </c>
      <c r="AW80" s="2">
        <f t="shared" si="72"/>
        <v>11.1180597859389</v>
      </c>
      <c r="AX80" s="1">
        <f t="shared" si="73"/>
        <v>18473.6856030568</v>
      </c>
    </row>
    <row r="81" s="1" customFormat="1" spans="1:50">
      <c r="A81" s="13"/>
      <c r="B81" s="13"/>
      <c r="C81" s="16">
        <v>7</v>
      </c>
      <c r="D81" s="19">
        <v>23.8847235045161</v>
      </c>
      <c r="E81" s="20">
        <f t="shared" si="74"/>
        <v>21.159105882</v>
      </c>
      <c r="F81" s="16" t="s">
        <v>73</v>
      </c>
      <c r="G81" s="13">
        <v>8</v>
      </c>
      <c r="H81" s="18">
        <f t="shared" si="57"/>
        <v>23.8847235045161</v>
      </c>
      <c r="I81" s="18">
        <f t="shared" si="58"/>
        <v>297.034723504516</v>
      </c>
      <c r="J81" s="18">
        <f t="shared" si="59"/>
        <v>0.306226147116537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1.57593202571634</v>
      </c>
      <c r="P81" s="18">
        <f t="shared" si="62"/>
        <v>0.482591592352675</v>
      </c>
      <c r="Q81" s="24">
        <f t="shared" si="63"/>
        <v>0.144777477705802</v>
      </c>
      <c r="R81" s="18">
        <f t="shared" si="64"/>
        <v>0.156366</v>
      </c>
      <c r="S81" s="25">
        <f t="shared" si="65"/>
        <v>0.925888477711283</v>
      </c>
      <c r="T81" s="3">
        <v>0.01</v>
      </c>
      <c r="U81" s="26">
        <f t="shared" si="66"/>
        <v>0.00925888477711283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0.015</v>
      </c>
      <c r="AR81" s="3">
        <v>0.5</v>
      </c>
      <c r="AS81" s="3">
        <f t="shared" si="68"/>
        <v>0.0075</v>
      </c>
      <c r="AT81" s="2">
        <f t="shared" si="69"/>
        <v>0.0192088847771128</v>
      </c>
      <c r="AU81" s="29">
        <f t="shared" si="70"/>
        <v>52.122</v>
      </c>
      <c r="AV81" s="1">
        <f t="shared" si="71"/>
        <v>0.3</v>
      </c>
      <c r="AW81" s="2">
        <f t="shared" si="72"/>
        <v>11.1180597859389</v>
      </c>
      <c r="AX81" s="1">
        <f t="shared" si="73"/>
        <v>22374.2396691947</v>
      </c>
    </row>
    <row r="82" s="1" customFormat="1" spans="1:50">
      <c r="A82" s="13"/>
      <c r="B82" s="13"/>
      <c r="C82" s="16">
        <v>8</v>
      </c>
      <c r="D82" s="19">
        <v>23.6611644790323</v>
      </c>
      <c r="E82" s="20">
        <f t="shared" si="74"/>
        <v>23.8847235045161</v>
      </c>
      <c r="F82" s="16" t="s">
        <v>73</v>
      </c>
      <c r="G82" s="13">
        <v>9</v>
      </c>
      <c r="H82" s="18">
        <f t="shared" si="57"/>
        <v>23.6611644790323</v>
      </c>
      <c r="I82" s="18">
        <f t="shared" si="58"/>
        <v>296.811164479032</v>
      </c>
      <c r="J82" s="18">
        <f t="shared" si="59"/>
        <v>0.298758006943588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1.61456043336367</v>
      </c>
      <c r="P82" s="18">
        <f t="shared" si="62"/>
        <v>0.482362857161705</v>
      </c>
      <c r="Q82" s="24">
        <f t="shared" si="63"/>
        <v>0.144708857148512</v>
      </c>
      <c r="R82" s="18">
        <f t="shared" si="64"/>
        <v>0.156366</v>
      </c>
      <c r="S82" s="25">
        <f t="shared" si="65"/>
        <v>0.925449631943719</v>
      </c>
      <c r="T82" s="3">
        <v>0.01</v>
      </c>
      <c r="U82" s="26">
        <f t="shared" si="66"/>
        <v>0.00925449631943719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0.001</v>
      </c>
      <c r="AF82" s="3">
        <v>0.49</v>
      </c>
      <c r="AG82" s="26">
        <f t="shared" si="67"/>
        <v>0.00049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</v>
      </c>
      <c r="AR82" s="3">
        <v>0.5</v>
      </c>
      <c r="AS82" s="3">
        <f t="shared" si="68"/>
        <v>0.005</v>
      </c>
      <c r="AT82" s="2">
        <f t="shared" si="69"/>
        <v>0.0147444963194372</v>
      </c>
      <c r="AU82" s="29">
        <f t="shared" si="70"/>
        <v>52.122</v>
      </c>
      <c r="AV82" s="1">
        <f t="shared" si="71"/>
        <v>0.3</v>
      </c>
      <c r="AW82" s="2">
        <f t="shared" si="72"/>
        <v>11.1180597859389</v>
      </c>
      <c r="AX82" s="1">
        <f t="shared" si="73"/>
        <v>17174.182586889</v>
      </c>
    </row>
    <row r="83" s="1" customFormat="1" spans="1:50">
      <c r="A83" s="13"/>
      <c r="B83" s="13"/>
      <c r="C83" s="16">
        <v>9</v>
      </c>
      <c r="D83" s="19">
        <v>18.9975387416667</v>
      </c>
      <c r="E83" s="20">
        <f t="shared" si="74"/>
        <v>23.6611644790323</v>
      </c>
      <c r="F83" s="16" t="s">
        <v>73</v>
      </c>
      <c r="G83" s="13">
        <v>10</v>
      </c>
      <c r="H83" s="18">
        <f t="shared" si="57"/>
        <v>18.9975387416667</v>
      </c>
      <c r="I83" s="18">
        <f t="shared" si="58"/>
        <v>292.147538741667</v>
      </c>
      <c r="J83" s="18">
        <f t="shared" si="59"/>
        <v>0.176967261787054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1.65341757620196</v>
      </c>
      <c r="P83" s="18">
        <f t="shared" si="62"/>
        <v>0.292600781051049</v>
      </c>
      <c r="Q83" s="24">
        <f t="shared" si="63"/>
        <v>0.0877802343153147</v>
      </c>
      <c r="R83" s="18">
        <f t="shared" si="64"/>
        <v>0.156366</v>
      </c>
      <c r="S83" s="25">
        <f t="shared" si="65"/>
        <v>0.561376733531041</v>
      </c>
      <c r="T83" s="3">
        <v>0.01</v>
      </c>
      <c r="U83" s="26">
        <f t="shared" si="66"/>
        <v>0.00561376733531041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0.001</v>
      </c>
      <c r="AF83" s="3">
        <v>0.49</v>
      </c>
      <c r="AG83" s="26">
        <f t="shared" si="67"/>
        <v>0.00049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</v>
      </c>
      <c r="AR83" s="3">
        <v>0.5</v>
      </c>
      <c r="AS83" s="3">
        <f t="shared" si="68"/>
        <v>0.005</v>
      </c>
      <c r="AT83" s="2">
        <f t="shared" si="69"/>
        <v>0.0111037673353104</v>
      </c>
      <c r="AU83" s="29">
        <f t="shared" si="70"/>
        <v>52.122</v>
      </c>
      <c r="AV83" s="1">
        <f t="shared" si="71"/>
        <v>0.3</v>
      </c>
      <c r="AW83" s="2">
        <f t="shared" si="72"/>
        <v>11.1180597859389</v>
      </c>
      <c r="AX83" s="1">
        <f t="shared" si="73"/>
        <v>12933.5125112116</v>
      </c>
    </row>
    <row r="84" s="1" customFormat="1" spans="1:50">
      <c r="A84" s="13"/>
      <c r="B84" s="13"/>
      <c r="C84" s="16">
        <v>10</v>
      </c>
      <c r="D84" s="19">
        <v>16.0229698141936</v>
      </c>
      <c r="E84" s="20">
        <f t="shared" si="74"/>
        <v>18.9975387416667</v>
      </c>
      <c r="F84" s="16" t="s">
        <v>73</v>
      </c>
      <c r="G84" s="13">
        <v>11</v>
      </c>
      <c r="H84" s="18">
        <f t="shared" si="57"/>
        <v>16.0229698141936</v>
      </c>
      <c r="I84" s="18">
        <f t="shared" si="58"/>
        <v>289.172969814194</v>
      </c>
      <c r="J84" s="18">
        <f t="shared" si="59"/>
        <v>0.12560397736114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1.29277595539337</v>
      </c>
      <c r="O84" s="18">
        <f t="shared" si="75"/>
        <v>0.589260839757546</v>
      </c>
      <c r="P84" s="18">
        <f t="shared" si="62"/>
        <v>0.0740135051767132</v>
      </c>
      <c r="Q84" s="24">
        <f t="shared" si="63"/>
        <v>0.0222040515530139</v>
      </c>
      <c r="R84" s="18">
        <f t="shared" si="64"/>
        <v>0.156366</v>
      </c>
      <c r="S84" s="25">
        <f t="shared" si="65"/>
        <v>0.142000508761585</v>
      </c>
      <c r="T84" s="3">
        <v>0.01</v>
      </c>
      <c r="U84" s="26">
        <f t="shared" si="66"/>
        <v>0.00142000508761585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0.00691000508761585</v>
      </c>
      <c r="AU84" s="29">
        <f t="shared" si="70"/>
        <v>52.122</v>
      </c>
      <c r="AV84" s="1">
        <f t="shared" si="71"/>
        <v>0.3</v>
      </c>
      <c r="AW84" s="2">
        <f t="shared" si="72"/>
        <v>11.1180597859389</v>
      </c>
      <c r="AX84" s="1">
        <f t="shared" si="73"/>
        <v>8048.67704396267</v>
      </c>
    </row>
    <row r="85" s="1" customFormat="1" spans="1:51">
      <c r="A85" s="13"/>
      <c r="B85" s="13"/>
      <c r="C85" s="16">
        <v>11</v>
      </c>
      <c r="D85" s="19">
        <v>10.7559168406</v>
      </c>
      <c r="E85" s="20">
        <f t="shared" si="74"/>
        <v>16.0229698141936</v>
      </c>
      <c r="F85" s="16" t="s">
        <v>75</v>
      </c>
      <c r="G85" s="13">
        <v>12</v>
      </c>
      <c r="H85" s="18">
        <f t="shared" si="57"/>
        <v>10.7559168406</v>
      </c>
      <c r="I85" s="18">
        <f t="shared" si="58"/>
        <v>283.9059168406</v>
      </c>
      <c r="J85" s="18">
        <f t="shared" si="59"/>
        <v>0.0672530901290226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1.03646733458083</v>
      </c>
      <c r="P85" s="18">
        <f t="shared" si="62"/>
        <v>0.0697056310683526</v>
      </c>
      <c r="Q85" s="24">
        <f t="shared" si="63"/>
        <v>0.0209116893205058</v>
      </c>
      <c r="R85" s="18">
        <f t="shared" si="64"/>
        <v>0.156366</v>
      </c>
      <c r="S85" s="25">
        <f t="shared" si="65"/>
        <v>0.13373552639644</v>
      </c>
      <c r="T85" s="3">
        <v>0.01</v>
      </c>
      <c r="U85" s="26">
        <f t="shared" si="66"/>
        <v>0.0013373552639644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0.0068273552639644</v>
      </c>
      <c r="AU85" s="29">
        <f t="shared" si="70"/>
        <v>52.122</v>
      </c>
      <c r="AV85" s="1">
        <f t="shared" si="71"/>
        <v>0.3</v>
      </c>
      <c r="AW85" s="2">
        <f t="shared" si="72"/>
        <v>11.1180597859389</v>
      </c>
      <c r="AX85" s="1">
        <f t="shared" si="73"/>
        <v>7952.40768816969</v>
      </c>
      <c r="AY85" s="1">
        <f>SUM(AX74:AX85)</f>
        <v>136625.141716458</v>
      </c>
    </row>
    <row r="86" s="1" customFormat="1" spans="1:46">
      <c r="A86" s="13"/>
      <c r="B86" s="13"/>
      <c r="C86" s="16">
        <v>12</v>
      </c>
      <c r="D86" s="19">
        <v>5.73221545045161</v>
      </c>
      <c r="E86" s="20">
        <f t="shared" si="74"/>
        <v>10.7559168406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44</v>
      </c>
      <c r="T88" s="23"/>
      <c r="U88" s="23"/>
      <c r="V88" s="23" t="s">
        <v>45</v>
      </c>
      <c r="W88" s="23"/>
      <c r="X88" s="23"/>
      <c r="Y88" s="23" t="s">
        <v>46</v>
      </c>
      <c r="Z88" s="23"/>
      <c r="AA88" s="23"/>
      <c r="AB88" s="23" t="s">
        <v>47</v>
      </c>
      <c r="AC88" s="23"/>
      <c r="AD88" s="23"/>
      <c r="AE88" s="23" t="s">
        <v>48</v>
      </c>
      <c r="AF88" s="23"/>
      <c r="AG88" s="23"/>
      <c r="AH88" s="23" t="s">
        <v>49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51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4" t="s">
        <v>11</v>
      </c>
      <c r="AR89" s="34" t="s">
        <v>12</v>
      </c>
      <c r="AS89" s="34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3</v>
      </c>
      <c r="E90" s="16"/>
      <c r="F90" s="16"/>
      <c r="G90" s="13">
        <v>1</v>
      </c>
      <c r="H90" s="18">
        <f t="shared" ref="H90:H101" si="76">E91</f>
        <v>3</v>
      </c>
      <c r="I90" s="18">
        <f t="shared" ref="I90:I101" si="77">H90+273.15</f>
        <v>276.15</v>
      </c>
      <c r="J90" s="18">
        <f t="shared" ref="J90:J101" si="78">EXP(($C$16*(I90-$C$14))/($C$17*I90*$C$14))</f>
        <v>0.0256677222920585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0.00730760053654906</v>
      </c>
      <c r="Q90" s="24">
        <f t="shared" ref="Q90:Q101" si="82">P90*$B$76</f>
        <v>0.00219228016096472</v>
      </c>
      <c r="R90" s="18">
        <f t="shared" ref="R90:R101" si="83">L90*$B$76</f>
        <v>0.08541</v>
      </c>
      <c r="S90" s="25">
        <f t="shared" ref="S90:S101" si="84">Q90/R90</f>
        <v>0.0256677222920585</v>
      </c>
      <c r="T90" s="3">
        <v>0.01</v>
      </c>
      <c r="U90" s="26">
        <f t="shared" ref="U90:U101" si="85">S90*T90</f>
        <v>0.000256677222920585</v>
      </c>
      <c r="V90" s="25"/>
      <c r="W90" s="3"/>
      <c r="X90" s="3"/>
      <c r="Y90" s="28"/>
      <c r="Z90" s="3"/>
      <c r="AA90" s="27"/>
      <c r="AB90" s="3"/>
      <c r="AC90" s="3"/>
      <c r="AD90" s="3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0.00574667722292059</v>
      </c>
      <c r="AU90" s="29">
        <f t="shared" ref="AU90:AU101" si="89">$B$90/12</f>
        <v>28.47</v>
      </c>
      <c r="AV90" s="1">
        <f t="shared" ref="AV90:AV101" si="90">$B$76</f>
        <v>0.3</v>
      </c>
      <c r="AW90" s="2">
        <f t="shared" ref="AW90:AW101" si="91">$E$9</f>
        <v>0.3</v>
      </c>
      <c r="AX90" s="1">
        <f t="shared" ref="AX90:AX101" si="92">AW90*10000*AV90*0.67*AU90*AT90</f>
        <v>98.6555640235391</v>
      </c>
      <c r="AZ90" s="2">
        <f t="shared" ref="AZ90:AZ101" si="93">$E$10</f>
        <v>0.346176748118158</v>
      </c>
      <c r="BA90" s="1">
        <f t="shared" ref="BA90:BA101" si="94">AZ90*10000*AV90*0.67*AU90*AT90</f>
        <v>113.840874458105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2.5317716126129</v>
      </c>
      <c r="E91" s="20">
        <f t="shared" ref="E91:E102" si="95">D90</f>
        <v>3</v>
      </c>
      <c r="F91" s="16" t="s">
        <v>73</v>
      </c>
      <c r="G91" s="13">
        <v>2</v>
      </c>
      <c r="H91" s="18">
        <f t="shared" si="76"/>
        <v>2.5317716126129</v>
      </c>
      <c r="I91" s="18">
        <f t="shared" si="77"/>
        <v>275.681771612613</v>
      </c>
      <c r="J91" s="18">
        <f t="shared" si="78"/>
        <v>0.024175722720045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0.562092399463451</v>
      </c>
      <c r="P91" s="18">
        <f t="shared" si="81"/>
        <v>0.0135889899924732</v>
      </c>
      <c r="Q91" s="24">
        <f t="shared" si="82"/>
        <v>0.00407669699774195</v>
      </c>
      <c r="R91" s="18">
        <f t="shared" si="83"/>
        <v>0.08541</v>
      </c>
      <c r="S91" s="25">
        <f t="shared" si="84"/>
        <v>0.0477309097031021</v>
      </c>
      <c r="T91" s="3">
        <v>0.01</v>
      </c>
      <c r="U91" s="26">
        <f t="shared" si="85"/>
        <v>0.000477309097031021</v>
      </c>
      <c r="V91" s="25"/>
      <c r="W91" s="3"/>
      <c r="X91" s="3"/>
      <c r="Y91" s="28"/>
      <c r="Z91" s="3"/>
      <c r="AA91" s="27"/>
      <c r="AB91" s="3"/>
      <c r="AC91" s="3"/>
      <c r="AD91" s="3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0.00596730909703102</v>
      </c>
      <c r="AU91" s="29">
        <f t="shared" si="89"/>
        <v>28.47</v>
      </c>
      <c r="AV91" s="1">
        <f t="shared" si="90"/>
        <v>0.3</v>
      </c>
      <c r="AW91" s="2">
        <f t="shared" si="91"/>
        <v>0.3</v>
      </c>
      <c r="AX91" s="1">
        <f t="shared" si="92"/>
        <v>102.443241865461</v>
      </c>
      <c r="AZ91" s="2">
        <f t="shared" si="93"/>
        <v>0.346176748118158</v>
      </c>
      <c r="BA91" s="1">
        <f t="shared" si="94"/>
        <v>118.211561118891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9">
        <v>4.31763582717241</v>
      </c>
      <c r="E92" s="20">
        <f t="shared" si="95"/>
        <v>2.5317716126129</v>
      </c>
      <c r="F92" s="16" t="s">
        <v>73</v>
      </c>
      <c r="G92" s="13">
        <v>3</v>
      </c>
      <c r="H92" s="18">
        <f t="shared" si="76"/>
        <v>4.31763582717241</v>
      </c>
      <c r="I92" s="18">
        <f t="shared" si="77"/>
        <v>277.467635827172</v>
      </c>
      <c r="J92" s="18">
        <f t="shared" si="78"/>
        <v>0.0303462261169806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0.833203409470978</v>
      </c>
      <c r="P92" s="18">
        <f t="shared" si="81"/>
        <v>0.0252845790652455</v>
      </c>
      <c r="Q92" s="24">
        <f t="shared" si="82"/>
        <v>0.00758537371957364</v>
      </c>
      <c r="R92" s="18">
        <f t="shared" si="83"/>
        <v>0.08541</v>
      </c>
      <c r="S92" s="25">
        <f t="shared" si="84"/>
        <v>0.0888113068677396</v>
      </c>
      <c r="T92" s="3">
        <v>0.01</v>
      </c>
      <c r="U92" s="26">
        <f t="shared" si="85"/>
        <v>0.000888113068677396</v>
      </c>
      <c r="V92" s="25"/>
      <c r="W92" s="3"/>
      <c r="X92" s="3"/>
      <c r="Y92" s="28"/>
      <c r="Z92" s="3"/>
      <c r="AA92" s="27"/>
      <c r="AB92" s="3"/>
      <c r="AC92" s="3"/>
      <c r="AD92" s="3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0.0063781130686774</v>
      </c>
      <c r="AU92" s="29">
        <f t="shared" si="89"/>
        <v>28.47</v>
      </c>
      <c r="AV92" s="1">
        <f t="shared" si="90"/>
        <v>0.3</v>
      </c>
      <c r="AW92" s="2">
        <f t="shared" si="91"/>
        <v>0.3</v>
      </c>
      <c r="AX92" s="1">
        <f t="shared" si="92"/>
        <v>109.495682076343</v>
      </c>
      <c r="AZ92" s="2">
        <f t="shared" si="93"/>
        <v>0.346176748118158</v>
      </c>
      <c r="BA92" s="1">
        <f t="shared" si="94"/>
        <v>126.349530513894</v>
      </c>
    </row>
    <row r="93" s="1" customFormat="1" spans="1:53">
      <c r="A93" s="13"/>
      <c r="B93" s="13"/>
      <c r="C93" s="16">
        <v>3</v>
      </c>
      <c r="D93" s="19">
        <v>10.2497454310323</v>
      </c>
      <c r="E93" s="20">
        <f t="shared" si="95"/>
        <v>4.31763582717241</v>
      </c>
      <c r="F93" s="16" t="s">
        <v>73</v>
      </c>
      <c r="G93" s="13">
        <v>4</v>
      </c>
      <c r="H93" s="18">
        <f t="shared" si="76"/>
        <v>10.2497454310323</v>
      </c>
      <c r="I93" s="18">
        <f t="shared" si="77"/>
        <v>283.399745431032</v>
      </c>
      <c r="J93" s="18">
        <f t="shared" si="78"/>
        <v>0.0632571559657084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1.09261883040573</v>
      </c>
      <c r="P93" s="18">
        <f t="shared" si="81"/>
        <v>0.0691159597660453</v>
      </c>
      <c r="Q93" s="24">
        <f t="shared" si="82"/>
        <v>0.0207347879298136</v>
      </c>
      <c r="R93" s="18">
        <f t="shared" si="83"/>
        <v>0.08541</v>
      </c>
      <c r="S93" s="25">
        <f t="shared" si="84"/>
        <v>0.242767684460995</v>
      </c>
      <c r="T93" s="3">
        <v>0.01</v>
      </c>
      <c r="U93" s="26">
        <f t="shared" si="85"/>
        <v>0.00242767684460995</v>
      </c>
      <c r="V93" s="25"/>
      <c r="W93" s="3"/>
      <c r="X93" s="3"/>
      <c r="Y93" s="28"/>
      <c r="Z93" s="3"/>
      <c r="AA93" s="27"/>
      <c r="AB93" s="3"/>
      <c r="AC93" s="3"/>
      <c r="AD93" s="3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0.00791767684460995</v>
      </c>
      <c r="AU93" s="29">
        <f t="shared" si="89"/>
        <v>28.47</v>
      </c>
      <c r="AV93" s="1">
        <f t="shared" si="90"/>
        <v>0.3</v>
      </c>
      <c r="AW93" s="2">
        <f t="shared" si="91"/>
        <v>0.3</v>
      </c>
      <c r="AX93" s="1">
        <f t="shared" si="92"/>
        <v>135.926004638925</v>
      </c>
      <c r="AZ93" s="2">
        <f t="shared" si="93"/>
        <v>0.346176748118158</v>
      </c>
      <c r="BA93" s="1">
        <f t="shared" si="94"/>
        <v>156.848074235323</v>
      </c>
    </row>
    <row r="94" s="1" customFormat="1" spans="1:53">
      <c r="A94" s="13"/>
      <c r="B94" s="13"/>
      <c r="C94" s="16">
        <v>4</v>
      </c>
      <c r="D94" s="19">
        <v>17.358905811</v>
      </c>
      <c r="E94" s="20">
        <f t="shared" si="95"/>
        <v>10.2497454310323</v>
      </c>
      <c r="F94" s="16" t="s">
        <v>73</v>
      </c>
      <c r="G94" s="13">
        <v>5</v>
      </c>
      <c r="H94" s="18">
        <f t="shared" si="76"/>
        <v>17.358905811</v>
      </c>
      <c r="I94" s="18">
        <f t="shared" si="77"/>
        <v>290.508905811</v>
      </c>
      <c r="J94" s="18">
        <f t="shared" si="78"/>
        <v>0.146639077926769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0.972327727107703</v>
      </c>
      <c r="O94" s="18">
        <f t="shared" si="96"/>
        <v>0.335875143531984</v>
      </c>
      <c r="P94" s="18">
        <f t="shared" si="81"/>
        <v>0.0492524213460514</v>
      </c>
      <c r="Q94" s="24">
        <f t="shared" si="82"/>
        <v>0.0147757264038154</v>
      </c>
      <c r="R94" s="18">
        <f t="shared" si="83"/>
        <v>0.08541</v>
      </c>
      <c r="S94" s="25">
        <f t="shared" si="84"/>
        <v>0.172997616248863</v>
      </c>
      <c r="T94" s="3">
        <v>0.01</v>
      </c>
      <c r="U94" s="26">
        <f t="shared" si="85"/>
        <v>0.00172997616248863</v>
      </c>
      <c r="V94" s="25"/>
      <c r="W94" s="3"/>
      <c r="X94" s="3"/>
      <c r="Y94" s="28"/>
      <c r="Z94" s="3"/>
      <c r="AA94" s="27"/>
      <c r="AB94" s="3"/>
      <c r="AC94" s="3"/>
      <c r="AD94" s="3"/>
      <c r="AE94" s="25">
        <v>0.001</v>
      </c>
      <c r="AF94" s="3">
        <v>0.49</v>
      </c>
      <c r="AG94" s="26">
        <f t="shared" si="86"/>
        <v>0.00049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</v>
      </c>
      <c r="AR94" s="3">
        <v>0.5</v>
      </c>
      <c r="AS94" s="3">
        <f t="shared" si="87"/>
        <v>0.005</v>
      </c>
      <c r="AT94" s="2">
        <f t="shared" si="88"/>
        <v>0.00721997616248863</v>
      </c>
      <c r="AU94" s="29">
        <f t="shared" si="89"/>
        <v>28.47</v>
      </c>
      <c r="AV94" s="1">
        <f t="shared" si="90"/>
        <v>0.3</v>
      </c>
      <c r="AW94" s="2">
        <f t="shared" si="91"/>
        <v>0.3</v>
      </c>
      <c r="AX94" s="1">
        <f t="shared" si="92"/>
        <v>123.948290971669</v>
      </c>
      <c r="AZ94" s="2">
        <f t="shared" si="93"/>
        <v>0.346176748118158</v>
      </c>
      <c r="BA94" s="1">
        <f t="shared" si="94"/>
        <v>143.026721011252</v>
      </c>
    </row>
    <row r="95" s="1" customFormat="1" spans="1:53">
      <c r="A95" s="13"/>
      <c r="B95" s="13"/>
      <c r="C95" s="16">
        <v>5</v>
      </c>
      <c r="D95" s="19">
        <v>19.8703284445161</v>
      </c>
      <c r="E95" s="20">
        <f t="shared" si="95"/>
        <v>17.358905811</v>
      </c>
      <c r="F95" s="16" t="s">
        <v>75</v>
      </c>
      <c r="G95" s="13">
        <v>6</v>
      </c>
      <c r="H95" s="18">
        <f t="shared" si="76"/>
        <v>19.8703284445161</v>
      </c>
      <c r="I95" s="18">
        <f t="shared" si="77"/>
        <v>293.020328444516</v>
      </c>
      <c r="J95" s="18">
        <f t="shared" si="78"/>
        <v>0.195436679964692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0.571322722185933</v>
      </c>
      <c r="P95" s="18">
        <f t="shared" si="81"/>
        <v>0.111657416012409</v>
      </c>
      <c r="Q95" s="24">
        <f t="shared" si="82"/>
        <v>0.0334972248037226</v>
      </c>
      <c r="R95" s="18">
        <f t="shared" si="83"/>
        <v>0.08541</v>
      </c>
      <c r="S95" s="25">
        <f t="shared" si="84"/>
        <v>0.392193242052718</v>
      </c>
      <c r="T95" s="3">
        <v>0.01</v>
      </c>
      <c r="U95" s="26">
        <f t="shared" si="85"/>
        <v>0.00392193242052718</v>
      </c>
      <c r="V95" s="25"/>
      <c r="W95" s="3"/>
      <c r="X95" s="3"/>
      <c r="Y95" s="28"/>
      <c r="Z95" s="3"/>
      <c r="AA95" s="27"/>
      <c r="AB95" s="3"/>
      <c r="AC95" s="3"/>
      <c r="AD95" s="3"/>
      <c r="AE95" s="25">
        <v>0.001</v>
      </c>
      <c r="AF95" s="3">
        <v>0.49</v>
      </c>
      <c r="AG95" s="26">
        <f t="shared" si="86"/>
        <v>0.00049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</v>
      </c>
      <c r="AR95" s="3">
        <v>0.5</v>
      </c>
      <c r="AS95" s="3">
        <f t="shared" si="87"/>
        <v>0.005</v>
      </c>
      <c r="AT95" s="2">
        <f t="shared" si="88"/>
        <v>0.00941193242052718</v>
      </c>
      <c r="AU95" s="29">
        <f t="shared" si="89"/>
        <v>28.47</v>
      </c>
      <c r="AV95" s="1">
        <f t="shared" si="90"/>
        <v>0.3</v>
      </c>
      <c r="AW95" s="2">
        <f t="shared" si="91"/>
        <v>0.3</v>
      </c>
      <c r="AX95" s="1">
        <f t="shared" si="92"/>
        <v>161.578502755483</v>
      </c>
      <c r="AZ95" s="2">
        <f t="shared" si="93"/>
        <v>0.346176748118158</v>
      </c>
      <c r="BA95" s="1">
        <f t="shared" si="94"/>
        <v>186.449068832313</v>
      </c>
    </row>
    <row r="96" s="1" customFormat="1" spans="1:53">
      <c r="A96" s="13"/>
      <c r="B96" s="13"/>
      <c r="C96" s="16">
        <v>6</v>
      </c>
      <c r="D96" s="19">
        <v>21.159105882</v>
      </c>
      <c r="E96" s="20">
        <f t="shared" si="95"/>
        <v>19.8703284445161</v>
      </c>
      <c r="F96" s="16" t="s">
        <v>73</v>
      </c>
      <c r="G96" s="13">
        <v>7</v>
      </c>
      <c r="H96" s="18">
        <f t="shared" si="76"/>
        <v>21.159105882</v>
      </c>
      <c r="I96" s="18">
        <f t="shared" si="77"/>
        <v>294.309105882</v>
      </c>
      <c r="J96" s="18">
        <f t="shared" si="78"/>
        <v>0.226047744909603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0.744365306173524</v>
      </c>
      <c r="P96" s="18">
        <f t="shared" si="81"/>
        <v>0.168262098849471</v>
      </c>
      <c r="Q96" s="24">
        <f t="shared" si="82"/>
        <v>0.0504786296548414</v>
      </c>
      <c r="R96" s="18">
        <f t="shared" si="83"/>
        <v>0.08541</v>
      </c>
      <c r="S96" s="25">
        <f t="shared" si="84"/>
        <v>0.591015450823573</v>
      </c>
      <c r="T96" s="3">
        <v>0.01</v>
      </c>
      <c r="U96" s="26">
        <f t="shared" si="85"/>
        <v>0.00591015450823573</v>
      </c>
      <c r="V96" s="25"/>
      <c r="W96" s="3"/>
      <c r="X96" s="3"/>
      <c r="Y96" s="28"/>
      <c r="Z96" s="3"/>
      <c r="AA96" s="27"/>
      <c r="AB96" s="3"/>
      <c r="AC96" s="3"/>
      <c r="AD96" s="3"/>
      <c r="AE96" s="25">
        <v>0.005</v>
      </c>
      <c r="AF96" s="3">
        <v>0.49</v>
      </c>
      <c r="AG96" s="26">
        <f t="shared" si="86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7"/>
        <v>0.0075</v>
      </c>
      <c r="AT96" s="2">
        <f t="shared" si="88"/>
        <v>0.0158601545082357</v>
      </c>
      <c r="AU96" s="29">
        <f t="shared" si="89"/>
        <v>28.47</v>
      </c>
      <c r="AV96" s="1">
        <f t="shared" si="90"/>
        <v>0.3</v>
      </c>
      <c r="AW96" s="2">
        <f t="shared" si="91"/>
        <v>0.3</v>
      </c>
      <c r="AX96" s="1">
        <f t="shared" si="92"/>
        <v>272.277775106231</v>
      </c>
      <c r="AZ96" s="2">
        <f t="shared" si="93"/>
        <v>0.346176748118158</v>
      </c>
      <c r="BA96" s="1">
        <f t="shared" si="94"/>
        <v>314.187449237074</v>
      </c>
    </row>
    <row r="97" s="1" customFormat="1" spans="1:53">
      <c r="A97" s="13"/>
      <c r="B97" s="13"/>
      <c r="C97" s="16">
        <v>7</v>
      </c>
      <c r="D97" s="19">
        <v>23.8847235045161</v>
      </c>
      <c r="E97" s="20">
        <f t="shared" si="95"/>
        <v>21.159105882</v>
      </c>
      <c r="F97" s="16" t="s">
        <v>73</v>
      </c>
      <c r="G97" s="13">
        <v>8</v>
      </c>
      <c r="H97" s="18">
        <f t="shared" si="76"/>
        <v>23.8847235045161</v>
      </c>
      <c r="I97" s="18">
        <f t="shared" si="77"/>
        <v>297.034723504516</v>
      </c>
      <c r="J97" s="18">
        <f t="shared" si="78"/>
        <v>0.306226147116537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0.860803207324053</v>
      </c>
      <c r="P97" s="18">
        <f t="shared" si="81"/>
        <v>0.263600449604402</v>
      </c>
      <c r="Q97" s="24">
        <f t="shared" si="82"/>
        <v>0.0790801348813207</v>
      </c>
      <c r="R97" s="18">
        <f t="shared" si="83"/>
        <v>0.08541</v>
      </c>
      <c r="S97" s="25">
        <f t="shared" si="84"/>
        <v>0.925888477711283</v>
      </c>
      <c r="T97" s="3">
        <v>0.01</v>
      </c>
      <c r="U97" s="26">
        <f t="shared" si="85"/>
        <v>0.00925888477711283</v>
      </c>
      <c r="V97" s="25"/>
      <c r="W97" s="3"/>
      <c r="X97" s="3"/>
      <c r="Y97" s="28"/>
      <c r="Z97" s="3"/>
      <c r="AA97" s="27"/>
      <c r="AB97" s="3"/>
      <c r="AC97" s="3"/>
      <c r="AD97" s="3"/>
      <c r="AE97" s="25">
        <v>0.005</v>
      </c>
      <c r="AF97" s="3">
        <v>0.49</v>
      </c>
      <c r="AG97" s="26">
        <f t="shared" si="86"/>
        <v>0.00245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0.015</v>
      </c>
      <c r="AR97" s="3">
        <v>0.5</v>
      </c>
      <c r="AS97" s="3">
        <f t="shared" si="87"/>
        <v>0.0075</v>
      </c>
      <c r="AT97" s="2">
        <f t="shared" si="88"/>
        <v>0.0192088847771128</v>
      </c>
      <c r="AU97" s="29">
        <f t="shared" si="89"/>
        <v>28.47</v>
      </c>
      <c r="AV97" s="1">
        <f t="shared" si="90"/>
        <v>0.3</v>
      </c>
      <c r="AW97" s="2">
        <f t="shared" si="91"/>
        <v>0.3</v>
      </c>
      <c r="AX97" s="1">
        <f t="shared" si="92"/>
        <v>329.766800611455</v>
      </c>
      <c r="AZ97" s="2">
        <f t="shared" si="93"/>
        <v>0.346176748118158</v>
      </c>
      <c r="BA97" s="1">
        <f t="shared" si="94"/>
        <v>380.525328910008</v>
      </c>
    </row>
    <row r="98" s="1" customFormat="1" spans="1:53">
      <c r="A98" s="13"/>
      <c r="B98" s="13"/>
      <c r="C98" s="16">
        <v>8</v>
      </c>
      <c r="D98" s="19">
        <v>23.6611644790323</v>
      </c>
      <c r="E98" s="20">
        <f t="shared" si="95"/>
        <v>23.8847235045161</v>
      </c>
      <c r="F98" s="16" t="s">
        <v>73</v>
      </c>
      <c r="G98" s="13">
        <v>9</v>
      </c>
      <c r="H98" s="18">
        <f t="shared" si="76"/>
        <v>23.6611644790323</v>
      </c>
      <c r="I98" s="18">
        <f t="shared" si="77"/>
        <v>296.811164479032</v>
      </c>
      <c r="J98" s="18">
        <f t="shared" si="78"/>
        <v>0.298758006943588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0.88190275771965</v>
      </c>
      <c r="P98" s="18">
        <f t="shared" si="81"/>
        <v>0.263475510214377</v>
      </c>
      <c r="Q98" s="24">
        <f t="shared" si="82"/>
        <v>0.079042653064313</v>
      </c>
      <c r="R98" s="18">
        <f t="shared" si="83"/>
        <v>0.08541</v>
      </c>
      <c r="S98" s="25">
        <f t="shared" si="84"/>
        <v>0.925449631943719</v>
      </c>
      <c r="T98" s="3">
        <v>0.01</v>
      </c>
      <c r="U98" s="26">
        <f t="shared" si="85"/>
        <v>0.00925449631943719</v>
      </c>
      <c r="V98" s="25"/>
      <c r="W98" s="3"/>
      <c r="X98" s="3"/>
      <c r="Y98" s="28"/>
      <c r="Z98" s="3"/>
      <c r="AA98" s="27"/>
      <c r="AB98" s="3"/>
      <c r="AC98" s="3"/>
      <c r="AD98" s="3"/>
      <c r="AE98" s="25">
        <v>0.001</v>
      </c>
      <c r="AF98" s="3">
        <v>0.49</v>
      </c>
      <c r="AG98" s="26">
        <f t="shared" si="86"/>
        <v>0.00049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</v>
      </c>
      <c r="AR98" s="3">
        <v>0.5</v>
      </c>
      <c r="AS98" s="3">
        <f t="shared" si="87"/>
        <v>0.005</v>
      </c>
      <c r="AT98" s="2">
        <f t="shared" si="88"/>
        <v>0.0147444963194372</v>
      </c>
      <c r="AU98" s="29">
        <f t="shared" si="89"/>
        <v>28.47</v>
      </c>
      <c r="AV98" s="1">
        <f t="shared" si="90"/>
        <v>0.3</v>
      </c>
      <c r="AW98" s="2">
        <f t="shared" si="91"/>
        <v>0.3</v>
      </c>
      <c r="AX98" s="1">
        <f t="shared" si="92"/>
        <v>253.124813559269</v>
      </c>
      <c r="AZ98" s="2">
        <f t="shared" si="93"/>
        <v>0.346176748118158</v>
      </c>
      <c r="BA98" s="1">
        <f t="shared" si="94"/>
        <v>292.086416086543</v>
      </c>
    </row>
    <row r="99" s="1" customFormat="1" spans="1:53">
      <c r="A99" s="13"/>
      <c r="B99" s="13"/>
      <c r="C99" s="16">
        <v>9</v>
      </c>
      <c r="D99" s="19">
        <v>18.9975387416667</v>
      </c>
      <c r="E99" s="20">
        <f t="shared" si="95"/>
        <v>23.6611644790323</v>
      </c>
      <c r="F99" s="16" t="s">
        <v>73</v>
      </c>
      <c r="G99" s="13">
        <v>10</v>
      </c>
      <c r="H99" s="18">
        <f t="shared" si="76"/>
        <v>18.9975387416667</v>
      </c>
      <c r="I99" s="18">
        <f t="shared" si="77"/>
        <v>292.147538741667</v>
      </c>
      <c r="J99" s="18">
        <f t="shared" si="78"/>
        <v>0.176967261787054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0.903127247505274</v>
      </c>
      <c r="P99" s="18">
        <f t="shared" si="81"/>
        <v>0.159823956036287</v>
      </c>
      <c r="Q99" s="24">
        <f t="shared" si="82"/>
        <v>0.0479471868108862</v>
      </c>
      <c r="R99" s="18">
        <f t="shared" si="83"/>
        <v>0.08541</v>
      </c>
      <c r="S99" s="25">
        <f t="shared" si="84"/>
        <v>0.561376733531041</v>
      </c>
      <c r="T99" s="3">
        <v>0.01</v>
      </c>
      <c r="U99" s="26">
        <f t="shared" si="85"/>
        <v>0.00561376733531041</v>
      </c>
      <c r="V99" s="25"/>
      <c r="W99" s="3"/>
      <c r="X99" s="3"/>
      <c r="Y99" s="28"/>
      <c r="Z99" s="3"/>
      <c r="AA99" s="27"/>
      <c r="AB99" s="3"/>
      <c r="AC99" s="3"/>
      <c r="AD99" s="3"/>
      <c r="AE99" s="25">
        <v>0.001</v>
      </c>
      <c r="AF99" s="3">
        <v>0.49</v>
      </c>
      <c r="AG99" s="26">
        <f t="shared" si="86"/>
        <v>0.00049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</v>
      </c>
      <c r="AR99" s="3">
        <v>0.5</v>
      </c>
      <c r="AS99" s="3">
        <f t="shared" si="87"/>
        <v>0.005</v>
      </c>
      <c r="AT99" s="2">
        <f t="shared" si="88"/>
        <v>0.0111037673353104</v>
      </c>
      <c r="AU99" s="29">
        <f t="shared" si="89"/>
        <v>28.47</v>
      </c>
      <c r="AV99" s="1">
        <f t="shared" si="90"/>
        <v>0.3</v>
      </c>
      <c r="AW99" s="2">
        <f t="shared" si="91"/>
        <v>0.3</v>
      </c>
      <c r="AX99" s="1">
        <f t="shared" si="92"/>
        <v>190.622926389881</v>
      </c>
      <c r="AZ99" s="2">
        <f t="shared" si="93"/>
        <v>0.346176748118158</v>
      </c>
      <c r="BA99" s="1">
        <f t="shared" si="94"/>
        <v>219.964082581387</v>
      </c>
    </row>
    <row r="100" s="1" customFormat="1" spans="1:53">
      <c r="A100" s="13"/>
      <c r="B100" s="13"/>
      <c r="C100" s="16">
        <v>10</v>
      </c>
      <c r="D100" s="19">
        <v>16.0229698141936</v>
      </c>
      <c r="E100" s="20">
        <f t="shared" si="95"/>
        <v>18.9975387416667</v>
      </c>
      <c r="F100" s="16" t="s">
        <v>73</v>
      </c>
      <c r="G100" s="13">
        <v>11</v>
      </c>
      <c r="H100" s="18">
        <f t="shared" si="76"/>
        <v>16.0229698141936</v>
      </c>
      <c r="I100" s="18">
        <f t="shared" si="77"/>
        <v>289.172969814194</v>
      </c>
      <c r="J100" s="18">
        <f t="shared" si="78"/>
        <v>0.12560397736114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0.706138126895537</v>
      </c>
      <c r="O100" s="18">
        <f t="shared" si="96"/>
        <v>0.321865164573449</v>
      </c>
      <c r="P100" s="18">
        <f t="shared" si="81"/>
        <v>0.0404275448444231</v>
      </c>
      <c r="Q100" s="24">
        <f t="shared" si="82"/>
        <v>0.0121282634533269</v>
      </c>
      <c r="R100" s="18">
        <f t="shared" si="83"/>
        <v>0.08541</v>
      </c>
      <c r="S100" s="25">
        <f t="shared" si="84"/>
        <v>0.142000508761585</v>
      </c>
      <c r="T100" s="3">
        <v>0.01</v>
      </c>
      <c r="U100" s="26">
        <f t="shared" si="85"/>
        <v>0.00142000508761585</v>
      </c>
      <c r="V100" s="25"/>
      <c r="W100" s="3"/>
      <c r="X100" s="3"/>
      <c r="Y100" s="28"/>
      <c r="Z100" s="3"/>
      <c r="AA100" s="27"/>
      <c r="AB100" s="3"/>
      <c r="AC100" s="3"/>
      <c r="AD100" s="3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0.00691000508761585</v>
      </c>
      <c r="AU100" s="29">
        <f t="shared" si="89"/>
        <v>28.47</v>
      </c>
      <c r="AV100" s="1">
        <f t="shared" si="90"/>
        <v>0.3</v>
      </c>
      <c r="AW100" s="2">
        <f t="shared" si="91"/>
        <v>0.3</v>
      </c>
      <c r="AX100" s="1">
        <f t="shared" si="92"/>
        <v>118.626890441187</v>
      </c>
      <c r="AZ100" s="2">
        <f t="shared" si="93"/>
        <v>0.346176748118158</v>
      </c>
      <c r="BA100" s="1">
        <f t="shared" si="94"/>
        <v>136.886237240997</v>
      </c>
    </row>
    <row r="101" s="1" customFormat="1" spans="1:54">
      <c r="A101" s="13"/>
      <c r="B101" s="13"/>
      <c r="C101" s="16">
        <v>11</v>
      </c>
      <c r="D101" s="19">
        <v>10.7559168406</v>
      </c>
      <c r="E101" s="20">
        <f t="shared" si="95"/>
        <v>16.0229698141936</v>
      </c>
      <c r="F101" s="16" t="s">
        <v>75</v>
      </c>
      <c r="G101" s="13">
        <v>12</v>
      </c>
      <c r="H101" s="18">
        <f t="shared" si="76"/>
        <v>10.7559168406</v>
      </c>
      <c r="I101" s="18">
        <f t="shared" si="77"/>
        <v>283.9059168406</v>
      </c>
      <c r="J101" s="18">
        <f t="shared" si="78"/>
        <v>0.0672530901290226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0.566137619729026</v>
      </c>
      <c r="P101" s="18">
        <f t="shared" si="81"/>
        <v>0.0380745043650665</v>
      </c>
      <c r="Q101" s="24">
        <f t="shared" si="82"/>
        <v>0.01142235130952</v>
      </c>
      <c r="R101" s="18">
        <f t="shared" si="83"/>
        <v>0.08541</v>
      </c>
      <c r="S101" s="25">
        <f t="shared" si="84"/>
        <v>0.13373552639644</v>
      </c>
      <c r="T101" s="3">
        <v>0.01</v>
      </c>
      <c r="U101" s="26">
        <f t="shared" si="85"/>
        <v>0.0013373552639644</v>
      </c>
      <c r="V101" s="25"/>
      <c r="W101" s="3"/>
      <c r="X101" s="3"/>
      <c r="Y101" s="28"/>
      <c r="Z101" s="3"/>
      <c r="AA101" s="27"/>
      <c r="AB101" s="3"/>
      <c r="AC101" s="3"/>
      <c r="AD101" s="3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0.0068273552639644</v>
      </c>
      <c r="AU101" s="29">
        <f t="shared" si="89"/>
        <v>28.47</v>
      </c>
      <c r="AV101" s="1">
        <f t="shared" si="90"/>
        <v>0.3</v>
      </c>
      <c r="AW101" s="2">
        <f t="shared" si="91"/>
        <v>0.3</v>
      </c>
      <c r="AX101" s="1">
        <f t="shared" si="92"/>
        <v>117.208007032135</v>
      </c>
      <c r="AY101" s="1">
        <f>SUM(AX90:AX101)</f>
        <v>2013.67449947158</v>
      </c>
      <c r="AZ101" s="2">
        <f t="shared" si="93"/>
        <v>0.346176748118158</v>
      </c>
      <c r="BA101" s="1">
        <f t="shared" si="94"/>
        <v>135.248955759316</v>
      </c>
      <c r="BB101" s="1">
        <f>SUM(BA90:BA101)</f>
        <v>2323.6242999851</v>
      </c>
    </row>
    <row r="102" s="1" customFormat="1" spans="1:46">
      <c r="A102" s="13"/>
      <c r="B102" s="13"/>
      <c r="C102" s="16">
        <v>12</v>
      </c>
      <c r="D102" s="19">
        <v>5.73221545045161</v>
      </c>
      <c r="E102" s="20">
        <f t="shared" si="95"/>
        <v>10.7559168406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K11" sqref="K11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1224.05</v>
      </c>
      <c r="F2" s="3">
        <v>734.672</v>
      </c>
      <c r="G2" s="7">
        <f>(F2+F3+F4)/3</f>
        <v>1194.134</v>
      </c>
      <c r="H2" s="3">
        <v>0.18</v>
      </c>
      <c r="I2" s="21">
        <f>(H2+H3+H4)/3</f>
        <v>0.136666666666667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1500.52602739726</v>
      </c>
      <c r="F5" s="3">
        <v>91.104</v>
      </c>
      <c r="G5" s="7">
        <f>(F5+F6)/2</f>
        <v>92.50925</v>
      </c>
      <c r="H5" s="3">
        <v>0.18</v>
      </c>
      <c r="I5" s="21">
        <f>(H5+H6)/2</f>
        <v>0.155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5511.4617722767</v>
      </c>
      <c r="F7" s="3">
        <v>122.786</v>
      </c>
      <c r="G7" s="3"/>
      <c r="H7" s="3">
        <v>0.45</v>
      </c>
      <c r="M7" s="2"/>
    </row>
    <row r="8" s="1" customFormat="1" spans="1:13">
      <c r="A8" s="4" t="s">
        <v>6</v>
      </c>
      <c r="B8" s="5"/>
      <c r="C8" s="3"/>
      <c r="D8" s="3"/>
      <c r="E8" s="12">
        <v>12.188</v>
      </c>
      <c r="F8" s="3">
        <v>625.464</v>
      </c>
      <c r="G8" s="3"/>
      <c r="H8" s="3">
        <v>0.3</v>
      </c>
      <c r="M8" s="2"/>
    </row>
    <row r="9" s="1" customFormat="1" spans="1:13">
      <c r="A9" s="4" t="s">
        <v>7</v>
      </c>
      <c r="B9" s="5"/>
      <c r="C9" s="3"/>
      <c r="D9" s="3"/>
      <c r="E9" s="12">
        <v>7.88948424726633</v>
      </c>
      <c r="F9" s="3">
        <v>341.64</v>
      </c>
      <c r="G9" s="3"/>
      <c r="H9" s="3">
        <v>0.33</v>
      </c>
      <c r="M9" s="2"/>
    </row>
    <row r="10" s="1" customFormat="1" spans="1:13">
      <c r="A10" s="4" t="s">
        <v>8</v>
      </c>
      <c r="B10" s="5"/>
      <c r="C10" s="3"/>
      <c r="D10" s="3"/>
      <c r="E10" s="12">
        <v>17.8344268661009</v>
      </c>
      <c r="F10" s="3">
        <v>341.64</v>
      </c>
      <c r="G10" s="3"/>
      <c r="H10" s="3">
        <v>0.33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(AV38+AV53+AY85+AY101+BB101+AG69)</f>
        <v>163279621.901891</v>
      </c>
      <c r="J14" s="14" t="s">
        <v>21</v>
      </c>
      <c r="K14" s="14">
        <f>I14/(10000*1000)</f>
        <v>16.3279621901891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14">
        <v>85710674.7060677</v>
      </c>
      <c r="J15" s="14" t="s">
        <v>21</v>
      </c>
      <c r="K15" s="14">
        <f>I15/(10000*1000)</f>
        <v>8.57106747060677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44</v>
      </c>
      <c r="T25" s="23"/>
      <c r="U25" s="23"/>
      <c r="V25" s="23" t="s">
        <v>45</v>
      </c>
      <c r="W25" s="23"/>
      <c r="X25" s="23"/>
      <c r="Y25" s="23" t="s">
        <v>46</v>
      </c>
      <c r="Z25" s="23"/>
      <c r="AA25" s="23"/>
      <c r="AB25" s="23" t="s">
        <v>47</v>
      </c>
      <c r="AC25" s="23"/>
      <c r="AD25" s="23"/>
      <c r="AE25" s="23" t="s">
        <v>48</v>
      </c>
      <c r="AF25" s="23"/>
      <c r="AG25" s="23"/>
      <c r="AH25" s="23" t="s">
        <v>49</v>
      </c>
      <c r="AI25" s="23"/>
      <c r="AJ25" s="23"/>
      <c r="AK25" s="31" t="s">
        <v>50</v>
      </c>
      <c r="AL25" s="32"/>
      <c r="AM25" s="33"/>
      <c r="AN25" s="23" t="s">
        <v>51</v>
      </c>
      <c r="AO25" s="23"/>
      <c r="AP25" s="23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4" t="s">
        <v>11</v>
      </c>
      <c r="AO26" s="34" t="s">
        <v>12</v>
      </c>
      <c r="AP26" s="34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1194.134</v>
      </c>
      <c r="C27" s="16" t="s">
        <v>72</v>
      </c>
      <c r="D27" s="17">
        <v>7</v>
      </c>
      <c r="E27" s="16"/>
      <c r="F27" s="16"/>
      <c r="G27" s="13">
        <v>1</v>
      </c>
      <c r="H27" s="18">
        <f t="shared" ref="H27:H38" si="0">E28</f>
        <v>7</v>
      </c>
      <c r="I27" s="18">
        <f t="shared" ref="I27:I38" si="1">H27+273.15</f>
        <v>280.15</v>
      </c>
      <c r="J27" s="18">
        <f t="shared" ref="J27:J38" si="2">EXP(($C$16*(I27-$C$14))/($C$17*I27*$C$14))</f>
        <v>0.0424643715341541</v>
      </c>
      <c r="K27" s="18">
        <f t="shared" ref="K27:K38" si="3">$B$27/12</f>
        <v>99.5111666666667</v>
      </c>
      <c r="L27" s="18">
        <f t="shared" ref="L27:L38" si="4">K27*$B$28/100</f>
        <v>0.995111666666667</v>
      </c>
      <c r="M27" s="13" t="s">
        <v>73</v>
      </c>
      <c r="N27" s="13"/>
      <c r="O27" s="18">
        <f>L27</f>
        <v>0.995111666666667</v>
      </c>
      <c r="P27" s="18">
        <f t="shared" ref="P27:P38" si="5">O27*J27</f>
        <v>0.0422567915313046</v>
      </c>
      <c r="Q27" s="24">
        <f t="shared" ref="Q27:Q38" si="6">P27*$B$29</f>
        <v>0.00577509484261163</v>
      </c>
      <c r="R27" s="18">
        <f t="shared" ref="R27:R38" si="7">L27*$B$29</f>
        <v>0.135998594444444</v>
      </c>
      <c r="S27" s="25">
        <f t="shared" ref="S27:S38" si="8">Q27/R27</f>
        <v>0.0424643715341541</v>
      </c>
      <c r="T27" s="3">
        <v>0.01</v>
      </c>
      <c r="U27" s="26">
        <f t="shared" ref="U27:U38" si="9">S27*T27</f>
        <v>0.000424643715341541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0.0223246437153415</v>
      </c>
      <c r="AR27" s="29">
        <f t="shared" ref="AR27:AR38" si="15">$B$27/12</f>
        <v>99.5111666666667</v>
      </c>
      <c r="AS27" s="1">
        <f t="shared" ref="AS27:AS38" si="16">$B$29</f>
        <v>0.136666666666667</v>
      </c>
      <c r="AT27" s="2">
        <f>$E$2/12</f>
        <v>102.004166666667</v>
      </c>
      <c r="AU27" s="1">
        <f t="shared" ref="AU27:AU38" si="17">AT27*10000*AS27*0.67*AR27*AQ27</f>
        <v>207496.928031806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8.41647456180645</v>
      </c>
      <c r="E28" s="20">
        <f t="shared" ref="E28:E39" si="18">D27</f>
        <v>7</v>
      </c>
      <c r="F28" s="16" t="s">
        <v>73</v>
      </c>
      <c r="G28" s="13">
        <v>2</v>
      </c>
      <c r="H28" s="18">
        <f t="shared" si="0"/>
        <v>8.41647456180645</v>
      </c>
      <c r="I28" s="18">
        <f t="shared" si="1"/>
        <v>281.566474561806</v>
      </c>
      <c r="J28" s="18">
        <f t="shared" si="2"/>
        <v>0.050577676828331</v>
      </c>
      <c r="K28" s="18">
        <f t="shared" si="3"/>
        <v>99.5111666666667</v>
      </c>
      <c r="L28" s="18">
        <f t="shared" si="4"/>
        <v>0.995111666666667</v>
      </c>
      <c r="M28" s="13" t="s">
        <v>73</v>
      </c>
      <c r="N28" s="13"/>
      <c r="O28" s="18">
        <f t="shared" ref="O28:O38" si="19">L28+O27-P27-N28</f>
        <v>1.94796654180203</v>
      </c>
      <c r="P28" s="18">
        <f t="shared" si="5"/>
        <v>0.0985236222236645</v>
      </c>
      <c r="Q28" s="24">
        <f t="shared" si="6"/>
        <v>0.0134648950372342</v>
      </c>
      <c r="R28" s="18">
        <f t="shared" si="7"/>
        <v>0.135998594444444</v>
      </c>
      <c r="S28" s="25">
        <f t="shared" si="8"/>
        <v>0.0990076043964894</v>
      </c>
      <c r="T28" s="3">
        <v>0.01</v>
      </c>
      <c r="U28" s="26">
        <f t="shared" si="9"/>
        <v>0.000990076043964894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0.0228900760439649</v>
      </c>
      <c r="AR28" s="29">
        <f t="shared" si="15"/>
        <v>99.5111666666667</v>
      </c>
      <c r="AS28" s="1">
        <f t="shared" si="16"/>
        <v>0.136666666666667</v>
      </c>
      <c r="AT28" s="2">
        <f t="shared" ref="AT28:AT38" si="20">$E$2/12</f>
        <v>102.004166666667</v>
      </c>
      <c r="AU28" s="1">
        <f t="shared" si="17"/>
        <v>212752.3521584</v>
      </c>
    </row>
    <row r="29" s="1" customFormat="1" spans="1:47">
      <c r="A29" s="13" t="s">
        <v>37</v>
      </c>
      <c r="B29" s="13">
        <f>I2</f>
        <v>0.136666666666667</v>
      </c>
      <c r="C29" s="16">
        <v>2</v>
      </c>
      <c r="D29" s="19">
        <v>11.3487228405172</v>
      </c>
      <c r="E29" s="20">
        <f t="shared" si="18"/>
        <v>8.41647456180645</v>
      </c>
      <c r="F29" s="16" t="s">
        <v>73</v>
      </c>
      <c r="G29" s="13">
        <v>3</v>
      </c>
      <c r="H29" s="18">
        <f t="shared" si="0"/>
        <v>11.3487228405172</v>
      </c>
      <c r="I29" s="18">
        <f t="shared" si="1"/>
        <v>284.498722840517</v>
      </c>
      <c r="J29" s="18">
        <f t="shared" si="2"/>
        <v>0.0722350010797865</v>
      </c>
      <c r="K29" s="18">
        <f t="shared" si="3"/>
        <v>99.5111666666667</v>
      </c>
      <c r="L29" s="18">
        <f t="shared" si="4"/>
        <v>0.995111666666667</v>
      </c>
      <c r="M29" s="13" t="s">
        <v>73</v>
      </c>
      <c r="N29" s="13"/>
      <c r="O29" s="18">
        <f t="shared" si="19"/>
        <v>2.84455458624503</v>
      </c>
      <c r="P29" s="18">
        <f t="shared" si="5"/>
        <v>0.205476403608921</v>
      </c>
      <c r="Q29" s="24">
        <f t="shared" si="6"/>
        <v>0.0280817751598859</v>
      </c>
      <c r="R29" s="18">
        <f t="shared" si="7"/>
        <v>0.135998594444444</v>
      </c>
      <c r="S29" s="25">
        <f t="shared" si="8"/>
        <v>0.20648577490525</v>
      </c>
      <c r="T29" s="3">
        <v>0.01</v>
      </c>
      <c r="U29" s="26">
        <f t="shared" si="9"/>
        <v>0.0020648577490525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0.0239648577490525</v>
      </c>
      <c r="AR29" s="29">
        <f t="shared" si="15"/>
        <v>99.5111666666667</v>
      </c>
      <c r="AS29" s="1">
        <f t="shared" si="16"/>
        <v>0.136666666666667</v>
      </c>
      <c r="AT29" s="2">
        <f t="shared" si="20"/>
        <v>102.004166666667</v>
      </c>
      <c r="AU29" s="1">
        <f t="shared" si="17"/>
        <v>222741.936088791</v>
      </c>
    </row>
    <row r="30" s="1" customFormat="1" spans="1:47">
      <c r="A30" s="13"/>
      <c r="B30" s="13"/>
      <c r="C30" s="16">
        <v>3</v>
      </c>
      <c r="D30" s="19">
        <v>13.8078069443871</v>
      </c>
      <c r="E30" s="20">
        <f t="shared" si="18"/>
        <v>11.3487228405172</v>
      </c>
      <c r="F30" s="16" t="s">
        <v>73</v>
      </c>
      <c r="G30" s="13">
        <v>4</v>
      </c>
      <c r="H30" s="18">
        <f t="shared" si="0"/>
        <v>13.8078069443871</v>
      </c>
      <c r="I30" s="18">
        <f t="shared" si="1"/>
        <v>286.957806944387</v>
      </c>
      <c r="J30" s="18">
        <f t="shared" si="2"/>
        <v>0.0968545468117563</v>
      </c>
      <c r="K30" s="18">
        <f t="shared" si="3"/>
        <v>99.5111666666667</v>
      </c>
      <c r="L30" s="18">
        <f t="shared" si="4"/>
        <v>0.995111666666667</v>
      </c>
      <c r="M30" s="13" t="s">
        <v>73</v>
      </c>
      <c r="N30" s="13"/>
      <c r="O30" s="18">
        <f t="shared" si="19"/>
        <v>3.63418984930278</v>
      </c>
      <c r="P30" s="18">
        <f t="shared" si="5"/>
        <v>0.351987810882105</v>
      </c>
      <c r="Q30" s="24">
        <f t="shared" si="6"/>
        <v>0.0481050008205544</v>
      </c>
      <c r="R30" s="18">
        <f t="shared" si="7"/>
        <v>0.135998594444444</v>
      </c>
      <c r="S30" s="25">
        <f t="shared" si="8"/>
        <v>0.353716896980177</v>
      </c>
      <c r="T30" s="3">
        <v>0.01</v>
      </c>
      <c r="U30" s="26">
        <f t="shared" si="9"/>
        <v>0.00353716896980177</v>
      </c>
      <c r="V30" s="25"/>
      <c r="W30" s="3"/>
      <c r="X30" s="26"/>
      <c r="Y30" s="28">
        <v>0.04</v>
      </c>
      <c r="Z30" s="3">
        <v>0.21</v>
      </c>
      <c r="AA30" s="27">
        <f t="shared" si="10"/>
        <v>0.0084</v>
      </c>
      <c r="AB30" s="3">
        <v>0.015</v>
      </c>
      <c r="AC30" s="3">
        <v>0.29</v>
      </c>
      <c r="AD30" s="27">
        <f t="shared" si="11"/>
        <v>0.00435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0.015</v>
      </c>
      <c r="AO30" s="3">
        <v>0.38</v>
      </c>
      <c r="AP30" s="3">
        <f t="shared" si="13"/>
        <v>0.0057</v>
      </c>
      <c r="AQ30" s="1">
        <f t="shared" si="14"/>
        <v>0.0329871689698018</v>
      </c>
      <c r="AR30" s="29">
        <f t="shared" si="15"/>
        <v>99.5111666666667</v>
      </c>
      <c r="AS30" s="1">
        <f t="shared" si="16"/>
        <v>0.136666666666667</v>
      </c>
      <c r="AT30" s="2">
        <f t="shared" si="20"/>
        <v>102.004166666667</v>
      </c>
      <c r="AU30" s="1">
        <f t="shared" si="17"/>
        <v>306600.020720433</v>
      </c>
    </row>
    <row r="31" s="1" customFormat="1" spans="1:47">
      <c r="A31" s="13"/>
      <c r="B31" s="13"/>
      <c r="C31" s="16">
        <v>4</v>
      </c>
      <c r="D31" s="19">
        <v>17.4835865016667</v>
      </c>
      <c r="E31" s="20">
        <f t="shared" si="18"/>
        <v>13.8078069443871</v>
      </c>
      <c r="F31" s="16" t="s">
        <v>73</v>
      </c>
      <c r="G31" s="13">
        <v>5</v>
      </c>
      <c r="H31" s="18">
        <f t="shared" si="0"/>
        <v>17.4835865016667</v>
      </c>
      <c r="I31" s="18">
        <f t="shared" si="1"/>
        <v>290.633586501667</v>
      </c>
      <c r="J31" s="18">
        <f t="shared" si="2"/>
        <v>0.148762739936327</v>
      </c>
      <c r="K31" s="18">
        <f t="shared" si="3"/>
        <v>99.5111666666667</v>
      </c>
      <c r="L31" s="18">
        <f t="shared" si="4"/>
        <v>0.995111666666667</v>
      </c>
      <c r="M31" s="13" t="s">
        <v>75</v>
      </c>
      <c r="N31" s="18">
        <f>(O30-P30)*C22/100</f>
        <v>3.11809193649964</v>
      </c>
      <c r="O31" s="18">
        <f t="shared" si="19"/>
        <v>1.1592217685877</v>
      </c>
      <c r="P31" s="18">
        <f t="shared" si="5"/>
        <v>0.172449006488941</v>
      </c>
      <c r="Q31" s="24">
        <f t="shared" si="6"/>
        <v>0.0235680308868219</v>
      </c>
      <c r="R31" s="18">
        <f t="shared" si="7"/>
        <v>0.135998594444444</v>
      </c>
      <c r="S31" s="25">
        <f t="shared" si="8"/>
        <v>0.173296135765944</v>
      </c>
      <c r="T31" s="3">
        <v>0.01</v>
      </c>
      <c r="U31" s="26">
        <f t="shared" si="9"/>
        <v>0.00173296135765944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0.0311829613576594</v>
      </c>
      <c r="AR31" s="29">
        <f t="shared" si="15"/>
        <v>99.5111666666667</v>
      </c>
      <c r="AS31" s="1">
        <f t="shared" si="16"/>
        <v>0.136666666666667</v>
      </c>
      <c r="AT31" s="2">
        <f t="shared" si="20"/>
        <v>102.004166666667</v>
      </c>
      <c r="AU31" s="1">
        <f t="shared" si="17"/>
        <v>289830.770477309</v>
      </c>
    </row>
    <row r="32" s="1" customFormat="1" spans="1:47">
      <c r="A32" s="13"/>
      <c r="B32" s="13"/>
      <c r="C32" s="16">
        <v>5</v>
      </c>
      <c r="D32" s="19">
        <v>20.7087396387097</v>
      </c>
      <c r="E32" s="20">
        <f t="shared" si="18"/>
        <v>17.4835865016667</v>
      </c>
      <c r="F32" s="16" t="s">
        <v>75</v>
      </c>
      <c r="G32" s="13">
        <v>6</v>
      </c>
      <c r="H32" s="18">
        <f t="shared" si="0"/>
        <v>20.7087396387097</v>
      </c>
      <c r="I32" s="18">
        <f t="shared" si="1"/>
        <v>293.85873963871</v>
      </c>
      <c r="J32" s="18">
        <f t="shared" si="2"/>
        <v>0.214872016875851</v>
      </c>
      <c r="K32" s="18">
        <f t="shared" si="3"/>
        <v>99.5111666666667</v>
      </c>
      <c r="L32" s="18">
        <f t="shared" si="4"/>
        <v>0.995111666666667</v>
      </c>
      <c r="M32" s="13" t="s">
        <v>73</v>
      </c>
      <c r="N32" s="13"/>
      <c r="O32" s="18">
        <f t="shared" si="19"/>
        <v>1.98188442876543</v>
      </c>
      <c r="P32" s="18">
        <f t="shared" si="5"/>
        <v>0.425851504423671</v>
      </c>
      <c r="Q32" s="24">
        <f t="shared" si="6"/>
        <v>0.0581997056045684</v>
      </c>
      <c r="R32" s="18">
        <f t="shared" si="7"/>
        <v>0.135998594444444</v>
      </c>
      <c r="S32" s="25">
        <f t="shared" si="8"/>
        <v>0.427943434579708</v>
      </c>
      <c r="T32" s="3">
        <v>0.01</v>
      </c>
      <c r="U32" s="26">
        <f t="shared" si="9"/>
        <v>0.00427943434579708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0.0337294343457971</v>
      </c>
      <c r="AR32" s="29">
        <f t="shared" si="15"/>
        <v>99.5111666666667</v>
      </c>
      <c r="AS32" s="1">
        <f t="shared" si="16"/>
        <v>0.136666666666667</v>
      </c>
      <c r="AT32" s="2">
        <f t="shared" si="20"/>
        <v>102.004166666667</v>
      </c>
      <c r="AU32" s="1">
        <f t="shared" si="17"/>
        <v>313499.023780336</v>
      </c>
    </row>
    <row r="33" s="1" customFormat="1" spans="1:47">
      <c r="A33" s="13"/>
      <c r="B33" s="13"/>
      <c r="C33" s="16">
        <v>6</v>
      </c>
      <c r="D33" s="19">
        <v>20.5135236576667</v>
      </c>
      <c r="E33" s="20">
        <f t="shared" si="18"/>
        <v>20.7087396387097</v>
      </c>
      <c r="F33" s="16" t="s">
        <v>73</v>
      </c>
      <c r="G33" s="13">
        <v>7</v>
      </c>
      <c r="H33" s="18">
        <f t="shared" si="0"/>
        <v>20.5135236576667</v>
      </c>
      <c r="I33" s="18">
        <f t="shared" si="1"/>
        <v>293.663523657667</v>
      </c>
      <c r="J33" s="18">
        <f t="shared" si="2"/>
        <v>0.21019091391378</v>
      </c>
      <c r="K33" s="18">
        <f t="shared" si="3"/>
        <v>99.5111666666667</v>
      </c>
      <c r="L33" s="18">
        <f t="shared" si="4"/>
        <v>0.995111666666667</v>
      </c>
      <c r="M33" s="13" t="s">
        <v>73</v>
      </c>
      <c r="N33" s="13"/>
      <c r="O33" s="18">
        <f t="shared" si="19"/>
        <v>2.55114459100842</v>
      </c>
      <c r="P33" s="18">
        <f t="shared" si="5"/>
        <v>0.536227413110257</v>
      </c>
      <c r="Q33" s="24">
        <f t="shared" si="6"/>
        <v>0.0732844131250684</v>
      </c>
      <c r="R33" s="18">
        <f t="shared" si="7"/>
        <v>0.135998594444444</v>
      </c>
      <c r="S33" s="25">
        <f t="shared" si="8"/>
        <v>0.538861547977286</v>
      </c>
      <c r="T33" s="3">
        <v>0.01</v>
      </c>
      <c r="U33" s="26">
        <f t="shared" si="9"/>
        <v>0.00538861547977286</v>
      </c>
      <c r="V33" s="25"/>
      <c r="W33" s="3"/>
      <c r="X33" s="26"/>
      <c r="Y33" s="28">
        <v>0.04</v>
      </c>
      <c r="Z33" s="3">
        <v>0.21</v>
      </c>
      <c r="AA33" s="27">
        <f t="shared" si="10"/>
        <v>0.0084</v>
      </c>
      <c r="AB33" s="3">
        <v>0.015</v>
      </c>
      <c r="AC33" s="3">
        <v>0.29</v>
      </c>
      <c r="AD33" s="27">
        <f t="shared" si="11"/>
        <v>0.00435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0.0348386154797728</v>
      </c>
      <c r="AR33" s="29">
        <f t="shared" si="15"/>
        <v>99.5111666666667</v>
      </c>
      <c r="AS33" s="1">
        <f t="shared" si="16"/>
        <v>0.136666666666667</v>
      </c>
      <c r="AT33" s="2">
        <f t="shared" si="20"/>
        <v>102.004166666667</v>
      </c>
      <c r="AU33" s="1">
        <f t="shared" si="17"/>
        <v>323808.334014598</v>
      </c>
    </row>
    <row r="34" s="1" customFormat="1" spans="1:47">
      <c r="A34" s="13"/>
      <c r="B34" s="13"/>
      <c r="C34" s="16">
        <v>7</v>
      </c>
      <c r="D34" s="19">
        <v>20.5471894209677</v>
      </c>
      <c r="E34" s="20">
        <f t="shared" si="18"/>
        <v>20.5135236576667</v>
      </c>
      <c r="F34" s="16" t="s">
        <v>73</v>
      </c>
      <c r="G34" s="13">
        <v>8</v>
      </c>
      <c r="H34" s="18">
        <f t="shared" si="0"/>
        <v>20.5471894209677</v>
      </c>
      <c r="I34" s="18">
        <f t="shared" si="1"/>
        <v>293.697189420968</v>
      </c>
      <c r="J34" s="18">
        <f t="shared" si="2"/>
        <v>0.21099128967547</v>
      </c>
      <c r="K34" s="18">
        <f t="shared" si="3"/>
        <v>99.5111666666667</v>
      </c>
      <c r="L34" s="18">
        <f t="shared" si="4"/>
        <v>0.995111666666667</v>
      </c>
      <c r="M34" s="13" t="s">
        <v>73</v>
      </c>
      <c r="N34" s="13"/>
      <c r="O34" s="18">
        <f t="shared" si="19"/>
        <v>3.01002884456483</v>
      </c>
      <c r="P34" s="18">
        <f t="shared" si="5"/>
        <v>0.635089867875099</v>
      </c>
      <c r="Q34" s="24">
        <f t="shared" si="6"/>
        <v>0.0867956152762635</v>
      </c>
      <c r="R34" s="18">
        <f t="shared" si="7"/>
        <v>0.135998594444444</v>
      </c>
      <c r="S34" s="25">
        <f t="shared" si="8"/>
        <v>0.638209649377807</v>
      </c>
      <c r="T34" s="3">
        <v>0.01</v>
      </c>
      <c r="U34" s="26">
        <f t="shared" si="9"/>
        <v>0.00638209649377807</v>
      </c>
      <c r="V34" s="25"/>
      <c r="W34" s="3"/>
      <c r="X34" s="26"/>
      <c r="Y34" s="28">
        <v>0.04</v>
      </c>
      <c r="Z34" s="3">
        <v>0.21</v>
      </c>
      <c r="AA34" s="27">
        <f t="shared" si="10"/>
        <v>0.0084</v>
      </c>
      <c r="AB34" s="3">
        <v>0.015</v>
      </c>
      <c r="AC34" s="3">
        <v>0.29</v>
      </c>
      <c r="AD34" s="27">
        <f t="shared" si="11"/>
        <v>0.00435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0.0358320964937781</v>
      </c>
      <c r="AR34" s="29">
        <f t="shared" si="15"/>
        <v>99.5111666666667</v>
      </c>
      <c r="AS34" s="1">
        <f t="shared" si="16"/>
        <v>0.136666666666667</v>
      </c>
      <c r="AT34" s="2">
        <f t="shared" si="20"/>
        <v>102.004166666667</v>
      </c>
      <c r="AU34" s="1">
        <f t="shared" si="17"/>
        <v>333042.266752451</v>
      </c>
    </row>
    <row r="35" s="1" customFormat="1" spans="1:47">
      <c r="A35" s="13"/>
      <c r="B35" s="13"/>
      <c r="C35" s="16">
        <v>8</v>
      </c>
      <c r="D35" s="19">
        <v>20.5916745490323</v>
      </c>
      <c r="E35" s="20">
        <f t="shared" si="18"/>
        <v>20.5471894209677</v>
      </c>
      <c r="F35" s="16" t="s">
        <v>73</v>
      </c>
      <c r="G35" s="13">
        <v>9</v>
      </c>
      <c r="H35" s="18">
        <f t="shared" si="0"/>
        <v>20.5916745490323</v>
      </c>
      <c r="I35" s="18">
        <f t="shared" si="1"/>
        <v>293.741674549032</v>
      </c>
      <c r="J35" s="18">
        <f t="shared" si="2"/>
        <v>0.212053279778289</v>
      </c>
      <c r="K35" s="18">
        <f t="shared" si="3"/>
        <v>99.5111666666667</v>
      </c>
      <c r="L35" s="18">
        <f t="shared" si="4"/>
        <v>0.995111666666667</v>
      </c>
      <c r="M35" s="13" t="s">
        <v>73</v>
      </c>
      <c r="N35" s="13"/>
      <c r="O35" s="18">
        <f t="shared" si="19"/>
        <v>3.3700506433564</v>
      </c>
      <c r="P35" s="18">
        <f t="shared" si="5"/>
        <v>0.714630291942657</v>
      </c>
      <c r="Q35" s="24">
        <f t="shared" si="6"/>
        <v>0.0976661398988299</v>
      </c>
      <c r="R35" s="18">
        <f t="shared" si="7"/>
        <v>0.135998594444444</v>
      </c>
      <c r="S35" s="25">
        <f t="shared" si="8"/>
        <v>0.718140803570779</v>
      </c>
      <c r="T35" s="3">
        <v>0.01</v>
      </c>
      <c r="U35" s="26">
        <f t="shared" si="9"/>
        <v>0.00718140803570779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0.0366314080357078</v>
      </c>
      <c r="AR35" s="29">
        <f t="shared" si="15"/>
        <v>99.5111666666667</v>
      </c>
      <c r="AS35" s="1">
        <f t="shared" si="16"/>
        <v>0.136666666666667</v>
      </c>
      <c r="AT35" s="2">
        <f t="shared" si="20"/>
        <v>102.004166666667</v>
      </c>
      <c r="AU35" s="1">
        <f t="shared" si="17"/>
        <v>340471.486748325</v>
      </c>
    </row>
    <row r="36" s="1" customFormat="1" spans="1:47">
      <c r="A36" s="13"/>
      <c r="B36" s="13"/>
      <c r="C36" s="16">
        <v>9</v>
      </c>
      <c r="D36" s="19">
        <v>18.5002533086667</v>
      </c>
      <c r="E36" s="20">
        <f t="shared" si="18"/>
        <v>20.5916745490323</v>
      </c>
      <c r="F36" s="16" t="s">
        <v>73</v>
      </c>
      <c r="G36" s="13">
        <v>10</v>
      </c>
      <c r="H36" s="18">
        <f t="shared" si="0"/>
        <v>18.5002533086667</v>
      </c>
      <c r="I36" s="18">
        <f t="shared" si="1"/>
        <v>291.650253308667</v>
      </c>
      <c r="J36" s="18">
        <f t="shared" si="2"/>
        <v>0.167191099768301</v>
      </c>
      <c r="K36" s="18">
        <f t="shared" si="3"/>
        <v>99.5111666666667</v>
      </c>
      <c r="L36" s="18">
        <f t="shared" si="4"/>
        <v>0.995111666666667</v>
      </c>
      <c r="M36" s="13" t="s">
        <v>73</v>
      </c>
      <c r="N36" s="13"/>
      <c r="O36" s="18">
        <f t="shared" si="19"/>
        <v>3.65053201808041</v>
      </c>
      <c r="P36" s="18">
        <f t="shared" si="5"/>
        <v>0.610336462842259</v>
      </c>
      <c r="Q36" s="24">
        <f t="shared" si="6"/>
        <v>0.0834126499217754</v>
      </c>
      <c r="R36" s="18">
        <f t="shared" si="7"/>
        <v>0.135998594444444</v>
      </c>
      <c r="S36" s="25">
        <f t="shared" si="8"/>
        <v>0.613334647041882</v>
      </c>
      <c r="T36" s="3">
        <v>0.01</v>
      </c>
      <c r="U36" s="26">
        <f t="shared" si="9"/>
        <v>0.00613334647041882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0.0355833464704188</v>
      </c>
      <c r="AR36" s="29">
        <f t="shared" si="15"/>
        <v>99.5111666666667</v>
      </c>
      <c r="AS36" s="1">
        <f t="shared" si="16"/>
        <v>0.136666666666667</v>
      </c>
      <c r="AT36" s="2">
        <f t="shared" si="20"/>
        <v>102.004166666667</v>
      </c>
      <c r="AU36" s="1">
        <f t="shared" si="17"/>
        <v>330730.253788078</v>
      </c>
    </row>
    <row r="37" s="1" customFormat="1" spans="1:47">
      <c r="A37" s="13"/>
      <c r="B37" s="13"/>
      <c r="C37" s="16">
        <v>10</v>
      </c>
      <c r="D37" s="19">
        <v>16.4677297380645</v>
      </c>
      <c r="E37" s="20">
        <f t="shared" si="18"/>
        <v>18.5002533086667</v>
      </c>
      <c r="F37" s="16" t="s">
        <v>73</v>
      </c>
      <c r="G37" s="13">
        <v>11</v>
      </c>
      <c r="H37" s="18">
        <f t="shared" si="0"/>
        <v>16.4677297380645</v>
      </c>
      <c r="I37" s="18">
        <f t="shared" si="1"/>
        <v>289.617729738064</v>
      </c>
      <c r="J37" s="18">
        <f t="shared" si="2"/>
        <v>0.132269567661432</v>
      </c>
      <c r="K37" s="18">
        <f t="shared" si="3"/>
        <v>99.5111666666667</v>
      </c>
      <c r="L37" s="18">
        <f t="shared" si="4"/>
        <v>0.995111666666667</v>
      </c>
      <c r="M37" s="13" t="s">
        <v>75</v>
      </c>
      <c r="N37" s="18">
        <f>(O36-P36)*C22/100</f>
        <v>2.88818577747624</v>
      </c>
      <c r="O37" s="18">
        <f t="shared" si="19"/>
        <v>1.14712144442857</v>
      </c>
      <c r="P37" s="18">
        <f t="shared" si="5"/>
        <v>0.151729257509725</v>
      </c>
      <c r="Q37" s="24">
        <f t="shared" si="6"/>
        <v>0.0207363318596624</v>
      </c>
      <c r="R37" s="18">
        <f t="shared" si="7"/>
        <v>0.135998594444444</v>
      </c>
      <c r="S37" s="25">
        <f t="shared" si="8"/>
        <v>0.152474604199922</v>
      </c>
      <c r="T37" s="3">
        <v>0.01</v>
      </c>
      <c r="U37" s="26">
        <f t="shared" si="9"/>
        <v>0.00152474604199922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0.0234247460419992</v>
      </c>
      <c r="AR37" s="29">
        <f t="shared" si="15"/>
        <v>99.5111666666667</v>
      </c>
      <c r="AS37" s="1">
        <f t="shared" si="16"/>
        <v>0.136666666666667</v>
      </c>
      <c r="AT37" s="2">
        <f t="shared" si="20"/>
        <v>102.004166666667</v>
      </c>
      <c r="AU37" s="1">
        <f t="shared" si="17"/>
        <v>217721.855077126</v>
      </c>
    </row>
    <row r="38" s="1" customFormat="1" spans="1:48">
      <c r="A38" s="13"/>
      <c r="B38" s="13"/>
      <c r="C38" s="16">
        <v>11</v>
      </c>
      <c r="D38" s="19">
        <v>13.65352869</v>
      </c>
      <c r="E38" s="20">
        <f t="shared" si="18"/>
        <v>16.4677297380645</v>
      </c>
      <c r="F38" s="16" t="s">
        <v>75</v>
      </c>
      <c r="G38" s="13">
        <v>12</v>
      </c>
      <c r="H38" s="18">
        <f t="shared" si="0"/>
        <v>13.65352869</v>
      </c>
      <c r="I38" s="18">
        <f t="shared" si="1"/>
        <v>286.80352869</v>
      </c>
      <c r="J38" s="18">
        <f t="shared" si="2"/>
        <v>0.0951027628416548</v>
      </c>
      <c r="K38" s="18">
        <f t="shared" si="3"/>
        <v>99.5111666666667</v>
      </c>
      <c r="L38" s="18">
        <f t="shared" si="4"/>
        <v>0.995111666666667</v>
      </c>
      <c r="M38" s="13" t="s">
        <v>73</v>
      </c>
      <c r="N38" s="13"/>
      <c r="O38" s="18">
        <f t="shared" si="19"/>
        <v>1.99050385358552</v>
      </c>
      <c r="P38" s="18">
        <f t="shared" si="5"/>
        <v>0.189302415922943</v>
      </c>
      <c r="Q38" s="24">
        <f t="shared" si="6"/>
        <v>0.0258713301761356</v>
      </c>
      <c r="R38" s="18">
        <f t="shared" si="7"/>
        <v>0.135998594444444</v>
      </c>
      <c r="S38" s="25">
        <f t="shared" si="8"/>
        <v>0.190232334987139</v>
      </c>
      <c r="T38" s="3">
        <v>0.01</v>
      </c>
      <c r="U38" s="26">
        <f t="shared" si="9"/>
        <v>0.00190232334987139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0.0238023233498714</v>
      </c>
      <c r="AR38" s="29">
        <f t="shared" si="15"/>
        <v>99.5111666666667</v>
      </c>
      <c r="AS38" s="1">
        <f t="shared" si="16"/>
        <v>0.136666666666667</v>
      </c>
      <c r="AT38" s="2">
        <f t="shared" si="20"/>
        <v>102.004166666667</v>
      </c>
      <c r="AU38" s="1">
        <f t="shared" si="17"/>
        <v>221231.25627864</v>
      </c>
      <c r="AV38" s="1">
        <f>SUM(AU27:AU38)</f>
        <v>3319926.48391629</v>
      </c>
    </row>
    <row r="39" s="1" customFormat="1" spans="1:46">
      <c r="A39" s="13"/>
      <c r="B39" s="13"/>
      <c r="C39" s="16">
        <v>12</v>
      </c>
      <c r="D39" s="19">
        <v>9.57508454754839</v>
      </c>
      <c r="E39" s="20">
        <f t="shared" si="18"/>
        <v>13.65352869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44</v>
      </c>
      <c r="T40" s="23"/>
      <c r="U40" s="23"/>
      <c r="V40" s="23" t="s">
        <v>45</v>
      </c>
      <c r="W40" s="23"/>
      <c r="X40" s="23"/>
      <c r="Y40" s="23" t="s">
        <v>46</v>
      </c>
      <c r="Z40" s="23"/>
      <c r="AA40" s="23"/>
      <c r="AB40" s="23" t="s">
        <v>47</v>
      </c>
      <c r="AC40" s="23"/>
      <c r="AD40" s="23"/>
      <c r="AE40" s="23" t="s">
        <v>48</v>
      </c>
      <c r="AF40" s="23"/>
      <c r="AG40" s="23"/>
      <c r="AH40" s="23" t="s">
        <v>49</v>
      </c>
      <c r="AI40" s="23"/>
      <c r="AJ40" s="23"/>
      <c r="AK40" s="31" t="s">
        <v>50</v>
      </c>
      <c r="AL40" s="32"/>
      <c r="AM40" s="33"/>
      <c r="AN40" s="23" t="s">
        <v>51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4" t="s">
        <v>11</v>
      </c>
      <c r="AO41" s="34" t="s">
        <v>12</v>
      </c>
      <c r="AP41" s="34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7</v>
      </c>
      <c r="E42" s="16"/>
      <c r="F42" s="16"/>
      <c r="G42" s="13">
        <v>1</v>
      </c>
      <c r="H42" s="18">
        <f t="shared" ref="H42:H53" si="21">E43</f>
        <v>7</v>
      </c>
      <c r="I42" s="18">
        <f t="shared" ref="I42:I53" si="22">H42+273.15</f>
        <v>280.15</v>
      </c>
      <c r="J42" s="18">
        <f t="shared" ref="J42:J53" si="23">EXP(($C$16*(I42-$C$14))/($C$17*I42*$C$14))</f>
        <v>0.0424643715341541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0.00327362263528829</v>
      </c>
      <c r="Q42" s="24">
        <f t="shared" ref="Q42:Q53" si="27">P42*$B$44</f>
        <v>0.000507411508469684</v>
      </c>
      <c r="R42" s="18">
        <f t="shared" ref="R42:R53" si="28">L42*$B$44</f>
        <v>0.0119491114583333</v>
      </c>
      <c r="S42" s="25">
        <f t="shared" ref="S42:S53" si="29">Q42/R42</f>
        <v>0.0424643715341541</v>
      </c>
      <c r="T42" s="3">
        <v>0.01</v>
      </c>
      <c r="U42" s="26">
        <f t="shared" ref="U42:U53" si="30">S42*T42</f>
        <v>0.000424643715341541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0.0152246437153415</v>
      </c>
      <c r="AR42" s="29">
        <f t="shared" ref="AR42:AR53" si="34">$B$42/12</f>
        <v>7.70910416666667</v>
      </c>
      <c r="AS42" s="1">
        <f t="shared" ref="AS42:AS53" si="35">$B$44</f>
        <v>0.155</v>
      </c>
      <c r="AT42" s="2">
        <f t="shared" ref="AT42:AT53" si="36">$E$5/12</f>
        <v>125.043835616438</v>
      </c>
      <c r="AU42" s="1">
        <f t="shared" ref="AU42:AU53" si="37">AT42*10000*AS42*0.67*AR42*AQ42</f>
        <v>15241.2237847591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8.41647456180645</v>
      </c>
      <c r="E43" s="20">
        <f t="shared" ref="E43:E54" si="38">D42</f>
        <v>7</v>
      </c>
      <c r="F43" s="16" t="s">
        <v>73</v>
      </c>
      <c r="G43" s="13">
        <v>2</v>
      </c>
      <c r="H43" s="18">
        <f t="shared" si="21"/>
        <v>8.41647456180645</v>
      </c>
      <c r="I43" s="18">
        <f t="shared" si="22"/>
        <v>281.566474561806</v>
      </c>
      <c r="J43" s="18">
        <f t="shared" si="23"/>
        <v>0.050577676828331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0.150908460698045</v>
      </c>
      <c r="P43" s="18">
        <f t="shared" si="26"/>
        <v>0.00763259935584661</v>
      </c>
      <c r="Q43" s="24">
        <f t="shared" si="27"/>
        <v>0.00118305290015622</v>
      </c>
      <c r="R43" s="18">
        <f t="shared" si="28"/>
        <v>0.0119491114583333</v>
      </c>
      <c r="S43" s="25">
        <f t="shared" si="29"/>
        <v>0.0990076043964894</v>
      </c>
      <c r="T43" s="3">
        <v>0.01</v>
      </c>
      <c r="U43" s="26">
        <f t="shared" si="30"/>
        <v>0.000990076043964894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0.0157900760439649</v>
      </c>
      <c r="AR43" s="29">
        <f t="shared" si="34"/>
        <v>7.70910416666667</v>
      </c>
      <c r="AS43" s="1">
        <f t="shared" si="35"/>
        <v>0.155</v>
      </c>
      <c r="AT43" s="2">
        <f t="shared" si="36"/>
        <v>125.043835616438</v>
      </c>
      <c r="AU43" s="1">
        <f t="shared" si="37"/>
        <v>15807.2718852478</v>
      </c>
    </row>
    <row r="44" s="1" customFormat="1" spans="1:47">
      <c r="A44" s="13" t="s">
        <v>37</v>
      </c>
      <c r="B44" s="13">
        <f>I5</f>
        <v>0.155</v>
      </c>
      <c r="C44" s="16">
        <v>2</v>
      </c>
      <c r="D44" s="19">
        <v>11.3487228405172</v>
      </c>
      <c r="E44" s="20">
        <f t="shared" si="38"/>
        <v>8.41647456180645</v>
      </c>
      <c r="F44" s="16" t="s">
        <v>73</v>
      </c>
      <c r="G44" s="13">
        <v>3</v>
      </c>
      <c r="H44" s="18">
        <f t="shared" si="21"/>
        <v>11.3487228405172</v>
      </c>
      <c r="I44" s="18">
        <f t="shared" si="22"/>
        <v>284.498722840517</v>
      </c>
      <c r="J44" s="18">
        <f t="shared" si="23"/>
        <v>0.0722350010797865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0.220366903008865</v>
      </c>
      <c r="P44" s="18">
        <f t="shared" si="26"/>
        <v>0.0159182034767946</v>
      </c>
      <c r="Q44" s="24">
        <f t="shared" si="27"/>
        <v>0.00246732153890316</v>
      </c>
      <c r="R44" s="18">
        <f t="shared" si="28"/>
        <v>0.0119491114583333</v>
      </c>
      <c r="S44" s="25">
        <f t="shared" si="29"/>
        <v>0.20648577490525</v>
      </c>
      <c r="T44" s="3">
        <v>0.01</v>
      </c>
      <c r="U44" s="26">
        <f t="shared" si="30"/>
        <v>0.0020648577490525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0.0168648577490525</v>
      </c>
      <c r="AR44" s="29">
        <f t="shared" si="34"/>
        <v>7.70910416666667</v>
      </c>
      <c r="AS44" s="1">
        <f t="shared" si="35"/>
        <v>0.155</v>
      </c>
      <c r="AT44" s="2">
        <f t="shared" si="36"/>
        <v>125.043835616438</v>
      </c>
      <c r="AU44" s="1">
        <f t="shared" si="37"/>
        <v>16883.2240581383</v>
      </c>
    </row>
    <row r="45" s="1" customFormat="1" spans="1:47">
      <c r="A45" s="13"/>
      <c r="B45" s="13"/>
      <c r="C45" s="16">
        <v>3</v>
      </c>
      <c r="D45" s="19">
        <v>13.8078069443871</v>
      </c>
      <c r="E45" s="20">
        <f t="shared" si="38"/>
        <v>11.3487228405172</v>
      </c>
      <c r="F45" s="16" t="s">
        <v>73</v>
      </c>
      <c r="G45" s="13">
        <v>4</v>
      </c>
      <c r="H45" s="18">
        <f t="shared" si="21"/>
        <v>13.8078069443871</v>
      </c>
      <c r="I45" s="18">
        <f t="shared" si="22"/>
        <v>286.957806944387</v>
      </c>
      <c r="J45" s="18">
        <f t="shared" si="23"/>
        <v>0.0968545468117563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0.281539741198737</v>
      </c>
      <c r="P45" s="18">
        <f t="shared" si="26"/>
        <v>0.0272684040433028</v>
      </c>
      <c r="Q45" s="24">
        <f t="shared" si="27"/>
        <v>0.00422660262671194</v>
      </c>
      <c r="R45" s="18">
        <f t="shared" si="28"/>
        <v>0.0119491114583333</v>
      </c>
      <c r="S45" s="25">
        <f t="shared" si="29"/>
        <v>0.353716896980177</v>
      </c>
      <c r="T45" s="3">
        <v>0.01</v>
      </c>
      <c r="U45" s="26">
        <f t="shared" si="30"/>
        <v>0.00353716896980177</v>
      </c>
      <c r="V45" s="25"/>
      <c r="W45" s="3"/>
      <c r="X45" s="26"/>
      <c r="Y45" s="28">
        <v>0.04</v>
      </c>
      <c r="Z45" s="3">
        <v>0.49</v>
      </c>
      <c r="AA45" s="27">
        <f t="shared" si="31"/>
        <v>0.0196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0.015</v>
      </c>
      <c r="AO45" s="3">
        <v>0.5</v>
      </c>
      <c r="AP45" s="3">
        <f t="shared" si="32"/>
        <v>0.0075</v>
      </c>
      <c r="AQ45" s="1">
        <f t="shared" si="33"/>
        <v>0.0306371689698018</v>
      </c>
      <c r="AR45" s="29">
        <f t="shared" si="34"/>
        <v>7.70910416666667</v>
      </c>
      <c r="AS45" s="1">
        <f t="shared" si="35"/>
        <v>0.155</v>
      </c>
      <c r="AT45" s="2">
        <f t="shared" si="36"/>
        <v>125.043835616438</v>
      </c>
      <c r="AU45" s="1">
        <f t="shared" si="37"/>
        <v>30670.5337169693</v>
      </c>
    </row>
    <row r="46" s="1" customFormat="1" spans="1:47">
      <c r="A46" s="13"/>
      <c r="B46" s="13"/>
      <c r="C46" s="16">
        <v>4</v>
      </c>
      <c r="D46" s="19">
        <v>17.4835865016667</v>
      </c>
      <c r="E46" s="20">
        <f t="shared" si="38"/>
        <v>13.8078069443871</v>
      </c>
      <c r="F46" s="16" t="s">
        <v>73</v>
      </c>
      <c r="G46" s="13">
        <v>5</v>
      </c>
      <c r="H46" s="18">
        <f t="shared" si="21"/>
        <v>17.4835865016667</v>
      </c>
      <c r="I46" s="18">
        <f t="shared" si="22"/>
        <v>290.633586501667</v>
      </c>
      <c r="J46" s="18">
        <f t="shared" si="23"/>
        <v>0.148762739936327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0.241557770297663</v>
      </c>
      <c r="O46" s="18">
        <f t="shared" si="39"/>
        <v>0.0898046085244383</v>
      </c>
      <c r="P46" s="18">
        <f t="shared" si="26"/>
        <v>0.0133595796230047</v>
      </c>
      <c r="Q46" s="24">
        <f t="shared" si="27"/>
        <v>0.00207073484156572</v>
      </c>
      <c r="R46" s="18">
        <f t="shared" si="28"/>
        <v>0.0119491114583333</v>
      </c>
      <c r="S46" s="25">
        <f t="shared" si="29"/>
        <v>0.173296135765943</v>
      </c>
      <c r="T46" s="3">
        <v>0.01</v>
      </c>
      <c r="U46" s="26">
        <f t="shared" si="30"/>
        <v>0.00173296135765943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0.0288329613576594</v>
      </c>
      <c r="AR46" s="29">
        <f t="shared" si="34"/>
        <v>7.70910416666667</v>
      </c>
      <c r="AS46" s="1">
        <f t="shared" si="35"/>
        <v>0.155</v>
      </c>
      <c r="AT46" s="2">
        <f t="shared" si="36"/>
        <v>125.043835616438</v>
      </c>
      <c r="AU46" s="1">
        <f t="shared" si="37"/>
        <v>28864.3612714941</v>
      </c>
    </row>
    <row r="47" s="1" customFormat="1" spans="1:47">
      <c r="A47" s="13"/>
      <c r="B47" s="13"/>
      <c r="C47" s="16">
        <v>5</v>
      </c>
      <c r="D47" s="19">
        <v>20.7087396387097</v>
      </c>
      <c r="E47" s="20">
        <f t="shared" si="38"/>
        <v>17.4835865016667</v>
      </c>
      <c r="F47" s="16" t="s">
        <v>75</v>
      </c>
      <c r="G47" s="13">
        <v>6</v>
      </c>
      <c r="H47" s="18">
        <f t="shared" si="21"/>
        <v>20.7087396387097</v>
      </c>
      <c r="I47" s="18">
        <f t="shared" si="22"/>
        <v>293.85873963871</v>
      </c>
      <c r="J47" s="18">
        <f t="shared" si="23"/>
        <v>0.214872016875851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0.1535360705681</v>
      </c>
      <c r="P47" s="18">
        <f t="shared" si="26"/>
        <v>0.0329906051461607</v>
      </c>
      <c r="Q47" s="24">
        <f t="shared" si="27"/>
        <v>0.00511354379765491</v>
      </c>
      <c r="R47" s="18">
        <f t="shared" si="28"/>
        <v>0.0119491114583333</v>
      </c>
      <c r="S47" s="25">
        <f t="shared" si="29"/>
        <v>0.427943434579708</v>
      </c>
      <c r="T47" s="3">
        <v>0.01</v>
      </c>
      <c r="U47" s="26">
        <f t="shared" si="30"/>
        <v>0.00427943434579708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0.0313794343457971</v>
      </c>
      <c r="AR47" s="29">
        <f t="shared" si="34"/>
        <v>7.70910416666667</v>
      </c>
      <c r="AS47" s="1">
        <f t="shared" si="35"/>
        <v>0.155</v>
      </c>
      <c r="AT47" s="2">
        <f t="shared" si="36"/>
        <v>125.043835616438</v>
      </c>
      <c r="AU47" s="1">
        <f t="shared" si="37"/>
        <v>31413.6074410409</v>
      </c>
    </row>
    <row r="48" s="1" customFormat="1" spans="1:47">
      <c r="A48" s="13"/>
      <c r="B48" s="13"/>
      <c r="C48" s="16">
        <v>6</v>
      </c>
      <c r="D48" s="19">
        <v>20.5135236576667</v>
      </c>
      <c r="E48" s="20">
        <f t="shared" si="38"/>
        <v>20.7087396387097</v>
      </c>
      <c r="F48" s="16" t="s">
        <v>73</v>
      </c>
      <c r="G48" s="13">
        <v>7</v>
      </c>
      <c r="H48" s="18">
        <f t="shared" si="21"/>
        <v>20.5135236576667</v>
      </c>
      <c r="I48" s="18">
        <f t="shared" si="22"/>
        <v>293.663523657667</v>
      </c>
      <c r="J48" s="18">
        <f t="shared" si="23"/>
        <v>0.21019091391378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0.197636507088606</v>
      </c>
      <c r="P48" s="18">
        <f t="shared" si="26"/>
        <v>0.0415413980476814</v>
      </c>
      <c r="Q48" s="24">
        <f t="shared" si="27"/>
        <v>0.00643891669739062</v>
      </c>
      <c r="R48" s="18">
        <f t="shared" si="28"/>
        <v>0.0119491114583333</v>
      </c>
      <c r="S48" s="25">
        <f t="shared" si="29"/>
        <v>0.538861547977285</v>
      </c>
      <c r="T48" s="3">
        <v>0.01</v>
      </c>
      <c r="U48" s="26">
        <f t="shared" si="30"/>
        <v>0.00538861547977285</v>
      </c>
      <c r="V48" s="25"/>
      <c r="W48" s="3"/>
      <c r="X48" s="26"/>
      <c r="Y48" s="28">
        <v>0.04</v>
      </c>
      <c r="Z48" s="3">
        <v>0.49</v>
      </c>
      <c r="AA48" s="27">
        <f t="shared" si="31"/>
        <v>0.0196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32"/>
        <v>0.0075</v>
      </c>
      <c r="AQ48" s="1">
        <f t="shared" si="33"/>
        <v>0.0324886154797729</v>
      </c>
      <c r="AR48" s="29">
        <f t="shared" si="34"/>
        <v>7.70910416666667</v>
      </c>
      <c r="AS48" s="1">
        <f t="shared" si="35"/>
        <v>0.155</v>
      </c>
      <c r="AT48" s="2">
        <f t="shared" si="36"/>
        <v>125.043835616438</v>
      </c>
      <c r="AU48" s="1">
        <f t="shared" si="37"/>
        <v>32523.9965047747</v>
      </c>
    </row>
    <row r="49" s="1" customFormat="1" spans="1:47">
      <c r="A49" s="13"/>
      <c r="B49" s="13"/>
      <c r="C49" s="16">
        <v>7</v>
      </c>
      <c r="D49" s="19">
        <v>20.5471894209677</v>
      </c>
      <c r="E49" s="20">
        <f t="shared" si="38"/>
        <v>20.5135236576667</v>
      </c>
      <c r="F49" s="16" t="s">
        <v>73</v>
      </c>
      <c r="G49" s="13">
        <v>8</v>
      </c>
      <c r="H49" s="18">
        <f t="shared" si="21"/>
        <v>20.5471894209677</v>
      </c>
      <c r="I49" s="18">
        <f t="shared" si="22"/>
        <v>293.697189420968</v>
      </c>
      <c r="J49" s="18">
        <f t="shared" si="23"/>
        <v>0.21099128967547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0.233186150707592</v>
      </c>
      <c r="P49" s="18">
        <f t="shared" si="26"/>
        <v>0.0492002466722532</v>
      </c>
      <c r="Q49" s="24">
        <f t="shared" si="27"/>
        <v>0.00762603823419925</v>
      </c>
      <c r="R49" s="18">
        <f t="shared" si="28"/>
        <v>0.0119491114583333</v>
      </c>
      <c r="S49" s="25">
        <f t="shared" si="29"/>
        <v>0.638209649377807</v>
      </c>
      <c r="T49" s="3">
        <v>0.01</v>
      </c>
      <c r="U49" s="26">
        <f t="shared" si="30"/>
        <v>0.00638209649377807</v>
      </c>
      <c r="V49" s="25"/>
      <c r="W49" s="3"/>
      <c r="X49" s="26"/>
      <c r="Y49" s="28">
        <v>0.04</v>
      </c>
      <c r="Z49" s="3">
        <v>0.49</v>
      </c>
      <c r="AA49" s="27">
        <f t="shared" si="31"/>
        <v>0.0196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0.015</v>
      </c>
      <c r="AO49" s="3">
        <v>0.5</v>
      </c>
      <c r="AP49" s="3">
        <f t="shared" si="32"/>
        <v>0.0075</v>
      </c>
      <c r="AQ49" s="1">
        <f t="shared" si="33"/>
        <v>0.0334820964937781</v>
      </c>
      <c r="AR49" s="29">
        <f t="shared" si="34"/>
        <v>7.70910416666667</v>
      </c>
      <c r="AS49" s="1">
        <f t="shared" si="35"/>
        <v>0.155</v>
      </c>
      <c r="AT49" s="2">
        <f t="shared" si="36"/>
        <v>125.043835616438</v>
      </c>
      <c r="AU49" s="1">
        <f t="shared" si="37"/>
        <v>33518.5594478211</v>
      </c>
    </row>
    <row r="50" s="1" customFormat="1" spans="1:47">
      <c r="A50" s="13"/>
      <c r="B50" s="13"/>
      <c r="C50" s="16">
        <v>8</v>
      </c>
      <c r="D50" s="19">
        <v>20.5916745490323</v>
      </c>
      <c r="E50" s="20">
        <f t="shared" si="38"/>
        <v>20.5471894209677</v>
      </c>
      <c r="F50" s="16" t="s">
        <v>73</v>
      </c>
      <c r="G50" s="13">
        <v>9</v>
      </c>
      <c r="H50" s="18">
        <f t="shared" si="21"/>
        <v>20.5916745490323</v>
      </c>
      <c r="I50" s="18">
        <f t="shared" si="22"/>
        <v>293.741674549032</v>
      </c>
      <c r="J50" s="18">
        <f t="shared" si="23"/>
        <v>0.212053279778289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0.261076945702005</v>
      </c>
      <c r="P50" s="18">
        <f t="shared" si="26"/>
        <v>0.0553622226106084</v>
      </c>
      <c r="Q50" s="24">
        <f t="shared" si="27"/>
        <v>0.0085811445046443</v>
      </c>
      <c r="R50" s="18">
        <f t="shared" si="28"/>
        <v>0.0119491114583333</v>
      </c>
      <c r="S50" s="25">
        <f t="shared" si="29"/>
        <v>0.718140803570779</v>
      </c>
      <c r="T50" s="3">
        <v>0.01</v>
      </c>
      <c r="U50" s="26">
        <f t="shared" si="30"/>
        <v>0.00718140803570779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0.0342814080357078</v>
      </c>
      <c r="AR50" s="29">
        <f t="shared" si="34"/>
        <v>7.70910416666667</v>
      </c>
      <c r="AS50" s="1">
        <f t="shared" si="35"/>
        <v>0.155</v>
      </c>
      <c r="AT50" s="2">
        <f t="shared" si="36"/>
        <v>125.043835616438</v>
      </c>
      <c r="AU50" s="1">
        <f t="shared" si="37"/>
        <v>34318.7414627221</v>
      </c>
    </row>
    <row r="51" s="1" customFormat="1" spans="1:47">
      <c r="A51" s="13"/>
      <c r="B51" s="13"/>
      <c r="C51" s="16">
        <v>9</v>
      </c>
      <c r="D51" s="19">
        <v>18.5002533086667</v>
      </c>
      <c r="E51" s="20">
        <f t="shared" si="38"/>
        <v>20.5916745490323</v>
      </c>
      <c r="F51" s="16" t="s">
        <v>73</v>
      </c>
      <c r="G51" s="13">
        <v>10</v>
      </c>
      <c r="H51" s="18">
        <f t="shared" si="21"/>
        <v>18.5002533086667</v>
      </c>
      <c r="I51" s="18">
        <f t="shared" si="22"/>
        <v>291.650253308667</v>
      </c>
      <c r="J51" s="18">
        <f t="shared" si="23"/>
        <v>0.167191099768301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0.282805764758063</v>
      </c>
      <c r="P51" s="18">
        <f t="shared" si="26"/>
        <v>0.047282606830716</v>
      </c>
      <c r="Q51" s="24">
        <f t="shared" si="27"/>
        <v>0.00732880405876098</v>
      </c>
      <c r="R51" s="18">
        <f t="shared" si="28"/>
        <v>0.0119491114583333</v>
      </c>
      <c r="S51" s="25">
        <f t="shared" si="29"/>
        <v>0.613334647041882</v>
      </c>
      <c r="T51" s="3">
        <v>0.01</v>
      </c>
      <c r="U51" s="26">
        <f t="shared" si="30"/>
        <v>0.00613334647041882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0.0332333464704188</v>
      </c>
      <c r="AR51" s="29">
        <f t="shared" si="34"/>
        <v>7.70910416666667</v>
      </c>
      <c r="AS51" s="1">
        <f t="shared" si="35"/>
        <v>0.155</v>
      </c>
      <c r="AT51" s="2">
        <f t="shared" si="36"/>
        <v>125.043835616438</v>
      </c>
      <c r="AU51" s="1">
        <f t="shared" si="37"/>
        <v>33269.5385286214</v>
      </c>
    </row>
    <row r="52" s="1" customFormat="1" spans="1:47">
      <c r="A52" s="13"/>
      <c r="B52" s="13"/>
      <c r="C52" s="16">
        <v>10</v>
      </c>
      <c r="D52" s="19">
        <v>16.4677297380645</v>
      </c>
      <c r="E52" s="20">
        <f t="shared" si="38"/>
        <v>18.5002533086667</v>
      </c>
      <c r="F52" s="16" t="s">
        <v>73</v>
      </c>
      <c r="G52" s="13">
        <v>11</v>
      </c>
      <c r="H52" s="18">
        <f t="shared" si="21"/>
        <v>16.4677297380645</v>
      </c>
      <c r="I52" s="18">
        <f t="shared" si="22"/>
        <v>289.617729738064</v>
      </c>
      <c r="J52" s="18">
        <f t="shared" si="23"/>
        <v>0.132269567661432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0.22374700003098</v>
      </c>
      <c r="O52" s="18">
        <f t="shared" si="39"/>
        <v>0.0888671995630341</v>
      </c>
      <c r="P52" s="18">
        <f t="shared" si="26"/>
        <v>0.0117544260654847</v>
      </c>
      <c r="Q52" s="24">
        <f t="shared" si="27"/>
        <v>0.00182193604015013</v>
      </c>
      <c r="R52" s="18">
        <f t="shared" si="28"/>
        <v>0.0119491114583333</v>
      </c>
      <c r="S52" s="25">
        <f t="shared" si="29"/>
        <v>0.152474604199922</v>
      </c>
      <c r="T52" s="3">
        <v>0.01</v>
      </c>
      <c r="U52" s="26">
        <f t="shared" si="30"/>
        <v>0.00152474604199922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0.0163247460419992</v>
      </c>
      <c r="AR52" s="29">
        <f t="shared" si="34"/>
        <v>7.70910416666667</v>
      </c>
      <c r="AS52" s="1">
        <f t="shared" si="35"/>
        <v>0.155</v>
      </c>
      <c r="AT52" s="2">
        <f t="shared" si="36"/>
        <v>125.043835616438</v>
      </c>
      <c r="AU52" s="1">
        <f t="shared" si="37"/>
        <v>16342.5241540958</v>
      </c>
    </row>
    <row r="53" s="1" customFormat="1" spans="1:48">
      <c r="A53" s="13"/>
      <c r="B53" s="13"/>
      <c r="C53" s="16">
        <v>11</v>
      </c>
      <c r="D53" s="19">
        <v>13.65352869</v>
      </c>
      <c r="E53" s="20">
        <f t="shared" si="38"/>
        <v>16.4677297380645</v>
      </c>
      <c r="F53" s="16" t="s">
        <v>75</v>
      </c>
      <c r="G53" s="13">
        <v>12</v>
      </c>
      <c r="H53" s="18">
        <f t="shared" si="21"/>
        <v>13.65352869</v>
      </c>
      <c r="I53" s="18">
        <f t="shared" si="22"/>
        <v>286.80352869</v>
      </c>
      <c r="J53" s="18">
        <f t="shared" si="23"/>
        <v>0.0951027628416548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0.154203815164216</v>
      </c>
      <c r="P53" s="18">
        <f t="shared" si="26"/>
        <v>0.0146652088628408</v>
      </c>
      <c r="Q53" s="24">
        <f t="shared" si="27"/>
        <v>0.00227310737374033</v>
      </c>
      <c r="R53" s="18">
        <f t="shared" si="28"/>
        <v>0.0119491114583333</v>
      </c>
      <c r="S53" s="25">
        <f t="shared" si="29"/>
        <v>0.190232334987139</v>
      </c>
      <c r="T53" s="3">
        <v>0.01</v>
      </c>
      <c r="U53" s="26">
        <f t="shared" si="30"/>
        <v>0.00190232334987139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0.0167023233498714</v>
      </c>
      <c r="AR53" s="29">
        <f t="shared" si="34"/>
        <v>7.70910416666667</v>
      </c>
      <c r="AS53" s="1">
        <f t="shared" si="35"/>
        <v>0.155</v>
      </c>
      <c r="AT53" s="2">
        <f t="shared" si="36"/>
        <v>125.043835616438</v>
      </c>
      <c r="AU53" s="1">
        <f t="shared" si="37"/>
        <v>16720.5126543802</v>
      </c>
      <c r="AV53" s="1">
        <f>SUM(AU42:AU53)</f>
        <v>305574.094910065</v>
      </c>
    </row>
    <row r="54" s="1" customFormat="1" spans="1:46">
      <c r="A54" s="13"/>
      <c r="B54" s="13"/>
      <c r="C54" s="16">
        <v>12</v>
      </c>
      <c r="D54" s="19">
        <v>9.57508454754839</v>
      </c>
      <c r="E54" s="20">
        <f t="shared" si="38"/>
        <v>13.65352869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3" t="s">
        <v>44</v>
      </c>
      <c r="T56" s="23"/>
      <c r="U56" s="23"/>
      <c r="V56" s="23" t="s">
        <v>45</v>
      </c>
      <c r="W56" s="23" t="s">
        <v>46</v>
      </c>
      <c r="X56" s="23" t="s">
        <v>47</v>
      </c>
      <c r="Y56" s="23" t="s">
        <v>48</v>
      </c>
      <c r="Z56" s="23" t="s">
        <v>49</v>
      </c>
      <c r="AA56" s="23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122.786</v>
      </c>
      <c r="C58" s="16" t="s">
        <v>72</v>
      </c>
      <c r="D58" s="17">
        <v>7</v>
      </c>
      <c r="E58" s="16"/>
      <c r="F58" s="16"/>
      <c r="G58" s="13">
        <v>1</v>
      </c>
      <c r="H58" s="18">
        <f t="shared" ref="H58:H69" si="40">E59</f>
        <v>7</v>
      </c>
      <c r="I58" s="18">
        <f t="shared" ref="I58:I69" si="41">H58+273.15</f>
        <v>280.15</v>
      </c>
      <c r="J58" s="18">
        <f t="shared" ref="J58:J69" si="42">EXP(($C$16*(I58-$C$14))/($C$17*I58*$C$14))</f>
        <v>0.0424643715341541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0.117315682271834</v>
      </c>
      <c r="Q58" s="24">
        <f t="shared" ref="Q58:Q69" si="46">P58*$B$60</f>
        <v>0.0527920570223255</v>
      </c>
      <c r="R58" s="18">
        <f t="shared" ref="R58:R69" si="47">L58*$B$60</f>
        <v>1.24320825</v>
      </c>
      <c r="S58" s="25">
        <f t="shared" ref="S58:S69" si="48">Q58/R58</f>
        <v>0.0424643715341541</v>
      </c>
      <c r="T58" s="3">
        <v>0.27</v>
      </c>
      <c r="U58" s="26">
        <f t="shared" ref="U58:U69" si="49">S58*T58</f>
        <v>0.0114653803142216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0.229856812164738</v>
      </c>
      <c r="AC58" s="29">
        <f t="shared" ref="AC58:AC69" si="51">$B$58/12</f>
        <v>10.2321666666667</v>
      </c>
      <c r="AD58" s="1">
        <f t="shared" ref="AD58:AD69" si="52">$B$60</f>
        <v>0.45</v>
      </c>
      <c r="AE58" s="30">
        <f t="shared" ref="AE58:AE69" si="53">$E$7/12</f>
        <v>459.288481023058</v>
      </c>
      <c r="AF58" s="1">
        <f t="shared" ref="AF58:AF69" si="54">AE58*10000*AC58*AB58</f>
        <v>10802158.3219511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9">
        <v>8.41647456180645</v>
      </c>
      <c r="E59" s="20">
        <f t="shared" ref="E59:E70" si="55">D58</f>
        <v>7</v>
      </c>
      <c r="F59" s="16" t="s">
        <v>73</v>
      </c>
      <c r="G59" s="13">
        <v>2</v>
      </c>
      <c r="H59" s="18">
        <f t="shared" si="40"/>
        <v>8.41647456180645</v>
      </c>
      <c r="I59" s="18">
        <f t="shared" si="41"/>
        <v>281.566474561806</v>
      </c>
      <c r="J59" s="18">
        <f t="shared" si="42"/>
        <v>0.050577676828331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5.40805431772816</v>
      </c>
      <c r="P59" s="18">
        <f t="shared" si="45"/>
        <v>0.273526823552115</v>
      </c>
      <c r="Q59" s="24">
        <f t="shared" si="46"/>
        <v>0.123087070598452</v>
      </c>
      <c r="R59" s="18">
        <f t="shared" si="47"/>
        <v>1.24320825</v>
      </c>
      <c r="S59" s="25">
        <f t="shared" si="48"/>
        <v>0.0990076043964894</v>
      </c>
      <c r="T59" s="3">
        <v>0.27</v>
      </c>
      <c r="U59" s="26">
        <f t="shared" si="49"/>
        <v>0.0267320531870521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0.234459714035896</v>
      </c>
      <c r="AC59" s="29">
        <f t="shared" si="51"/>
        <v>10.2321666666667</v>
      </c>
      <c r="AD59" s="1">
        <f t="shared" si="52"/>
        <v>0.45</v>
      </c>
      <c r="AE59" s="30">
        <f t="shared" si="53"/>
        <v>459.288481023058</v>
      </c>
      <c r="AF59" s="1">
        <f t="shared" si="54"/>
        <v>11018472.4450105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37</v>
      </c>
      <c r="B60" s="13">
        <f>H7</f>
        <v>0.45</v>
      </c>
      <c r="C60" s="16">
        <v>2</v>
      </c>
      <c r="D60" s="19">
        <v>11.3487228405172</v>
      </c>
      <c r="E60" s="20">
        <f t="shared" si="55"/>
        <v>8.41647456180645</v>
      </c>
      <c r="F60" s="16" t="s">
        <v>73</v>
      </c>
      <c r="G60" s="13">
        <v>3</v>
      </c>
      <c r="H60" s="18">
        <f t="shared" si="40"/>
        <v>11.3487228405172</v>
      </c>
      <c r="I60" s="18">
        <f t="shared" si="41"/>
        <v>284.498722840517</v>
      </c>
      <c r="J60" s="18">
        <f t="shared" si="42"/>
        <v>0.0722350010797865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7.89721249417605</v>
      </c>
      <c r="P60" s="18">
        <f t="shared" si="45"/>
        <v>0.57045515304411</v>
      </c>
      <c r="Q60" s="24">
        <f t="shared" si="46"/>
        <v>0.25670481886985</v>
      </c>
      <c r="R60" s="18">
        <f t="shared" si="47"/>
        <v>1.24320825</v>
      </c>
      <c r="S60" s="25">
        <f t="shared" si="48"/>
        <v>0.20648577490525</v>
      </c>
      <c r="T60" s="3">
        <v>0.27</v>
      </c>
      <c r="U60" s="26">
        <f t="shared" si="49"/>
        <v>0.0557511592244175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0.243208974506162</v>
      </c>
      <c r="AC60" s="29">
        <f t="shared" si="51"/>
        <v>10.2321666666667</v>
      </c>
      <c r="AD60" s="1">
        <f t="shared" si="52"/>
        <v>0.45</v>
      </c>
      <c r="AE60" s="30">
        <f t="shared" si="53"/>
        <v>459.288481023058</v>
      </c>
      <c r="AF60" s="1">
        <f t="shared" si="54"/>
        <v>11429645.3657072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9">
        <v>13.8078069443871</v>
      </c>
      <c r="E61" s="20">
        <f t="shared" si="55"/>
        <v>11.3487228405172</v>
      </c>
      <c r="F61" s="16" t="s">
        <v>73</v>
      </c>
      <c r="G61" s="13">
        <v>4</v>
      </c>
      <c r="H61" s="18">
        <f t="shared" si="40"/>
        <v>13.8078069443871</v>
      </c>
      <c r="I61" s="18">
        <f t="shared" si="41"/>
        <v>286.957806944387</v>
      </c>
      <c r="J61" s="18">
        <f t="shared" si="42"/>
        <v>0.0968545468117563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10.0894423411319</v>
      </c>
      <c r="P61" s="18">
        <f t="shared" si="45"/>
        <v>0.977208365533679</v>
      </c>
      <c r="Q61" s="24">
        <f t="shared" si="46"/>
        <v>0.439743764490156</v>
      </c>
      <c r="R61" s="18">
        <f t="shared" si="47"/>
        <v>1.24320825</v>
      </c>
      <c r="S61" s="25">
        <f t="shared" si="48"/>
        <v>0.353716896980177</v>
      </c>
      <c r="T61" s="3">
        <v>0.27</v>
      </c>
      <c r="U61" s="26">
        <f t="shared" si="49"/>
        <v>0.0955035621846477</v>
      </c>
      <c r="V61" s="3">
        <v>220.1</v>
      </c>
      <c r="W61" s="27">
        <v>12.1</v>
      </c>
      <c r="X61" s="27">
        <v>4.5</v>
      </c>
      <c r="Y61" s="27">
        <v>1.5</v>
      </c>
      <c r="Z61" s="27">
        <v>6.8</v>
      </c>
      <c r="AA61" s="3">
        <v>30.2</v>
      </c>
      <c r="AB61" s="2">
        <f t="shared" si="50"/>
        <v>0.303994323998671</v>
      </c>
      <c r="AC61" s="29">
        <f t="shared" si="51"/>
        <v>10.2321666666667</v>
      </c>
      <c r="AD61" s="1">
        <f t="shared" si="52"/>
        <v>0.45</v>
      </c>
      <c r="AE61" s="30">
        <f t="shared" si="53"/>
        <v>459.288481023058</v>
      </c>
      <c r="AF61" s="1">
        <f t="shared" si="54"/>
        <v>14286262.7645538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9">
        <v>17.4835865016667</v>
      </c>
      <c r="E62" s="20">
        <f t="shared" si="55"/>
        <v>13.8078069443871</v>
      </c>
      <c r="F62" s="16" t="s">
        <v>73</v>
      </c>
      <c r="G62" s="13">
        <v>5</v>
      </c>
      <c r="H62" s="18">
        <f t="shared" si="40"/>
        <v>17.4835865016667</v>
      </c>
      <c r="I62" s="18">
        <f t="shared" si="41"/>
        <v>290.633586501667</v>
      </c>
      <c r="J62" s="18">
        <f t="shared" si="42"/>
        <v>0.148762739936327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8.65662227681835</v>
      </c>
      <c r="O62" s="18">
        <f t="shared" si="56"/>
        <v>3.21829669877991</v>
      </c>
      <c r="P62" s="18">
        <f t="shared" si="45"/>
        <v>0.478762634838536</v>
      </c>
      <c r="Q62" s="24">
        <f t="shared" si="46"/>
        <v>0.215443185677341</v>
      </c>
      <c r="R62" s="18">
        <f t="shared" si="47"/>
        <v>1.24320825</v>
      </c>
      <c r="S62" s="25">
        <f t="shared" si="48"/>
        <v>0.173296135765944</v>
      </c>
      <c r="T62" s="3">
        <v>0.27</v>
      </c>
      <c r="U62" s="26">
        <f t="shared" si="49"/>
        <v>0.0467899566568048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0.289307171932027</v>
      </c>
      <c r="AC62" s="29">
        <f t="shared" si="51"/>
        <v>10.2321666666667</v>
      </c>
      <c r="AD62" s="1">
        <f t="shared" si="52"/>
        <v>0.45</v>
      </c>
      <c r="AE62" s="30">
        <f t="shared" si="53"/>
        <v>459.288481023058</v>
      </c>
      <c r="AF62" s="1">
        <f t="shared" si="54"/>
        <v>13596037.6612457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9">
        <v>20.7087396387097</v>
      </c>
      <c r="E63" s="20">
        <f t="shared" si="55"/>
        <v>17.4835865016667</v>
      </c>
      <c r="F63" s="16" t="s">
        <v>75</v>
      </c>
      <c r="G63" s="13">
        <v>6</v>
      </c>
      <c r="H63" s="18">
        <f t="shared" si="40"/>
        <v>20.7087396387097</v>
      </c>
      <c r="I63" s="18">
        <f t="shared" si="41"/>
        <v>293.85873963871</v>
      </c>
      <c r="J63" s="18">
        <f t="shared" si="42"/>
        <v>0.214872016875851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5.50221906394138</v>
      </c>
      <c r="P63" s="18">
        <f t="shared" si="45"/>
        <v>1.18227290756184</v>
      </c>
      <c r="Q63" s="24">
        <f t="shared" si="46"/>
        <v>0.532022808402828</v>
      </c>
      <c r="R63" s="18">
        <f t="shared" si="47"/>
        <v>1.24320825</v>
      </c>
      <c r="S63" s="25">
        <f t="shared" si="48"/>
        <v>0.427943434579708</v>
      </c>
      <c r="T63" s="3">
        <v>0.27</v>
      </c>
      <c r="U63" s="26">
        <f t="shared" si="49"/>
        <v>0.115544727336521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0"/>
        <v>0.310036735291961</v>
      </c>
      <c r="AC63" s="29">
        <f t="shared" si="51"/>
        <v>10.2321666666667</v>
      </c>
      <c r="AD63" s="1">
        <f t="shared" si="52"/>
        <v>0.45</v>
      </c>
      <c r="AE63" s="30">
        <f t="shared" si="53"/>
        <v>459.288481023058</v>
      </c>
      <c r="AF63" s="1">
        <f t="shared" si="54"/>
        <v>14570226.8673435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9">
        <v>20.5135236576667</v>
      </c>
      <c r="E64" s="20">
        <f t="shared" si="55"/>
        <v>20.7087396387097</v>
      </c>
      <c r="F64" s="16" t="s">
        <v>73</v>
      </c>
      <c r="G64" s="13">
        <v>7</v>
      </c>
      <c r="H64" s="18">
        <f t="shared" si="40"/>
        <v>20.5135236576667</v>
      </c>
      <c r="I64" s="18">
        <f t="shared" si="41"/>
        <v>293.663523657667</v>
      </c>
      <c r="J64" s="18">
        <f t="shared" si="42"/>
        <v>0.21019091391378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7.08263115637953</v>
      </c>
      <c r="P64" s="18">
        <f t="shared" si="45"/>
        <v>1.48870471567363</v>
      </c>
      <c r="Q64" s="24">
        <f t="shared" si="46"/>
        <v>0.669917122053132</v>
      </c>
      <c r="R64" s="18">
        <f t="shared" si="47"/>
        <v>1.24320825</v>
      </c>
      <c r="S64" s="25">
        <f t="shared" si="48"/>
        <v>0.538861547977286</v>
      </c>
      <c r="T64" s="3">
        <v>0.27</v>
      </c>
      <c r="U64" s="26">
        <f t="shared" si="49"/>
        <v>0.145492617953867</v>
      </c>
      <c r="V64" s="3">
        <v>220.1</v>
      </c>
      <c r="W64" s="27">
        <v>12.1</v>
      </c>
      <c r="X64" s="27">
        <v>4.5</v>
      </c>
      <c r="Y64" s="27">
        <v>1.5</v>
      </c>
      <c r="Z64" s="27">
        <v>6.8</v>
      </c>
      <c r="AA64" s="3">
        <v>30.2</v>
      </c>
      <c r="AB64" s="2">
        <f t="shared" si="50"/>
        <v>0.319066024313091</v>
      </c>
      <c r="AC64" s="29">
        <f t="shared" si="51"/>
        <v>10.2321666666667</v>
      </c>
      <c r="AD64" s="1">
        <f t="shared" si="52"/>
        <v>0.45</v>
      </c>
      <c r="AE64" s="30">
        <f t="shared" si="53"/>
        <v>459.288481023058</v>
      </c>
      <c r="AF64" s="1">
        <f t="shared" si="54"/>
        <v>14994559.7753932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9">
        <v>20.5471894209677</v>
      </c>
      <c r="E65" s="20">
        <f t="shared" si="55"/>
        <v>20.5135236576667</v>
      </c>
      <c r="F65" s="16" t="s">
        <v>73</v>
      </c>
      <c r="G65" s="13">
        <v>8</v>
      </c>
      <c r="H65" s="18">
        <f t="shared" si="40"/>
        <v>20.5471894209677</v>
      </c>
      <c r="I65" s="18">
        <f t="shared" si="41"/>
        <v>293.697189420968</v>
      </c>
      <c r="J65" s="18">
        <f t="shared" si="42"/>
        <v>0.21099128967547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8.35661144070591</v>
      </c>
      <c r="P65" s="18">
        <f t="shared" si="45"/>
        <v>1.76317222519133</v>
      </c>
      <c r="Q65" s="24">
        <f t="shared" si="46"/>
        <v>0.793427501336097</v>
      </c>
      <c r="R65" s="18">
        <f t="shared" si="47"/>
        <v>1.24320825</v>
      </c>
      <c r="S65" s="25">
        <f t="shared" si="48"/>
        <v>0.638209649377807</v>
      </c>
      <c r="T65" s="3">
        <v>0.27</v>
      </c>
      <c r="U65" s="26">
        <f t="shared" si="49"/>
        <v>0.172316605332008</v>
      </c>
      <c r="V65" s="3">
        <v>220.1</v>
      </c>
      <c r="W65" s="27">
        <v>12.1</v>
      </c>
      <c r="X65" s="27">
        <v>4.5</v>
      </c>
      <c r="Y65" s="27">
        <v>1.5</v>
      </c>
      <c r="Z65" s="27">
        <v>6.8</v>
      </c>
      <c r="AA65" s="3">
        <v>30.2</v>
      </c>
      <c r="AB65" s="2">
        <f t="shared" si="50"/>
        <v>0.3271534565076</v>
      </c>
      <c r="AC65" s="29">
        <f t="shared" si="51"/>
        <v>10.2321666666667</v>
      </c>
      <c r="AD65" s="1">
        <f t="shared" si="52"/>
        <v>0.45</v>
      </c>
      <c r="AE65" s="30">
        <f t="shared" si="53"/>
        <v>459.288481023058</v>
      </c>
      <c r="AF65" s="1">
        <f t="shared" si="54"/>
        <v>15374629.968486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9">
        <v>20.5916745490323</v>
      </c>
      <c r="E66" s="20">
        <f t="shared" si="55"/>
        <v>20.5471894209677</v>
      </c>
      <c r="F66" s="16" t="s">
        <v>73</v>
      </c>
      <c r="G66" s="13">
        <v>9</v>
      </c>
      <c r="H66" s="18">
        <f t="shared" si="40"/>
        <v>20.5916745490323</v>
      </c>
      <c r="I66" s="18">
        <f t="shared" si="41"/>
        <v>293.741674549032</v>
      </c>
      <c r="J66" s="18">
        <f t="shared" si="42"/>
        <v>0.212053279778289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9.35612421551458</v>
      </c>
      <c r="P66" s="18">
        <f t="shared" si="45"/>
        <v>1.98399682591294</v>
      </c>
      <c r="Q66" s="24">
        <f t="shared" si="46"/>
        <v>0.892798571660822</v>
      </c>
      <c r="R66" s="18">
        <f t="shared" si="47"/>
        <v>1.24320825</v>
      </c>
      <c r="S66" s="25">
        <f t="shared" si="48"/>
        <v>0.718140803570779</v>
      </c>
      <c r="T66" s="3">
        <v>0.27</v>
      </c>
      <c r="U66" s="26">
        <f t="shared" si="49"/>
        <v>0.19389801696411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50"/>
        <v>0.333660252114679</v>
      </c>
      <c r="AC66" s="29">
        <f t="shared" si="51"/>
        <v>10.2321666666667</v>
      </c>
      <c r="AD66" s="1">
        <f t="shared" si="52"/>
        <v>0.45</v>
      </c>
      <c r="AE66" s="30">
        <f t="shared" si="53"/>
        <v>459.288481023058</v>
      </c>
      <c r="AF66" s="1">
        <f t="shared" si="54"/>
        <v>15680417.8877314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9">
        <v>18.5002533086667</v>
      </c>
      <c r="E67" s="20">
        <f t="shared" si="55"/>
        <v>20.5916745490323</v>
      </c>
      <c r="F67" s="16" t="s">
        <v>73</v>
      </c>
      <c r="G67" s="13">
        <v>10</v>
      </c>
      <c r="H67" s="18">
        <f t="shared" si="40"/>
        <v>18.5002533086667</v>
      </c>
      <c r="I67" s="18">
        <f t="shared" si="41"/>
        <v>291.650253308667</v>
      </c>
      <c r="J67" s="18">
        <f t="shared" si="42"/>
        <v>0.167191099768301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10.1348123896016</v>
      </c>
      <c r="P67" s="18">
        <f t="shared" si="45"/>
        <v>1.6944504293629</v>
      </c>
      <c r="Q67" s="24">
        <f t="shared" si="46"/>
        <v>0.762502693213305</v>
      </c>
      <c r="R67" s="18">
        <f t="shared" si="47"/>
        <v>1.24320825</v>
      </c>
      <c r="S67" s="25">
        <f t="shared" si="48"/>
        <v>0.613334647041882</v>
      </c>
      <c r="T67" s="3">
        <v>0.27</v>
      </c>
      <c r="U67" s="26">
        <f t="shared" si="49"/>
        <v>0.165600354701308</v>
      </c>
      <c r="V67" s="3">
        <v>220.1</v>
      </c>
      <c r="W67" s="27">
        <v>12.1</v>
      </c>
      <c r="X67" s="27">
        <v>4.5</v>
      </c>
      <c r="Y67" s="27">
        <v>1.5</v>
      </c>
      <c r="Z67" s="27">
        <v>6.8</v>
      </c>
      <c r="AA67" s="3">
        <v>30.2</v>
      </c>
      <c r="AB67" s="2">
        <f t="shared" si="50"/>
        <v>0.325128506942444</v>
      </c>
      <c r="AC67" s="29">
        <f t="shared" si="51"/>
        <v>10.2321666666667</v>
      </c>
      <c r="AD67" s="1">
        <f t="shared" si="52"/>
        <v>0.45</v>
      </c>
      <c r="AE67" s="30">
        <f t="shared" si="53"/>
        <v>459.288481023058</v>
      </c>
      <c r="AF67" s="1">
        <f t="shared" si="54"/>
        <v>15279467.13389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9">
        <v>16.4677297380645</v>
      </c>
      <c r="E68" s="20">
        <f t="shared" si="55"/>
        <v>18.5002533086667</v>
      </c>
      <c r="F68" s="16" t="s">
        <v>73</v>
      </c>
      <c r="G68" s="13">
        <v>11</v>
      </c>
      <c r="H68" s="18">
        <f t="shared" si="40"/>
        <v>16.4677297380645</v>
      </c>
      <c r="I68" s="18">
        <f t="shared" si="41"/>
        <v>289.617729738064</v>
      </c>
      <c r="J68" s="18">
        <f t="shared" si="42"/>
        <v>0.132269567661432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8.01834386222681</v>
      </c>
      <c r="O68" s="18">
        <f t="shared" si="56"/>
        <v>3.18470309801194</v>
      </c>
      <c r="P68" s="18">
        <f t="shared" si="45"/>
        <v>0.421239301904062</v>
      </c>
      <c r="Q68" s="24">
        <f t="shared" si="46"/>
        <v>0.189557685856828</v>
      </c>
      <c r="R68" s="18">
        <f t="shared" si="47"/>
        <v>1.24320825</v>
      </c>
      <c r="S68" s="25">
        <f t="shared" si="48"/>
        <v>0.152474604199922</v>
      </c>
      <c r="T68" s="3">
        <v>0.27</v>
      </c>
      <c r="U68" s="26">
        <f t="shared" si="49"/>
        <v>0.041168143133979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0.238812195154895</v>
      </c>
      <c r="AC68" s="29">
        <f t="shared" si="51"/>
        <v>10.2321666666667</v>
      </c>
      <c r="AD68" s="1">
        <f t="shared" si="52"/>
        <v>0.45</v>
      </c>
      <c r="AE68" s="30">
        <f t="shared" si="53"/>
        <v>459.288481023058</v>
      </c>
      <c r="AF68" s="1">
        <f t="shared" si="54"/>
        <v>11223018.0040389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9">
        <v>13.65352869</v>
      </c>
      <c r="E69" s="20">
        <f t="shared" si="55"/>
        <v>16.4677297380645</v>
      </c>
      <c r="F69" s="16" t="s">
        <v>75</v>
      </c>
      <c r="G69" s="13">
        <v>12</v>
      </c>
      <c r="H69" s="18">
        <f t="shared" si="40"/>
        <v>13.65352869</v>
      </c>
      <c r="I69" s="18">
        <f t="shared" si="41"/>
        <v>286.80352869</v>
      </c>
      <c r="J69" s="18">
        <f t="shared" si="42"/>
        <v>0.0951027628416548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5.52614879610787</v>
      </c>
      <c r="P69" s="18">
        <f t="shared" si="45"/>
        <v>0.525552018383943</v>
      </c>
      <c r="Q69" s="24">
        <f t="shared" si="46"/>
        <v>0.236498408272774</v>
      </c>
      <c r="R69" s="18">
        <f t="shared" si="47"/>
        <v>1.24320825</v>
      </c>
      <c r="S69" s="25">
        <f t="shared" si="48"/>
        <v>0.190232334987139</v>
      </c>
      <c r="T69" s="3">
        <v>0.27</v>
      </c>
      <c r="U69" s="26">
        <f t="shared" si="49"/>
        <v>0.0513627304465275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0.241885863229628</v>
      </c>
      <c r="AC69" s="29">
        <f t="shared" si="51"/>
        <v>10.2321666666667</v>
      </c>
      <c r="AD69" s="1">
        <f t="shared" si="52"/>
        <v>0.45</v>
      </c>
      <c r="AE69" s="30">
        <f t="shared" si="53"/>
        <v>459.288481023058</v>
      </c>
      <c r="AF69" s="1">
        <f t="shared" si="54"/>
        <v>11367465.5357858</v>
      </c>
      <c r="AG69" s="1">
        <f>SUM(AF58:AF69)</f>
        <v>159622361.731137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9">
        <v>9.57508454754839</v>
      </c>
      <c r="E70" s="20">
        <f t="shared" si="55"/>
        <v>13.65352869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3" t="s">
        <v>44</v>
      </c>
      <c r="T72" s="23"/>
      <c r="U72" s="23"/>
      <c r="V72" s="23" t="s">
        <v>45</v>
      </c>
      <c r="W72" s="23"/>
      <c r="X72" s="23"/>
      <c r="Y72" s="23" t="s">
        <v>46</v>
      </c>
      <c r="Z72" s="23"/>
      <c r="AA72" s="23"/>
      <c r="AB72" s="23" t="s">
        <v>47</v>
      </c>
      <c r="AC72" s="23"/>
      <c r="AD72" s="23"/>
      <c r="AE72" s="23" t="s">
        <v>48</v>
      </c>
      <c r="AF72" s="23"/>
      <c r="AG72" s="23"/>
      <c r="AH72" s="23" t="s">
        <v>49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51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4" t="s">
        <v>11</v>
      </c>
      <c r="AR73" s="34" t="s">
        <v>12</v>
      </c>
      <c r="AS73" s="34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7</v>
      </c>
      <c r="E74" s="16"/>
      <c r="F74" s="16"/>
      <c r="G74" s="13">
        <v>1</v>
      </c>
      <c r="H74" s="18">
        <f t="shared" ref="H74:H85" si="57">E75</f>
        <v>7</v>
      </c>
      <c r="I74" s="18">
        <f t="shared" ref="I74:I85" si="58">H74+273.15</f>
        <v>280.15</v>
      </c>
      <c r="J74" s="18">
        <f t="shared" ref="J74:J85" si="59">EXP(($C$16*(I74-$C$14))/($C$17*I74*$C$14))</f>
        <v>0.0424643715341541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0.0221332797310318</v>
      </c>
      <c r="Q74" s="24">
        <f t="shared" ref="Q74:Q85" si="63">P74*$B$76</f>
        <v>0.00663998391930954</v>
      </c>
      <c r="R74" s="18">
        <f t="shared" ref="R74:R85" si="64">L74*$B$76</f>
        <v>0.156366</v>
      </c>
      <c r="S74" s="25">
        <f t="shared" ref="S74:S85" si="65">Q74/R74</f>
        <v>0.0424643715341541</v>
      </c>
      <c r="T74" s="3">
        <v>0.01</v>
      </c>
      <c r="U74" s="26">
        <f t="shared" ref="U74:U85" si="66">S74*T74</f>
        <v>0.000424643715341541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0.00591464371534154</v>
      </c>
      <c r="AU74" s="29">
        <f t="shared" ref="AU74:AU85" si="70">$B$74/12</f>
        <v>52.122</v>
      </c>
      <c r="AV74" s="1">
        <f t="shared" ref="AV74:AV85" si="71">$B$76</f>
        <v>0.3</v>
      </c>
      <c r="AW74" s="2">
        <f>$E$8/12</f>
        <v>1.01566666666667</v>
      </c>
      <c r="AX74" s="1">
        <f t="shared" ref="AX74:AX85" si="72">AW74*10000*AV74*0.67*AU74*AT74</f>
        <v>629.356783610304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8.41647456180645</v>
      </c>
      <c r="E75" s="20">
        <f t="shared" ref="E75:E86" si="73">D74</f>
        <v>7</v>
      </c>
      <c r="F75" s="16" t="s">
        <v>73</v>
      </c>
      <c r="G75" s="13">
        <v>2</v>
      </c>
      <c r="H75" s="18">
        <f t="shared" si="57"/>
        <v>8.41647456180645</v>
      </c>
      <c r="I75" s="18">
        <f t="shared" si="58"/>
        <v>281.566474561806</v>
      </c>
      <c r="J75" s="18">
        <f t="shared" si="59"/>
        <v>0.050577676828331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1.02030672026897</v>
      </c>
      <c r="P75" s="18">
        <f t="shared" si="62"/>
        <v>0.0516047435635382</v>
      </c>
      <c r="Q75" s="24">
        <f t="shared" si="63"/>
        <v>0.0154814230690615</v>
      </c>
      <c r="R75" s="18">
        <f t="shared" si="64"/>
        <v>0.156366</v>
      </c>
      <c r="S75" s="25">
        <f t="shared" si="65"/>
        <v>0.0990076043964894</v>
      </c>
      <c r="T75" s="3">
        <v>0.01</v>
      </c>
      <c r="U75" s="26">
        <f t="shared" si="66"/>
        <v>0.000990076043964894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0.00648007604396489</v>
      </c>
      <c r="AU75" s="29">
        <f t="shared" si="70"/>
        <v>52.122</v>
      </c>
      <c r="AV75" s="1">
        <f t="shared" si="71"/>
        <v>0.3</v>
      </c>
      <c r="AW75" s="2">
        <f t="shared" ref="AW75:AW85" si="75">$E$8/12</f>
        <v>1.01566666666667</v>
      </c>
      <c r="AX75" s="1">
        <f t="shared" si="72"/>
        <v>689.522482309728</v>
      </c>
    </row>
    <row r="76" s="1" customFormat="1" spans="1:50">
      <c r="A76" s="13" t="s">
        <v>37</v>
      </c>
      <c r="B76" s="13">
        <f>H8</f>
        <v>0.3</v>
      </c>
      <c r="C76" s="16">
        <v>2</v>
      </c>
      <c r="D76" s="19">
        <v>11.3487228405172</v>
      </c>
      <c r="E76" s="20">
        <f t="shared" si="73"/>
        <v>8.41647456180645</v>
      </c>
      <c r="F76" s="16" t="s">
        <v>73</v>
      </c>
      <c r="G76" s="13">
        <v>3</v>
      </c>
      <c r="H76" s="18">
        <f t="shared" si="57"/>
        <v>11.3487228405172</v>
      </c>
      <c r="I76" s="18">
        <f t="shared" si="58"/>
        <v>284.498722840517</v>
      </c>
      <c r="J76" s="18">
        <f t="shared" si="59"/>
        <v>0.0722350010797865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1.48992197670543</v>
      </c>
      <c r="P76" s="18">
        <f t="shared" si="62"/>
        <v>0.107624515596114</v>
      </c>
      <c r="Q76" s="24">
        <f t="shared" si="63"/>
        <v>0.0322873546788343</v>
      </c>
      <c r="R76" s="18">
        <f t="shared" si="64"/>
        <v>0.156366</v>
      </c>
      <c r="S76" s="25">
        <f t="shared" si="65"/>
        <v>0.20648577490525</v>
      </c>
      <c r="T76" s="3">
        <v>0.01</v>
      </c>
      <c r="U76" s="26">
        <f t="shared" si="66"/>
        <v>0.0020648577490525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0.0075548577490525</v>
      </c>
      <c r="AU76" s="29">
        <f t="shared" si="70"/>
        <v>52.122</v>
      </c>
      <c r="AV76" s="1">
        <f t="shared" si="71"/>
        <v>0.3</v>
      </c>
      <c r="AW76" s="2">
        <f t="shared" si="75"/>
        <v>1.01566666666667</v>
      </c>
      <c r="AX76" s="1">
        <f t="shared" si="72"/>
        <v>803.886286716512</v>
      </c>
    </row>
    <row r="77" s="1" customFormat="1" spans="1:50">
      <c r="A77" s="13"/>
      <c r="B77" s="13"/>
      <c r="C77" s="16">
        <v>3</v>
      </c>
      <c r="D77" s="19">
        <v>13.8078069443871</v>
      </c>
      <c r="E77" s="20">
        <f t="shared" si="73"/>
        <v>11.3487228405172</v>
      </c>
      <c r="F77" s="16" t="s">
        <v>73</v>
      </c>
      <c r="G77" s="13">
        <v>4</v>
      </c>
      <c r="H77" s="18">
        <f t="shared" si="57"/>
        <v>13.8078069443871</v>
      </c>
      <c r="I77" s="18">
        <f t="shared" si="58"/>
        <v>286.957806944387</v>
      </c>
      <c r="J77" s="18">
        <f t="shared" si="59"/>
        <v>0.0968545468117563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1.90351746110932</v>
      </c>
      <c r="P77" s="18">
        <f t="shared" si="62"/>
        <v>0.184364321044008</v>
      </c>
      <c r="Q77" s="24">
        <f t="shared" si="63"/>
        <v>0.0553092963132023</v>
      </c>
      <c r="R77" s="18">
        <f t="shared" si="64"/>
        <v>0.156366</v>
      </c>
      <c r="S77" s="25">
        <f t="shared" si="65"/>
        <v>0.353716896980177</v>
      </c>
      <c r="T77" s="3">
        <v>0.01</v>
      </c>
      <c r="U77" s="26">
        <f t="shared" si="66"/>
        <v>0.00353716896980177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0.005</v>
      </c>
      <c r="AF77" s="3">
        <v>0.49</v>
      </c>
      <c r="AG77" s="26">
        <f t="shared" si="67"/>
        <v>0.00245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0.015</v>
      </c>
      <c r="AR77" s="3">
        <v>0.5</v>
      </c>
      <c r="AS77" s="3">
        <f t="shared" si="68"/>
        <v>0.0075</v>
      </c>
      <c r="AT77" s="2">
        <f t="shared" si="69"/>
        <v>0.0134871689698018</v>
      </c>
      <c r="AU77" s="29">
        <f t="shared" si="70"/>
        <v>52.122</v>
      </c>
      <c r="AV77" s="1">
        <f t="shared" si="71"/>
        <v>0.3</v>
      </c>
      <c r="AW77" s="2">
        <f t="shared" si="75"/>
        <v>1.01566666666667</v>
      </c>
      <c r="AX77" s="1">
        <f t="shared" si="72"/>
        <v>1435.12300847913</v>
      </c>
    </row>
    <row r="78" s="1" customFormat="1" spans="1:50">
      <c r="A78" s="13"/>
      <c r="B78" s="13"/>
      <c r="C78" s="16">
        <v>4</v>
      </c>
      <c r="D78" s="19">
        <v>17.4835865016667</v>
      </c>
      <c r="E78" s="20">
        <f t="shared" si="73"/>
        <v>13.8078069443871</v>
      </c>
      <c r="F78" s="16" t="s">
        <v>73</v>
      </c>
      <c r="G78" s="13">
        <v>5</v>
      </c>
      <c r="H78" s="18">
        <f t="shared" si="57"/>
        <v>17.4835865016667</v>
      </c>
      <c r="I78" s="18">
        <f t="shared" si="58"/>
        <v>290.633586501667</v>
      </c>
      <c r="J78" s="18">
        <f t="shared" si="59"/>
        <v>0.148762739936327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1.63319548306204</v>
      </c>
      <c r="O78" s="18">
        <f t="shared" si="74"/>
        <v>0.607177657003265</v>
      </c>
      <c r="P78" s="18">
        <f t="shared" si="62"/>
        <v>0.0903254118839251</v>
      </c>
      <c r="Q78" s="24">
        <f t="shared" si="63"/>
        <v>0.0270976235651775</v>
      </c>
      <c r="R78" s="18">
        <f t="shared" si="64"/>
        <v>0.156366</v>
      </c>
      <c r="S78" s="25">
        <f t="shared" si="65"/>
        <v>0.173296135765944</v>
      </c>
      <c r="T78" s="3">
        <v>0.01</v>
      </c>
      <c r="U78" s="26">
        <f t="shared" si="66"/>
        <v>0.00173296135765944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0.0116829613576594</v>
      </c>
      <c r="AU78" s="29">
        <f t="shared" si="70"/>
        <v>52.122</v>
      </c>
      <c r="AV78" s="1">
        <f t="shared" si="71"/>
        <v>0.3</v>
      </c>
      <c r="AW78" s="2">
        <f t="shared" si="75"/>
        <v>1.01566666666667</v>
      </c>
      <c r="AX78" s="1">
        <f t="shared" si="72"/>
        <v>1243.14351581791</v>
      </c>
    </row>
    <row r="79" s="1" customFormat="1" spans="1:50">
      <c r="A79" s="13"/>
      <c r="B79" s="13"/>
      <c r="C79" s="16">
        <v>5</v>
      </c>
      <c r="D79" s="19">
        <v>20.7087396387097</v>
      </c>
      <c r="E79" s="20">
        <f t="shared" si="73"/>
        <v>17.4835865016667</v>
      </c>
      <c r="F79" s="16" t="s">
        <v>75</v>
      </c>
      <c r="G79" s="13">
        <v>6</v>
      </c>
      <c r="H79" s="18">
        <f t="shared" si="57"/>
        <v>20.7087396387097</v>
      </c>
      <c r="I79" s="18">
        <f t="shared" si="58"/>
        <v>293.85873963871</v>
      </c>
      <c r="J79" s="18">
        <f t="shared" si="59"/>
        <v>0.214872016875851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1.03807224511934</v>
      </c>
      <c r="P79" s="18">
        <f t="shared" si="62"/>
        <v>0.223052676971635</v>
      </c>
      <c r="Q79" s="24">
        <f t="shared" si="63"/>
        <v>0.0669158030914906</v>
      </c>
      <c r="R79" s="18">
        <f t="shared" si="64"/>
        <v>0.156366</v>
      </c>
      <c r="S79" s="25">
        <f t="shared" si="65"/>
        <v>0.427943434579708</v>
      </c>
      <c r="T79" s="3">
        <v>0.01</v>
      </c>
      <c r="U79" s="26">
        <f t="shared" si="66"/>
        <v>0.00427943434579708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0.0142294343457971</v>
      </c>
      <c r="AU79" s="29">
        <f t="shared" si="70"/>
        <v>52.122</v>
      </c>
      <c r="AV79" s="1">
        <f t="shared" si="71"/>
        <v>0.3</v>
      </c>
      <c r="AW79" s="2">
        <f t="shared" si="75"/>
        <v>1.01566666666667</v>
      </c>
      <c r="AX79" s="1">
        <f t="shared" si="72"/>
        <v>1514.10490022182</v>
      </c>
    </row>
    <row r="80" s="1" customFormat="1" spans="1:50">
      <c r="A80" s="13"/>
      <c r="B80" s="13"/>
      <c r="C80" s="16">
        <v>6</v>
      </c>
      <c r="D80" s="19">
        <v>20.5135236576667</v>
      </c>
      <c r="E80" s="20">
        <f t="shared" si="73"/>
        <v>20.7087396387097</v>
      </c>
      <c r="F80" s="16" t="s">
        <v>73</v>
      </c>
      <c r="G80" s="13">
        <v>7</v>
      </c>
      <c r="H80" s="18">
        <f t="shared" si="57"/>
        <v>20.5135236576667</v>
      </c>
      <c r="I80" s="18">
        <f t="shared" si="58"/>
        <v>293.663523657667</v>
      </c>
      <c r="J80" s="18">
        <f t="shared" si="59"/>
        <v>0.21019091391378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1.3362395681477</v>
      </c>
      <c r="P80" s="18">
        <f t="shared" si="62"/>
        <v>0.280865416036721</v>
      </c>
      <c r="Q80" s="24">
        <f t="shared" si="63"/>
        <v>0.0842596248110162</v>
      </c>
      <c r="R80" s="18">
        <f t="shared" si="64"/>
        <v>0.156366</v>
      </c>
      <c r="S80" s="25">
        <f t="shared" si="65"/>
        <v>0.538861547977286</v>
      </c>
      <c r="T80" s="3">
        <v>0.01</v>
      </c>
      <c r="U80" s="26">
        <f t="shared" si="66"/>
        <v>0.00538861547977286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8"/>
        <v>0.0075</v>
      </c>
      <c r="AT80" s="2">
        <f t="shared" si="69"/>
        <v>0.0153386154797729</v>
      </c>
      <c r="AU80" s="29">
        <f t="shared" si="70"/>
        <v>52.122</v>
      </c>
      <c r="AV80" s="1">
        <f t="shared" si="71"/>
        <v>0.3</v>
      </c>
      <c r="AW80" s="2">
        <f t="shared" si="75"/>
        <v>1.01566666666667</v>
      </c>
      <c r="AX80" s="1">
        <f t="shared" si="72"/>
        <v>1632.12902889581</v>
      </c>
    </row>
    <row r="81" s="1" customFormat="1" spans="1:50">
      <c r="A81" s="13"/>
      <c r="B81" s="13"/>
      <c r="C81" s="16">
        <v>7</v>
      </c>
      <c r="D81" s="19">
        <v>20.5471894209677</v>
      </c>
      <c r="E81" s="20">
        <f t="shared" si="73"/>
        <v>20.5135236576667</v>
      </c>
      <c r="F81" s="16" t="s">
        <v>73</v>
      </c>
      <c r="G81" s="13">
        <v>8</v>
      </c>
      <c r="H81" s="18">
        <f t="shared" si="57"/>
        <v>20.5471894209677</v>
      </c>
      <c r="I81" s="18">
        <f t="shared" si="58"/>
        <v>293.697189420968</v>
      </c>
      <c r="J81" s="18">
        <f t="shared" si="59"/>
        <v>0.21099128967547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1.57659415211098</v>
      </c>
      <c r="P81" s="18">
        <f t="shared" si="62"/>
        <v>0.332647633448701</v>
      </c>
      <c r="Q81" s="24">
        <f t="shared" si="63"/>
        <v>0.0997942900346102</v>
      </c>
      <c r="R81" s="18">
        <f t="shared" si="64"/>
        <v>0.156366</v>
      </c>
      <c r="S81" s="25">
        <f t="shared" si="65"/>
        <v>0.638209649377807</v>
      </c>
      <c r="T81" s="3">
        <v>0.01</v>
      </c>
      <c r="U81" s="26">
        <f t="shared" si="66"/>
        <v>0.00638209649377807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0.015</v>
      </c>
      <c r="AR81" s="3">
        <v>0.5</v>
      </c>
      <c r="AS81" s="3">
        <f t="shared" si="68"/>
        <v>0.0075</v>
      </c>
      <c r="AT81" s="2">
        <f t="shared" si="69"/>
        <v>0.0163320964937781</v>
      </c>
      <c r="AU81" s="29">
        <f t="shared" si="70"/>
        <v>52.122</v>
      </c>
      <c r="AV81" s="1">
        <f t="shared" si="71"/>
        <v>0.3</v>
      </c>
      <c r="AW81" s="2">
        <f t="shared" si="75"/>
        <v>1.01566666666667</v>
      </c>
      <c r="AX81" s="1">
        <f t="shared" si="72"/>
        <v>1737.84190792019</v>
      </c>
    </row>
    <row r="82" s="1" customFormat="1" spans="1:50">
      <c r="A82" s="13"/>
      <c r="B82" s="13"/>
      <c r="C82" s="16">
        <v>8</v>
      </c>
      <c r="D82" s="19">
        <v>20.5916745490323</v>
      </c>
      <c r="E82" s="20">
        <f t="shared" si="73"/>
        <v>20.5471894209677</v>
      </c>
      <c r="F82" s="16" t="s">
        <v>73</v>
      </c>
      <c r="G82" s="13">
        <v>9</v>
      </c>
      <c r="H82" s="18">
        <f t="shared" si="57"/>
        <v>20.5916745490323</v>
      </c>
      <c r="I82" s="18">
        <f t="shared" si="58"/>
        <v>293.741674549032</v>
      </c>
      <c r="J82" s="18">
        <f t="shared" si="59"/>
        <v>0.212053279778289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1.76516651866228</v>
      </c>
      <c r="P82" s="18">
        <f t="shared" si="62"/>
        <v>0.374309349637162</v>
      </c>
      <c r="Q82" s="24">
        <f t="shared" si="63"/>
        <v>0.112292804891148</v>
      </c>
      <c r="R82" s="18">
        <f t="shared" si="64"/>
        <v>0.156366</v>
      </c>
      <c r="S82" s="25">
        <f t="shared" si="65"/>
        <v>0.718140803570779</v>
      </c>
      <c r="T82" s="3">
        <v>0.01</v>
      </c>
      <c r="U82" s="26">
        <f t="shared" si="66"/>
        <v>0.00718140803570779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7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0.0171314080357078</v>
      </c>
      <c r="AU82" s="29">
        <f t="shared" si="70"/>
        <v>52.122</v>
      </c>
      <c r="AV82" s="1">
        <f t="shared" si="71"/>
        <v>0.3</v>
      </c>
      <c r="AW82" s="2">
        <f t="shared" si="75"/>
        <v>1.01566666666667</v>
      </c>
      <c r="AX82" s="1">
        <f t="shared" si="72"/>
        <v>1822.89388490177</v>
      </c>
    </row>
    <row r="83" s="1" customFormat="1" spans="1:50">
      <c r="A83" s="13"/>
      <c r="B83" s="13"/>
      <c r="C83" s="16">
        <v>9</v>
      </c>
      <c r="D83" s="19">
        <v>18.5002533086667</v>
      </c>
      <c r="E83" s="20">
        <f t="shared" si="73"/>
        <v>20.5916745490323</v>
      </c>
      <c r="F83" s="16" t="s">
        <v>73</v>
      </c>
      <c r="G83" s="13">
        <v>10</v>
      </c>
      <c r="H83" s="18">
        <f t="shared" si="57"/>
        <v>18.5002533086667</v>
      </c>
      <c r="I83" s="18">
        <f t="shared" si="58"/>
        <v>291.650253308667</v>
      </c>
      <c r="J83" s="18">
        <f t="shared" si="59"/>
        <v>0.167191099768301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1.91207716902512</v>
      </c>
      <c r="P83" s="18">
        <f t="shared" si="62"/>
        <v>0.31968228473117</v>
      </c>
      <c r="Q83" s="24">
        <f t="shared" si="63"/>
        <v>0.0959046854193509</v>
      </c>
      <c r="R83" s="18">
        <f t="shared" si="64"/>
        <v>0.156366</v>
      </c>
      <c r="S83" s="25">
        <f t="shared" si="65"/>
        <v>0.613334647041882</v>
      </c>
      <c r="T83" s="3">
        <v>0.01</v>
      </c>
      <c r="U83" s="26">
        <f t="shared" si="66"/>
        <v>0.00613334647041882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0.0160833464704188</v>
      </c>
      <c r="AU83" s="29">
        <f t="shared" si="70"/>
        <v>52.122</v>
      </c>
      <c r="AV83" s="1">
        <f t="shared" si="71"/>
        <v>0.3</v>
      </c>
      <c r="AW83" s="2">
        <f t="shared" si="75"/>
        <v>1.01566666666667</v>
      </c>
      <c r="AX83" s="1">
        <f t="shared" si="72"/>
        <v>1711.37327816684</v>
      </c>
    </row>
    <row r="84" s="1" customFormat="1" spans="1:50">
      <c r="A84" s="13"/>
      <c r="B84" s="13"/>
      <c r="C84" s="16">
        <v>10</v>
      </c>
      <c r="D84" s="19">
        <v>16.4677297380645</v>
      </c>
      <c r="E84" s="20">
        <f t="shared" si="73"/>
        <v>18.5002533086667</v>
      </c>
      <c r="F84" s="16" t="s">
        <v>73</v>
      </c>
      <c r="G84" s="13">
        <v>11</v>
      </c>
      <c r="H84" s="18">
        <f t="shared" si="57"/>
        <v>16.4677297380645</v>
      </c>
      <c r="I84" s="18">
        <f t="shared" si="58"/>
        <v>289.617729738064</v>
      </c>
      <c r="J84" s="18">
        <f t="shared" si="59"/>
        <v>0.132269567661432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1.51277514007925</v>
      </c>
      <c r="O84" s="18">
        <f t="shared" si="74"/>
        <v>0.600839744214698</v>
      </c>
      <c r="P84" s="18">
        <f t="shared" si="62"/>
        <v>0.0794728132010834</v>
      </c>
      <c r="Q84" s="24">
        <f t="shared" si="63"/>
        <v>0.023841843960325</v>
      </c>
      <c r="R84" s="18">
        <f t="shared" si="64"/>
        <v>0.156366</v>
      </c>
      <c r="S84" s="25">
        <f t="shared" si="65"/>
        <v>0.152474604199922</v>
      </c>
      <c r="T84" s="3">
        <v>0.01</v>
      </c>
      <c r="U84" s="26">
        <f t="shared" si="66"/>
        <v>0.00152474604199922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0.00701474604199922</v>
      </c>
      <c r="AU84" s="29">
        <f t="shared" si="70"/>
        <v>52.122</v>
      </c>
      <c r="AV84" s="1">
        <f t="shared" si="71"/>
        <v>0.3</v>
      </c>
      <c r="AW84" s="2">
        <f t="shared" si="75"/>
        <v>1.01566666666667</v>
      </c>
      <c r="AX84" s="1">
        <f t="shared" si="72"/>
        <v>746.41486779408</v>
      </c>
    </row>
    <row r="85" s="1" customFormat="1" spans="1:51">
      <c r="A85" s="13"/>
      <c r="B85" s="13"/>
      <c r="C85" s="16">
        <v>11</v>
      </c>
      <c r="D85" s="19">
        <v>13.65352869</v>
      </c>
      <c r="E85" s="20">
        <f t="shared" si="73"/>
        <v>16.4677297380645</v>
      </c>
      <c r="F85" s="16" t="s">
        <v>75</v>
      </c>
      <c r="G85" s="13">
        <v>12</v>
      </c>
      <c r="H85" s="18">
        <f t="shared" si="57"/>
        <v>13.65352869</v>
      </c>
      <c r="I85" s="18">
        <f t="shared" si="58"/>
        <v>286.80352869</v>
      </c>
      <c r="J85" s="18">
        <f t="shared" si="59"/>
        <v>0.0951027628416548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1.04258693101361</v>
      </c>
      <c r="P85" s="18">
        <f t="shared" si="62"/>
        <v>0.0991528976419965</v>
      </c>
      <c r="Q85" s="24">
        <f t="shared" si="63"/>
        <v>0.0297458692925989</v>
      </c>
      <c r="R85" s="18">
        <f t="shared" si="64"/>
        <v>0.156366</v>
      </c>
      <c r="S85" s="25">
        <f t="shared" si="65"/>
        <v>0.190232334987139</v>
      </c>
      <c r="T85" s="3">
        <v>0.01</v>
      </c>
      <c r="U85" s="26">
        <f t="shared" si="66"/>
        <v>0.00190232334987139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0.00739232334987139</v>
      </c>
      <c r="AU85" s="29">
        <f t="shared" si="70"/>
        <v>52.122</v>
      </c>
      <c r="AV85" s="1">
        <f t="shared" si="71"/>
        <v>0.3</v>
      </c>
      <c r="AW85" s="2">
        <f t="shared" si="75"/>
        <v>1.01566666666667</v>
      </c>
      <c r="AX85" s="1">
        <f t="shared" si="72"/>
        <v>786.59156337936</v>
      </c>
      <c r="AY85" s="1">
        <f>SUM(AX74:AX85)</f>
        <v>14752.3815082135</v>
      </c>
    </row>
    <row r="86" s="1" customFormat="1" spans="1:46">
      <c r="A86" s="13"/>
      <c r="B86" s="13"/>
      <c r="C86" s="16">
        <v>12</v>
      </c>
      <c r="D86" s="19">
        <v>9.57508454754839</v>
      </c>
      <c r="E86" s="20">
        <f t="shared" si="73"/>
        <v>13.65352869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44</v>
      </c>
      <c r="T88" s="23"/>
      <c r="U88" s="23"/>
      <c r="V88" s="23" t="s">
        <v>45</v>
      </c>
      <c r="W88" s="23"/>
      <c r="X88" s="23"/>
      <c r="Y88" s="23" t="s">
        <v>46</v>
      </c>
      <c r="Z88" s="23"/>
      <c r="AA88" s="23"/>
      <c r="AB88" s="23" t="s">
        <v>47</v>
      </c>
      <c r="AC88" s="23"/>
      <c r="AD88" s="23"/>
      <c r="AE88" s="23" t="s">
        <v>48</v>
      </c>
      <c r="AF88" s="23"/>
      <c r="AG88" s="23"/>
      <c r="AH88" s="23" t="s">
        <v>49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51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4" t="s">
        <v>11</v>
      </c>
      <c r="AR89" s="34" t="s">
        <v>12</v>
      </c>
      <c r="AS89" s="34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7</v>
      </c>
      <c r="E90" s="16"/>
      <c r="F90" s="16"/>
      <c r="G90" s="13">
        <v>1</v>
      </c>
      <c r="H90" s="18">
        <f t="shared" ref="H90:H101" si="76">E91</f>
        <v>7</v>
      </c>
      <c r="I90" s="18">
        <f t="shared" ref="I90:I101" si="77">H90+273.15</f>
        <v>280.15</v>
      </c>
      <c r="J90" s="18">
        <f t="shared" ref="J90:J101" si="78">EXP(($C$16*(I90-$C$14))/($C$17*I90*$C$14))</f>
        <v>0.0424643715341541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0.0120896065757737</v>
      </c>
      <c r="Q90" s="24">
        <f t="shared" ref="Q90:Q101" si="82">P90*$B$76</f>
        <v>0.0036268819727321</v>
      </c>
      <c r="R90" s="18">
        <f t="shared" ref="R90:R101" si="83">L90*$B$76</f>
        <v>0.08541</v>
      </c>
      <c r="S90" s="25">
        <f t="shared" ref="S90:S101" si="84">Q90/R90</f>
        <v>0.0424643715341541</v>
      </c>
      <c r="T90" s="3">
        <v>0.01</v>
      </c>
      <c r="U90" s="26">
        <f t="shared" ref="U90:U101" si="85">S90*T90</f>
        <v>0.000424643715341541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0.00591464371534154</v>
      </c>
      <c r="AU90" s="29">
        <f t="shared" ref="AU90:AU101" si="89">$B$90/12</f>
        <v>28.47</v>
      </c>
      <c r="AV90" s="1">
        <f t="shared" ref="AV90:AV101" si="90">$B$76</f>
        <v>0.3</v>
      </c>
      <c r="AW90" s="2">
        <f>$E$9/12</f>
        <v>0.657457020605527</v>
      </c>
      <c r="AX90" s="1">
        <f t="shared" ref="AX90:AX101" si="91">AW90*10000*AV90*0.67*AU90*AT90</f>
        <v>222.525343817476</v>
      </c>
      <c r="AZ90" s="2">
        <f>$E$10/12</f>
        <v>1.48620223884174</v>
      </c>
      <c r="BA90" s="1">
        <f t="shared" ref="BA90:BA101" si="92">AZ90*10000*AV90*0.67*AU90*AT90</f>
        <v>503.025526864046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8.41647456180645</v>
      </c>
      <c r="E91" s="20">
        <f t="shared" ref="E91:E102" si="93">D90</f>
        <v>7</v>
      </c>
      <c r="F91" s="16" t="s">
        <v>73</v>
      </c>
      <c r="G91" s="13">
        <v>2</v>
      </c>
      <c r="H91" s="18">
        <f t="shared" si="76"/>
        <v>8.41647456180645</v>
      </c>
      <c r="I91" s="18">
        <f t="shared" si="77"/>
        <v>281.566474561806</v>
      </c>
      <c r="J91" s="18">
        <f t="shared" si="78"/>
        <v>0.050577676828331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0.557310393424226</v>
      </c>
      <c r="P91" s="18">
        <f t="shared" si="81"/>
        <v>0.0281874649716805</v>
      </c>
      <c r="Q91" s="24">
        <f t="shared" si="82"/>
        <v>0.00845623949150416</v>
      </c>
      <c r="R91" s="18">
        <f t="shared" si="83"/>
        <v>0.08541</v>
      </c>
      <c r="S91" s="25">
        <f t="shared" si="84"/>
        <v>0.0990076043964894</v>
      </c>
      <c r="T91" s="3">
        <v>0.01</v>
      </c>
      <c r="U91" s="26">
        <f t="shared" si="85"/>
        <v>0.000990076043964894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0.00648007604396489</v>
      </c>
      <c r="AU91" s="29">
        <f t="shared" si="89"/>
        <v>28.47</v>
      </c>
      <c r="AV91" s="1">
        <f t="shared" si="90"/>
        <v>0.3</v>
      </c>
      <c r="AW91" s="2">
        <f t="shared" ref="AW91:AW101" si="95">$E$9/12</f>
        <v>0.657457020605527</v>
      </c>
      <c r="AX91" s="1">
        <f t="shared" si="91"/>
        <v>243.798480355872</v>
      </c>
      <c r="AZ91" s="2">
        <f t="shared" ref="AZ91:AZ101" si="96">$E$10/12</f>
        <v>1.48620223884174</v>
      </c>
      <c r="BA91" s="1">
        <f t="shared" si="92"/>
        <v>551.11411997304</v>
      </c>
    </row>
    <row r="92" s="1" customFormat="1" spans="1:53">
      <c r="A92" s="13" t="s">
        <v>37</v>
      </c>
      <c r="B92" s="13">
        <f>H9</f>
        <v>0.33</v>
      </c>
      <c r="C92" s="16">
        <v>2</v>
      </c>
      <c r="D92" s="19">
        <v>11.3487228405172</v>
      </c>
      <c r="E92" s="20">
        <f t="shared" si="93"/>
        <v>8.41647456180645</v>
      </c>
      <c r="F92" s="16" t="s">
        <v>73</v>
      </c>
      <c r="G92" s="13">
        <v>3</v>
      </c>
      <c r="H92" s="18">
        <f t="shared" si="76"/>
        <v>11.3487228405172</v>
      </c>
      <c r="I92" s="18">
        <f t="shared" si="77"/>
        <v>284.498722840517</v>
      </c>
      <c r="J92" s="18">
        <f t="shared" si="78"/>
        <v>0.0722350010797865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0.813822928452546</v>
      </c>
      <c r="P92" s="18">
        <f t="shared" si="81"/>
        <v>0.0587865001155247</v>
      </c>
      <c r="Q92" s="24">
        <f t="shared" si="82"/>
        <v>0.0176359500346574</v>
      </c>
      <c r="R92" s="18">
        <f t="shared" si="83"/>
        <v>0.08541</v>
      </c>
      <c r="S92" s="25">
        <f t="shared" si="84"/>
        <v>0.20648577490525</v>
      </c>
      <c r="T92" s="3">
        <v>0.01</v>
      </c>
      <c r="U92" s="26">
        <f t="shared" si="85"/>
        <v>0.0020648577490525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0.0075548577490525</v>
      </c>
      <c r="AU92" s="29">
        <f t="shared" si="89"/>
        <v>28.47</v>
      </c>
      <c r="AV92" s="1">
        <f t="shared" si="90"/>
        <v>0.3</v>
      </c>
      <c r="AW92" s="2">
        <f t="shared" si="95"/>
        <v>0.657457020605527</v>
      </c>
      <c r="AX92" s="1">
        <f t="shared" si="91"/>
        <v>284.234756818814</v>
      </c>
      <c r="AZ92" s="2">
        <f t="shared" si="96"/>
        <v>1.48620223884174</v>
      </c>
      <c r="BA92" s="1">
        <f t="shared" si="92"/>
        <v>642.521592592768</v>
      </c>
    </row>
    <row r="93" s="1" customFormat="1" spans="1:53">
      <c r="A93" s="13"/>
      <c r="B93" s="13"/>
      <c r="C93" s="16">
        <v>3</v>
      </c>
      <c r="D93" s="19">
        <v>13.8078069443871</v>
      </c>
      <c r="E93" s="20">
        <f t="shared" si="93"/>
        <v>11.3487228405172</v>
      </c>
      <c r="F93" s="16" t="s">
        <v>73</v>
      </c>
      <c r="G93" s="13">
        <v>4</v>
      </c>
      <c r="H93" s="18">
        <f t="shared" si="76"/>
        <v>13.8078069443871</v>
      </c>
      <c r="I93" s="18">
        <f t="shared" si="77"/>
        <v>286.957806944387</v>
      </c>
      <c r="J93" s="18">
        <f t="shared" si="78"/>
        <v>0.0968545468117563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1.03973642833702</v>
      </c>
      <c r="P93" s="18">
        <f t="shared" si="81"/>
        <v>0.100703200570256</v>
      </c>
      <c r="Q93" s="24">
        <f t="shared" si="82"/>
        <v>0.0302109601710769</v>
      </c>
      <c r="R93" s="18">
        <f t="shared" si="83"/>
        <v>0.08541</v>
      </c>
      <c r="S93" s="25">
        <f t="shared" si="84"/>
        <v>0.353716896980177</v>
      </c>
      <c r="T93" s="3">
        <v>0.01</v>
      </c>
      <c r="U93" s="26">
        <f t="shared" si="85"/>
        <v>0.00353716896980177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0.005</v>
      </c>
      <c r="AF93" s="3">
        <v>0.49</v>
      </c>
      <c r="AG93" s="26">
        <f t="shared" si="86"/>
        <v>0.00245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0.015</v>
      </c>
      <c r="AR93" s="3">
        <v>0.5</v>
      </c>
      <c r="AS93" s="3">
        <f t="shared" si="87"/>
        <v>0.0075</v>
      </c>
      <c r="AT93" s="2">
        <f t="shared" si="88"/>
        <v>0.0134871689698018</v>
      </c>
      <c r="AU93" s="29">
        <f t="shared" si="89"/>
        <v>28.47</v>
      </c>
      <c r="AV93" s="1">
        <f t="shared" si="90"/>
        <v>0.3</v>
      </c>
      <c r="AW93" s="2">
        <f t="shared" si="95"/>
        <v>0.657457020605527</v>
      </c>
      <c r="AX93" s="1">
        <f t="shared" si="91"/>
        <v>507.424801318946</v>
      </c>
      <c r="AZ93" s="2">
        <f t="shared" si="96"/>
        <v>1.48620223884174</v>
      </c>
      <c r="BA93" s="1">
        <f t="shared" si="92"/>
        <v>1147.04969622117</v>
      </c>
    </row>
    <row r="94" s="1" customFormat="1" spans="1:53">
      <c r="A94" s="13"/>
      <c r="B94" s="13"/>
      <c r="C94" s="16">
        <v>4</v>
      </c>
      <c r="D94" s="19">
        <v>17.4835865016667</v>
      </c>
      <c r="E94" s="20">
        <f t="shared" si="93"/>
        <v>13.8078069443871</v>
      </c>
      <c r="F94" s="16" t="s">
        <v>73</v>
      </c>
      <c r="G94" s="13">
        <v>5</v>
      </c>
      <c r="H94" s="18">
        <f t="shared" si="76"/>
        <v>17.4835865016667</v>
      </c>
      <c r="I94" s="18">
        <f t="shared" si="77"/>
        <v>290.633586501667</v>
      </c>
      <c r="J94" s="18">
        <f t="shared" si="78"/>
        <v>0.148762739936327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0.892081566378427</v>
      </c>
      <c r="O94" s="18">
        <f t="shared" si="94"/>
        <v>0.331651661388338</v>
      </c>
      <c r="P94" s="18">
        <f t="shared" si="81"/>
        <v>0.0493374098525641</v>
      </c>
      <c r="Q94" s="24">
        <f t="shared" si="82"/>
        <v>0.0148012229557692</v>
      </c>
      <c r="R94" s="18">
        <f t="shared" si="83"/>
        <v>0.08541</v>
      </c>
      <c r="S94" s="25">
        <f t="shared" si="84"/>
        <v>0.173296135765944</v>
      </c>
      <c r="T94" s="3">
        <v>0.01</v>
      </c>
      <c r="U94" s="26">
        <f t="shared" si="85"/>
        <v>0.00173296135765944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0.0116829613576594</v>
      </c>
      <c r="AU94" s="29">
        <f t="shared" si="89"/>
        <v>28.47</v>
      </c>
      <c r="AV94" s="1">
        <f t="shared" si="90"/>
        <v>0.3</v>
      </c>
      <c r="AW94" s="2">
        <f t="shared" si="95"/>
        <v>0.657457020605527</v>
      </c>
      <c r="AX94" s="1">
        <f t="shared" si="91"/>
        <v>439.545493869081</v>
      </c>
      <c r="AZ94" s="2">
        <f t="shared" si="96"/>
        <v>1.48620223884174</v>
      </c>
      <c r="BA94" s="1">
        <f t="shared" si="92"/>
        <v>993.6063903605</v>
      </c>
    </row>
    <row r="95" s="1" customFormat="1" spans="1:53">
      <c r="A95" s="13"/>
      <c r="B95" s="13"/>
      <c r="C95" s="16">
        <v>5</v>
      </c>
      <c r="D95" s="19">
        <v>20.7087396387097</v>
      </c>
      <c r="E95" s="20">
        <f t="shared" si="93"/>
        <v>17.4835865016667</v>
      </c>
      <c r="F95" s="16" t="s">
        <v>75</v>
      </c>
      <c r="G95" s="13">
        <v>6</v>
      </c>
      <c r="H95" s="18">
        <f t="shared" si="76"/>
        <v>20.7087396387097</v>
      </c>
      <c r="I95" s="18">
        <f t="shared" si="77"/>
        <v>293.85873963871</v>
      </c>
      <c r="J95" s="18">
        <f t="shared" si="78"/>
        <v>0.214872016875851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0.567014251535774</v>
      </c>
      <c r="P95" s="18">
        <f t="shared" si="81"/>
        <v>0.121835495824843</v>
      </c>
      <c r="Q95" s="24">
        <f t="shared" si="82"/>
        <v>0.0365506487474529</v>
      </c>
      <c r="R95" s="18">
        <f t="shared" si="83"/>
        <v>0.08541</v>
      </c>
      <c r="S95" s="25">
        <f t="shared" si="84"/>
        <v>0.427943434579708</v>
      </c>
      <c r="T95" s="3">
        <v>0.01</v>
      </c>
      <c r="U95" s="26">
        <f t="shared" si="85"/>
        <v>0.00427943434579708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0.0142294343457971</v>
      </c>
      <c r="AU95" s="29">
        <f t="shared" si="89"/>
        <v>28.47</v>
      </c>
      <c r="AV95" s="1">
        <f t="shared" si="90"/>
        <v>0.3</v>
      </c>
      <c r="AW95" s="2">
        <f t="shared" si="95"/>
        <v>0.657457020605527</v>
      </c>
      <c r="AX95" s="1">
        <f t="shared" si="91"/>
        <v>535.350888830986</v>
      </c>
      <c r="AZ95" s="2">
        <f t="shared" si="96"/>
        <v>1.48620223884174</v>
      </c>
      <c r="BA95" s="1">
        <f t="shared" si="92"/>
        <v>1210.17749390482</v>
      </c>
    </row>
    <row r="96" s="1" customFormat="1" spans="1:53">
      <c r="A96" s="13"/>
      <c r="B96" s="13"/>
      <c r="C96" s="16">
        <v>6</v>
      </c>
      <c r="D96" s="19">
        <v>20.5135236576667</v>
      </c>
      <c r="E96" s="20">
        <f t="shared" si="93"/>
        <v>20.7087396387097</v>
      </c>
      <c r="F96" s="16" t="s">
        <v>73</v>
      </c>
      <c r="G96" s="13">
        <v>7</v>
      </c>
      <c r="H96" s="18">
        <f t="shared" si="76"/>
        <v>20.5135236576667</v>
      </c>
      <c r="I96" s="18">
        <f t="shared" si="77"/>
        <v>293.663523657667</v>
      </c>
      <c r="J96" s="18">
        <f t="shared" si="78"/>
        <v>0.21019091391378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0.729878755710931</v>
      </c>
      <c r="P96" s="18">
        <f t="shared" si="81"/>
        <v>0.153413882709133</v>
      </c>
      <c r="Q96" s="24">
        <f t="shared" si="82"/>
        <v>0.04602416481274</v>
      </c>
      <c r="R96" s="18">
        <f t="shared" si="83"/>
        <v>0.08541</v>
      </c>
      <c r="S96" s="25">
        <f t="shared" si="84"/>
        <v>0.538861547977286</v>
      </c>
      <c r="T96" s="3">
        <v>0.01</v>
      </c>
      <c r="U96" s="26">
        <f t="shared" si="85"/>
        <v>0.00538861547977286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0.005</v>
      </c>
      <c r="AF96" s="3">
        <v>0.49</v>
      </c>
      <c r="AG96" s="26">
        <f t="shared" si="86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7"/>
        <v>0.0075</v>
      </c>
      <c r="AT96" s="2">
        <f t="shared" si="88"/>
        <v>0.0153386154797729</v>
      </c>
      <c r="AU96" s="29">
        <f t="shared" si="89"/>
        <v>28.47</v>
      </c>
      <c r="AV96" s="1">
        <f t="shared" si="90"/>
        <v>0.3</v>
      </c>
      <c r="AW96" s="2">
        <f t="shared" si="95"/>
        <v>0.657457020605527</v>
      </c>
      <c r="AX96" s="1">
        <f t="shared" si="91"/>
        <v>577.081367465499</v>
      </c>
      <c r="AZ96" s="2">
        <f t="shared" si="96"/>
        <v>1.48620223884174</v>
      </c>
      <c r="BA96" s="1">
        <f t="shared" si="92"/>
        <v>1304.51055117057</v>
      </c>
    </row>
    <row r="97" s="1" customFormat="1" spans="1:53">
      <c r="A97" s="13"/>
      <c r="B97" s="13"/>
      <c r="C97" s="16">
        <v>7</v>
      </c>
      <c r="D97" s="19">
        <v>20.5471894209677</v>
      </c>
      <c r="E97" s="20">
        <f t="shared" si="93"/>
        <v>20.5135236576667</v>
      </c>
      <c r="F97" s="16" t="s">
        <v>73</v>
      </c>
      <c r="G97" s="13">
        <v>8</v>
      </c>
      <c r="H97" s="18">
        <f t="shared" si="76"/>
        <v>20.5471894209677</v>
      </c>
      <c r="I97" s="18">
        <f t="shared" si="77"/>
        <v>293.697189420968</v>
      </c>
      <c r="J97" s="18">
        <f t="shared" si="78"/>
        <v>0.21099128967547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0.861164873001798</v>
      </c>
      <c r="P97" s="18">
        <f t="shared" si="81"/>
        <v>0.181698287177862</v>
      </c>
      <c r="Q97" s="24">
        <f t="shared" si="82"/>
        <v>0.0545094861533585</v>
      </c>
      <c r="R97" s="18">
        <f t="shared" si="83"/>
        <v>0.08541</v>
      </c>
      <c r="S97" s="25">
        <f t="shared" si="84"/>
        <v>0.638209649377807</v>
      </c>
      <c r="T97" s="3">
        <v>0.01</v>
      </c>
      <c r="U97" s="26">
        <f t="shared" si="85"/>
        <v>0.00638209649377807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0.005</v>
      </c>
      <c r="AF97" s="3">
        <v>0.49</v>
      </c>
      <c r="AG97" s="26">
        <f t="shared" si="86"/>
        <v>0.00245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0.015</v>
      </c>
      <c r="AR97" s="3">
        <v>0.5</v>
      </c>
      <c r="AS97" s="3">
        <f t="shared" si="87"/>
        <v>0.0075</v>
      </c>
      <c r="AT97" s="2">
        <f t="shared" si="88"/>
        <v>0.0163320964937781</v>
      </c>
      <c r="AU97" s="29">
        <f t="shared" si="89"/>
        <v>28.47</v>
      </c>
      <c r="AV97" s="1">
        <f t="shared" si="90"/>
        <v>0.3</v>
      </c>
      <c r="AW97" s="2">
        <f t="shared" si="95"/>
        <v>0.657457020605527</v>
      </c>
      <c r="AX97" s="1">
        <f t="shared" si="91"/>
        <v>614.458885851639</v>
      </c>
      <c r="AZ97" s="2">
        <f t="shared" si="96"/>
        <v>1.48620223884174</v>
      </c>
      <c r="BA97" s="1">
        <f t="shared" si="92"/>
        <v>1389.00360511449</v>
      </c>
    </row>
    <row r="98" s="1" customFormat="1" spans="1:53">
      <c r="A98" s="13"/>
      <c r="B98" s="13"/>
      <c r="C98" s="16">
        <v>8</v>
      </c>
      <c r="D98" s="19">
        <v>20.5916745490323</v>
      </c>
      <c r="E98" s="20">
        <f t="shared" si="93"/>
        <v>20.5471894209677</v>
      </c>
      <c r="F98" s="16" t="s">
        <v>73</v>
      </c>
      <c r="G98" s="13">
        <v>9</v>
      </c>
      <c r="H98" s="18">
        <f t="shared" si="76"/>
        <v>20.5916745490323</v>
      </c>
      <c r="I98" s="18">
        <f t="shared" si="77"/>
        <v>293.741674549032</v>
      </c>
      <c r="J98" s="18">
        <f t="shared" si="78"/>
        <v>0.212053279778289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0.964166585823936</v>
      </c>
      <c r="P98" s="18">
        <f t="shared" si="81"/>
        <v>0.204454686776601</v>
      </c>
      <c r="Q98" s="24">
        <f t="shared" si="82"/>
        <v>0.0613364060329802</v>
      </c>
      <c r="R98" s="18">
        <f t="shared" si="83"/>
        <v>0.08541</v>
      </c>
      <c r="S98" s="25">
        <f t="shared" si="84"/>
        <v>0.718140803570779</v>
      </c>
      <c r="T98" s="3">
        <v>0.01</v>
      </c>
      <c r="U98" s="26">
        <f t="shared" si="85"/>
        <v>0.00718140803570779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0.005</v>
      </c>
      <c r="AF98" s="3">
        <v>0.49</v>
      </c>
      <c r="AG98" s="26">
        <f t="shared" si="86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0.0171314080357078</v>
      </c>
      <c r="AU98" s="29">
        <f t="shared" si="89"/>
        <v>28.47</v>
      </c>
      <c r="AV98" s="1">
        <f t="shared" si="90"/>
        <v>0.3</v>
      </c>
      <c r="AW98" s="2">
        <f t="shared" si="95"/>
        <v>0.657457020605527</v>
      </c>
      <c r="AX98" s="1">
        <f t="shared" si="91"/>
        <v>644.531208758229</v>
      </c>
      <c r="AZ98" s="2">
        <f t="shared" si="96"/>
        <v>1.48620223884174</v>
      </c>
      <c r="BA98" s="1">
        <f t="shared" si="92"/>
        <v>1456.98303529805</v>
      </c>
    </row>
    <row r="99" s="1" customFormat="1" spans="1:53">
      <c r="A99" s="13"/>
      <c r="B99" s="13"/>
      <c r="C99" s="16">
        <v>9</v>
      </c>
      <c r="D99" s="19">
        <v>18.5002533086667</v>
      </c>
      <c r="E99" s="20">
        <f t="shared" si="93"/>
        <v>20.5916745490323</v>
      </c>
      <c r="F99" s="16" t="s">
        <v>73</v>
      </c>
      <c r="G99" s="13">
        <v>10</v>
      </c>
      <c r="H99" s="18">
        <f t="shared" si="76"/>
        <v>18.5002533086667</v>
      </c>
      <c r="I99" s="18">
        <f t="shared" si="77"/>
        <v>291.650253308667</v>
      </c>
      <c r="J99" s="18">
        <f t="shared" si="78"/>
        <v>0.167191099768301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1.04441189904734</v>
      </c>
      <c r="P99" s="18">
        <f t="shared" si="81"/>
        <v>0.174616374012824</v>
      </c>
      <c r="Q99" s="24">
        <f t="shared" si="82"/>
        <v>0.0523849122038471</v>
      </c>
      <c r="R99" s="18">
        <f t="shared" si="83"/>
        <v>0.08541</v>
      </c>
      <c r="S99" s="25">
        <f t="shared" si="84"/>
        <v>0.613334647041882</v>
      </c>
      <c r="T99" s="3">
        <v>0.01</v>
      </c>
      <c r="U99" s="26">
        <f t="shared" si="85"/>
        <v>0.00613334647041882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0.0160833464704188</v>
      </c>
      <c r="AU99" s="29">
        <f t="shared" si="89"/>
        <v>28.47</v>
      </c>
      <c r="AV99" s="1">
        <f t="shared" si="90"/>
        <v>0.3</v>
      </c>
      <c r="AW99" s="2">
        <f t="shared" si="95"/>
        <v>0.657457020605527</v>
      </c>
      <c r="AX99" s="1">
        <f t="shared" si="91"/>
        <v>605.100218256996</v>
      </c>
      <c r="AZ99" s="2">
        <f t="shared" si="96"/>
        <v>1.48620223884174</v>
      </c>
      <c r="BA99" s="1">
        <f t="shared" si="92"/>
        <v>1367.84804316015</v>
      </c>
    </row>
    <row r="100" s="1" customFormat="1" spans="1:53">
      <c r="A100" s="13"/>
      <c r="B100" s="13"/>
      <c r="C100" s="16">
        <v>10</v>
      </c>
      <c r="D100" s="19">
        <v>16.4677297380645</v>
      </c>
      <c r="E100" s="20">
        <f t="shared" si="93"/>
        <v>18.5002533086667</v>
      </c>
      <c r="F100" s="16" t="s">
        <v>73</v>
      </c>
      <c r="G100" s="13">
        <v>11</v>
      </c>
      <c r="H100" s="18">
        <f t="shared" si="76"/>
        <v>16.4677297380645</v>
      </c>
      <c r="I100" s="18">
        <f t="shared" si="77"/>
        <v>289.617729738064</v>
      </c>
      <c r="J100" s="18">
        <f t="shared" si="78"/>
        <v>0.132269567661432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0.826305748782786</v>
      </c>
      <c r="O100" s="18">
        <f t="shared" si="94"/>
        <v>0.328189776251726</v>
      </c>
      <c r="P100" s="18">
        <f t="shared" si="81"/>
        <v>0.0434095198157178</v>
      </c>
      <c r="Q100" s="24">
        <f t="shared" si="82"/>
        <v>0.0130228559447153</v>
      </c>
      <c r="R100" s="18">
        <f t="shared" si="83"/>
        <v>0.08541</v>
      </c>
      <c r="S100" s="25">
        <f t="shared" si="84"/>
        <v>0.152474604199922</v>
      </c>
      <c r="T100" s="3">
        <v>0.01</v>
      </c>
      <c r="U100" s="26">
        <f t="shared" si="85"/>
        <v>0.00152474604199922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0.00701474604199922</v>
      </c>
      <c r="AU100" s="29">
        <f t="shared" si="89"/>
        <v>28.47</v>
      </c>
      <c r="AV100" s="1">
        <f t="shared" si="90"/>
        <v>0.3</v>
      </c>
      <c r="AW100" s="2">
        <f t="shared" si="95"/>
        <v>0.657457020605527</v>
      </c>
      <c r="AX100" s="1">
        <f t="shared" si="91"/>
        <v>263.914252474634</v>
      </c>
      <c r="AZ100" s="2">
        <f t="shared" si="96"/>
        <v>1.48620223884174</v>
      </c>
      <c r="BA100" s="1">
        <f t="shared" si="92"/>
        <v>596.586454470889</v>
      </c>
    </row>
    <row r="101" s="1" customFormat="1" spans="1:54">
      <c r="A101" s="13"/>
      <c r="B101" s="13"/>
      <c r="C101" s="16">
        <v>11</v>
      </c>
      <c r="D101" s="19">
        <v>13.65352869</v>
      </c>
      <c r="E101" s="20">
        <f t="shared" si="93"/>
        <v>16.4677297380645</v>
      </c>
      <c r="F101" s="16" t="s">
        <v>75</v>
      </c>
      <c r="G101" s="13">
        <v>12</v>
      </c>
      <c r="H101" s="18">
        <f t="shared" si="76"/>
        <v>13.65352869</v>
      </c>
      <c r="I101" s="18">
        <f t="shared" si="77"/>
        <v>286.80352869</v>
      </c>
      <c r="J101" s="18">
        <f t="shared" si="78"/>
        <v>0.0951027628416548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0.569480256436008</v>
      </c>
      <c r="P101" s="18">
        <f t="shared" si="81"/>
        <v>0.0541591457708384</v>
      </c>
      <c r="Q101" s="24">
        <f t="shared" si="82"/>
        <v>0.0162477437312515</v>
      </c>
      <c r="R101" s="18">
        <f t="shared" si="83"/>
        <v>0.08541</v>
      </c>
      <c r="S101" s="25">
        <f t="shared" si="84"/>
        <v>0.190232334987139</v>
      </c>
      <c r="T101" s="3">
        <v>0.01</v>
      </c>
      <c r="U101" s="26">
        <f t="shared" si="85"/>
        <v>0.00190232334987139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0.00739232334987139</v>
      </c>
      <c r="AU101" s="29">
        <f t="shared" si="89"/>
        <v>28.47</v>
      </c>
      <c r="AV101" s="1">
        <f t="shared" si="90"/>
        <v>0.3</v>
      </c>
      <c r="AW101" s="2">
        <f t="shared" si="95"/>
        <v>0.657457020605527</v>
      </c>
      <c r="AX101" s="1">
        <f t="shared" si="91"/>
        <v>278.11976075132</v>
      </c>
      <c r="AY101" s="1">
        <f>SUM(AX90:AX101)</f>
        <v>5216.08545856949</v>
      </c>
      <c r="AZ101" s="2">
        <f t="shared" si="96"/>
        <v>1.48620223884174</v>
      </c>
      <c r="BA101" s="1">
        <f t="shared" si="92"/>
        <v>628.698451974924</v>
      </c>
      <c r="BB101" s="1">
        <f>SUM(BA90:BA101)</f>
        <v>11791.1249611054</v>
      </c>
    </row>
    <row r="102" s="1" customFormat="1" spans="1:46">
      <c r="A102" s="13"/>
      <c r="B102" s="13"/>
      <c r="C102" s="16">
        <v>12</v>
      </c>
      <c r="D102" s="19">
        <v>9.57508454754839</v>
      </c>
      <c r="E102" s="20">
        <f t="shared" si="93"/>
        <v>13.65352869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I11" sqref="I11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860.325411447348</v>
      </c>
      <c r="F2" s="3">
        <v>734.672</v>
      </c>
      <c r="G2" s="7">
        <f>(F2+F3+F4)/3</f>
        <v>1194.134</v>
      </c>
      <c r="H2" s="3">
        <v>0.18</v>
      </c>
      <c r="I2" s="21">
        <f>(H2+H3+H4)/3</f>
        <v>0.136666666666667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1917.53424657534</v>
      </c>
      <c r="F5" s="3">
        <v>91.104</v>
      </c>
      <c r="G5" s="7">
        <f>(F5+F6)/2</f>
        <v>92.50925</v>
      </c>
      <c r="H5" s="3">
        <v>0.18</v>
      </c>
      <c r="I5" s="21">
        <f>(H5+H6)/2</f>
        <v>0.185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0.19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44.1534246575342</v>
      </c>
      <c r="F7" s="3">
        <v>134.758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12">
        <v>28.4759539381625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7.82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1.63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(AV38+AV53+AY85+AY101+BB101+AG69)</f>
        <v>3213969.79218153</v>
      </c>
      <c r="J14" s="14" t="s">
        <v>21</v>
      </c>
      <c r="K14" s="14">
        <f>I14/(10000*1000)</f>
        <v>0.321396979218153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14">
        <v>14026121.9044313</v>
      </c>
      <c r="J15" s="14" t="s">
        <v>21</v>
      </c>
      <c r="K15" s="14">
        <f>I15/(10000*1000)</f>
        <v>1.40261219044313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44</v>
      </c>
      <c r="T25" s="23"/>
      <c r="U25" s="23"/>
      <c r="V25" s="23" t="s">
        <v>45</v>
      </c>
      <c r="W25" s="23"/>
      <c r="X25" s="23"/>
      <c r="Y25" s="23" t="s">
        <v>46</v>
      </c>
      <c r="Z25" s="23"/>
      <c r="AA25" s="23"/>
      <c r="AB25" s="23" t="s">
        <v>47</v>
      </c>
      <c r="AC25" s="23"/>
      <c r="AD25" s="23"/>
      <c r="AE25" s="23" t="s">
        <v>48</v>
      </c>
      <c r="AF25" s="23"/>
      <c r="AG25" s="23"/>
      <c r="AH25" s="23" t="s">
        <v>49</v>
      </c>
      <c r="AI25" s="23"/>
      <c r="AJ25" s="23"/>
      <c r="AK25" s="31" t="s">
        <v>50</v>
      </c>
      <c r="AL25" s="32"/>
      <c r="AM25" s="33"/>
      <c r="AN25" s="23" t="s">
        <v>51</v>
      </c>
      <c r="AO25" s="23"/>
      <c r="AP25" s="23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4" t="s">
        <v>11</v>
      </c>
      <c r="AO26" s="34" t="s">
        <v>12</v>
      </c>
      <c r="AP26" s="34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1194.134</v>
      </c>
      <c r="C27" s="16" t="s">
        <v>72</v>
      </c>
      <c r="D27" s="17">
        <v>-12</v>
      </c>
      <c r="E27" s="16"/>
      <c r="F27" s="16"/>
      <c r="G27" s="13">
        <v>1</v>
      </c>
      <c r="H27" s="18">
        <f t="shared" ref="H27:H38" si="0">E28</f>
        <v>-12</v>
      </c>
      <c r="I27" s="18">
        <f t="shared" ref="I27:I38" si="1">H27+273.15</f>
        <v>261.15</v>
      </c>
      <c r="J27" s="18">
        <f t="shared" ref="J27:J38" si="2">EXP(($C$16*(I27-$C$14))/($C$17*I27*$C$14))</f>
        <v>0.00338724017142846</v>
      </c>
      <c r="K27" s="18">
        <f t="shared" ref="K27:K38" si="3">$B$27/12</f>
        <v>99.5111666666667</v>
      </c>
      <c r="L27" s="18">
        <f t="shared" ref="L27:L38" si="4">K27*$B$28/100</f>
        <v>0.995111666666667</v>
      </c>
      <c r="M27" s="13" t="s">
        <v>73</v>
      </c>
      <c r="N27" s="13"/>
      <c r="O27" s="18">
        <f>L27</f>
        <v>0.995111666666667</v>
      </c>
      <c r="P27" s="18">
        <f t="shared" ref="P27:P38" si="5">O27*J27</f>
        <v>0.00337068221239046</v>
      </c>
      <c r="Q27" s="24">
        <f t="shared" ref="Q27:Q38" si="6">P27*$B$29</f>
        <v>0.00046065990236003</v>
      </c>
      <c r="R27" s="18">
        <f t="shared" ref="R27:R38" si="7">L27*$B$29</f>
        <v>0.135998594444444</v>
      </c>
      <c r="S27" s="25">
        <f t="shared" ref="S27:S38" si="8">Q27/R27</f>
        <v>0.00338724017142846</v>
      </c>
      <c r="T27" s="3">
        <v>0.01</v>
      </c>
      <c r="U27" s="26">
        <f t="shared" ref="U27:U38" si="9">S27*T27</f>
        <v>3.38724017142846e-5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0.0219338724017143</v>
      </c>
      <c r="AR27" s="29">
        <f t="shared" ref="AR27:AR38" si="15">$B$27/12</f>
        <v>99.5111666666667</v>
      </c>
      <c r="AS27" s="1">
        <f t="shared" ref="AS27:AS38" si="16">$B$29</f>
        <v>0.136666666666667</v>
      </c>
      <c r="AT27" s="2">
        <f>$E$2/12</f>
        <v>71.693784287279</v>
      </c>
      <c r="AU27" s="1">
        <f t="shared" ref="AU27:AU38" si="17">AT27*10000*AS27*0.67*AR27*AQ27</f>
        <v>143286.752605118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-15.774834344129</v>
      </c>
      <c r="E28" s="20">
        <f t="shared" ref="E28:E39" si="18">D27</f>
        <v>-12</v>
      </c>
      <c r="F28" s="16" t="s">
        <v>73</v>
      </c>
      <c r="G28" s="13">
        <v>2</v>
      </c>
      <c r="H28" s="18">
        <f t="shared" si="0"/>
        <v>-15.774834344129</v>
      </c>
      <c r="I28" s="18">
        <f t="shared" si="1"/>
        <v>257.375165655871</v>
      </c>
      <c r="J28" s="18">
        <f t="shared" si="2"/>
        <v>0.00196046092861728</v>
      </c>
      <c r="K28" s="18">
        <f t="shared" si="3"/>
        <v>99.5111666666667</v>
      </c>
      <c r="L28" s="18">
        <f t="shared" si="4"/>
        <v>0.995111666666667</v>
      </c>
      <c r="M28" s="13" t="s">
        <v>73</v>
      </c>
      <c r="N28" s="13"/>
      <c r="O28" s="18">
        <f t="shared" ref="O28:O38" si="19">L28+O27-P27-N28</f>
        <v>1.98685265112094</v>
      </c>
      <c r="P28" s="18">
        <f t="shared" si="5"/>
        <v>0.00389514699344227</v>
      </c>
      <c r="Q28" s="24">
        <f t="shared" si="6"/>
        <v>0.000532336755770444</v>
      </c>
      <c r="R28" s="18">
        <f t="shared" si="7"/>
        <v>0.135998594444444</v>
      </c>
      <c r="S28" s="25">
        <f t="shared" si="8"/>
        <v>0.00391428130522263</v>
      </c>
      <c r="T28" s="3">
        <v>0.01</v>
      </c>
      <c r="U28" s="26">
        <f t="shared" si="9"/>
        <v>3.91428130522263e-5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0.0219391428130522</v>
      </c>
      <c r="AR28" s="29">
        <f t="shared" si="15"/>
        <v>99.5111666666667</v>
      </c>
      <c r="AS28" s="1">
        <f t="shared" si="16"/>
        <v>0.136666666666667</v>
      </c>
      <c r="AT28" s="2">
        <f t="shared" ref="AT28:AT38" si="20">$E$2/12</f>
        <v>71.693784287279</v>
      </c>
      <c r="AU28" s="1">
        <f t="shared" si="17"/>
        <v>143321.182463725</v>
      </c>
    </row>
    <row r="29" s="1" customFormat="1" spans="1:47">
      <c r="A29" s="13" t="s">
        <v>37</v>
      </c>
      <c r="B29" s="13">
        <f>I2</f>
        <v>0.136666666666667</v>
      </c>
      <c r="C29" s="16">
        <v>2</v>
      </c>
      <c r="D29" s="19">
        <v>-12.2327053735862</v>
      </c>
      <c r="E29" s="20">
        <f t="shared" si="18"/>
        <v>-15.774834344129</v>
      </c>
      <c r="F29" s="16" t="s">
        <v>73</v>
      </c>
      <c r="G29" s="13">
        <v>3</v>
      </c>
      <c r="H29" s="18">
        <f t="shared" si="0"/>
        <v>-12.2327053735862</v>
      </c>
      <c r="I29" s="18">
        <f t="shared" si="1"/>
        <v>260.917294626414</v>
      </c>
      <c r="J29" s="18">
        <f t="shared" si="2"/>
        <v>0.003276456817632</v>
      </c>
      <c r="K29" s="18">
        <f t="shared" si="3"/>
        <v>99.5111666666667</v>
      </c>
      <c r="L29" s="18">
        <f t="shared" si="4"/>
        <v>0.995111666666667</v>
      </c>
      <c r="M29" s="13" t="s">
        <v>73</v>
      </c>
      <c r="N29" s="13"/>
      <c r="O29" s="18">
        <f t="shared" si="19"/>
        <v>2.97806917079417</v>
      </c>
      <c r="P29" s="18">
        <f t="shared" si="5"/>
        <v>0.00975751503802823</v>
      </c>
      <c r="Q29" s="24">
        <f t="shared" si="6"/>
        <v>0.00133352705519719</v>
      </c>
      <c r="R29" s="18">
        <f t="shared" si="7"/>
        <v>0.135998594444444</v>
      </c>
      <c r="S29" s="25">
        <f t="shared" si="8"/>
        <v>0.00980544733307474</v>
      </c>
      <c r="T29" s="3">
        <v>0.01</v>
      </c>
      <c r="U29" s="26">
        <f t="shared" si="9"/>
        <v>9.80544733307474e-5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0.0219980544733307</v>
      </c>
      <c r="AR29" s="29">
        <f t="shared" si="15"/>
        <v>99.5111666666667</v>
      </c>
      <c r="AS29" s="1">
        <f t="shared" si="16"/>
        <v>0.136666666666667</v>
      </c>
      <c r="AT29" s="2">
        <f t="shared" si="20"/>
        <v>71.693784287279</v>
      </c>
      <c r="AU29" s="1">
        <f t="shared" si="17"/>
        <v>143706.032905876</v>
      </c>
    </row>
    <row r="30" s="1" customFormat="1" spans="1:47">
      <c r="A30" s="13"/>
      <c r="B30" s="13"/>
      <c r="C30" s="16">
        <v>3</v>
      </c>
      <c r="D30" s="19">
        <v>-9.22999684719355</v>
      </c>
      <c r="E30" s="20">
        <f t="shared" si="18"/>
        <v>-12.2327053735862</v>
      </c>
      <c r="F30" s="16" t="s">
        <v>73</v>
      </c>
      <c r="G30" s="13">
        <v>4</v>
      </c>
      <c r="H30" s="18">
        <f t="shared" si="0"/>
        <v>-9.22999684719355</v>
      </c>
      <c r="I30" s="18">
        <f t="shared" si="1"/>
        <v>263.920003152806</v>
      </c>
      <c r="J30" s="18">
        <f t="shared" si="2"/>
        <v>0.00500950427694645</v>
      </c>
      <c r="K30" s="18">
        <f t="shared" si="3"/>
        <v>99.5111666666667</v>
      </c>
      <c r="L30" s="18">
        <f t="shared" si="4"/>
        <v>0.995111666666667</v>
      </c>
      <c r="M30" s="13" t="s">
        <v>73</v>
      </c>
      <c r="N30" s="13"/>
      <c r="O30" s="18">
        <f t="shared" si="19"/>
        <v>3.96342332242281</v>
      </c>
      <c r="P30" s="18">
        <f t="shared" si="5"/>
        <v>0.0198547860850264</v>
      </c>
      <c r="Q30" s="24">
        <f t="shared" si="6"/>
        <v>0.00271348743162027</v>
      </c>
      <c r="R30" s="18">
        <f t="shared" si="7"/>
        <v>0.135998594444444</v>
      </c>
      <c r="S30" s="25">
        <f t="shared" si="8"/>
        <v>0.0199523196743679</v>
      </c>
      <c r="T30" s="3">
        <v>0.01</v>
      </c>
      <c r="U30" s="26">
        <f t="shared" si="9"/>
        <v>0.000199523196743679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0.0220995231967437</v>
      </c>
      <c r="AR30" s="29">
        <f t="shared" si="15"/>
        <v>99.5111666666667</v>
      </c>
      <c r="AS30" s="1">
        <f t="shared" si="16"/>
        <v>0.136666666666667</v>
      </c>
      <c r="AT30" s="2">
        <f t="shared" si="20"/>
        <v>71.693784287279</v>
      </c>
      <c r="AU30" s="1">
        <f t="shared" si="17"/>
        <v>144368.894602277</v>
      </c>
    </row>
    <row r="31" s="1" customFormat="1" spans="1:47">
      <c r="A31" s="13"/>
      <c r="B31" s="13"/>
      <c r="C31" s="16">
        <v>4</v>
      </c>
      <c r="D31" s="19">
        <v>-4.8976340904</v>
      </c>
      <c r="E31" s="20">
        <f t="shared" si="18"/>
        <v>-9.22999684719355</v>
      </c>
      <c r="F31" s="16" t="s">
        <v>73</v>
      </c>
      <c r="G31" s="13">
        <v>5</v>
      </c>
      <c r="H31" s="18">
        <f t="shared" si="0"/>
        <v>-4.8976340904</v>
      </c>
      <c r="I31" s="18">
        <f t="shared" si="1"/>
        <v>268.2523659096</v>
      </c>
      <c r="J31" s="18">
        <f t="shared" si="2"/>
        <v>0.00908995700797491</v>
      </c>
      <c r="K31" s="18">
        <f t="shared" si="3"/>
        <v>99.5111666666667</v>
      </c>
      <c r="L31" s="18">
        <f t="shared" si="4"/>
        <v>0.995111666666667</v>
      </c>
      <c r="M31" s="13" t="s">
        <v>75</v>
      </c>
      <c r="N31" s="18">
        <f>(O30-P30)*C22/100</f>
        <v>3.74639010952089</v>
      </c>
      <c r="O31" s="18">
        <f t="shared" si="19"/>
        <v>1.19229009348356</v>
      </c>
      <c r="P31" s="18">
        <f t="shared" si="5"/>
        <v>0.0108378656907999</v>
      </c>
      <c r="Q31" s="24">
        <f t="shared" si="6"/>
        <v>0.00148117497774265</v>
      </c>
      <c r="R31" s="18">
        <f t="shared" si="7"/>
        <v>0.135998594444444</v>
      </c>
      <c r="S31" s="25">
        <f t="shared" si="8"/>
        <v>0.0108911050426166</v>
      </c>
      <c r="T31" s="3">
        <v>0.01</v>
      </c>
      <c r="U31" s="26">
        <f t="shared" si="9"/>
        <v>0.000108911050426166</v>
      </c>
      <c r="V31" s="25"/>
      <c r="W31" s="3"/>
      <c r="X31" s="26"/>
      <c r="Y31" s="28">
        <v>0.02</v>
      </c>
      <c r="Z31" s="3">
        <v>0.21</v>
      </c>
      <c r="AA31" s="27">
        <f t="shared" si="10"/>
        <v>0.0042</v>
      </c>
      <c r="AB31" s="3">
        <v>0.01</v>
      </c>
      <c r="AC31" s="3">
        <v>0.29</v>
      </c>
      <c r="AD31" s="27">
        <f t="shared" si="11"/>
        <v>0.0029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</v>
      </c>
      <c r="AO31" s="3">
        <v>0.38</v>
      </c>
      <c r="AP31" s="3">
        <f t="shared" si="13"/>
        <v>0.0038</v>
      </c>
      <c r="AQ31" s="1">
        <f t="shared" si="14"/>
        <v>0.0220089110504262</v>
      </c>
      <c r="AR31" s="29">
        <f t="shared" si="15"/>
        <v>99.5111666666667</v>
      </c>
      <c r="AS31" s="1">
        <f t="shared" si="16"/>
        <v>0.136666666666667</v>
      </c>
      <c r="AT31" s="2">
        <f t="shared" si="20"/>
        <v>71.693784287279</v>
      </c>
      <c r="AU31" s="1">
        <f t="shared" si="17"/>
        <v>143776.95534255</v>
      </c>
    </row>
    <row r="32" s="1" customFormat="1" spans="1:47">
      <c r="A32" s="13"/>
      <c r="B32" s="13"/>
      <c r="C32" s="16">
        <v>5</v>
      </c>
      <c r="D32" s="19">
        <v>-0.166716067774194</v>
      </c>
      <c r="E32" s="20">
        <f t="shared" si="18"/>
        <v>-4.8976340904</v>
      </c>
      <c r="F32" s="16" t="s">
        <v>75</v>
      </c>
      <c r="G32" s="13">
        <v>6</v>
      </c>
      <c r="H32" s="18">
        <f t="shared" si="0"/>
        <v>-0.166716067774194</v>
      </c>
      <c r="I32" s="18">
        <f t="shared" si="1"/>
        <v>272.983283932226</v>
      </c>
      <c r="J32" s="18">
        <f t="shared" si="2"/>
        <v>0.0170511043397195</v>
      </c>
      <c r="K32" s="18">
        <f t="shared" si="3"/>
        <v>99.5111666666667</v>
      </c>
      <c r="L32" s="18">
        <f t="shared" si="4"/>
        <v>0.995111666666667</v>
      </c>
      <c r="M32" s="13" t="s">
        <v>73</v>
      </c>
      <c r="N32" s="13"/>
      <c r="O32" s="18">
        <f t="shared" si="19"/>
        <v>2.17656389445942</v>
      </c>
      <c r="P32" s="18">
        <f t="shared" si="5"/>
        <v>0.0371128180664938</v>
      </c>
      <c r="Q32" s="24">
        <f t="shared" si="6"/>
        <v>0.00507208513575416</v>
      </c>
      <c r="R32" s="18">
        <f t="shared" si="7"/>
        <v>0.135998594444444</v>
      </c>
      <c r="S32" s="25">
        <f t="shared" si="8"/>
        <v>0.0372951290891915</v>
      </c>
      <c r="T32" s="3">
        <v>0.01</v>
      </c>
      <c r="U32" s="26">
        <f t="shared" si="9"/>
        <v>0.000372951290891915</v>
      </c>
      <c r="V32" s="25"/>
      <c r="W32" s="3"/>
      <c r="X32" s="26"/>
      <c r="Y32" s="28">
        <v>0.02</v>
      </c>
      <c r="Z32" s="3">
        <v>0.21</v>
      </c>
      <c r="AA32" s="27">
        <f t="shared" si="10"/>
        <v>0.0042</v>
      </c>
      <c r="AB32" s="3">
        <v>0.01</v>
      </c>
      <c r="AC32" s="3">
        <v>0.29</v>
      </c>
      <c r="AD32" s="27">
        <f t="shared" si="11"/>
        <v>0.0029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</v>
      </c>
      <c r="AO32" s="3">
        <v>0.38</v>
      </c>
      <c r="AP32" s="3">
        <f t="shared" si="13"/>
        <v>0.0038</v>
      </c>
      <c r="AQ32" s="1">
        <f t="shared" si="14"/>
        <v>0.0222729512908919</v>
      </c>
      <c r="AR32" s="29">
        <f t="shared" si="15"/>
        <v>99.5111666666667</v>
      </c>
      <c r="AS32" s="1">
        <f t="shared" si="16"/>
        <v>0.136666666666667</v>
      </c>
      <c r="AT32" s="2">
        <f t="shared" si="20"/>
        <v>71.693784287279</v>
      </c>
      <c r="AU32" s="1">
        <f t="shared" si="17"/>
        <v>145501.843128915</v>
      </c>
    </row>
    <row r="33" s="1" customFormat="1" spans="1:47">
      <c r="A33" s="13"/>
      <c r="B33" s="13"/>
      <c r="C33" s="16">
        <v>6</v>
      </c>
      <c r="D33" s="19">
        <v>6.12030054576667</v>
      </c>
      <c r="E33" s="20">
        <f t="shared" si="18"/>
        <v>-0.166716067774194</v>
      </c>
      <c r="F33" s="16" t="s">
        <v>73</v>
      </c>
      <c r="G33" s="13">
        <v>7</v>
      </c>
      <c r="H33" s="18">
        <f t="shared" si="0"/>
        <v>6.12030054576667</v>
      </c>
      <c r="I33" s="18">
        <f t="shared" si="1"/>
        <v>279.270300545767</v>
      </c>
      <c r="J33" s="18">
        <f t="shared" si="2"/>
        <v>0.0380608208115603</v>
      </c>
      <c r="K33" s="18">
        <f t="shared" si="3"/>
        <v>99.5111666666667</v>
      </c>
      <c r="L33" s="18">
        <f t="shared" si="4"/>
        <v>0.995111666666667</v>
      </c>
      <c r="M33" s="13" t="s">
        <v>73</v>
      </c>
      <c r="N33" s="13"/>
      <c r="O33" s="18">
        <f t="shared" si="19"/>
        <v>3.1345627430596</v>
      </c>
      <c r="P33" s="18">
        <f t="shared" si="5"/>
        <v>0.119304030886184</v>
      </c>
      <c r="Q33" s="24">
        <f t="shared" si="6"/>
        <v>0.0163048842211118</v>
      </c>
      <c r="R33" s="18">
        <f t="shared" si="7"/>
        <v>0.135998594444444</v>
      </c>
      <c r="S33" s="25">
        <f t="shared" si="8"/>
        <v>0.119890093627198</v>
      </c>
      <c r="T33" s="3">
        <v>0.01</v>
      </c>
      <c r="U33" s="26">
        <f t="shared" si="9"/>
        <v>0.00119890093627198</v>
      </c>
      <c r="V33" s="25"/>
      <c r="W33" s="3"/>
      <c r="X33" s="26"/>
      <c r="Y33" s="28">
        <v>0.02</v>
      </c>
      <c r="Z33" s="3">
        <v>0.21</v>
      </c>
      <c r="AA33" s="27">
        <f t="shared" si="10"/>
        <v>0.0042</v>
      </c>
      <c r="AB33" s="3">
        <v>0.01</v>
      </c>
      <c r="AC33" s="3">
        <v>0.29</v>
      </c>
      <c r="AD33" s="27">
        <f t="shared" si="11"/>
        <v>0.0029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</v>
      </c>
      <c r="AO33" s="3">
        <v>0.38</v>
      </c>
      <c r="AP33" s="3">
        <f t="shared" si="13"/>
        <v>0.0038</v>
      </c>
      <c r="AQ33" s="1">
        <f t="shared" si="14"/>
        <v>0.023098900936272</v>
      </c>
      <c r="AR33" s="29">
        <f t="shared" si="15"/>
        <v>99.5111666666667</v>
      </c>
      <c r="AS33" s="1">
        <f t="shared" si="16"/>
        <v>0.136666666666667</v>
      </c>
      <c r="AT33" s="2">
        <f t="shared" si="20"/>
        <v>71.693784287279</v>
      </c>
      <c r="AU33" s="1">
        <f t="shared" si="17"/>
        <v>150897.49968852</v>
      </c>
    </row>
    <row r="34" s="1" customFormat="1" spans="1:47">
      <c r="A34" s="13"/>
      <c r="B34" s="13"/>
      <c r="C34" s="16">
        <v>7</v>
      </c>
      <c r="D34" s="19">
        <v>8.59295733087096</v>
      </c>
      <c r="E34" s="20">
        <f t="shared" si="18"/>
        <v>6.12030054576667</v>
      </c>
      <c r="F34" s="16" t="s">
        <v>73</v>
      </c>
      <c r="G34" s="13">
        <v>8</v>
      </c>
      <c r="H34" s="18">
        <f t="shared" si="0"/>
        <v>8.59295733087096</v>
      </c>
      <c r="I34" s="18">
        <f t="shared" si="1"/>
        <v>281.742957330871</v>
      </c>
      <c r="J34" s="18">
        <f t="shared" si="2"/>
        <v>0.0516852058523383</v>
      </c>
      <c r="K34" s="18">
        <f t="shared" si="3"/>
        <v>99.5111666666667</v>
      </c>
      <c r="L34" s="18">
        <f t="shared" si="4"/>
        <v>0.995111666666667</v>
      </c>
      <c r="M34" s="13" t="s">
        <v>73</v>
      </c>
      <c r="N34" s="13"/>
      <c r="O34" s="18">
        <f t="shared" si="19"/>
        <v>4.01037037884008</v>
      </c>
      <c r="P34" s="18">
        <f t="shared" si="5"/>
        <v>0.207276818574469</v>
      </c>
      <c r="Q34" s="24">
        <f t="shared" si="6"/>
        <v>0.0283278318718442</v>
      </c>
      <c r="R34" s="18">
        <f t="shared" si="7"/>
        <v>0.135998594444444</v>
      </c>
      <c r="S34" s="25">
        <f t="shared" si="8"/>
        <v>0.208295034132989</v>
      </c>
      <c r="T34" s="3">
        <v>0.01</v>
      </c>
      <c r="U34" s="26">
        <f t="shared" si="9"/>
        <v>0.00208295034132989</v>
      </c>
      <c r="V34" s="25"/>
      <c r="W34" s="3"/>
      <c r="X34" s="26"/>
      <c r="Y34" s="28">
        <v>0.02</v>
      </c>
      <c r="Z34" s="3">
        <v>0.21</v>
      </c>
      <c r="AA34" s="27">
        <f t="shared" si="10"/>
        <v>0.0042</v>
      </c>
      <c r="AB34" s="3">
        <v>0.01</v>
      </c>
      <c r="AC34" s="3">
        <v>0.29</v>
      </c>
      <c r="AD34" s="27">
        <f t="shared" si="11"/>
        <v>0.0029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</v>
      </c>
      <c r="AO34" s="3">
        <v>0.38</v>
      </c>
      <c r="AP34" s="3">
        <f t="shared" si="13"/>
        <v>0.0038</v>
      </c>
      <c r="AQ34" s="1">
        <f t="shared" si="14"/>
        <v>0.0239829503413299</v>
      </c>
      <c r="AR34" s="29">
        <f t="shared" si="15"/>
        <v>99.5111666666667</v>
      </c>
      <c r="AS34" s="1">
        <f t="shared" si="16"/>
        <v>0.136666666666667</v>
      </c>
      <c r="AT34" s="2">
        <f t="shared" si="20"/>
        <v>71.693784287279</v>
      </c>
      <c r="AU34" s="1">
        <f t="shared" si="17"/>
        <v>156672.702811492</v>
      </c>
    </row>
    <row r="35" s="1" customFormat="1" spans="1:47">
      <c r="A35" s="13"/>
      <c r="B35" s="13"/>
      <c r="C35" s="16">
        <v>8</v>
      </c>
      <c r="D35" s="19">
        <v>7.57686162364516</v>
      </c>
      <c r="E35" s="20">
        <f t="shared" si="18"/>
        <v>8.59295733087096</v>
      </c>
      <c r="F35" s="16" t="s">
        <v>73</v>
      </c>
      <c r="G35" s="13">
        <v>9</v>
      </c>
      <c r="H35" s="18">
        <f t="shared" si="0"/>
        <v>7.57686162364516</v>
      </c>
      <c r="I35" s="18">
        <f t="shared" si="1"/>
        <v>280.726861623645</v>
      </c>
      <c r="J35" s="18">
        <f t="shared" si="2"/>
        <v>0.045608050697515</v>
      </c>
      <c r="K35" s="18">
        <f t="shared" si="3"/>
        <v>99.5111666666667</v>
      </c>
      <c r="L35" s="18">
        <f t="shared" si="4"/>
        <v>0.995111666666667</v>
      </c>
      <c r="M35" s="13" t="s">
        <v>73</v>
      </c>
      <c r="N35" s="13"/>
      <c r="O35" s="18">
        <f t="shared" si="19"/>
        <v>4.79820522693228</v>
      </c>
      <c r="P35" s="18">
        <f t="shared" si="5"/>
        <v>0.218836787247009</v>
      </c>
      <c r="Q35" s="24">
        <f t="shared" si="6"/>
        <v>0.0299076942570912</v>
      </c>
      <c r="R35" s="18">
        <f t="shared" si="7"/>
        <v>0.135998594444444</v>
      </c>
      <c r="S35" s="25">
        <f t="shared" si="8"/>
        <v>0.219911789377415</v>
      </c>
      <c r="T35" s="3">
        <v>0.01</v>
      </c>
      <c r="U35" s="26">
        <f t="shared" si="9"/>
        <v>0.00219911789377415</v>
      </c>
      <c r="V35" s="25"/>
      <c r="W35" s="3"/>
      <c r="X35" s="26"/>
      <c r="Y35" s="28">
        <v>0.02</v>
      </c>
      <c r="Z35" s="3">
        <v>0.21</v>
      </c>
      <c r="AA35" s="27">
        <f t="shared" si="10"/>
        <v>0.0042</v>
      </c>
      <c r="AB35" s="3">
        <v>0.01</v>
      </c>
      <c r="AC35" s="3">
        <v>0.29</v>
      </c>
      <c r="AD35" s="27">
        <f t="shared" si="11"/>
        <v>0.0029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</v>
      </c>
      <c r="AO35" s="3">
        <v>0.38</v>
      </c>
      <c r="AP35" s="3">
        <f t="shared" si="13"/>
        <v>0.0038</v>
      </c>
      <c r="AQ35" s="1">
        <f t="shared" si="14"/>
        <v>0.0240991178937742</v>
      </c>
      <c r="AR35" s="29">
        <f t="shared" si="15"/>
        <v>99.5111666666667</v>
      </c>
      <c r="AS35" s="1">
        <f t="shared" si="16"/>
        <v>0.136666666666667</v>
      </c>
      <c r="AT35" s="2">
        <f t="shared" si="20"/>
        <v>71.693784287279</v>
      </c>
      <c r="AU35" s="1">
        <f t="shared" si="17"/>
        <v>157431.587108937</v>
      </c>
    </row>
    <row r="36" s="1" customFormat="1" spans="1:47">
      <c r="A36" s="13"/>
      <c r="B36" s="13"/>
      <c r="C36" s="16">
        <v>9</v>
      </c>
      <c r="D36" s="19">
        <v>4.28305624033333</v>
      </c>
      <c r="E36" s="20">
        <f t="shared" si="18"/>
        <v>7.57686162364516</v>
      </c>
      <c r="F36" s="16" t="s">
        <v>73</v>
      </c>
      <c r="G36" s="13">
        <v>10</v>
      </c>
      <c r="H36" s="18">
        <f t="shared" si="0"/>
        <v>4.28305624033333</v>
      </c>
      <c r="I36" s="18">
        <f t="shared" si="1"/>
        <v>277.433056240333</v>
      </c>
      <c r="J36" s="18">
        <f t="shared" si="2"/>
        <v>0.0302137857765649</v>
      </c>
      <c r="K36" s="18">
        <f t="shared" si="3"/>
        <v>99.5111666666667</v>
      </c>
      <c r="L36" s="18">
        <f t="shared" si="4"/>
        <v>0.995111666666667</v>
      </c>
      <c r="M36" s="13" t="s">
        <v>73</v>
      </c>
      <c r="N36" s="13"/>
      <c r="O36" s="18">
        <f t="shared" si="19"/>
        <v>5.57448010635193</v>
      </c>
      <c r="P36" s="18">
        <f t="shared" si="5"/>
        <v>0.16842614774904</v>
      </c>
      <c r="Q36" s="24">
        <f t="shared" si="6"/>
        <v>0.0230182401923688</v>
      </c>
      <c r="R36" s="18">
        <f t="shared" si="7"/>
        <v>0.135998594444444</v>
      </c>
      <c r="S36" s="25">
        <f t="shared" si="8"/>
        <v>0.169253515349909</v>
      </c>
      <c r="T36" s="3">
        <v>0.01</v>
      </c>
      <c r="U36" s="26">
        <f t="shared" si="9"/>
        <v>0.00169253515349909</v>
      </c>
      <c r="V36" s="25"/>
      <c r="W36" s="3"/>
      <c r="X36" s="26"/>
      <c r="Y36" s="28">
        <v>0.02</v>
      </c>
      <c r="Z36" s="3">
        <v>0.21</v>
      </c>
      <c r="AA36" s="27">
        <f t="shared" si="10"/>
        <v>0.0042</v>
      </c>
      <c r="AB36" s="3">
        <v>0.01</v>
      </c>
      <c r="AC36" s="3">
        <v>0.29</v>
      </c>
      <c r="AD36" s="27">
        <f t="shared" si="11"/>
        <v>0.0029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0.0235925351534991</v>
      </c>
      <c r="AR36" s="29">
        <f t="shared" si="15"/>
        <v>99.5111666666667</v>
      </c>
      <c r="AS36" s="1">
        <f t="shared" si="16"/>
        <v>0.136666666666667</v>
      </c>
      <c r="AT36" s="2">
        <f t="shared" si="20"/>
        <v>71.693784287279</v>
      </c>
      <c r="AU36" s="1">
        <f t="shared" si="17"/>
        <v>154122.249183995</v>
      </c>
    </row>
    <row r="37" s="1" customFormat="1" spans="1:47">
      <c r="A37" s="13"/>
      <c r="B37" s="13"/>
      <c r="C37" s="16">
        <v>10</v>
      </c>
      <c r="D37" s="19">
        <v>-3.8839450076129</v>
      </c>
      <c r="E37" s="20">
        <f t="shared" si="18"/>
        <v>4.28305624033333</v>
      </c>
      <c r="F37" s="16" t="s">
        <v>73</v>
      </c>
      <c r="G37" s="13">
        <v>11</v>
      </c>
      <c r="H37" s="18">
        <f t="shared" si="0"/>
        <v>-3.8839450076129</v>
      </c>
      <c r="I37" s="18">
        <f t="shared" si="1"/>
        <v>269.266054992387</v>
      </c>
      <c r="J37" s="18">
        <f t="shared" si="2"/>
        <v>0.0104209237953441</v>
      </c>
      <c r="K37" s="18">
        <f t="shared" si="3"/>
        <v>99.5111666666667</v>
      </c>
      <c r="L37" s="18">
        <f t="shared" si="4"/>
        <v>0.995111666666667</v>
      </c>
      <c r="M37" s="13" t="s">
        <v>75</v>
      </c>
      <c r="N37" s="18">
        <f>(O36-P36)*C22/100</f>
        <v>5.13575126067275</v>
      </c>
      <c r="O37" s="18">
        <f t="shared" si="19"/>
        <v>1.26541436459681</v>
      </c>
      <c r="P37" s="18">
        <f t="shared" si="5"/>
        <v>0.0131867866629971</v>
      </c>
      <c r="Q37" s="24">
        <f t="shared" si="6"/>
        <v>0.00180219417727628</v>
      </c>
      <c r="R37" s="18">
        <f t="shared" si="7"/>
        <v>0.135998594444444</v>
      </c>
      <c r="S37" s="25">
        <f t="shared" si="8"/>
        <v>0.0132515647285787</v>
      </c>
      <c r="T37" s="3">
        <v>0.01</v>
      </c>
      <c r="U37" s="26">
        <f t="shared" si="9"/>
        <v>0.000132515647285787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0.0220325156472858</v>
      </c>
      <c r="AR37" s="29">
        <f t="shared" si="15"/>
        <v>99.5111666666667</v>
      </c>
      <c r="AS37" s="1">
        <f t="shared" si="16"/>
        <v>0.136666666666667</v>
      </c>
      <c r="AT37" s="2">
        <f t="shared" si="20"/>
        <v>71.693784287279</v>
      </c>
      <c r="AU37" s="1">
        <f t="shared" si="17"/>
        <v>143931.156386881</v>
      </c>
    </row>
    <row r="38" s="1" customFormat="1" spans="1:48">
      <c r="A38" s="13"/>
      <c r="B38" s="13"/>
      <c r="C38" s="16">
        <v>11</v>
      </c>
      <c r="D38" s="19">
        <v>-9.44260415346667</v>
      </c>
      <c r="E38" s="20">
        <f t="shared" si="18"/>
        <v>-3.8839450076129</v>
      </c>
      <c r="F38" s="16" t="s">
        <v>75</v>
      </c>
      <c r="G38" s="13">
        <v>12</v>
      </c>
      <c r="H38" s="18">
        <f t="shared" si="0"/>
        <v>-9.44260415346667</v>
      </c>
      <c r="I38" s="18">
        <f t="shared" si="1"/>
        <v>263.707395846533</v>
      </c>
      <c r="J38" s="18">
        <f t="shared" si="2"/>
        <v>0.00486269575516629</v>
      </c>
      <c r="K38" s="18">
        <f t="shared" si="3"/>
        <v>99.5111666666667</v>
      </c>
      <c r="L38" s="18">
        <f t="shared" si="4"/>
        <v>0.995111666666667</v>
      </c>
      <c r="M38" s="13" t="s">
        <v>73</v>
      </c>
      <c r="N38" s="13"/>
      <c r="O38" s="18">
        <f t="shared" si="19"/>
        <v>2.24733924460048</v>
      </c>
      <c r="P38" s="18">
        <f t="shared" si="5"/>
        <v>0.0109281270051374</v>
      </c>
      <c r="Q38" s="24">
        <f t="shared" si="6"/>
        <v>0.00149351069070211</v>
      </c>
      <c r="R38" s="18">
        <f t="shared" si="7"/>
        <v>0.135998594444444</v>
      </c>
      <c r="S38" s="25">
        <f t="shared" si="8"/>
        <v>0.0109818097518075</v>
      </c>
      <c r="T38" s="3">
        <v>0.01</v>
      </c>
      <c r="U38" s="26">
        <f t="shared" si="9"/>
        <v>0.000109818097518075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0.0220098180975181</v>
      </c>
      <c r="AR38" s="29">
        <f t="shared" si="15"/>
        <v>99.5111666666667</v>
      </c>
      <c r="AS38" s="1">
        <f t="shared" si="16"/>
        <v>0.136666666666667</v>
      </c>
      <c r="AT38" s="2">
        <f t="shared" si="20"/>
        <v>71.693784287279</v>
      </c>
      <c r="AU38" s="1">
        <f t="shared" si="17"/>
        <v>143782.880781974</v>
      </c>
      <c r="AV38" s="1">
        <f>SUM(AU27:AU38)</f>
        <v>1770799.73701026</v>
      </c>
    </row>
    <row r="39" s="1" customFormat="1" spans="1:46">
      <c r="A39" s="13"/>
      <c r="B39" s="13"/>
      <c r="C39" s="16">
        <v>12</v>
      </c>
      <c r="D39" s="19">
        <v>-12.3738804100323</v>
      </c>
      <c r="E39" s="20">
        <f t="shared" si="18"/>
        <v>-9.44260415346667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44</v>
      </c>
      <c r="T40" s="23"/>
      <c r="U40" s="23"/>
      <c r="V40" s="23" t="s">
        <v>45</v>
      </c>
      <c r="W40" s="23"/>
      <c r="X40" s="23"/>
      <c r="Y40" s="23" t="s">
        <v>46</v>
      </c>
      <c r="Z40" s="23"/>
      <c r="AA40" s="23"/>
      <c r="AB40" s="23" t="s">
        <v>47</v>
      </c>
      <c r="AC40" s="23"/>
      <c r="AD40" s="23"/>
      <c r="AE40" s="23" t="s">
        <v>48</v>
      </c>
      <c r="AF40" s="23"/>
      <c r="AG40" s="23"/>
      <c r="AH40" s="23" t="s">
        <v>49</v>
      </c>
      <c r="AI40" s="23"/>
      <c r="AJ40" s="23"/>
      <c r="AK40" s="31" t="s">
        <v>50</v>
      </c>
      <c r="AL40" s="32"/>
      <c r="AM40" s="33"/>
      <c r="AN40" s="23" t="s">
        <v>51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4" t="s">
        <v>11</v>
      </c>
      <c r="AO41" s="34" t="s">
        <v>12</v>
      </c>
      <c r="AP41" s="34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-12</v>
      </c>
      <c r="E42" s="16"/>
      <c r="F42" s="16"/>
      <c r="G42" s="13">
        <v>1</v>
      </c>
      <c r="H42" s="18">
        <f t="shared" ref="H42:H53" si="21">E43</f>
        <v>-12</v>
      </c>
      <c r="I42" s="18">
        <f t="shared" ref="I42:I53" si="22">H42+273.15</f>
        <v>261.15</v>
      </c>
      <c r="J42" s="18">
        <f t="shared" ref="J42:J53" si="23">EXP(($C$16*(I42-$C$14))/($C$17*I42*$C$14))</f>
        <v>0.00338724017142846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0.000261125873190599</v>
      </c>
      <c r="Q42" s="24">
        <f t="shared" ref="Q42:Q53" si="27">P42*$B$44</f>
        <v>4.83082865402607e-5</v>
      </c>
      <c r="R42" s="18">
        <f t="shared" ref="R42:R53" si="28">L42*$B$44</f>
        <v>0.0142618427083333</v>
      </c>
      <c r="S42" s="25">
        <f t="shared" ref="S42:S53" si="29">Q42/R42</f>
        <v>0.00338724017142846</v>
      </c>
      <c r="T42" s="3">
        <v>0.01</v>
      </c>
      <c r="U42" s="26">
        <f t="shared" ref="U42:U53" si="30">S42*T42</f>
        <v>3.38724017142846e-5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0.0148338724017143</v>
      </c>
      <c r="AR42" s="29">
        <f t="shared" ref="AR42:AR53" si="34">$B$42/12</f>
        <v>7.70910416666667</v>
      </c>
      <c r="AS42" s="1">
        <f t="shared" ref="AS42:AS53" si="35">$B$44</f>
        <v>0.185</v>
      </c>
      <c r="AT42" s="2">
        <f t="shared" ref="AT42:AT53" si="36">$E$5/12</f>
        <v>159.794520547945</v>
      </c>
      <c r="AU42" s="1">
        <f t="shared" ref="AU42:AU53" si="37">AT42*10000*AS42*0.67*AR42*AQ42</f>
        <v>22649.9301509533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-15.774834344129</v>
      </c>
      <c r="E43" s="20">
        <f t="shared" ref="E43:E54" si="38">D42</f>
        <v>-12</v>
      </c>
      <c r="F43" s="16" t="s">
        <v>73</v>
      </c>
      <c r="G43" s="13">
        <v>2</v>
      </c>
      <c r="H43" s="18">
        <f t="shared" si="21"/>
        <v>-15.774834344129</v>
      </c>
      <c r="I43" s="18">
        <f t="shared" si="22"/>
        <v>257.375165655871</v>
      </c>
      <c r="J43" s="18">
        <f t="shared" si="23"/>
        <v>0.00196046092861728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0.153920957460143</v>
      </c>
      <c r="P43" s="18">
        <f t="shared" si="26"/>
        <v>0.000301756023195972</v>
      </c>
      <c r="Q43" s="24">
        <f t="shared" si="27"/>
        <v>5.58248642912549e-5</v>
      </c>
      <c r="R43" s="18">
        <f t="shared" si="28"/>
        <v>0.0142618427083333</v>
      </c>
      <c r="S43" s="25">
        <f t="shared" si="29"/>
        <v>0.00391428130522263</v>
      </c>
      <c r="T43" s="3">
        <v>0.01</v>
      </c>
      <c r="U43" s="26">
        <f t="shared" si="30"/>
        <v>3.91428130522263e-5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0.0148391428130522</v>
      </c>
      <c r="AR43" s="29">
        <f t="shared" si="34"/>
        <v>7.70910416666667</v>
      </c>
      <c r="AS43" s="1">
        <f t="shared" si="35"/>
        <v>0.185</v>
      </c>
      <c r="AT43" s="2">
        <f t="shared" si="36"/>
        <v>159.794520547945</v>
      </c>
      <c r="AU43" s="1">
        <f t="shared" si="37"/>
        <v>22657.9775741371</v>
      </c>
    </row>
    <row r="44" s="1" customFormat="1" spans="1:47">
      <c r="A44" s="13" t="s">
        <v>37</v>
      </c>
      <c r="B44" s="13">
        <f>I5</f>
        <v>0.185</v>
      </c>
      <c r="C44" s="16">
        <v>2</v>
      </c>
      <c r="D44" s="19">
        <v>-12.2327053735862</v>
      </c>
      <c r="E44" s="20">
        <f t="shared" si="38"/>
        <v>-15.774834344129</v>
      </c>
      <c r="F44" s="16" t="s">
        <v>73</v>
      </c>
      <c r="G44" s="13">
        <v>3</v>
      </c>
      <c r="H44" s="18">
        <f t="shared" si="21"/>
        <v>-12.2327053735862</v>
      </c>
      <c r="I44" s="18">
        <f t="shared" si="22"/>
        <v>260.917294626414</v>
      </c>
      <c r="J44" s="18">
        <f t="shared" si="23"/>
        <v>0.003276456817632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0.230710243103613</v>
      </c>
      <c r="P44" s="18">
        <f t="shared" si="26"/>
        <v>0.00075591214891437</v>
      </c>
      <c r="Q44" s="24">
        <f t="shared" si="27"/>
        <v>0.000139843747549158</v>
      </c>
      <c r="R44" s="18">
        <f t="shared" si="28"/>
        <v>0.0142618427083333</v>
      </c>
      <c r="S44" s="25">
        <f t="shared" si="29"/>
        <v>0.00980544733307474</v>
      </c>
      <c r="T44" s="3">
        <v>0.01</v>
      </c>
      <c r="U44" s="26">
        <f t="shared" si="30"/>
        <v>9.80544733307474e-5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0.0148980544733307</v>
      </c>
      <c r="AR44" s="29">
        <f t="shared" si="34"/>
        <v>7.70910416666667</v>
      </c>
      <c r="AS44" s="1">
        <f t="shared" si="35"/>
        <v>0.185</v>
      </c>
      <c r="AT44" s="2">
        <f t="shared" si="36"/>
        <v>159.794520547945</v>
      </c>
      <c r="AU44" s="1">
        <f t="shared" si="37"/>
        <v>22747.9301471571</v>
      </c>
    </row>
    <row r="45" s="1" customFormat="1" spans="1:47">
      <c r="A45" s="13"/>
      <c r="B45" s="13"/>
      <c r="C45" s="16">
        <v>3</v>
      </c>
      <c r="D45" s="19">
        <v>-9.22999684719355</v>
      </c>
      <c r="E45" s="20">
        <f t="shared" si="38"/>
        <v>-12.2327053735862</v>
      </c>
      <c r="F45" s="16" t="s">
        <v>73</v>
      </c>
      <c r="G45" s="13">
        <v>4</v>
      </c>
      <c r="H45" s="18">
        <f t="shared" si="21"/>
        <v>-9.22999684719355</v>
      </c>
      <c r="I45" s="18">
        <f t="shared" si="22"/>
        <v>263.920003152806</v>
      </c>
      <c r="J45" s="18">
        <f t="shared" si="23"/>
        <v>0.00500950427694645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0.307045372621366</v>
      </c>
      <c r="P45" s="18">
        <f t="shared" si="26"/>
        <v>0.00153814510736335</v>
      </c>
      <c r="Q45" s="24">
        <f t="shared" si="27"/>
        <v>0.000284556844862219</v>
      </c>
      <c r="R45" s="18">
        <f t="shared" si="28"/>
        <v>0.0142618427083333</v>
      </c>
      <c r="S45" s="25">
        <f t="shared" si="29"/>
        <v>0.0199523196743679</v>
      </c>
      <c r="T45" s="3">
        <v>0.01</v>
      </c>
      <c r="U45" s="26">
        <f t="shared" si="30"/>
        <v>0.000199523196743679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0.0149995231967437</v>
      </c>
      <c r="AR45" s="29">
        <f t="shared" si="34"/>
        <v>7.70910416666667</v>
      </c>
      <c r="AS45" s="1">
        <f t="shared" si="35"/>
        <v>0.185</v>
      </c>
      <c r="AT45" s="2">
        <f t="shared" si="36"/>
        <v>159.794520547945</v>
      </c>
      <c r="AU45" s="1">
        <f t="shared" si="37"/>
        <v>22902.8633591715</v>
      </c>
    </row>
    <row r="46" s="1" customFormat="1" spans="1:47">
      <c r="A46" s="13"/>
      <c r="B46" s="13"/>
      <c r="C46" s="16">
        <v>4</v>
      </c>
      <c r="D46" s="19">
        <v>-4.8976340904</v>
      </c>
      <c r="E46" s="20">
        <f t="shared" si="38"/>
        <v>-9.22999684719355</v>
      </c>
      <c r="F46" s="16" t="s">
        <v>73</v>
      </c>
      <c r="G46" s="13">
        <v>5</v>
      </c>
      <c r="H46" s="18">
        <f t="shared" si="21"/>
        <v>-4.8976340904</v>
      </c>
      <c r="I46" s="18">
        <f t="shared" si="22"/>
        <v>268.2523659096</v>
      </c>
      <c r="J46" s="18">
        <f t="shared" si="23"/>
        <v>0.00908995700797491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0.290231866138302</v>
      </c>
      <c r="O46" s="18">
        <f t="shared" si="39"/>
        <v>0.0923664030423668</v>
      </c>
      <c r="P46" s="18">
        <f t="shared" si="26"/>
        <v>0.000839606632636397</v>
      </c>
      <c r="Q46" s="24">
        <f t="shared" si="27"/>
        <v>0.000155327227037734</v>
      </c>
      <c r="R46" s="18">
        <f t="shared" si="28"/>
        <v>0.0142618427083333</v>
      </c>
      <c r="S46" s="25">
        <f t="shared" si="29"/>
        <v>0.0108911050426166</v>
      </c>
      <c r="T46" s="3">
        <v>0.01</v>
      </c>
      <c r="U46" s="26">
        <f t="shared" si="30"/>
        <v>0.000108911050426166</v>
      </c>
      <c r="V46" s="25"/>
      <c r="W46" s="3"/>
      <c r="X46" s="26"/>
      <c r="Y46" s="28">
        <v>0.02</v>
      </c>
      <c r="Z46" s="3">
        <v>0.49</v>
      </c>
      <c r="AA46" s="27">
        <f t="shared" si="31"/>
        <v>0.0098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</v>
      </c>
      <c r="AO46" s="3">
        <v>0.5</v>
      </c>
      <c r="AP46" s="3">
        <f t="shared" si="32"/>
        <v>0.005</v>
      </c>
      <c r="AQ46" s="1">
        <f t="shared" si="33"/>
        <v>0.0149089110504262</v>
      </c>
      <c r="AR46" s="29">
        <f t="shared" si="34"/>
        <v>7.70910416666667</v>
      </c>
      <c r="AS46" s="1">
        <f t="shared" si="35"/>
        <v>0.185</v>
      </c>
      <c r="AT46" s="2">
        <f t="shared" si="36"/>
        <v>159.794520547945</v>
      </c>
      <c r="AU46" s="1">
        <f t="shared" si="37"/>
        <v>22764.5071208718</v>
      </c>
    </row>
    <row r="47" s="1" customFormat="1" spans="1:47">
      <c r="A47" s="13"/>
      <c r="B47" s="13"/>
      <c r="C47" s="16">
        <v>5</v>
      </c>
      <c r="D47" s="19">
        <v>-0.166716067774194</v>
      </c>
      <c r="E47" s="20">
        <f t="shared" si="38"/>
        <v>-4.8976340904</v>
      </c>
      <c r="F47" s="16" t="s">
        <v>75</v>
      </c>
      <c r="G47" s="13">
        <v>6</v>
      </c>
      <c r="H47" s="18">
        <f t="shared" si="21"/>
        <v>-0.166716067774194</v>
      </c>
      <c r="I47" s="18">
        <f t="shared" si="22"/>
        <v>272.983283932226</v>
      </c>
      <c r="J47" s="18">
        <f t="shared" si="23"/>
        <v>0.0170511043397195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0.168617838076397</v>
      </c>
      <c r="P47" s="18">
        <f t="shared" si="26"/>
        <v>0.00287512035057857</v>
      </c>
      <c r="Q47" s="24">
        <f t="shared" si="27"/>
        <v>0.000531897264857036</v>
      </c>
      <c r="R47" s="18">
        <f t="shared" si="28"/>
        <v>0.0142618427083333</v>
      </c>
      <c r="S47" s="25">
        <f t="shared" si="29"/>
        <v>0.0372951290891915</v>
      </c>
      <c r="T47" s="3">
        <v>0.01</v>
      </c>
      <c r="U47" s="26">
        <f t="shared" si="30"/>
        <v>0.000372951290891915</v>
      </c>
      <c r="V47" s="25"/>
      <c r="W47" s="3"/>
      <c r="X47" s="26"/>
      <c r="Y47" s="28">
        <v>0.02</v>
      </c>
      <c r="Z47" s="3">
        <v>0.49</v>
      </c>
      <c r="AA47" s="27">
        <f t="shared" si="31"/>
        <v>0.0098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</v>
      </c>
      <c r="AO47" s="3">
        <v>0.5</v>
      </c>
      <c r="AP47" s="3">
        <f t="shared" si="32"/>
        <v>0.005</v>
      </c>
      <c r="AQ47" s="1">
        <f t="shared" si="33"/>
        <v>0.0151729512908919</v>
      </c>
      <c r="AR47" s="29">
        <f t="shared" si="34"/>
        <v>7.70910416666667</v>
      </c>
      <c r="AS47" s="1">
        <f t="shared" si="35"/>
        <v>0.185</v>
      </c>
      <c r="AT47" s="2">
        <f t="shared" si="36"/>
        <v>159.794520547945</v>
      </c>
      <c r="AU47" s="1">
        <f t="shared" si="37"/>
        <v>23167.6717728004</v>
      </c>
    </row>
    <row r="48" s="1" customFormat="1" spans="1:47">
      <c r="A48" s="13"/>
      <c r="B48" s="13"/>
      <c r="C48" s="16">
        <v>6</v>
      </c>
      <c r="D48" s="19">
        <v>6.12030054576667</v>
      </c>
      <c r="E48" s="20">
        <f t="shared" si="38"/>
        <v>-0.166716067774194</v>
      </c>
      <c r="F48" s="16" t="s">
        <v>73</v>
      </c>
      <c r="G48" s="13">
        <v>7</v>
      </c>
      <c r="H48" s="18">
        <f t="shared" si="21"/>
        <v>6.12030054576667</v>
      </c>
      <c r="I48" s="18">
        <f t="shared" si="22"/>
        <v>279.270300545767</v>
      </c>
      <c r="J48" s="18">
        <f t="shared" si="23"/>
        <v>0.0380608208115603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0.242833759392485</v>
      </c>
      <c r="P48" s="18">
        <f t="shared" si="26"/>
        <v>0.00924245220323493</v>
      </c>
      <c r="Q48" s="24">
        <f t="shared" si="27"/>
        <v>0.00170985365759846</v>
      </c>
      <c r="R48" s="18">
        <f t="shared" si="28"/>
        <v>0.0142618427083333</v>
      </c>
      <c r="S48" s="25">
        <f t="shared" si="29"/>
        <v>0.119890093627198</v>
      </c>
      <c r="T48" s="3">
        <v>0.01</v>
      </c>
      <c r="U48" s="26">
        <f t="shared" si="30"/>
        <v>0.00119890093627198</v>
      </c>
      <c r="V48" s="25"/>
      <c r="W48" s="3"/>
      <c r="X48" s="26"/>
      <c r="Y48" s="28">
        <v>0.02</v>
      </c>
      <c r="Z48" s="3">
        <v>0.49</v>
      </c>
      <c r="AA48" s="27">
        <f t="shared" si="31"/>
        <v>0.0098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</v>
      </c>
      <c r="AO48" s="3">
        <v>0.5</v>
      </c>
      <c r="AP48" s="3">
        <f t="shared" si="32"/>
        <v>0.005</v>
      </c>
      <c r="AQ48" s="1">
        <f t="shared" si="33"/>
        <v>0.015998900936272</v>
      </c>
      <c r="AR48" s="29">
        <f t="shared" si="34"/>
        <v>7.70910416666667</v>
      </c>
      <c r="AS48" s="1">
        <f t="shared" si="35"/>
        <v>0.185</v>
      </c>
      <c r="AT48" s="2">
        <f t="shared" si="36"/>
        <v>159.794520547945</v>
      </c>
      <c r="AU48" s="1">
        <f t="shared" si="37"/>
        <v>24428.8193187305</v>
      </c>
    </row>
    <row r="49" s="1" customFormat="1" spans="1:47">
      <c r="A49" s="13"/>
      <c r="B49" s="13"/>
      <c r="C49" s="16">
        <v>7</v>
      </c>
      <c r="D49" s="19">
        <v>8.59295733087096</v>
      </c>
      <c r="E49" s="20">
        <f t="shared" si="38"/>
        <v>6.12030054576667</v>
      </c>
      <c r="F49" s="16" t="s">
        <v>73</v>
      </c>
      <c r="G49" s="13">
        <v>8</v>
      </c>
      <c r="H49" s="18">
        <f t="shared" si="21"/>
        <v>8.59295733087096</v>
      </c>
      <c r="I49" s="18">
        <f t="shared" si="22"/>
        <v>281.742957330871</v>
      </c>
      <c r="J49" s="18">
        <f t="shared" si="23"/>
        <v>0.0516852058523383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0.310682348855917</v>
      </c>
      <c r="P49" s="18">
        <f t="shared" si="26"/>
        <v>0.016057681155306</v>
      </c>
      <c r="Q49" s="24">
        <f t="shared" si="27"/>
        <v>0.00297067101373162</v>
      </c>
      <c r="R49" s="18">
        <f t="shared" si="28"/>
        <v>0.0142618427083333</v>
      </c>
      <c r="S49" s="25">
        <f t="shared" si="29"/>
        <v>0.208295034132989</v>
      </c>
      <c r="T49" s="3">
        <v>0.01</v>
      </c>
      <c r="U49" s="26">
        <f t="shared" si="30"/>
        <v>0.00208295034132989</v>
      </c>
      <c r="V49" s="25"/>
      <c r="W49" s="3"/>
      <c r="X49" s="26"/>
      <c r="Y49" s="28">
        <v>0.02</v>
      </c>
      <c r="Z49" s="3">
        <v>0.49</v>
      </c>
      <c r="AA49" s="27">
        <f t="shared" si="31"/>
        <v>0.0098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</v>
      </c>
      <c r="AO49" s="3">
        <v>0.5</v>
      </c>
      <c r="AP49" s="3">
        <f t="shared" si="32"/>
        <v>0.005</v>
      </c>
      <c r="AQ49" s="1">
        <f t="shared" si="33"/>
        <v>0.0168829503413299</v>
      </c>
      <c r="AR49" s="29">
        <f t="shared" si="34"/>
        <v>7.70910416666667</v>
      </c>
      <c r="AS49" s="1">
        <f t="shared" si="35"/>
        <v>0.185</v>
      </c>
      <c r="AT49" s="2">
        <f t="shared" si="36"/>
        <v>159.794520547945</v>
      </c>
      <c r="AU49" s="1">
        <f t="shared" si="37"/>
        <v>25778.6797417068</v>
      </c>
    </row>
    <row r="50" s="1" customFormat="1" spans="1:47">
      <c r="A50" s="13"/>
      <c r="B50" s="13"/>
      <c r="C50" s="16">
        <v>8</v>
      </c>
      <c r="D50" s="19">
        <v>7.57686162364516</v>
      </c>
      <c r="E50" s="20">
        <f t="shared" si="38"/>
        <v>8.59295733087096</v>
      </c>
      <c r="F50" s="16" t="s">
        <v>73</v>
      </c>
      <c r="G50" s="13">
        <v>9</v>
      </c>
      <c r="H50" s="18">
        <f t="shared" si="21"/>
        <v>7.57686162364516</v>
      </c>
      <c r="I50" s="18">
        <f t="shared" si="22"/>
        <v>280.726861623645</v>
      </c>
      <c r="J50" s="18">
        <f t="shared" si="23"/>
        <v>0.045608050697515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0.371715709367277</v>
      </c>
      <c r="P50" s="18">
        <f t="shared" si="26"/>
        <v>0.0169532289178855</v>
      </c>
      <c r="Q50" s="24">
        <f t="shared" si="27"/>
        <v>0.00313634734980883</v>
      </c>
      <c r="R50" s="18">
        <f t="shared" si="28"/>
        <v>0.0142618427083333</v>
      </c>
      <c r="S50" s="25">
        <f t="shared" si="29"/>
        <v>0.219911789377415</v>
      </c>
      <c r="T50" s="3">
        <v>0.01</v>
      </c>
      <c r="U50" s="26">
        <f t="shared" si="30"/>
        <v>0.00219911789377415</v>
      </c>
      <c r="V50" s="25"/>
      <c r="W50" s="3"/>
      <c r="X50" s="26"/>
      <c r="Y50" s="28">
        <v>0.02</v>
      </c>
      <c r="Z50" s="3">
        <v>0.49</v>
      </c>
      <c r="AA50" s="27">
        <f t="shared" si="31"/>
        <v>0.0098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</v>
      </c>
      <c r="AO50" s="3">
        <v>0.5</v>
      </c>
      <c r="AP50" s="3">
        <f t="shared" si="32"/>
        <v>0.005</v>
      </c>
      <c r="AQ50" s="1">
        <f t="shared" si="33"/>
        <v>0.0169991178937742</v>
      </c>
      <c r="AR50" s="29">
        <f t="shared" si="34"/>
        <v>7.70910416666667</v>
      </c>
      <c r="AS50" s="1">
        <f t="shared" si="35"/>
        <v>0.185</v>
      </c>
      <c r="AT50" s="2">
        <f t="shared" si="36"/>
        <v>159.794520547945</v>
      </c>
      <c r="AU50" s="1">
        <f t="shared" si="37"/>
        <v>25956.0566853271</v>
      </c>
    </row>
    <row r="51" s="1" customFormat="1" spans="1:47">
      <c r="A51" s="13"/>
      <c r="B51" s="13"/>
      <c r="C51" s="16">
        <v>9</v>
      </c>
      <c r="D51" s="19">
        <v>4.28305624033333</v>
      </c>
      <c r="E51" s="20">
        <f t="shared" si="38"/>
        <v>7.57686162364516</v>
      </c>
      <c r="F51" s="16" t="s">
        <v>73</v>
      </c>
      <c r="G51" s="13">
        <v>10</v>
      </c>
      <c r="H51" s="18">
        <f t="shared" si="21"/>
        <v>4.28305624033333</v>
      </c>
      <c r="I51" s="18">
        <f t="shared" si="22"/>
        <v>277.433056240333</v>
      </c>
      <c r="J51" s="18">
        <f t="shared" si="23"/>
        <v>0.0302137857765649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0.431853522116059</v>
      </c>
      <c r="P51" s="18">
        <f t="shared" si="26"/>
        <v>0.0130479298040696</v>
      </c>
      <c r="Q51" s="24">
        <f t="shared" si="27"/>
        <v>0.00241386701375288</v>
      </c>
      <c r="R51" s="18">
        <f t="shared" si="28"/>
        <v>0.0142618427083333</v>
      </c>
      <c r="S51" s="25">
        <f t="shared" si="29"/>
        <v>0.169253515349909</v>
      </c>
      <c r="T51" s="3">
        <v>0.01</v>
      </c>
      <c r="U51" s="26">
        <f t="shared" si="30"/>
        <v>0.00169253515349909</v>
      </c>
      <c r="V51" s="25"/>
      <c r="W51" s="3"/>
      <c r="X51" s="26"/>
      <c r="Y51" s="28">
        <v>0.02</v>
      </c>
      <c r="Z51" s="3">
        <v>0.49</v>
      </c>
      <c r="AA51" s="27">
        <f t="shared" si="31"/>
        <v>0.0098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</v>
      </c>
      <c r="AO51" s="3">
        <v>0.5</v>
      </c>
      <c r="AP51" s="3">
        <f t="shared" si="32"/>
        <v>0.005</v>
      </c>
      <c r="AQ51" s="1">
        <f t="shared" si="33"/>
        <v>0.0164925351534991</v>
      </c>
      <c r="AR51" s="29">
        <f t="shared" si="34"/>
        <v>7.70910416666667</v>
      </c>
      <c r="AS51" s="1">
        <f t="shared" si="35"/>
        <v>0.185</v>
      </c>
      <c r="AT51" s="2">
        <f t="shared" si="36"/>
        <v>159.794520547945</v>
      </c>
      <c r="AU51" s="1">
        <f t="shared" si="37"/>
        <v>25182.552412661</v>
      </c>
    </row>
    <row r="52" s="1" customFormat="1" spans="1:47">
      <c r="A52" s="13"/>
      <c r="B52" s="13"/>
      <c r="C52" s="16">
        <v>10</v>
      </c>
      <c r="D52" s="19">
        <v>-3.8839450076129</v>
      </c>
      <c r="E52" s="20">
        <f t="shared" si="38"/>
        <v>4.28305624033333</v>
      </c>
      <c r="F52" s="16" t="s">
        <v>73</v>
      </c>
      <c r="G52" s="13">
        <v>11</v>
      </c>
      <c r="H52" s="18">
        <f t="shared" si="21"/>
        <v>-3.8839450076129</v>
      </c>
      <c r="I52" s="18">
        <f t="shared" si="22"/>
        <v>269.266054992387</v>
      </c>
      <c r="J52" s="18">
        <f t="shared" si="23"/>
        <v>0.0104209237953441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0.39786531269639</v>
      </c>
      <c r="O52" s="18">
        <f t="shared" si="39"/>
        <v>0.0980313212822662</v>
      </c>
      <c r="P52" s="18">
        <f t="shared" si="26"/>
        <v>0.00102157692863939</v>
      </c>
      <c r="Q52" s="24">
        <f t="shared" si="27"/>
        <v>0.000188991731798287</v>
      </c>
      <c r="R52" s="18">
        <f t="shared" si="28"/>
        <v>0.0142618427083333</v>
      </c>
      <c r="S52" s="25">
        <f t="shared" si="29"/>
        <v>0.0132515647285787</v>
      </c>
      <c r="T52" s="3">
        <v>0.01</v>
      </c>
      <c r="U52" s="26">
        <f t="shared" si="30"/>
        <v>0.000132515647285787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0.0149325156472858</v>
      </c>
      <c r="AR52" s="29">
        <f t="shared" si="34"/>
        <v>7.70910416666667</v>
      </c>
      <c r="AS52" s="1">
        <f t="shared" si="35"/>
        <v>0.185</v>
      </c>
      <c r="AT52" s="2">
        <f t="shared" si="36"/>
        <v>159.794520547945</v>
      </c>
      <c r="AU52" s="1">
        <f t="shared" si="37"/>
        <v>22800.5491236364</v>
      </c>
    </row>
    <row r="53" s="1" customFormat="1" spans="1:48">
      <c r="A53" s="13"/>
      <c r="B53" s="13"/>
      <c r="C53" s="16">
        <v>11</v>
      </c>
      <c r="D53" s="19">
        <v>-9.44260415346667</v>
      </c>
      <c r="E53" s="20">
        <f t="shared" si="38"/>
        <v>-3.8839450076129</v>
      </c>
      <c r="F53" s="16" t="s">
        <v>75</v>
      </c>
      <c r="G53" s="13">
        <v>12</v>
      </c>
      <c r="H53" s="18">
        <f t="shared" si="21"/>
        <v>-9.44260415346667</v>
      </c>
      <c r="I53" s="18">
        <f t="shared" si="22"/>
        <v>263.707395846533</v>
      </c>
      <c r="J53" s="18">
        <f t="shared" si="23"/>
        <v>0.00486269575516629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0.174100786020293</v>
      </c>
      <c r="P53" s="18">
        <f t="shared" si="26"/>
        <v>0.000846599153151995</v>
      </c>
      <c r="Q53" s="24">
        <f t="shared" si="27"/>
        <v>0.000156620843333119</v>
      </c>
      <c r="R53" s="18">
        <f t="shared" si="28"/>
        <v>0.0142618427083333</v>
      </c>
      <c r="S53" s="25">
        <f t="shared" si="29"/>
        <v>0.0109818097518075</v>
      </c>
      <c r="T53" s="3">
        <v>0.01</v>
      </c>
      <c r="U53" s="26">
        <f t="shared" si="30"/>
        <v>0.000109818097518075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0.0149098180975181</v>
      </c>
      <c r="AR53" s="29">
        <f t="shared" si="34"/>
        <v>7.70910416666667</v>
      </c>
      <c r="AS53" s="1">
        <f t="shared" si="35"/>
        <v>0.185</v>
      </c>
      <c r="AT53" s="2">
        <f t="shared" si="36"/>
        <v>159.794520547945</v>
      </c>
      <c r="AU53" s="1">
        <f t="shared" si="37"/>
        <v>22765.8920966029</v>
      </c>
      <c r="AV53" s="1">
        <f>SUM(AU42:AU53)</f>
        <v>283803.429503756</v>
      </c>
    </row>
    <row r="54" s="1" customFormat="1" spans="1:46">
      <c r="A54" s="13"/>
      <c r="B54" s="13"/>
      <c r="C54" s="16">
        <v>12</v>
      </c>
      <c r="D54" s="19">
        <v>-12.3738804100323</v>
      </c>
      <c r="E54" s="20">
        <f t="shared" si="38"/>
        <v>-9.44260415346667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3" t="s">
        <v>44</v>
      </c>
      <c r="T56" s="23"/>
      <c r="U56" s="23"/>
      <c r="V56" s="23" t="s">
        <v>45</v>
      </c>
      <c r="W56" s="23" t="s">
        <v>46</v>
      </c>
      <c r="X56" s="23" t="s">
        <v>47</v>
      </c>
      <c r="Y56" s="23" t="s">
        <v>48</v>
      </c>
      <c r="Z56" s="23" t="s">
        <v>49</v>
      </c>
      <c r="AA56" s="23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134.758</v>
      </c>
      <c r="C58" s="16" t="s">
        <v>72</v>
      </c>
      <c r="D58" s="17">
        <v>-12</v>
      </c>
      <c r="E58" s="16"/>
      <c r="F58" s="16"/>
      <c r="G58" s="13">
        <v>1</v>
      </c>
      <c r="H58" s="18">
        <f t="shared" ref="H58:H69" si="40">E59</f>
        <v>-12</v>
      </c>
      <c r="I58" s="18">
        <f t="shared" ref="I58:I69" si="41">H58+273.15</f>
        <v>261.15</v>
      </c>
      <c r="J58" s="18">
        <f t="shared" ref="J58:J69" si="42">EXP(($C$16*(I58-$C$14))/($C$17*I58*$C$14))</f>
        <v>0.00338724017142846</v>
      </c>
      <c r="K58" s="18">
        <f t="shared" ref="K58:K69" si="43">$B$58/12</f>
        <v>11.2298333333333</v>
      </c>
      <c r="L58" s="18">
        <f t="shared" ref="L58:L69" si="44">K58*$B$59/100</f>
        <v>3.032055</v>
      </c>
      <c r="M58" s="13" t="s">
        <v>73</v>
      </c>
      <c r="N58" s="13"/>
      <c r="O58" s="18">
        <f>L58</f>
        <v>3.032055</v>
      </c>
      <c r="P58" s="18">
        <f t="shared" ref="P58:P69" si="45">O58*J58</f>
        <v>0.0102702984979805</v>
      </c>
      <c r="Q58" s="24">
        <f t="shared" ref="Q58:Q69" si="46">P58*$B$60</f>
        <v>0.00297838656441435</v>
      </c>
      <c r="R58" s="18">
        <f t="shared" ref="R58:R69" si="47">L58*$B$60</f>
        <v>0.87929595</v>
      </c>
      <c r="S58" s="25">
        <f t="shared" ref="S58:S69" si="48">Q58/R58</f>
        <v>0.00338724017142846</v>
      </c>
      <c r="T58" s="3">
        <v>0.27</v>
      </c>
      <c r="U58" s="26">
        <f t="shared" ref="U58:U69" si="49">S58*T58</f>
        <v>0.000914554846285684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0.226577698006633</v>
      </c>
      <c r="AC58" s="29">
        <f t="shared" ref="AC58:AC69" si="51">$B$58/12</f>
        <v>11.2298333333333</v>
      </c>
      <c r="AD58" s="1">
        <f t="shared" ref="AD58:AD69" si="52">$B$60</f>
        <v>0.29</v>
      </c>
      <c r="AE58" s="30">
        <f t="shared" ref="AE58:AE69" si="53">$E$7/12</f>
        <v>3.67945205479452</v>
      </c>
      <c r="AF58" s="1">
        <f t="shared" ref="AF58:AF69" si="54">AE58*10000*AC58*AB58</f>
        <v>93621.0740314481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9">
        <v>-15.774834344129</v>
      </c>
      <c r="E59" s="20">
        <f t="shared" ref="E59:E70" si="55">D58</f>
        <v>-12</v>
      </c>
      <c r="F59" s="16" t="s">
        <v>73</v>
      </c>
      <c r="G59" s="13">
        <v>2</v>
      </c>
      <c r="H59" s="18">
        <f t="shared" si="40"/>
        <v>-15.774834344129</v>
      </c>
      <c r="I59" s="18">
        <f t="shared" si="41"/>
        <v>257.375165655871</v>
      </c>
      <c r="J59" s="18">
        <f t="shared" si="42"/>
        <v>0.00196046092861728</v>
      </c>
      <c r="K59" s="18">
        <f t="shared" si="43"/>
        <v>11.2298333333333</v>
      </c>
      <c r="L59" s="18">
        <f t="shared" si="44"/>
        <v>3.032055</v>
      </c>
      <c r="M59" s="13" t="s">
        <v>73</v>
      </c>
      <c r="N59" s="13"/>
      <c r="O59" s="18">
        <f t="shared" ref="O59:O69" si="56">L59+O58-P58-N59</f>
        <v>6.05383970150202</v>
      </c>
      <c r="P59" s="18">
        <f t="shared" si="45"/>
        <v>0.0118683162029068</v>
      </c>
      <c r="Q59" s="24">
        <f t="shared" si="46"/>
        <v>0.00344181169884297</v>
      </c>
      <c r="R59" s="18">
        <f t="shared" si="47"/>
        <v>0.87929595</v>
      </c>
      <c r="S59" s="25">
        <f t="shared" si="48"/>
        <v>0.00391428130522263</v>
      </c>
      <c r="T59" s="3">
        <v>0.27</v>
      </c>
      <c r="U59" s="26">
        <f t="shared" si="49"/>
        <v>0.00105685595241011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0.226605347111553</v>
      </c>
      <c r="AC59" s="29">
        <f t="shared" si="51"/>
        <v>11.2298333333333</v>
      </c>
      <c r="AD59" s="1">
        <f t="shared" si="52"/>
        <v>0.29</v>
      </c>
      <c r="AE59" s="30">
        <f t="shared" si="53"/>
        <v>3.67945205479452</v>
      </c>
      <c r="AF59" s="1">
        <f t="shared" si="54"/>
        <v>93632.498540221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37</v>
      </c>
      <c r="B60" s="13">
        <f>H7</f>
        <v>0.29</v>
      </c>
      <c r="C60" s="16">
        <v>2</v>
      </c>
      <c r="D60" s="19">
        <v>-12.2327053735862</v>
      </c>
      <c r="E60" s="20">
        <f t="shared" si="55"/>
        <v>-15.774834344129</v>
      </c>
      <c r="F60" s="16" t="s">
        <v>73</v>
      </c>
      <c r="G60" s="13">
        <v>3</v>
      </c>
      <c r="H60" s="18">
        <f t="shared" si="40"/>
        <v>-12.2327053735862</v>
      </c>
      <c r="I60" s="18">
        <f t="shared" si="41"/>
        <v>260.917294626414</v>
      </c>
      <c r="J60" s="18">
        <f t="shared" si="42"/>
        <v>0.003276456817632</v>
      </c>
      <c r="K60" s="18">
        <f t="shared" si="43"/>
        <v>11.2298333333333</v>
      </c>
      <c r="L60" s="18">
        <f t="shared" si="44"/>
        <v>3.032055</v>
      </c>
      <c r="M60" s="13" t="s">
        <v>73</v>
      </c>
      <c r="N60" s="13"/>
      <c r="O60" s="18">
        <f t="shared" si="56"/>
        <v>9.07402638529911</v>
      </c>
      <c r="P60" s="18">
        <f t="shared" si="45"/>
        <v>0.0297306556134859</v>
      </c>
      <c r="Q60" s="24">
        <f t="shared" si="46"/>
        <v>0.00862189012791092</v>
      </c>
      <c r="R60" s="18">
        <f t="shared" si="47"/>
        <v>0.87929595</v>
      </c>
      <c r="S60" s="25">
        <f t="shared" si="48"/>
        <v>0.00980544733307474</v>
      </c>
      <c r="T60" s="3">
        <v>0.27</v>
      </c>
      <c r="U60" s="26">
        <f t="shared" si="49"/>
        <v>0.00264747077993018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0.22691440357254</v>
      </c>
      <c r="AC60" s="29">
        <f t="shared" si="51"/>
        <v>11.2298333333333</v>
      </c>
      <c r="AD60" s="1">
        <f t="shared" si="52"/>
        <v>0.29</v>
      </c>
      <c r="AE60" s="30">
        <f t="shared" si="53"/>
        <v>3.67945205479452</v>
      </c>
      <c r="AF60" s="1">
        <f t="shared" si="54"/>
        <v>93760.1995366938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9">
        <v>-9.22999684719355</v>
      </c>
      <c r="E61" s="20">
        <f t="shared" si="55"/>
        <v>-12.2327053735862</v>
      </c>
      <c r="F61" s="16" t="s">
        <v>73</v>
      </c>
      <c r="G61" s="13">
        <v>4</v>
      </c>
      <c r="H61" s="18">
        <f t="shared" si="40"/>
        <v>-9.22999684719355</v>
      </c>
      <c r="I61" s="18">
        <f t="shared" si="41"/>
        <v>263.920003152806</v>
      </c>
      <c r="J61" s="18">
        <f t="shared" si="42"/>
        <v>0.00500950427694645</v>
      </c>
      <c r="K61" s="18">
        <f t="shared" si="43"/>
        <v>11.2298333333333</v>
      </c>
      <c r="L61" s="18">
        <f t="shared" si="44"/>
        <v>3.032055</v>
      </c>
      <c r="M61" s="13" t="s">
        <v>73</v>
      </c>
      <c r="N61" s="13"/>
      <c r="O61" s="18">
        <f t="shared" si="56"/>
        <v>12.0763507296856</v>
      </c>
      <c r="P61" s="18">
        <f t="shared" si="45"/>
        <v>0.0604965306302655</v>
      </c>
      <c r="Q61" s="24">
        <f t="shared" si="46"/>
        <v>0.017543993882777</v>
      </c>
      <c r="R61" s="18">
        <f t="shared" si="47"/>
        <v>0.87929595</v>
      </c>
      <c r="S61" s="25">
        <f t="shared" si="48"/>
        <v>0.0199523196743679</v>
      </c>
      <c r="T61" s="3">
        <v>0.27</v>
      </c>
      <c r="U61" s="26">
        <f t="shared" si="49"/>
        <v>0.00538712631207933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0.227446718642437</v>
      </c>
      <c r="AC61" s="29">
        <f t="shared" si="51"/>
        <v>11.2298333333333</v>
      </c>
      <c r="AD61" s="1">
        <f t="shared" si="52"/>
        <v>0.29</v>
      </c>
      <c r="AE61" s="30">
        <f t="shared" si="53"/>
        <v>3.67945205479452</v>
      </c>
      <c r="AF61" s="1">
        <f t="shared" si="54"/>
        <v>93980.1501717532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9">
        <v>-4.8976340904</v>
      </c>
      <c r="E62" s="20">
        <f t="shared" si="55"/>
        <v>-9.22999684719355</v>
      </c>
      <c r="F62" s="16" t="s">
        <v>73</v>
      </c>
      <c r="G62" s="13">
        <v>5</v>
      </c>
      <c r="H62" s="18">
        <f t="shared" si="40"/>
        <v>-4.8976340904</v>
      </c>
      <c r="I62" s="18">
        <f t="shared" si="41"/>
        <v>268.2523659096</v>
      </c>
      <c r="J62" s="18">
        <f t="shared" si="42"/>
        <v>0.00908995700797491</v>
      </c>
      <c r="K62" s="18">
        <f t="shared" si="43"/>
        <v>11.2298333333333</v>
      </c>
      <c r="L62" s="18">
        <f t="shared" si="44"/>
        <v>3.032055</v>
      </c>
      <c r="M62" s="13" t="s">
        <v>75</v>
      </c>
      <c r="N62" s="18">
        <f>(O61-P61)*$C$22/100</f>
        <v>11.4150614891026</v>
      </c>
      <c r="O62" s="18">
        <f t="shared" si="56"/>
        <v>3.63284770995277</v>
      </c>
      <c r="P62" s="18">
        <f t="shared" si="45"/>
        <v>0.0330224294999908</v>
      </c>
      <c r="Q62" s="24">
        <f t="shared" si="46"/>
        <v>0.00957650455499732</v>
      </c>
      <c r="R62" s="18">
        <f t="shared" si="47"/>
        <v>0.87929595</v>
      </c>
      <c r="S62" s="25">
        <f t="shared" si="48"/>
        <v>0.0108911050426166</v>
      </c>
      <c r="T62" s="3">
        <v>0.27</v>
      </c>
      <c r="U62" s="26">
        <f t="shared" si="49"/>
        <v>0.00294059836150647</v>
      </c>
      <c r="V62" s="3">
        <v>180.9</v>
      </c>
      <c r="W62" s="27">
        <v>6</v>
      </c>
      <c r="X62" s="27">
        <v>3</v>
      </c>
      <c r="Y62" s="27">
        <v>0.3</v>
      </c>
      <c r="Z62" s="27">
        <v>6</v>
      </c>
      <c r="AA62" s="3">
        <v>30.2</v>
      </c>
      <c r="AB62" s="2">
        <f t="shared" si="50"/>
        <v>0.226971358261641</v>
      </c>
      <c r="AC62" s="29">
        <f t="shared" si="51"/>
        <v>11.2298333333333</v>
      </c>
      <c r="AD62" s="1">
        <f t="shared" si="52"/>
        <v>0.29</v>
      </c>
      <c r="AE62" s="30">
        <f t="shared" si="53"/>
        <v>3.67945205479452</v>
      </c>
      <c r="AF62" s="1">
        <f t="shared" si="54"/>
        <v>93783.7330053962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9">
        <v>-0.166716067774194</v>
      </c>
      <c r="E63" s="20">
        <f t="shared" si="55"/>
        <v>-4.8976340904</v>
      </c>
      <c r="F63" s="16" t="s">
        <v>75</v>
      </c>
      <c r="G63" s="13">
        <v>6</v>
      </c>
      <c r="H63" s="18">
        <f t="shared" si="40"/>
        <v>-0.166716067774194</v>
      </c>
      <c r="I63" s="18">
        <f t="shared" si="41"/>
        <v>272.983283932226</v>
      </c>
      <c r="J63" s="18">
        <f t="shared" si="42"/>
        <v>0.0170511043397195</v>
      </c>
      <c r="K63" s="18">
        <f t="shared" si="43"/>
        <v>11.2298333333333</v>
      </c>
      <c r="L63" s="18">
        <f t="shared" si="44"/>
        <v>3.032055</v>
      </c>
      <c r="M63" s="13" t="s">
        <v>73</v>
      </c>
      <c r="N63" s="13"/>
      <c r="O63" s="18">
        <f t="shared" si="56"/>
        <v>6.63188028045278</v>
      </c>
      <c r="P63" s="18">
        <f t="shared" si="45"/>
        <v>0.113080882630529</v>
      </c>
      <c r="Q63" s="24">
        <f t="shared" si="46"/>
        <v>0.0327934559628533</v>
      </c>
      <c r="R63" s="18">
        <f t="shared" si="47"/>
        <v>0.87929595</v>
      </c>
      <c r="S63" s="25">
        <f t="shared" si="48"/>
        <v>0.0372951290891915</v>
      </c>
      <c r="T63" s="3">
        <v>0.27</v>
      </c>
      <c r="U63" s="26">
        <f t="shared" si="49"/>
        <v>0.0100696848540817</v>
      </c>
      <c r="V63" s="3">
        <v>180.9</v>
      </c>
      <c r="W63" s="27">
        <v>6</v>
      </c>
      <c r="X63" s="27">
        <v>3</v>
      </c>
      <c r="Y63" s="27">
        <v>0.3</v>
      </c>
      <c r="Z63" s="27">
        <v>6</v>
      </c>
      <c r="AA63" s="3">
        <v>30.2</v>
      </c>
      <c r="AB63" s="2">
        <f t="shared" si="50"/>
        <v>0.228356539767148</v>
      </c>
      <c r="AC63" s="29">
        <f t="shared" si="51"/>
        <v>11.2298333333333</v>
      </c>
      <c r="AD63" s="1">
        <f t="shared" si="52"/>
        <v>0.29</v>
      </c>
      <c r="AE63" s="30">
        <f t="shared" si="53"/>
        <v>3.67945205479452</v>
      </c>
      <c r="AF63" s="1">
        <f t="shared" si="54"/>
        <v>94356.084924473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9">
        <v>6.12030054576667</v>
      </c>
      <c r="E64" s="20">
        <f t="shared" si="55"/>
        <v>-0.166716067774194</v>
      </c>
      <c r="F64" s="16" t="s">
        <v>73</v>
      </c>
      <c r="G64" s="13">
        <v>7</v>
      </c>
      <c r="H64" s="18">
        <f t="shared" si="40"/>
        <v>6.12030054576667</v>
      </c>
      <c r="I64" s="18">
        <f t="shared" si="41"/>
        <v>279.270300545767</v>
      </c>
      <c r="J64" s="18">
        <f t="shared" si="42"/>
        <v>0.0380608208115603</v>
      </c>
      <c r="K64" s="18">
        <f t="shared" si="43"/>
        <v>11.2298333333333</v>
      </c>
      <c r="L64" s="18">
        <f t="shared" si="44"/>
        <v>3.032055</v>
      </c>
      <c r="M64" s="13" t="s">
        <v>73</v>
      </c>
      <c r="N64" s="13"/>
      <c r="O64" s="18">
        <f t="shared" si="56"/>
        <v>9.55085439782225</v>
      </c>
      <c r="P64" s="18">
        <f t="shared" si="45"/>
        <v>0.363513357832815</v>
      </c>
      <c r="Q64" s="24">
        <f t="shared" si="46"/>
        <v>0.105418873771516</v>
      </c>
      <c r="R64" s="18">
        <f t="shared" si="47"/>
        <v>0.87929595</v>
      </c>
      <c r="S64" s="25">
        <f t="shared" si="48"/>
        <v>0.119890093627198</v>
      </c>
      <c r="T64" s="3">
        <v>0.27</v>
      </c>
      <c r="U64" s="26">
        <f t="shared" si="49"/>
        <v>0.0323703252793436</v>
      </c>
      <c r="V64" s="3">
        <v>180.9</v>
      </c>
      <c r="W64" s="27">
        <v>6</v>
      </c>
      <c r="X64" s="27">
        <v>3</v>
      </c>
      <c r="Y64" s="27">
        <v>0.3</v>
      </c>
      <c r="Z64" s="27">
        <v>6</v>
      </c>
      <c r="AA64" s="3">
        <v>30.2</v>
      </c>
      <c r="AB64" s="2">
        <f t="shared" si="50"/>
        <v>0.232689554201776</v>
      </c>
      <c r="AC64" s="29">
        <f t="shared" si="51"/>
        <v>11.2298333333333</v>
      </c>
      <c r="AD64" s="1">
        <f t="shared" si="52"/>
        <v>0.29</v>
      </c>
      <c r="AE64" s="30">
        <f t="shared" si="53"/>
        <v>3.67945205479452</v>
      </c>
      <c r="AF64" s="1">
        <f t="shared" si="54"/>
        <v>96146.4706011419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9">
        <v>8.59295733087096</v>
      </c>
      <c r="E65" s="20">
        <f t="shared" si="55"/>
        <v>6.12030054576667</v>
      </c>
      <c r="F65" s="16" t="s">
        <v>73</v>
      </c>
      <c r="G65" s="13">
        <v>8</v>
      </c>
      <c r="H65" s="18">
        <f t="shared" si="40"/>
        <v>8.59295733087096</v>
      </c>
      <c r="I65" s="18">
        <f t="shared" si="41"/>
        <v>281.742957330871</v>
      </c>
      <c r="J65" s="18">
        <f t="shared" si="42"/>
        <v>0.0516852058523383</v>
      </c>
      <c r="K65" s="18">
        <f t="shared" si="43"/>
        <v>11.2298333333333</v>
      </c>
      <c r="L65" s="18">
        <f t="shared" si="44"/>
        <v>3.032055</v>
      </c>
      <c r="M65" s="13" t="s">
        <v>73</v>
      </c>
      <c r="N65" s="13"/>
      <c r="O65" s="18">
        <f t="shared" si="56"/>
        <v>12.2193960399894</v>
      </c>
      <c r="P65" s="18">
        <f t="shared" si="45"/>
        <v>0.631561999718101</v>
      </c>
      <c r="Q65" s="24">
        <f t="shared" si="46"/>
        <v>0.183152979918249</v>
      </c>
      <c r="R65" s="18">
        <f t="shared" si="47"/>
        <v>0.87929595</v>
      </c>
      <c r="S65" s="25">
        <f t="shared" si="48"/>
        <v>0.208295034132989</v>
      </c>
      <c r="T65" s="3">
        <v>0.27</v>
      </c>
      <c r="U65" s="26">
        <f t="shared" si="49"/>
        <v>0.0562396592159072</v>
      </c>
      <c r="V65" s="3">
        <v>180.9</v>
      </c>
      <c r="W65" s="27">
        <v>6</v>
      </c>
      <c r="X65" s="27">
        <v>3</v>
      </c>
      <c r="Y65" s="27">
        <v>0.3</v>
      </c>
      <c r="Z65" s="27">
        <v>6</v>
      </c>
      <c r="AA65" s="3">
        <v>30.2</v>
      </c>
      <c r="AB65" s="2">
        <f t="shared" si="50"/>
        <v>0.237327365785651</v>
      </c>
      <c r="AC65" s="29">
        <f t="shared" si="51"/>
        <v>11.2298333333333</v>
      </c>
      <c r="AD65" s="1">
        <f t="shared" si="52"/>
        <v>0.29</v>
      </c>
      <c r="AE65" s="30">
        <f t="shared" si="53"/>
        <v>3.67945205479452</v>
      </c>
      <c r="AF65" s="1">
        <f t="shared" si="54"/>
        <v>98062.7973422896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9">
        <v>7.57686162364516</v>
      </c>
      <c r="E66" s="20">
        <f t="shared" si="55"/>
        <v>8.59295733087096</v>
      </c>
      <c r="F66" s="16" t="s">
        <v>73</v>
      </c>
      <c r="G66" s="13">
        <v>9</v>
      </c>
      <c r="H66" s="18">
        <f t="shared" si="40"/>
        <v>7.57686162364516</v>
      </c>
      <c r="I66" s="18">
        <f t="shared" si="41"/>
        <v>280.726861623645</v>
      </c>
      <c r="J66" s="18">
        <f t="shared" si="42"/>
        <v>0.045608050697515</v>
      </c>
      <c r="K66" s="18">
        <f t="shared" si="43"/>
        <v>11.2298333333333</v>
      </c>
      <c r="L66" s="18">
        <f t="shared" si="44"/>
        <v>3.032055</v>
      </c>
      <c r="M66" s="13" t="s">
        <v>73</v>
      </c>
      <c r="N66" s="13"/>
      <c r="O66" s="18">
        <f t="shared" si="56"/>
        <v>14.6198890402713</v>
      </c>
      <c r="P66" s="18">
        <f t="shared" si="45"/>
        <v>0.666784640540739</v>
      </c>
      <c r="Q66" s="24">
        <f t="shared" si="46"/>
        <v>0.193367545756814</v>
      </c>
      <c r="R66" s="18">
        <f t="shared" si="47"/>
        <v>0.87929595</v>
      </c>
      <c r="S66" s="25">
        <f t="shared" si="48"/>
        <v>0.219911789377415</v>
      </c>
      <c r="T66" s="3">
        <v>0.27</v>
      </c>
      <c r="U66" s="26">
        <f t="shared" si="49"/>
        <v>0.0593761831319021</v>
      </c>
      <c r="V66" s="3">
        <v>180.9</v>
      </c>
      <c r="W66" s="27">
        <v>6</v>
      </c>
      <c r="X66" s="27">
        <v>3</v>
      </c>
      <c r="Y66" s="27">
        <v>0.3</v>
      </c>
      <c r="Z66" s="27">
        <v>6</v>
      </c>
      <c r="AA66" s="3">
        <v>30.2</v>
      </c>
      <c r="AB66" s="2">
        <f t="shared" si="50"/>
        <v>0.237936792382529</v>
      </c>
      <c r="AC66" s="29">
        <f t="shared" si="51"/>
        <v>11.2298333333333</v>
      </c>
      <c r="AD66" s="1">
        <f t="shared" si="52"/>
        <v>0.29</v>
      </c>
      <c r="AE66" s="30">
        <f t="shared" si="53"/>
        <v>3.67945205479452</v>
      </c>
      <c r="AF66" s="1">
        <f t="shared" si="54"/>
        <v>98314.6101775553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9">
        <v>4.28305624033333</v>
      </c>
      <c r="E67" s="20">
        <f t="shared" si="55"/>
        <v>7.57686162364516</v>
      </c>
      <c r="F67" s="16" t="s">
        <v>73</v>
      </c>
      <c r="G67" s="13">
        <v>10</v>
      </c>
      <c r="H67" s="18">
        <f t="shared" si="40"/>
        <v>4.28305624033333</v>
      </c>
      <c r="I67" s="18">
        <f t="shared" si="41"/>
        <v>277.433056240333</v>
      </c>
      <c r="J67" s="18">
        <f t="shared" si="42"/>
        <v>0.0302137857765649</v>
      </c>
      <c r="K67" s="18">
        <f t="shared" si="43"/>
        <v>11.2298333333333</v>
      </c>
      <c r="L67" s="18">
        <f t="shared" si="44"/>
        <v>3.032055</v>
      </c>
      <c r="M67" s="13" t="s">
        <v>73</v>
      </c>
      <c r="N67" s="13"/>
      <c r="O67" s="18">
        <f t="shared" si="56"/>
        <v>16.9851593997306</v>
      </c>
      <c r="P67" s="18">
        <f t="shared" si="45"/>
        <v>0.513185967484268</v>
      </c>
      <c r="Q67" s="24">
        <f t="shared" si="46"/>
        <v>0.148823930570438</v>
      </c>
      <c r="R67" s="18">
        <f t="shared" si="47"/>
        <v>0.87929595</v>
      </c>
      <c r="S67" s="25">
        <f t="shared" si="48"/>
        <v>0.169253515349909</v>
      </c>
      <c r="T67" s="3">
        <v>0.27</v>
      </c>
      <c r="U67" s="26">
        <f t="shared" si="49"/>
        <v>0.0456984491444754</v>
      </c>
      <c r="V67" s="3">
        <v>180.9</v>
      </c>
      <c r="W67" s="27">
        <v>6</v>
      </c>
      <c r="X67" s="27">
        <v>3</v>
      </c>
      <c r="Y67" s="27">
        <v>0.3</v>
      </c>
      <c r="Z67" s="27">
        <v>6</v>
      </c>
      <c r="AA67" s="3">
        <v>30.2</v>
      </c>
      <c r="AB67" s="2">
        <f t="shared" si="50"/>
        <v>0.235279208668772</v>
      </c>
      <c r="AC67" s="29">
        <f t="shared" si="51"/>
        <v>11.2298333333333</v>
      </c>
      <c r="AD67" s="1">
        <f t="shared" si="52"/>
        <v>0.29</v>
      </c>
      <c r="AE67" s="30">
        <f t="shared" si="53"/>
        <v>3.67945205479452</v>
      </c>
      <c r="AF67" s="1">
        <f t="shared" si="54"/>
        <v>97216.5063315045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9">
        <v>-3.8839450076129</v>
      </c>
      <c r="E68" s="20">
        <f t="shared" si="55"/>
        <v>4.28305624033333</v>
      </c>
      <c r="F68" s="16" t="s">
        <v>73</v>
      </c>
      <c r="G68" s="13">
        <v>11</v>
      </c>
      <c r="H68" s="18">
        <f t="shared" si="40"/>
        <v>-3.8839450076129</v>
      </c>
      <c r="I68" s="18">
        <f t="shared" si="41"/>
        <v>269.266054992387</v>
      </c>
      <c r="J68" s="18">
        <f t="shared" si="42"/>
        <v>0.0104209237953441</v>
      </c>
      <c r="K68" s="18">
        <f t="shared" si="43"/>
        <v>11.2298333333333</v>
      </c>
      <c r="L68" s="18">
        <f t="shared" si="44"/>
        <v>3.032055</v>
      </c>
      <c r="M68" s="13" t="s">
        <v>75</v>
      </c>
      <c r="N68" s="18">
        <f>(O67-P67)*$C$22/100</f>
        <v>15.648374760634</v>
      </c>
      <c r="O68" s="18">
        <f t="shared" si="56"/>
        <v>3.85565367161232</v>
      </c>
      <c r="P68" s="18">
        <f t="shared" si="45"/>
        <v>0.0401794730931106</v>
      </c>
      <c r="Q68" s="24">
        <f t="shared" si="46"/>
        <v>0.0116520471970021</v>
      </c>
      <c r="R68" s="18">
        <f t="shared" si="47"/>
        <v>0.87929595</v>
      </c>
      <c r="S68" s="25">
        <f t="shared" si="48"/>
        <v>0.0132515647285787</v>
      </c>
      <c r="T68" s="3">
        <v>0.27</v>
      </c>
      <c r="U68" s="26">
        <f t="shared" si="49"/>
        <v>0.00357792247671624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0.227095190337226</v>
      </c>
      <c r="AC68" s="29">
        <f t="shared" si="51"/>
        <v>11.2298333333333</v>
      </c>
      <c r="AD68" s="1">
        <f t="shared" si="52"/>
        <v>0.29</v>
      </c>
      <c r="AE68" s="30">
        <f t="shared" si="53"/>
        <v>3.67945205479452</v>
      </c>
      <c r="AF68" s="1">
        <f t="shared" si="54"/>
        <v>93834.8999649771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9">
        <v>-9.44260415346667</v>
      </c>
      <c r="E69" s="20">
        <f t="shared" si="55"/>
        <v>-3.8839450076129</v>
      </c>
      <c r="F69" s="16" t="s">
        <v>75</v>
      </c>
      <c r="G69" s="13">
        <v>12</v>
      </c>
      <c r="H69" s="18">
        <f t="shared" si="40"/>
        <v>-9.44260415346667</v>
      </c>
      <c r="I69" s="18">
        <f t="shared" si="41"/>
        <v>263.707395846533</v>
      </c>
      <c r="J69" s="18">
        <f t="shared" si="42"/>
        <v>0.00486269575516629</v>
      </c>
      <c r="K69" s="18">
        <f t="shared" si="43"/>
        <v>11.2298333333333</v>
      </c>
      <c r="L69" s="18">
        <f t="shared" si="44"/>
        <v>3.032055</v>
      </c>
      <c r="M69" s="13" t="s">
        <v>73</v>
      </c>
      <c r="N69" s="13"/>
      <c r="O69" s="18">
        <f t="shared" si="56"/>
        <v>6.84752919851921</v>
      </c>
      <c r="P69" s="18">
        <f t="shared" si="45"/>
        <v>0.0332974511670166</v>
      </c>
      <c r="Q69" s="24">
        <f t="shared" si="46"/>
        <v>0.0096562608384348</v>
      </c>
      <c r="R69" s="18">
        <f t="shared" si="47"/>
        <v>0.87929595</v>
      </c>
      <c r="S69" s="25">
        <f t="shared" si="48"/>
        <v>0.0109818097518075</v>
      </c>
      <c r="T69" s="3">
        <v>0.27</v>
      </c>
      <c r="U69" s="26">
        <f t="shared" si="49"/>
        <v>0.00296508863298801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0.22697611672139</v>
      </c>
      <c r="AC69" s="29">
        <f t="shared" si="51"/>
        <v>11.2298333333333</v>
      </c>
      <c r="AD69" s="1">
        <f t="shared" si="52"/>
        <v>0.29</v>
      </c>
      <c r="AE69" s="30">
        <f t="shared" si="53"/>
        <v>3.67945205479452</v>
      </c>
      <c r="AF69" s="1">
        <f t="shared" si="54"/>
        <v>93785.6991835168</v>
      </c>
      <c r="AG69" s="1">
        <f>SUM(AF58:AF69)</f>
        <v>1140494.72381097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9">
        <v>-12.3738804100323</v>
      </c>
      <c r="E70" s="20">
        <f t="shared" si="55"/>
        <v>-9.44260415346667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3" t="s">
        <v>44</v>
      </c>
      <c r="T72" s="23"/>
      <c r="U72" s="23"/>
      <c r="V72" s="23" t="s">
        <v>45</v>
      </c>
      <c r="W72" s="23"/>
      <c r="X72" s="23"/>
      <c r="Y72" s="23" t="s">
        <v>46</v>
      </c>
      <c r="Z72" s="23"/>
      <c r="AA72" s="23"/>
      <c r="AB72" s="23" t="s">
        <v>47</v>
      </c>
      <c r="AC72" s="23"/>
      <c r="AD72" s="23"/>
      <c r="AE72" s="23" t="s">
        <v>48</v>
      </c>
      <c r="AF72" s="23"/>
      <c r="AG72" s="23"/>
      <c r="AH72" s="23" t="s">
        <v>49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51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4" t="s">
        <v>11</v>
      </c>
      <c r="AR73" s="34" t="s">
        <v>12</v>
      </c>
      <c r="AS73" s="34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-12</v>
      </c>
      <c r="E74" s="16"/>
      <c r="F74" s="16"/>
      <c r="G74" s="13">
        <v>1</v>
      </c>
      <c r="H74" s="18">
        <f t="shared" ref="H74:H85" si="57">E75</f>
        <v>-12</v>
      </c>
      <c r="I74" s="18">
        <f t="shared" ref="I74:I85" si="58">H74+273.15</f>
        <v>261.15</v>
      </c>
      <c r="J74" s="18">
        <f t="shared" ref="J74:J85" si="59">EXP(($C$16*(I74-$C$14))/($C$17*I74*$C$14))</f>
        <v>0.00338724017142846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0.00176549732215194</v>
      </c>
      <c r="Q74" s="24">
        <f t="shared" ref="Q74:Q85" si="63">P74*$B$76</f>
        <v>0.000459029303759505</v>
      </c>
      <c r="R74" s="18">
        <f t="shared" ref="R74:R85" si="64">L74*$B$76</f>
        <v>0.1355172</v>
      </c>
      <c r="S74" s="25">
        <f t="shared" ref="S74:S85" si="65">Q74/R74</f>
        <v>0.00338724017142846</v>
      </c>
      <c r="T74" s="3">
        <v>0.01</v>
      </c>
      <c r="U74" s="26">
        <f t="shared" ref="U74:U85" si="66">S74*T74</f>
        <v>3.38724017142846e-5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0.00552387240171429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>$E$8/12</f>
        <v>2.37299616151354</v>
      </c>
      <c r="AX74" s="1">
        <f t="shared" ref="AX74:AX85" si="72">AW74*10000*AV74*0.67*AU74*AT74</f>
        <v>1190.17245908809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-15.774834344129</v>
      </c>
      <c r="E75" s="20">
        <f t="shared" ref="E75:E86" si="73">D74</f>
        <v>-12</v>
      </c>
      <c r="F75" s="16" t="s">
        <v>73</v>
      </c>
      <c r="G75" s="13">
        <v>2</v>
      </c>
      <c r="H75" s="18">
        <f t="shared" si="57"/>
        <v>-15.774834344129</v>
      </c>
      <c r="I75" s="18">
        <f t="shared" si="58"/>
        <v>257.375165655871</v>
      </c>
      <c r="J75" s="18">
        <f t="shared" si="59"/>
        <v>0.00196046092861728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1.04067450267785</v>
      </c>
      <c r="P75" s="18">
        <f t="shared" si="62"/>
        <v>0.00204020170190814</v>
      </c>
      <c r="Q75" s="24">
        <f t="shared" si="63"/>
        <v>0.000530452442496117</v>
      </c>
      <c r="R75" s="18">
        <f t="shared" si="64"/>
        <v>0.1355172</v>
      </c>
      <c r="S75" s="25">
        <f t="shared" si="65"/>
        <v>0.00391428130522263</v>
      </c>
      <c r="T75" s="3">
        <v>0.01</v>
      </c>
      <c r="U75" s="26">
        <f t="shared" si="66"/>
        <v>3.91428130522263e-5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0.00552914281305223</v>
      </c>
      <c r="AU75" s="29">
        <f t="shared" si="70"/>
        <v>52.122</v>
      </c>
      <c r="AV75" s="1">
        <f t="shared" si="71"/>
        <v>0.26</v>
      </c>
      <c r="AW75" s="2">
        <f t="shared" ref="AW75:AW85" si="75">$E$8/12</f>
        <v>2.37299616151354</v>
      </c>
      <c r="AX75" s="1">
        <f t="shared" si="72"/>
        <v>1191.30802087633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9">
        <v>-12.2327053735862</v>
      </c>
      <c r="E76" s="20">
        <f t="shared" si="73"/>
        <v>-15.774834344129</v>
      </c>
      <c r="F76" s="16" t="s">
        <v>73</v>
      </c>
      <c r="G76" s="13">
        <v>3</v>
      </c>
      <c r="H76" s="18">
        <f t="shared" si="57"/>
        <v>-12.2327053735862</v>
      </c>
      <c r="I76" s="18">
        <f t="shared" si="58"/>
        <v>260.917294626414</v>
      </c>
      <c r="J76" s="18">
        <f t="shared" si="59"/>
        <v>0.003276456817632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1.55985430097594</v>
      </c>
      <c r="P76" s="18">
        <f t="shared" si="62"/>
        <v>0.00511079525894522</v>
      </c>
      <c r="Q76" s="24">
        <f t="shared" si="63"/>
        <v>0.00132880676732576</v>
      </c>
      <c r="R76" s="18">
        <f t="shared" si="64"/>
        <v>0.1355172</v>
      </c>
      <c r="S76" s="25">
        <f t="shared" si="65"/>
        <v>0.00980544733307474</v>
      </c>
      <c r="T76" s="3">
        <v>0.01</v>
      </c>
      <c r="U76" s="26">
        <f t="shared" si="66"/>
        <v>9.80544733307474e-5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0.00558805447333075</v>
      </c>
      <c r="AU76" s="29">
        <f t="shared" si="70"/>
        <v>52.122</v>
      </c>
      <c r="AV76" s="1">
        <f t="shared" si="71"/>
        <v>0.26</v>
      </c>
      <c r="AW76" s="2">
        <f t="shared" si="75"/>
        <v>2.37299616151354</v>
      </c>
      <c r="AX76" s="1">
        <f t="shared" si="72"/>
        <v>1204.00111559026</v>
      </c>
    </row>
    <row r="77" s="1" customFormat="1" spans="1:50">
      <c r="A77" s="13"/>
      <c r="B77" s="13"/>
      <c r="C77" s="16">
        <v>3</v>
      </c>
      <c r="D77" s="19">
        <v>-9.22999684719355</v>
      </c>
      <c r="E77" s="20">
        <f t="shared" si="73"/>
        <v>-12.2327053735862</v>
      </c>
      <c r="F77" s="16" t="s">
        <v>73</v>
      </c>
      <c r="G77" s="13">
        <v>4</v>
      </c>
      <c r="H77" s="18">
        <f t="shared" si="57"/>
        <v>-9.22999684719355</v>
      </c>
      <c r="I77" s="18">
        <f t="shared" si="58"/>
        <v>263.920003152806</v>
      </c>
      <c r="J77" s="18">
        <f t="shared" si="59"/>
        <v>0.00500950427694645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2.075963505717</v>
      </c>
      <c r="P77" s="18">
        <f t="shared" si="62"/>
        <v>0.010399548060674</v>
      </c>
      <c r="Q77" s="24">
        <f t="shared" si="63"/>
        <v>0.00270388249577525</v>
      </c>
      <c r="R77" s="18">
        <f t="shared" si="64"/>
        <v>0.1355172</v>
      </c>
      <c r="S77" s="25">
        <f t="shared" si="65"/>
        <v>0.0199523196743679</v>
      </c>
      <c r="T77" s="3">
        <v>0.01</v>
      </c>
      <c r="U77" s="26">
        <f t="shared" si="66"/>
        <v>0.000199523196743679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0.00568952319674368</v>
      </c>
      <c r="AU77" s="29">
        <f t="shared" si="70"/>
        <v>52.122</v>
      </c>
      <c r="AV77" s="1">
        <f t="shared" si="71"/>
        <v>0.26</v>
      </c>
      <c r="AW77" s="2">
        <f t="shared" si="75"/>
        <v>2.37299616151354</v>
      </c>
      <c r="AX77" s="1">
        <f t="shared" si="72"/>
        <v>1225.86354674045</v>
      </c>
    </row>
    <row r="78" s="1" customFormat="1" spans="1:50">
      <c r="A78" s="13"/>
      <c r="B78" s="13"/>
      <c r="C78" s="16">
        <v>4</v>
      </c>
      <c r="D78" s="19">
        <v>-4.8976340904</v>
      </c>
      <c r="E78" s="20">
        <f t="shared" si="73"/>
        <v>-9.22999684719355</v>
      </c>
      <c r="F78" s="16" t="s">
        <v>73</v>
      </c>
      <c r="G78" s="13">
        <v>5</v>
      </c>
      <c r="H78" s="18">
        <f t="shared" si="57"/>
        <v>-4.8976340904</v>
      </c>
      <c r="I78" s="18">
        <f t="shared" si="58"/>
        <v>268.2523659096</v>
      </c>
      <c r="J78" s="18">
        <f t="shared" si="59"/>
        <v>0.00908995700797491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1.9622857597735</v>
      </c>
      <c r="O78" s="18">
        <f t="shared" si="74"/>
        <v>0.624498197882816</v>
      </c>
      <c r="P78" s="18">
        <f t="shared" si="62"/>
        <v>0.00567666177031261</v>
      </c>
      <c r="Q78" s="24">
        <f t="shared" si="63"/>
        <v>0.00147593206028128</v>
      </c>
      <c r="R78" s="18">
        <f t="shared" si="64"/>
        <v>0.1355172</v>
      </c>
      <c r="S78" s="25">
        <f t="shared" si="65"/>
        <v>0.0108911050426166</v>
      </c>
      <c r="T78" s="3">
        <v>0.01</v>
      </c>
      <c r="U78" s="26">
        <f t="shared" si="66"/>
        <v>0.000108911050426166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0.001</v>
      </c>
      <c r="AF78" s="3">
        <v>0.49</v>
      </c>
      <c r="AG78" s="26">
        <f t="shared" si="67"/>
        <v>0.00049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</v>
      </c>
      <c r="AR78" s="3">
        <v>0.5</v>
      </c>
      <c r="AS78" s="3">
        <f t="shared" si="68"/>
        <v>0.005</v>
      </c>
      <c r="AT78" s="2">
        <f t="shared" si="69"/>
        <v>0.00559891105042617</v>
      </c>
      <c r="AU78" s="29">
        <f t="shared" si="70"/>
        <v>52.122</v>
      </c>
      <c r="AV78" s="1">
        <f t="shared" si="71"/>
        <v>0.26</v>
      </c>
      <c r="AW78" s="2">
        <f t="shared" si="75"/>
        <v>2.37299616151354</v>
      </c>
      <c r="AX78" s="1">
        <f t="shared" si="72"/>
        <v>1206.34027155174</v>
      </c>
    </row>
    <row r="79" s="1" customFormat="1" spans="1:50">
      <c r="A79" s="13"/>
      <c r="B79" s="13"/>
      <c r="C79" s="16">
        <v>5</v>
      </c>
      <c r="D79" s="19">
        <v>-0.166716067774194</v>
      </c>
      <c r="E79" s="20">
        <f t="shared" si="73"/>
        <v>-4.8976340904</v>
      </c>
      <c r="F79" s="16" t="s">
        <v>75</v>
      </c>
      <c r="G79" s="13">
        <v>6</v>
      </c>
      <c r="H79" s="18">
        <f t="shared" si="57"/>
        <v>-0.166716067774194</v>
      </c>
      <c r="I79" s="18">
        <f t="shared" si="58"/>
        <v>272.983283932226</v>
      </c>
      <c r="J79" s="18">
        <f t="shared" si="59"/>
        <v>0.0170511043397195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1.1400415361125</v>
      </c>
      <c r="P79" s="18">
        <f t="shared" si="62"/>
        <v>0.0194389671838684</v>
      </c>
      <c r="Q79" s="24">
        <f t="shared" si="63"/>
        <v>0.00505413146780578</v>
      </c>
      <c r="R79" s="18">
        <f t="shared" si="64"/>
        <v>0.1355172</v>
      </c>
      <c r="S79" s="25">
        <f t="shared" si="65"/>
        <v>0.0372951290891915</v>
      </c>
      <c r="T79" s="3">
        <v>0.01</v>
      </c>
      <c r="U79" s="26">
        <f t="shared" si="66"/>
        <v>0.000372951290891915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0.001</v>
      </c>
      <c r="AF79" s="3">
        <v>0.49</v>
      </c>
      <c r="AG79" s="26">
        <f t="shared" si="67"/>
        <v>0.00049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</v>
      </c>
      <c r="AR79" s="3">
        <v>0.5</v>
      </c>
      <c r="AS79" s="3">
        <f t="shared" si="68"/>
        <v>0.005</v>
      </c>
      <c r="AT79" s="2">
        <f t="shared" si="69"/>
        <v>0.00586295129089192</v>
      </c>
      <c r="AU79" s="29">
        <f t="shared" si="70"/>
        <v>52.122</v>
      </c>
      <c r="AV79" s="1">
        <f t="shared" si="71"/>
        <v>0.26</v>
      </c>
      <c r="AW79" s="2">
        <f t="shared" si="75"/>
        <v>2.37299616151354</v>
      </c>
      <c r="AX79" s="1">
        <f t="shared" si="72"/>
        <v>1263.23032972829</v>
      </c>
    </row>
    <row r="80" s="1" customFormat="1" spans="1:50">
      <c r="A80" s="13"/>
      <c r="B80" s="13"/>
      <c r="C80" s="16">
        <v>6</v>
      </c>
      <c r="D80" s="19">
        <v>6.12030054576667</v>
      </c>
      <c r="E80" s="20">
        <f t="shared" si="73"/>
        <v>-0.166716067774194</v>
      </c>
      <c r="F80" s="16" t="s">
        <v>73</v>
      </c>
      <c r="G80" s="13">
        <v>7</v>
      </c>
      <c r="H80" s="18">
        <f t="shared" si="57"/>
        <v>6.12030054576667</v>
      </c>
      <c r="I80" s="18">
        <f t="shared" si="58"/>
        <v>279.270300545767</v>
      </c>
      <c r="J80" s="18">
        <f t="shared" si="59"/>
        <v>0.0380608208115603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1.64182256892864</v>
      </c>
      <c r="P80" s="18">
        <f t="shared" si="62"/>
        <v>0.0624891146003684</v>
      </c>
      <c r="Q80" s="24">
        <f t="shared" si="63"/>
        <v>0.0162471697960958</v>
      </c>
      <c r="R80" s="18">
        <f t="shared" si="64"/>
        <v>0.1355172</v>
      </c>
      <c r="S80" s="25">
        <f t="shared" si="65"/>
        <v>0.119890093627198</v>
      </c>
      <c r="T80" s="3">
        <v>0.01</v>
      </c>
      <c r="U80" s="26">
        <f t="shared" si="66"/>
        <v>0.00119890093627198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0.001</v>
      </c>
      <c r="AF80" s="3">
        <v>0.49</v>
      </c>
      <c r="AG80" s="26">
        <f t="shared" si="67"/>
        <v>0.00049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</v>
      </c>
      <c r="AR80" s="3">
        <v>0.5</v>
      </c>
      <c r="AS80" s="3">
        <f t="shared" si="68"/>
        <v>0.005</v>
      </c>
      <c r="AT80" s="2">
        <f t="shared" si="69"/>
        <v>0.00668890093627198</v>
      </c>
      <c r="AU80" s="29">
        <f t="shared" si="70"/>
        <v>52.122</v>
      </c>
      <c r="AV80" s="1">
        <f t="shared" si="71"/>
        <v>0.26</v>
      </c>
      <c r="AW80" s="2">
        <f t="shared" si="75"/>
        <v>2.37299616151354</v>
      </c>
      <c r="AX80" s="1">
        <f t="shared" si="72"/>
        <v>1441.18927755262</v>
      </c>
    </row>
    <row r="81" s="1" customFormat="1" spans="1:50">
      <c r="A81" s="13"/>
      <c r="B81" s="13"/>
      <c r="C81" s="16">
        <v>7</v>
      </c>
      <c r="D81" s="19">
        <v>8.59295733087096</v>
      </c>
      <c r="E81" s="20">
        <f t="shared" si="73"/>
        <v>6.12030054576667</v>
      </c>
      <c r="F81" s="16" t="s">
        <v>73</v>
      </c>
      <c r="G81" s="13">
        <v>8</v>
      </c>
      <c r="H81" s="18">
        <f t="shared" si="57"/>
        <v>8.59295733087096</v>
      </c>
      <c r="I81" s="18">
        <f t="shared" si="58"/>
        <v>281.742957330871</v>
      </c>
      <c r="J81" s="18">
        <f t="shared" si="59"/>
        <v>0.0516852058523383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2.10055345432827</v>
      </c>
      <c r="P81" s="18">
        <f t="shared" si="62"/>
        <v>0.108567537690797</v>
      </c>
      <c r="Q81" s="24">
        <f t="shared" si="63"/>
        <v>0.0282275597996072</v>
      </c>
      <c r="R81" s="18">
        <f t="shared" si="64"/>
        <v>0.1355172</v>
      </c>
      <c r="S81" s="25">
        <f t="shared" si="65"/>
        <v>0.208295034132989</v>
      </c>
      <c r="T81" s="3">
        <v>0.01</v>
      </c>
      <c r="U81" s="26">
        <f t="shared" si="66"/>
        <v>0.00208295034132989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0.001</v>
      </c>
      <c r="AF81" s="3">
        <v>0.49</v>
      </c>
      <c r="AG81" s="26">
        <f t="shared" si="67"/>
        <v>0.00049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</v>
      </c>
      <c r="AR81" s="3">
        <v>0.5</v>
      </c>
      <c r="AS81" s="3">
        <f t="shared" si="68"/>
        <v>0.005</v>
      </c>
      <c r="AT81" s="2">
        <f t="shared" si="69"/>
        <v>0.00757295034132989</v>
      </c>
      <c r="AU81" s="29">
        <f t="shared" si="70"/>
        <v>52.122</v>
      </c>
      <c r="AV81" s="1">
        <f t="shared" si="71"/>
        <v>0.26</v>
      </c>
      <c r="AW81" s="2">
        <f t="shared" si="75"/>
        <v>2.37299616151354</v>
      </c>
      <c r="AX81" s="1">
        <f t="shared" si="72"/>
        <v>1631.66638814746</v>
      </c>
    </row>
    <row r="82" s="1" customFormat="1" spans="1:50">
      <c r="A82" s="13"/>
      <c r="B82" s="13"/>
      <c r="C82" s="16">
        <v>8</v>
      </c>
      <c r="D82" s="19">
        <v>7.57686162364516</v>
      </c>
      <c r="E82" s="20">
        <f t="shared" si="73"/>
        <v>8.59295733087096</v>
      </c>
      <c r="F82" s="16" t="s">
        <v>73</v>
      </c>
      <c r="G82" s="13">
        <v>9</v>
      </c>
      <c r="H82" s="18">
        <f t="shared" si="57"/>
        <v>7.57686162364516</v>
      </c>
      <c r="I82" s="18">
        <f t="shared" si="58"/>
        <v>280.726861623645</v>
      </c>
      <c r="J82" s="18">
        <f t="shared" si="59"/>
        <v>0.045608050697515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2.51320591663747</v>
      </c>
      <c r="P82" s="18">
        <f t="shared" si="62"/>
        <v>0.114622422859296</v>
      </c>
      <c r="Q82" s="24">
        <f t="shared" si="63"/>
        <v>0.0298018299434171</v>
      </c>
      <c r="R82" s="18">
        <f t="shared" si="64"/>
        <v>0.1355172</v>
      </c>
      <c r="S82" s="25">
        <f t="shared" si="65"/>
        <v>0.219911789377415</v>
      </c>
      <c r="T82" s="3">
        <v>0.01</v>
      </c>
      <c r="U82" s="26">
        <f t="shared" si="66"/>
        <v>0.00219911789377415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0.001</v>
      </c>
      <c r="AF82" s="3">
        <v>0.49</v>
      </c>
      <c r="AG82" s="26">
        <f t="shared" si="67"/>
        <v>0.00049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</v>
      </c>
      <c r="AR82" s="3">
        <v>0.5</v>
      </c>
      <c r="AS82" s="3">
        <f t="shared" si="68"/>
        <v>0.005</v>
      </c>
      <c r="AT82" s="2">
        <f t="shared" si="69"/>
        <v>0.00768911789377415</v>
      </c>
      <c r="AU82" s="29">
        <f t="shared" si="70"/>
        <v>52.122</v>
      </c>
      <c r="AV82" s="1">
        <f t="shared" si="71"/>
        <v>0.26</v>
      </c>
      <c r="AW82" s="2">
        <f t="shared" si="75"/>
        <v>2.37299616151354</v>
      </c>
      <c r="AX82" s="1">
        <f t="shared" si="72"/>
        <v>1656.69582610405</v>
      </c>
    </row>
    <row r="83" s="1" customFormat="1" spans="1:50">
      <c r="A83" s="13"/>
      <c r="B83" s="13"/>
      <c r="C83" s="16">
        <v>9</v>
      </c>
      <c r="D83" s="19">
        <v>4.28305624033333</v>
      </c>
      <c r="E83" s="20">
        <f t="shared" si="73"/>
        <v>7.57686162364516</v>
      </c>
      <c r="F83" s="16" t="s">
        <v>73</v>
      </c>
      <c r="G83" s="13">
        <v>10</v>
      </c>
      <c r="H83" s="18">
        <f t="shared" si="57"/>
        <v>4.28305624033333</v>
      </c>
      <c r="I83" s="18">
        <f t="shared" si="58"/>
        <v>277.433056240333</v>
      </c>
      <c r="J83" s="18">
        <f t="shared" si="59"/>
        <v>0.0302137857765649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2.91980349377817</v>
      </c>
      <c r="P83" s="18">
        <f t="shared" si="62"/>
        <v>0.0882183172706795</v>
      </c>
      <c r="Q83" s="24">
        <f t="shared" si="63"/>
        <v>0.0229367624903767</v>
      </c>
      <c r="R83" s="18">
        <f t="shared" si="64"/>
        <v>0.1355172</v>
      </c>
      <c r="S83" s="25">
        <f t="shared" si="65"/>
        <v>0.169253515349909</v>
      </c>
      <c r="T83" s="3">
        <v>0.01</v>
      </c>
      <c r="U83" s="26">
        <f t="shared" si="66"/>
        <v>0.00169253515349909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0.001</v>
      </c>
      <c r="AF83" s="3">
        <v>0.49</v>
      </c>
      <c r="AG83" s="26">
        <f t="shared" si="67"/>
        <v>0.00049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</v>
      </c>
      <c r="AR83" s="3">
        <v>0.5</v>
      </c>
      <c r="AS83" s="3">
        <f t="shared" si="68"/>
        <v>0.005</v>
      </c>
      <c r="AT83" s="2">
        <f t="shared" si="69"/>
        <v>0.00718253515349909</v>
      </c>
      <c r="AU83" s="29">
        <f t="shared" si="70"/>
        <v>52.122</v>
      </c>
      <c r="AV83" s="1">
        <f t="shared" si="71"/>
        <v>0.26</v>
      </c>
      <c r="AW83" s="2">
        <f t="shared" si="75"/>
        <v>2.37299616151354</v>
      </c>
      <c r="AX83" s="1">
        <f t="shared" si="72"/>
        <v>1547.54760871626</v>
      </c>
    </row>
    <row r="84" s="1" customFormat="1" spans="1:50">
      <c r="A84" s="13"/>
      <c r="B84" s="13"/>
      <c r="C84" s="16">
        <v>10</v>
      </c>
      <c r="D84" s="19">
        <v>-3.8839450076129</v>
      </c>
      <c r="E84" s="20">
        <f t="shared" si="73"/>
        <v>4.28305624033333</v>
      </c>
      <c r="F84" s="16" t="s">
        <v>73</v>
      </c>
      <c r="G84" s="13">
        <v>11</v>
      </c>
      <c r="H84" s="18">
        <f t="shared" si="57"/>
        <v>-3.8839450076129</v>
      </c>
      <c r="I84" s="18">
        <f t="shared" si="58"/>
        <v>269.266054992387</v>
      </c>
      <c r="J84" s="18">
        <f t="shared" si="59"/>
        <v>0.0104209237953441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2.69000591768212</v>
      </c>
      <c r="O84" s="18">
        <f t="shared" si="74"/>
        <v>0.662799258825375</v>
      </c>
      <c r="P84" s="18">
        <f t="shared" si="62"/>
        <v>0.00690698056782978</v>
      </c>
      <c r="Q84" s="24">
        <f t="shared" si="63"/>
        <v>0.00179581494763574</v>
      </c>
      <c r="R84" s="18">
        <f t="shared" si="64"/>
        <v>0.1355172</v>
      </c>
      <c r="S84" s="25">
        <f t="shared" si="65"/>
        <v>0.0132515647285787</v>
      </c>
      <c r="T84" s="3">
        <v>0.01</v>
      </c>
      <c r="U84" s="26">
        <f t="shared" si="66"/>
        <v>0.000132515647285787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0.00562251564728579</v>
      </c>
      <c r="AU84" s="29">
        <f t="shared" si="70"/>
        <v>52.122</v>
      </c>
      <c r="AV84" s="1">
        <f t="shared" si="71"/>
        <v>0.26</v>
      </c>
      <c r="AW84" s="2">
        <f t="shared" si="75"/>
        <v>2.37299616151354</v>
      </c>
      <c r="AX84" s="1">
        <f t="shared" si="72"/>
        <v>1211.42611333938</v>
      </c>
    </row>
    <row r="85" s="1" customFormat="1" spans="1:51">
      <c r="A85" s="13"/>
      <c r="B85" s="13"/>
      <c r="C85" s="16">
        <v>11</v>
      </c>
      <c r="D85" s="19">
        <v>-9.44260415346667</v>
      </c>
      <c r="E85" s="20">
        <f t="shared" si="73"/>
        <v>-3.8839450076129</v>
      </c>
      <c r="F85" s="16" t="s">
        <v>75</v>
      </c>
      <c r="G85" s="13">
        <v>12</v>
      </c>
      <c r="H85" s="18">
        <f t="shared" si="57"/>
        <v>-9.44260415346667</v>
      </c>
      <c r="I85" s="18">
        <f t="shared" si="58"/>
        <v>263.707395846533</v>
      </c>
      <c r="J85" s="18">
        <f t="shared" si="59"/>
        <v>0.00486269575516629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1.17711227825754</v>
      </c>
      <c r="P85" s="18">
        <f t="shared" si="62"/>
        <v>0.00572393887883708</v>
      </c>
      <c r="Q85" s="24">
        <f t="shared" si="63"/>
        <v>0.00148822410849764</v>
      </c>
      <c r="R85" s="18">
        <f t="shared" si="64"/>
        <v>0.1355172</v>
      </c>
      <c r="S85" s="25">
        <f t="shared" si="65"/>
        <v>0.0109818097518075</v>
      </c>
      <c r="T85" s="3">
        <v>0.01</v>
      </c>
      <c r="U85" s="26">
        <f t="shared" si="66"/>
        <v>0.000109818097518075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0.00559981809751807</v>
      </c>
      <c r="AU85" s="29">
        <f t="shared" si="70"/>
        <v>52.122</v>
      </c>
      <c r="AV85" s="1">
        <f t="shared" si="71"/>
        <v>0.26</v>
      </c>
      <c r="AW85" s="2">
        <f t="shared" si="75"/>
        <v>2.37299616151354</v>
      </c>
      <c r="AX85" s="1">
        <f t="shared" si="72"/>
        <v>1206.53570373942</v>
      </c>
      <c r="AY85" s="1">
        <f>SUM(AX74:AX85)</f>
        <v>15975.9766611744</v>
      </c>
    </row>
    <row r="86" s="1" customFormat="1" spans="1:46">
      <c r="A86" s="13"/>
      <c r="B86" s="13"/>
      <c r="C86" s="16">
        <v>12</v>
      </c>
      <c r="D86" s="19">
        <v>-12.3738804100323</v>
      </c>
      <c r="E86" s="20">
        <f t="shared" si="73"/>
        <v>-9.44260415346667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44</v>
      </c>
      <c r="T88" s="23"/>
      <c r="U88" s="23"/>
      <c r="V88" s="23" t="s">
        <v>45</v>
      </c>
      <c r="W88" s="23"/>
      <c r="X88" s="23"/>
      <c r="Y88" s="23" t="s">
        <v>46</v>
      </c>
      <c r="Z88" s="23"/>
      <c r="AA88" s="23"/>
      <c r="AB88" s="23" t="s">
        <v>47</v>
      </c>
      <c r="AC88" s="23"/>
      <c r="AD88" s="23"/>
      <c r="AE88" s="23" t="s">
        <v>48</v>
      </c>
      <c r="AF88" s="23"/>
      <c r="AG88" s="23"/>
      <c r="AH88" s="23" t="s">
        <v>49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51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4" t="s">
        <v>11</v>
      </c>
      <c r="AR89" s="34" t="s">
        <v>12</v>
      </c>
      <c r="AS89" s="34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-12</v>
      </c>
      <c r="E90" s="16"/>
      <c r="F90" s="16"/>
      <c r="G90" s="13">
        <v>1</v>
      </c>
      <c r="H90" s="18">
        <f t="shared" ref="H90:H101" si="76">E91</f>
        <v>-12</v>
      </c>
      <c r="I90" s="18">
        <f t="shared" ref="I90:I101" si="77">H90+273.15</f>
        <v>261.15</v>
      </c>
      <c r="J90" s="18">
        <f t="shared" ref="J90:J101" si="78">EXP(($C$16*(I90-$C$14))/($C$17*I90*$C$14))</f>
        <v>0.00338724017142846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0.000964347276805683</v>
      </c>
      <c r="Q90" s="24">
        <f t="shared" ref="Q90:Q101" si="82">P90*$B$76</f>
        <v>0.000250730291969477</v>
      </c>
      <c r="R90" s="18">
        <f t="shared" ref="R90:R101" si="83">L90*$B$76</f>
        <v>0.074022</v>
      </c>
      <c r="S90" s="25">
        <f t="shared" ref="S90:S101" si="84">Q90/R90</f>
        <v>0.00338724017142846</v>
      </c>
      <c r="T90" s="3">
        <v>0.01</v>
      </c>
      <c r="U90" s="26">
        <f t="shared" ref="U90:U101" si="85">S90*T90</f>
        <v>3.38724017142846e-5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0.00552387240171429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>$E$9/12</f>
        <v>0.651666666666667</v>
      </c>
      <c r="AX90" s="1">
        <f t="shared" ref="AX90:AX101" si="91">AW90*10000*AV90*0.67*AU90*AT90</f>
        <v>178.527351804121</v>
      </c>
      <c r="AZ90" s="2">
        <f>$E$10/12</f>
        <v>0.135833333333333</v>
      </c>
      <c r="BA90" s="1">
        <f t="shared" ref="BA90:BA101" si="92">AZ90*10000*AV90*0.67*AU90*AT90</f>
        <v>37.2122229463832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-15.774834344129</v>
      </c>
      <c r="E91" s="20">
        <f t="shared" ref="E91:E102" si="93">D90</f>
        <v>-12</v>
      </c>
      <c r="F91" s="16" t="s">
        <v>73</v>
      </c>
      <c r="G91" s="13">
        <v>2</v>
      </c>
      <c r="H91" s="18">
        <f t="shared" si="76"/>
        <v>-15.774834344129</v>
      </c>
      <c r="I91" s="18">
        <f t="shared" si="77"/>
        <v>257.375165655871</v>
      </c>
      <c r="J91" s="18">
        <f t="shared" si="78"/>
        <v>0.00196046092861728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0.568435652723194</v>
      </c>
      <c r="P91" s="18">
        <f t="shared" si="81"/>
        <v>0.00111439588759688</v>
      </c>
      <c r="Q91" s="24">
        <f t="shared" si="82"/>
        <v>0.00028974293077519</v>
      </c>
      <c r="R91" s="18">
        <f t="shared" si="83"/>
        <v>0.074022</v>
      </c>
      <c r="S91" s="25">
        <f t="shared" si="84"/>
        <v>0.00391428130522263</v>
      </c>
      <c r="T91" s="3">
        <v>0.01</v>
      </c>
      <c r="U91" s="26">
        <f t="shared" si="85"/>
        <v>3.91428130522263e-5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0.00552914281305223</v>
      </c>
      <c r="AU91" s="29">
        <f t="shared" si="89"/>
        <v>28.47</v>
      </c>
      <c r="AV91" s="1">
        <f t="shared" si="90"/>
        <v>0.26</v>
      </c>
      <c r="AW91" s="2">
        <f t="shared" ref="AW91:AW101" si="95">$E$9/12</f>
        <v>0.651666666666667</v>
      </c>
      <c r="AX91" s="1">
        <f t="shared" si="91"/>
        <v>178.697687487253</v>
      </c>
      <c r="AZ91" s="2">
        <f t="shared" ref="AZ91:AZ101" si="96">$E$10/12</f>
        <v>0.135833333333333</v>
      </c>
      <c r="BA91" s="1">
        <f t="shared" si="92"/>
        <v>37.2477276987497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9">
        <v>-12.2327053735862</v>
      </c>
      <c r="E92" s="20">
        <f t="shared" si="93"/>
        <v>-15.774834344129</v>
      </c>
      <c r="F92" s="16" t="s">
        <v>73</v>
      </c>
      <c r="G92" s="13">
        <v>3</v>
      </c>
      <c r="H92" s="18">
        <f t="shared" si="76"/>
        <v>-12.2327053735862</v>
      </c>
      <c r="I92" s="18">
        <f t="shared" si="77"/>
        <v>260.917294626414</v>
      </c>
      <c r="J92" s="18">
        <f t="shared" si="78"/>
        <v>0.003276456817632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0.852021256835597</v>
      </c>
      <c r="P92" s="18">
        <f t="shared" si="81"/>
        <v>0.00279161085572638</v>
      </c>
      <c r="Q92" s="24">
        <f t="shared" si="82"/>
        <v>0.000725818822488858</v>
      </c>
      <c r="R92" s="18">
        <f t="shared" si="83"/>
        <v>0.074022</v>
      </c>
      <c r="S92" s="25">
        <f t="shared" si="84"/>
        <v>0.00980544733307474</v>
      </c>
      <c r="T92" s="3">
        <v>0.01</v>
      </c>
      <c r="U92" s="26">
        <f t="shared" si="85"/>
        <v>9.80544733307474e-5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0.00558805447333075</v>
      </c>
      <c r="AU92" s="29">
        <f t="shared" si="89"/>
        <v>28.47</v>
      </c>
      <c r="AV92" s="1">
        <f t="shared" si="90"/>
        <v>0.26</v>
      </c>
      <c r="AW92" s="2">
        <f t="shared" si="95"/>
        <v>0.651666666666667</v>
      </c>
      <c r="AX92" s="1">
        <f t="shared" si="91"/>
        <v>180.60166750979</v>
      </c>
      <c r="AZ92" s="2">
        <f t="shared" si="96"/>
        <v>0.135833333333333</v>
      </c>
      <c r="BA92" s="1">
        <f t="shared" si="92"/>
        <v>37.6445930998667</v>
      </c>
    </row>
    <row r="93" s="1" customFormat="1" spans="1:53">
      <c r="A93" s="13"/>
      <c r="B93" s="13"/>
      <c r="C93" s="16">
        <v>3</v>
      </c>
      <c r="D93" s="19">
        <v>-9.22999684719355</v>
      </c>
      <c r="E93" s="20">
        <f t="shared" si="93"/>
        <v>-12.2327053735862</v>
      </c>
      <c r="F93" s="16" t="s">
        <v>73</v>
      </c>
      <c r="G93" s="13">
        <v>4</v>
      </c>
      <c r="H93" s="18">
        <f t="shared" si="76"/>
        <v>-9.22999684719355</v>
      </c>
      <c r="I93" s="18">
        <f t="shared" si="77"/>
        <v>263.920003152806</v>
      </c>
      <c r="J93" s="18">
        <f t="shared" si="78"/>
        <v>0.00500950427694645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1.13392964597987</v>
      </c>
      <c r="P93" s="18">
        <f t="shared" si="81"/>
        <v>0.00568042541129254</v>
      </c>
      <c r="Q93" s="24">
        <f t="shared" si="82"/>
        <v>0.00147691060693606</v>
      </c>
      <c r="R93" s="18">
        <f t="shared" si="83"/>
        <v>0.074022</v>
      </c>
      <c r="S93" s="25">
        <f t="shared" si="84"/>
        <v>0.0199523196743679</v>
      </c>
      <c r="T93" s="3">
        <v>0.01</v>
      </c>
      <c r="U93" s="26">
        <f t="shared" si="85"/>
        <v>0.000199523196743679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0.00568952319674368</v>
      </c>
      <c r="AU93" s="29">
        <f t="shared" si="89"/>
        <v>28.47</v>
      </c>
      <c r="AV93" s="1">
        <f t="shared" si="90"/>
        <v>0.26</v>
      </c>
      <c r="AW93" s="2">
        <f t="shared" si="95"/>
        <v>0.651666666666667</v>
      </c>
      <c r="AX93" s="1">
        <f t="shared" si="91"/>
        <v>183.881059422651</v>
      </c>
      <c r="AZ93" s="2">
        <f t="shared" si="96"/>
        <v>0.135833333333333</v>
      </c>
      <c r="BA93" s="1">
        <f t="shared" si="92"/>
        <v>38.3281492146957</v>
      </c>
    </row>
    <row r="94" s="1" customFormat="1" spans="1:53">
      <c r="A94" s="13"/>
      <c r="B94" s="13"/>
      <c r="C94" s="16">
        <v>4</v>
      </c>
      <c r="D94" s="19">
        <v>-4.8976340904</v>
      </c>
      <c r="E94" s="20">
        <f t="shared" si="93"/>
        <v>-9.22999684719355</v>
      </c>
      <c r="F94" s="16" t="s">
        <v>73</v>
      </c>
      <c r="G94" s="13">
        <v>5</v>
      </c>
      <c r="H94" s="18">
        <f t="shared" si="76"/>
        <v>-4.8976340904</v>
      </c>
      <c r="I94" s="18">
        <f t="shared" si="77"/>
        <v>268.2523659096</v>
      </c>
      <c r="J94" s="18">
        <f t="shared" si="78"/>
        <v>0.00908995700797491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1.07183675954015</v>
      </c>
      <c r="O94" s="18">
        <f t="shared" si="94"/>
        <v>0.341112461028429</v>
      </c>
      <c r="P94" s="18">
        <f t="shared" si="81"/>
        <v>0.00310069760563294</v>
      </c>
      <c r="Q94" s="24">
        <f t="shared" si="82"/>
        <v>0.000806181377464563</v>
      </c>
      <c r="R94" s="18">
        <f t="shared" si="83"/>
        <v>0.074022</v>
      </c>
      <c r="S94" s="25">
        <f t="shared" si="84"/>
        <v>0.0108911050426166</v>
      </c>
      <c r="T94" s="3">
        <v>0.01</v>
      </c>
      <c r="U94" s="26">
        <f t="shared" si="85"/>
        <v>0.000108911050426166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0.001</v>
      </c>
      <c r="AF94" s="3">
        <v>0.49</v>
      </c>
      <c r="AG94" s="26">
        <f t="shared" si="86"/>
        <v>0.00049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</v>
      </c>
      <c r="AR94" s="3">
        <v>0.5</v>
      </c>
      <c r="AS94" s="3">
        <f t="shared" si="87"/>
        <v>0.005</v>
      </c>
      <c r="AT94" s="2">
        <f t="shared" si="88"/>
        <v>0.00559891105042617</v>
      </c>
      <c r="AU94" s="29">
        <f t="shared" si="89"/>
        <v>28.47</v>
      </c>
      <c r="AV94" s="1">
        <f t="shared" si="90"/>
        <v>0.26</v>
      </c>
      <c r="AW94" s="2">
        <f t="shared" si="95"/>
        <v>0.651666666666667</v>
      </c>
      <c r="AX94" s="1">
        <f t="shared" si="91"/>
        <v>180.952543818573</v>
      </c>
      <c r="AZ94" s="2">
        <f t="shared" si="96"/>
        <v>0.135833333333333</v>
      </c>
      <c r="BA94" s="1">
        <f t="shared" si="92"/>
        <v>37.7177297217742</v>
      </c>
    </row>
    <row r="95" s="1" customFormat="1" spans="1:53">
      <c r="A95" s="13"/>
      <c r="B95" s="13"/>
      <c r="C95" s="16">
        <v>5</v>
      </c>
      <c r="D95" s="19">
        <v>-0.166716067774194</v>
      </c>
      <c r="E95" s="20">
        <f t="shared" si="93"/>
        <v>-4.8976340904</v>
      </c>
      <c r="F95" s="16" t="s">
        <v>75</v>
      </c>
      <c r="G95" s="13">
        <v>6</v>
      </c>
      <c r="H95" s="18">
        <f t="shared" si="76"/>
        <v>-0.166716067774194</v>
      </c>
      <c r="I95" s="18">
        <f t="shared" si="77"/>
        <v>272.983283932226</v>
      </c>
      <c r="J95" s="18">
        <f t="shared" si="78"/>
        <v>0.0170511043397195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0.622711763422796</v>
      </c>
      <c r="P95" s="18">
        <f t="shared" si="81"/>
        <v>0.0106179232516928</v>
      </c>
      <c r="Q95" s="24">
        <f t="shared" si="82"/>
        <v>0.00276066004544013</v>
      </c>
      <c r="R95" s="18">
        <f t="shared" si="83"/>
        <v>0.074022</v>
      </c>
      <c r="S95" s="25">
        <f t="shared" si="84"/>
        <v>0.0372951290891915</v>
      </c>
      <c r="T95" s="3">
        <v>0.01</v>
      </c>
      <c r="U95" s="26">
        <f t="shared" si="85"/>
        <v>0.000372951290891915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0.001</v>
      </c>
      <c r="AF95" s="3">
        <v>0.49</v>
      </c>
      <c r="AG95" s="26">
        <f t="shared" si="86"/>
        <v>0.00049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</v>
      </c>
      <c r="AR95" s="3">
        <v>0.5</v>
      </c>
      <c r="AS95" s="3">
        <f t="shared" si="87"/>
        <v>0.005</v>
      </c>
      <c r="AT95" s="2">
        <f t="shared" si="88"/>
        <v>0.00586295129089191</v>
      </c>
      <c r="AU95" s="29">
        <f t="shared" si="89"/>
        <v>28.47</v>
      </c>
      <c r="AV95" s="1">
        <f t="shared" si="90"/>
        <v>0.26</v>
      </c>
      <c r="AW95" s="2">
        <f t="shared" si="95"/>
        <v>0.651666666666667</v>
      </c>
      <c r="AX95" s="1">
        <f t="shared" si="91"/>
        <v>189.486123429399</v>
      </c>
      <c r="AZ95" s="2">
        <f t="shared" si="96"/>
        <v>0.135833333333333</v>
      </c>
      <c r="BA95" s="1">
        <f t="shared" si="92"/>
        <v>39.4964681828543</v>
      </c>
    </row>
    <row r="96" s="1" customFormat="1" spans="1:53">
      <c r="A96" s="13"/>
      <c r="B96" s="13"/>
      <c r="C96" s="16">
        <v>6</v>
      </c>
      <c r="D96" s="19">
        <v>6.12030054576667</v>
      </c>
      <c r="E96" s="20">
        <f t="shared" si="93"/>
        <v>-0.166716067774194</v>
      </c>
      <c r="F96" s="16" t="s">
        <v>73</v>
      </c>
      <c r="G96" s="13">
        <v>7</v>
      </c>
      <c r="H96" s="18">
        <f t="shared" si="76"/>
        <v>6.12030054576667</v>
      </c>
      <c r="I96" s="18">
        <f t="shared" si="77"/>
        <v>279.270300545767</v>
      </c>
      <c r="J96" s="18">
        <f t="shared" si="78"/>
        <v>0.0380608208115603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0.896793840171103</v>
      </c>
      <c r="P96" s="18">
        <f t="shared" si="81"/>
        <v>0.0341327096556634</v>
      </c>
      <c r="Q96" s="24">
        <f t="shared" si="82"/>
        <v>0.00887450451047248</v>
      </c>
      <c r="R96" s="18">
        <f t="shared" si="83"/>
        <v>0.074022</v>
      </c>
      <c r="S96" s="25">
        <f t="shared" si="84"/>
        <v>0.119890093627198</v>
      </c>
      <c r="T96" s="3">
        <v>0.01</v>
      </c>
      <c r="U96" s="26">
        <f t="shared" si="85"/>
        <v>0.00119890093627198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0.001</v>
      </c>
      <c r="AF96" s="3">
        <v>0.49</v>
      </c>
      <c r="AG96" s="26">
        <f t="shared" si="86"/>
        <v>0.00049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</v>
      </c>
      <c r="AR96" s="3">
        <v>0.5</v>
      </c>
      <c r="AS96" s="3">
        <f t="shared" si="87"/>
        <v>0.005</v>
      </c>
      <c r="AT96" s="2">
        <f t="shared" si="88"/>
        <v>0.00668890093627198</v>
      </c>
      <c r="AU96" s="29">
        <f t="shared" si="89"/>
        <v>28.47</v>
      </c>
      <c r="AV96" s="1">
        <f t="shared" si="90"/>
        <v>0.26</v>
      </c>
      <c r="AW96" s="2">
        <f t="shared" si="95"/>
        <v>0.651666666666667</v>
      </c>
      <c r="AX96" s="1">
        <f t="shared" si="91"/>
        <v>216.180187337808</v>
      </c>
      <c r="AZ96" s="2">
        <f t="shared" si="96"/>
        <v>0.135833333333333</v>
      </c>
      <c r="BA96" s="1">
        <f t="shared" si="92"/>
        <v>45.0605761330725</v>
      </c>
    </row>
    <row r="97" s="1" customFormat="1" spans="1:53">
      <c r="A97" s="13"/>
      <c r="B97" s="13"/>
      <c r="C97" s="16">
        <v>7</v>
      </c>
      <c r="D97" s="19">
        <v>8.59295733087096</v>
      </c>
      <c r="E97" s="20">
        <f t="shared" si="93"/>
        <v>6.12030054576667</v>
      </c>
      <c r="F97" s="16" t="s">
        <v>73</v>
      </c>
      <c r="G97" s="13">
        <v>8</v>
      </c>
      <c r="H97" s="18">
        <f t="shared" si="76"/>
        <v>8.59295733087096</v>
      </c>
      <c r="I97" s="18">
        <f t="shared" si="77"/>
        <v>281.742957330871</v>
      </c>
      <c r="J97" s="18">
        <f t="shared" si="78"/>
        <v>0.0516852058523383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1.14736113051544</v>
      </c>
      <c r="P97" s="18">
        <f t="shared" si="81"/>
        <v>0.0593015962176621</v>
      </c>
      <c r="Q97" s="24">
        <f t="shared" si="82"/>
        <v>0.0154184150165921</v>
      </c>
      <c r="R97" s="18">
        <f t="shared" si="83"/>
        <v>0.074022</v>
      </c>
      <c r="S97" s="25">
        <f t="shared" si="84"/>
        <v>0.208295034132989</v>
      </c>
      <c r="T97" s="3">
        <v>0.01</v>
      </c>
      <c r="U97" s="26">
        <f t="shared" si="85"/>
        <v>0.00208295034132989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0.001</v>
      </c>
      <c r="AF97" s="3">
        <v>0.49</v>
      </c>
      <c r="AG97" s="26">
        <f t="shared" si="86"/>
        <v>0.00049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</v>
      </c>
      <c r="AR97" s="3">
        <v>0.5</v>
      </c>
      <c r="AS97" s="3">
        <f t="shared" si="87"/>
        <v>0.005</v>
      </c>
      <c r="AT97" s="2">
        <f t="shared" si="88"/>
        <v>0.00757295034132989</v>
      </c>
      <c r="AU97" s="29">
        <f t="shared" si="89"/>
        <v>28.47</v>
      </c>
      <c r="AV97" s="1">
        <f t="shared" si="90"/>
        <v>0.26</v>
      </c>
      <c r="AW97" s="2">
        <f t="shared" si="95"/>
        <v>0.651666666666667</v>
      </c>
      <c r="AX97" s="1">
        <f t="shared" si="91"/>
        <v>244.751991259277</v>
      </c>
      <c r="AZ97" s="2">
        <f t="shared" si="96"/>
        <v>0.135833333333333</v>
      </c>
      <c r="BA97" s="1">
        <f t="shared" si="92"/>
        <v>51.0160800195169</v>
      </c>
    </row>
    <row r="98" s="1" customFormat="1" spans="1:53">
      <c r="A98" s="13"/>
      <c r="B98" s="13"/>
      <c r="C98" s="16">
        <v>8</v>
      </c>
      <c r="D98" s="19">
        <v>7.57686162364516</v>
      </c>
      <c r="E98" s="20">
        <f t="shared" si="93"/>
        <v>8.59295733087096</v>
      </c>
      <c r="F98" s="16" t="s">
        <v>73</v>
      </c>
      <c r="G98" s="13">
        <v>9</v>
      </c>
      <c r="H98" s="18">
        <f t="shared" si="76"/>
        <v>7.57686162364516</v>
      </c>
      <c r="I98" s="18">
        <f t="shared" si="77"/>
        <v>280.726861623645</v>
      </c>
      <c r="J98" s="18">
        <f t="shared" si="78"/>
        <v>0.045608050697515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1.37275953429778</v>
      </c>
      <c r="P98" s="18">
        <f t="shared" si="81"/>
        <v>0.0626088864357501</v>
      </c>
      <c r="Q98" s="24">
        <f t="shared" si="82"/>
        <v>0.016278310473295</v>
      </c>
      <c r="R98" s="18">
        <f t="shared" si="83"/>
        <v>0.074022</v>
      </c>
      <c r="S98" s="25">
        <f t="shared" si="84"/>
        <v>0.219911789377415</v>
      </c>
      <c r="T98" s="3">
        <v>0.01</v>
      </c>
      <c r="U98" s="26">
        <f t="shared" si="85"/>
        <v>0.00219911789377415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0.001</v>
      </c>
      <c r="AF98" s="3">
        <v>0.49</v>
      </c>
      <c r="AG98" s="26">
        <f t="shared" si="86"/>
        <v>0.00049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</v>
      </c>
      <c r="AR98" s="3">
        <v>0.5</v>
      </c>
      <c r="AS98" s="3">
        <f t="shared" si="87"/>
        <v>0.005</v>
      </c>
      <c r="AT98" s="2">
        <f t="shared" si="88"/>
        <v>0.00768911789377415</v>
      </c>
      <c r="AU98" s="29">
        <f t="shared" si="89"/>
        <v>28.47</v>
      </c>
      <c r="AV98" s="1">
        <f t="shared" si="90"/>
        <v>0.26</v>
      </c>
      <c r="AW98" s="2">
        <f t="shared" si="95"/>
        <v>0.651666666666667</v>
      </c>
      <c r="AX98" s="1">
        <f t="shared" si="91"/>
        <v>248.506438139152</v>
      </c>
      <c r="AZ98" s="2">
        <f t="shared" si="96"/>
        <v>0.135833333333333</v>
      </c>
      <c r="BA98" s="1">
        <f t="shared" si="92"/>
        <v>51.7986565430713</v>
      </c>
    </row>
    <row r="99" s="1" customFormat="1" spans="1:53">
      <c r="A99" s="13"/>
      <c r="B99" s="13"/>
      <c r="C99" s="16">
        <v>9</v>
      </c>
      <c r="D99" s="19">
        <v>4.28305624033333</v>
      </c>
      <c r="E99" s="20">
        <f t="shared" si="93"/>
        <v>7.57686162364516</v>
      </c>
      <c r="F99" s="16" t="s">
        <v>73</v>
      </c>
      <c r="G99" s="13">
        <v>10</v>
      </c>
      <c r="H99" s="18">
        <f t="shared" si="76"/>
        <v>4.28305624033333</v>
      </c>
      <c r="I99" s="18">
        <f t="shared" si="77"/>
        <v>277.433056240333</v>
      </c>
      <c r="J99" s="18">
        <f t="shared" si="78"/>
        <v>0.0302137857765649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1.59485064786203</v>
      </c>
      <c r="P99" s="18">
        <f t="shared" si="81"/>
        <v>0.048186475820119</v>
      </c>
      <c r="Q99" s="24">
        <f t="shared" si="82"/>
        <v>0.0125284837132309</v>
      </c>
      <c r="R99" s="18">
        <f t="shared" si="83"/>
        <v>0.074022</v>
      </c>
      <c r="S99" s="25">
        <f t="shared" si="84"/>
        <v>0.169253515349909</v>
      </c>
      <c r="T99" s="3">
        <v>0.01</v>
      </c>
      <c r="U99" s="26">
        <f t="shared" si="85"/>
        <v>0.00169253515349909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0.001</v>
      </c>
      <c r="AF99" s="3">
        <v>0.49</v>
      </c>
      <c r="AG99" s="26">
        <f t="shared" si="86"/>
        <v>0.00049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</v>
      </c>
      <c r="AR99" s="3">
        <v>0.5</v>
      </c>
      <c r="AS99" s="3">
        <f t="shared" si="87"/>
        <v>0.005</v>
      </c>
      <c r="AT99" s="2">
        <f t="shared" si="88"/>
        <v>0.00718253515349909</v>
      </c>
      <c r="AU99" s="29">
        <f t="shared" si="89"/>
        <v>28.47</v>
      </c>
      <c r="AV99" s="1">
        <f t="shared" si="90"/>
        <v>0.26</v>
      </c>
      <c r="AW99" s="2">
        <f t="shared" si="95"/>
        <v>0.651666666666667</v>
      </c>
      <c r="AX99" s="1">
        <f t="shared" si="91"/>
        <v>232.134069533585</v>
      </c>
      <c r="AZ99" s="2">
        <f t="shared" si="96"/>
        <v>0.135833333333333</v>
      </c>
      <c r="BA99" s="1">
        <f t="shared" si="92"/>
        <v>48.3860017058496</v>
      </c>
    </row>
    <row r="100" s="1" customFormat="1" spans="1:53">
      <c r="A100" s="13"/>
      <c r="B100" s="13"/>
      <c r="C100" s="16">
        <v>10</v>
      </c>
      <c r="D100" s="19">
        <v>-3.8839450076129</v>
      </c>
      <c r="E100" s="20">
        <f t="shared" si="93"/>
        <v>4.28305624033333</v>
      </c>
      <c r="F100" s="16" t="s">
        <v>73</v>
      </c>
      <c r="G100" s="13">
        <v>11</v>
      </c>
      <c r="H100" s="18">
        <f t="shared" si="76"/>
        <v>-3.8839450076129</v>
      </c>
      <c r="I100" s="18">
        <f t="shared" si="77"/>
        <v>269.266054992387</v>
      </c>
      <c r="J100" s="18">
        <f t="shared" si="78"/>
        <v>0.0104209237953441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1.46933096343981</v>
      </c>
      <c r="O100" s="18">
        <f t="shared" si="94"/>
        <v>0.362033208602095</v>
      </c>
      <c r="P100" s="18">
        <f t="shared" si="81"/>
        <v>0.00377272047822635</v>
      </c>
      <c r="Q100" s="24">
        <f t="shared" si="82"/>
        <v>0.000980907324338851</v>
      </c>
      <c r="R100" s="18">
        <f t="shared" si="83"/>
        <v>0.074022</v>
      </c>
      <c r="S100" s="25">
        <f t="shared" si="84"/>
        <v>0.0132515647285787</v>
      </c>
      <c r="T100" s="3">
        <v>0.01</v>
      </c>
      <c r="U100" s="26">
        <f t="shared" si="85"/>
        <v>0.000132515647285787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0.00562251564728579</v>
      </c>
      <c r="AU100" s="29">
        <f t="shared" si="89"/>
        <v>28.47</v>
      </c>
      <c r="AV100" s="1">
        <f t="shared" si="90"/>
        <v>0.26</v>
      </c>
      <c r="AW100" s="2">
        <f t="shared" si="95"/>
        <v>0.651666666666667</v>
      </c>
      <c r="AX100" s="1">
        <f t="shared" si="91"/>
        <v>181.715426423618</v>
      </c>
      <c r="AZ100" s="2">
        <f t="shared" si="96"/>
        <v>0.135833333333333</v>
      </c>
      <c r="BA100" s="1">
        <f t="shared" si="92"/>
        <v>37.8767448939254</v>
      </c>
    </row>
    <row r="101" s="1" customFormat="1" spans="1:54">
      <c r="A101" s="13"/>
      <c r="B101" s="13"/>
      <c r="C101" s="16">
        <v>11</v>
      </c>
      <c r="D101" s="19">
        <v>-9.44260415346667</v>
      </c>
      <c r="E101" s="20">
        <f t="shared" si="93"/>
        <v>-3.8839450076129</v>
      </c>
      <c r="F101" s="16" t="s">
        <v>75</v>
      </c>
      <c r="G101" s="13">
        <v>12</v>
      </c>
      <c r="H101" s="18">
        <f t="shared" si="76"/>
        <v>-9.44260415346667</v>
      </c>
      <c r="I101" s="18">
        <f t="shared" si="77"/>
        <v>263.707395846533</v>
      </c>
      <c r="J101" s="18">
        <f t="shared" si="78"/>
        <v>0.00486269575516629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0.642960488123869</v>
      </c>
      <c r="P101" s="18">
        <f t="shared" si="81"/>
        <v>0.00312652123633958</v>
      </c>
      <c r="Q101" s="24">
        <f t="shared" si="82"/>
        <v>0.000812895521448292</v>
      </c>
      <c r="R101" s="18">
        <f t="shared" si="83"/>
        <v>0.074022</v>
      </c>
      <c r="S101" s="25">
        <f t="shared" si="84"/>
        <v>0.0109818097518075</v>
      </c>
      <c r="T101" s="3">
        <v>0.01</v>
      </c>
      <c r="U101" s="26">
        <f t="shared" si="85"/>
        <v>0.000109818097518075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0.00559981809751807</v>
      </c>
      <c r="AU101" s="29">
        <f t="shared" si="89"/>
        <v>28.47</v>
      </c>
      <c r="AV101" s="1">
        <f t="shared" si="90"/>
        <v>0.26</v>
      </c>
      <c r="AW101" s="2">
        <f t="shared" si="95"/>
        <v>0.651666666666667</v>
      </c>
      <c r="AX101" s="1">
        <f t="shared" si="91"/>
        <v>180.98185889023</v>
      </c>
      <c r="AY101" s="1">
        <f>SUM(AX90:AX101)</f>
        <v>2396.41640505546</v>
      </c>
      <c r="AZ101" s="2">
        <f t="shared" si="96"/>
        <v>0.135833333333333</v>
      </c>
      <c r="BA101" s="1">
        <f t="shared" si="92"/>
        <v>37.7238401523114</v>
      </c>
      <c r="BB101" s="1">
        <f>SUM(BA90:BA101)</f>
        <v>499.508790312071</v>
      </c>
    </row>
    <row r="102" s="1" customFormat="1" spans="1:46">
      <c r="A102" s="13"/>
      <c r="B102" s="13"/>
      <c r="C102" s="16">
        <v>12</v>
      </c>
      <c r="D102" s="19">
        <v>-12.3738804100323</v>
      </c>
      <c r="E102" s="20">
        <f t="shared" si="93"/>
        <v>-9.44260415346667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pane xSplit="4" topLeftCell="E1" activePane="topRight" state="frozen"/>
      <selection/>
      <selection pane="topRight" activeCell="AV31" sqref="AV31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2" width="23.1111111111111" style="1" customWidth="1"/>
    <col min="33" max="33" width="14.3333333333333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198.7</v>
      </c>
      <c r="F2" s="3">
        <v>1069.523</v>
      </c>
      <c r="G2" s="7">
        <f>(F2+F3+F4)/3</f>
        <v>1305.751</v>
      </c>
      <c r="H2" s="3">
        <v>0.13</v>
      </c>
      <c r="I2" s="21">
        <f>(H2+H3+H4)/3</f>
        <v>0.12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1691.5397260274</v>
      </c>
      <c r="F5" s="3">
        <v>91.104</v>
      </c>
      <c r="G5" s="7">
        <f>(F5+F6)/2</f>
        <v>92.50925</v>
      </c>
      <c r="H5" s="3">
        <v>0.18</v>
      </c>
      <c r="I5" s="21">
        <f>(H5+H6)/2</f>
        <v>0.155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1698.56654814944</v>
      </c>
      <c r="F7" s="3">
        <v>122.786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12">
        <v>2.631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12">
        <v>2.13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12">
        <v>0.400830723842822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(AV38+AV53+AY85+AY101+BB101+AG69)</f>
        <v>45660461.0463864</v>
      </c>
      <c r="J14" s="14" t="s">
        <v>21</v>
      </c>
      <c r="K14" s="14">
        <f>I14/(10000*1000)</f>
        <v>4.56604610463864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14">
        <v>31190167.4318157</v>
      </c>
      <c r="J15" s="14" t="s">
        <v>21</v>
      </c>
      <c r="K15" s="14">
        <f>I15/(10000*1000)</f>
        <v>3.11901674318157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44</v>
      </c>
      <c r="T25" s="23"/>
      <c r="U25" s="23"/>
      <c r="V25" s="23" t="s">
        <v>45</v>
      </c>
      <c r="W25" s="23"/>
      <c r="X25" s="23"/>
      <c r="Y25" s="23" t="s">
        <v>46</v>
      </c>
      <c r="Z25" s="23"/>
      <c r="AA25" s="23"/>
      <c r="AB25" s="23" t="s">
        <v>47</v>
      </c>
      <c r="AC25" s="23"/>
      <c r="AD25" s="23"/>
      <c r="AE25" s="23" t="s">
        <v>48</v>
      </c>
      <c r="AF25" s="23"/>
      <c r="AG25" s="23"/>
      <c r="AH25" s="23" t="s">
        <v>49</v>
      </c>
      <c r="AI25" s="23"/>
      <c r="AJ25" s="23"/>
      <c r="AK25" s="31" t="s">
        <v>50</v>
      </c>
      <c r="AL25" s="32"/>
      <c r="AM25" s="33"/>
      <c r="AN25" s="23" t="s">
        <v>51</v>
      </c>
      <c r="AO25" s="23"/>
      <c r="AP25" s="23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4" t="s">
        <v>11</v>
      </c>
      <c r="AO26" s="34" t="s">
        <v>12</v>
      </c>
      <c r="AP26" s="34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1305.751</v>
      </c>
      <c r="C27" s="16" t="s">
        <v>72</v>
      </c>
      <c r="D27" s="17">
        <v>-2</v>
      </c>
      <c r="E27" s="16"/>
      <c r="F27" s="16"/>
      <c r="G27" s="13">
        <v>1</v>
      </c>
      <c r="H27" s="18">
        <f t="shared" ref="H27:H38" si="0">E28</f>
        <v>-2</v>
      </c>
      <c r="I27" s="18">
        <f t="shared" ref="I27:I38" si="1">H27+273.15</f>
        <v>271.15</v>
      </c>
      <c r="J27" s="18">
        <f t="shared" ref="J27:J38" si="2">EXP(($C$16*(I27-$C$14))/($C$17*I27*$C$14))</f>
        <v>0.0133973643023479</v>
      </c>
      <c r="K27" s="18">
        <f t="shared" ref="K27:K38" si="3">$B$27/12</f>
        <v>108.812583333333</v>
      </c>
      <c r="L27" s="18">
        <f t="shared" ref="L27:L38" si="4">K27*$B$28/100</f>
        <v>1.08812583333333</v>
      </c>
      <c r="M27" s="13" t="s">
        <v>73</v>
      </c>
      <c r="N27" s="13"/>
      <c r="O27" s="18">
        <f>L27</f>
        <v>1.08812583333333</v>
      </c>
      <c r="P27" s="18">
        <f t="shared" ref="P27:P38" si="5">O27*J27</f>
        <v>0.0145780181959626</v>
      </c>
      <c r="Q27" s="24">
        <f t="shared" ref="Q27:Q38" si="6">P27*$B$29</f>
        <v>0.00174936218351551</v>
      </c>
      <c r="R27" s="18">
        <f t="shared" ref="R27:R38" si="7">L27*$B$29</f>
        <v>0.1305751</v>
      </c>
      <c r="S27" s="25">
        <f t="shared" ref="S27:S38" si="8">Q27/R27</f>
        <v>0.0133973643023479</v>
      </c>
      <c r="T27" s="3">
        <v>0.01</v>
      </c>
      <c r="U27" s="26">
        <f t="shared" ref="U27:U38" si="9">S27*T27</f>
        <v>0.000133973643023479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0.0220339736430235</v>
      </c>
      <c r="AR27" s="29">
        <f t="shared" ref="AR27:AR38" si="15">$B$27/12</f>
        <v>108.812583333333</v>
      </c>
      <c r="AS27" s="1">
        <f t="shared" ref="AS27:AS38" si="16">$B$29</f>
        <v>0.12</v>
      </c>
      <c r="AT27" s="2">
        <f>$E$2/12</f>
        <v>16.5583333333333</v>
      </c>
      <c r="AU27" s="1">
        <f t="shared" ref="AU27:AU38" si="17">AT27*10000*AS27*0.67*AR27*AQ27</f>
        <v>31918.6574888585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-3.8688612606129</v>
      </c>
      <c r="E28" s="20">
        <f t="shared" ref="E28:E39" si="18">D27</f>
        <v>-2</v>
      </c>
      <c r="F28" s="16" t="s">
        <v>73</v>
      </c>
      <c r="G28" s="13">
        <v>2</v>
      </c>
      <c r="H28" s="18">
        <f t="shared" si="0"/>
        <v>-3.8688612606129</v>
      </c>
      <c r="I28" s="18">
        <f t="shared" si="1"/>
        <v>269.281138739387</v>
      </c>
      <c r="J28" s="18">
        <f t="shared" si="2"/>
        <v>0.0104420530215437</v>
      </c>
      <c r="K28" s="18">
        <f t="shared" si="3"/>
        <v>108.812583333333</v>
      </c>
      <c r="L28" s="18">
        <f t="shared" si="4"/>
        <v>1.08812583333333</v>
      </c>
      <c r="M28" s="13" t="s">
        <v>73</v>
      </c>
      <c r="N28" s="13"/>
      <c r="O28" s="18">
        <f t="shared" ref="O28:O38" si="19">L28+O27-P27-N28</f>
        <v>2.1616736484707</v>
      </c>
      <c r="P28" s="18">
        <f t="shared" si="5"/>
        <v>0.0225723108526049</v>
      </c>
      <c r="Q28" s="24">
        <f t="shared" si="6"/>
        <v>0.00270867730231259</v>
      </c>
      <c r="R28" s="18">
        <f t="shared" si="7"/>
        <v>0.1305751</v>
      </c>
      <c r="S28" s="25">
        <f t="shared" si="8"/>
        <v>0.0207442100546933</v>
      </c>
      <c r="T28" s="3">
        <v>0.01</v>
      </c>
      <c r="U28" s="26">
        <f t="shared" si="9"/>
        <v>0.000207442100546934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0.0221074421005469</v>
      </c>
      <c r="AR28" s="29">
        <f t="shared" si="15"/>
        <v>108.812583333333</v>
      </c>
      <c r="AS28" s="1">
        <f t="shared" si="16"/>
        <v>0.12</v>
      </c>
      <c r="AT28" s="2">
        <f t="shared" ref="AT28:AT38" si="20">$E$2/12</f>
        <v>16.5583333333333</v>
      </c>
      <c r="AU28" s="1">
        <f t="shared" si="17"/>
        <v>32025.0847075671</v>
      </c>
    </row>
    <row r="29" s="1" customFormat="1" spans="1:47">
      <c r="A29" s="13" t="s">
        <v>37</v>
      </c>
      <c r="B29" s="13">
        <f>I2</f>
        <v>0.12</v>
      </c>
      <c r="C29" s="16">
        <v>2</v>
      </c>
      <c r="D29" s="19">
        <v>-1.4880542617931</v>
      </c>
      <c r="E29" s="20">
        <f t="shared" si="18"/>
        <v>-3.8688612606129</v>
      </c>
      <c r="F29" s="16" t="s">
        <v>73</v>
      </c>
      <c r="G29" s="13">
        <v>3</v>
      </c>
      <c r="H29" s="18">
        <f t="shared" si="0"/>
        <v>-1.4880542617931</v>
      </c>
      <c r="I29" s="18">
        <f t="shared" si="1"/>
        <v>271.661945738207</v>
      </c>
      <c r="J29" s="18">
        <f t="shared" si="2"/>
        <v>0.0143353539321002</v>
      </c>
      <c r="K29" s="18">
        <f t="shared" si="3"/>
        <v>108.812583333333</v>
      </c>
      <c r="L29" s="18">
        <f t="shared" si="4"/>
        <v>1.08812583333333</v>
      </c>
      <c r="M29" s="13" t="s">
        <v>73</v>
      </c>
      <c r="N29" s="13"/>
      <c r="O29" s="18">
        <f t="shared" si="19"/>
        <v>3.22722717095143</v>
      </c>
      <c r="P29" s="18">
        <f t="shared" si="5"/>
        <v>0.0462634437148792</v>
      </c>
      <c r="Q29" s="24">
        <f t="shared" si="6"/>
        <v>0.00555161324578551</v>
      </c>
      <c r="R29" s="18">
        <f t="shared" si="7"/>
        <v>0.1305751</v>
      </c>
      <c r="S29" s="25">
        <f t="shared" si="8"/>
        <v>0.0425166302440933</v>
      </c>
      <c r="T29" s="3">
        <v>0.01</v>
      </c>
      <c r="U29" s="26">
        <f t="shared" si="9"/>
        <v>0.000425166302440933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0.0223251663024409</v>
      </c>
      <c r="AR29" s="29">
        <f t="shared" si="15"/>
        <v>108.812583333333</v>
      </c>
      <c r="AS29" s="1">
        <f t="shared" si="16"/>
        <v>0.12</v>
      </c>
      <c r="AT29" s="2">
        <f t="shared" si="20"/>
        <v>16.5583333333333</v>
      </c>
      <c r="AU29" s="1">
        <f t="shared" si="17"/>
        <v>32340.4823902493</v>
      </c>
    </row>
    <row r="30" s="1" customFormat="1" spans="1:47">
      <c r="A30" s="13"/>
      <c r="B30" s="13"/>
      <c r="C30" s="16">
        <v>3</v>
      </c>
      <c r="D30" s="19">
        <v>5.27651225458065</v>
      </c>
      <c r="E30" s="20">
        <f t="shared" si="18"/>
        <v>-1.4880542617931</v>
      </c>
      <c r="F30" s="16" t="s">
        <v>73</v>
      </c>
      <c r="G30" s="13">
        <v>4</v>
      </c>
      <c r="H30" s="18">
        <f t="shared" si="0"/>
        <v>5.27651225458065</v>
      </c>
      <c r="I30" s="18">
        <f t="shared" si="1"/>
        <v>278.426512254581</v>
      </c>
      <c r="J30" s="18">
        <f t="shared" si="2"/>
        <v>0.034244453904739</v>
      </c>
      <c r="K30" s="18">
        <f t="shared" si="3"/>
        <v>108.812583333333</v>
      </c>
      <c r="L30" s="18">
        <f t="shared" si="4"/>
        <v>1.08812583333333</v>
      </c>
      <c r="M30" s="13" t="s">
        <v>73</v>
      </c>
      <c r="N30" s="13"/>
      <c r="O30" s="18">
        <f t="shared" si="19"/>
        <v>4.26908956056989</v>
      </c>
      <c r="P30" s="18">
        <f t="shared" si="5"/>
        <v>0.146192640672138</v>
      </c>
      <c r="Q30" s="24">
        <f t="shared" si="6"/>
        <v>0.0175431168806566</v>
      </c>
      <c r="R30" s="18">
        <f t="shared" si="7"/>
        <v>0.1305751</v>
      </c>
      <c r="S30" s="25">
        <f t="shared" si="8"/>
        <v>0.134352697265072</v>
      </c>
      <c r="T30" s="3">
        <v>0.01</v>
      </c>
      <c r="U30" s="26">
        <f t="shared" si="9"/>
        <v>0.00134352697265072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0.0232435269726507</v>
      </c>
      <c r="AR30" s="29">
        <f t="shared" si="15"/>
        <v>108.812583333333</v>
      </c>
      <c r="AS30" s="1">
        <f t="shared" si="16"/>
        <v>0.12</v>
      </c>
      <c r="AT30" s="2">
        <f t="shared" si="20"/>
        <v>16.5583333333333</v>
      </c>
      <c r="AU30" s="1">
        <f t="shared" si="17"/>
        <v>33670.8297964216</v>
      </c>
    </row>
    <row r="31" s="1" customFormat="1" spans="1:47">
      <c r="A31" s="13"/>
      <c r="B31" s="13"/>
      <c r="C31" s="16">
        <v>4</v>
      </c>
      <c r="D31" s="19">
        <v>13.9899040616667</v>
      </c>
      <c r="E31" s="20">
        <f t="shared" si="18"/>
        <v>5.27651225458065</v>
      </c>
      <c r="F31" s="16" t="s">
        <v>73</v>
      </c>
      <c r="G31" s="13">
        <v>5</v>
      </c>
      <c r="H31" s="18">
        <f t="shared" si="0"/>
        <v>13.9899040616667</v>
      </c>
      <c r="I31" s="18">
        <f t="shared" si="1"/>
        <v>287.139904061667</v>
      </c>
      <c r="J31" s="18">
        <f t="shared" si="2"/>
        <v>0.098961273823484</v>
      </c>
      <c r="K31" s="18">
        <f t="shared" si="3"/>
        <v>108.812583333333</v>
      </c>
      <c r="L31" s="18">
        <f t="shared" si="4"/>
        <v>1.08812583333333</v>
      </c>
      <c r="M31" s="13" t="s">
        <v>75</v>
      </c>
      <c r="N31" s="18">
        <f>(O30-P30)*C22/100</f>
        <v>3.91675207390286</v>
      </c>
      <c r="O31" s="18">
        <f t="shared" si="19"/>
        <v>1.29427067932822</v>
      </c>
      <c r="P31" s="18">
        <f t="shared" si="5"/>
        <v>0.128082675098707</v>
      </c>
      <c r="Q31" s="24">
        <f t="shared" si="6"/>
        <v>0.0153699210118448</v>
      </c>
      <c r="R31" s="18">
        <f t="shared" si="7"/>
        <v>0.1305751</v>
      </c>
      <c r="S31" s="25">
        <f t="shared" si="8"/>
        <v>0.117709433206215</v>
      </c>
      <c r="T31" s="3">
        <v>0.01</v>
      </c>
      <c r="U31" s="26">
        <f t="shared" si="9"/>
        <v>0.00117709433206215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0.0306270943320621</v>
      </c>
      <c r="AR31" s="29">
        <f t="shared" si="15"/>
        <v>108.812583333333</v>
      </c>
      <c r="AS31" s="1">
        <f t="shared" si="16"/>
        <v>0.12</v>
      </c>
      <c r="AT31" s="2">
        <f t="shared" si="20"/>
        <v>16.5583333333333</v>
      </c>
      <c r="AU31" s="1">
        <f t="shared" si="17"/>
        <v>44366.7469927095</v>
      </c>
    </row>
    <row r="32" s="1" customFormat="1" spans="1:47">
      <c r="A32" s="13"/>
      <c r="B32" s="13"/>
      <c r="C32" s="16">
        <v>5</v>
      </c>
      <c r="D32" s="19">
        <v>17.8476539580645</v>
      </c>
      <c r="E32" s="20">
        <f t="shared" si="18"/>
        <v>13.9899040616667</v>
      </c>
      <c r="F32" s="16" t="s">
        <v>75</v>
      </c>
      <c r="G32" s="13">
        <v>6</v>
      </c>
      <c r="H32" s="18">
        <f t="shared" si="0"/>
        <v>17.8476539580645</v>
      </c>
      <c r="I32" s="18">
        <f t="shared" si="1"/>
        <v>290.997653958064</v>
      </c>
      <c r="J32" s="18">
        <f t="shared" si="2"/>
        <v>0.155130546627283</v>
      </c>
      <c r="K32" s="18">
        <f t="shared" si="3"/>
        <v>108.812583333333</v>
      </c>
      <c r="L32" s="18">
        <f t="shared" si="4"/>
        <v>1.08812583333333</v>
      </c>
      <c r="M32" s="13" t="s">
        <v>73</v>
      </c>
      <c r="N32" s="13"/>
      <c r="O32" s="18">
        <f t="shared" si="19"/>
        <v>2.25431383756285</v>
      </c>
      <c r="P32" s="18">
        <f t="shared" si="5"/>
        <v>0.349712937890573</v>
      </c>
      <c r="Q32" s="24">
        <f t="shared" si="6"/>
        <v>0.0419655525468687</v>
      </c>
      <c r="R32" s="18">
        <f t="shared" si="7"/>
        <v>0.1305751</v>
      </c>
      <c r="S32" s="25">
        <f t="shared" si="8"/>
        <v>0.321390162036014</v>
      </c>
      <c r="T32" s="3">
        <v>0.01</v>
      </c>
      <c r="U32" s="26">
        <f t="shared" si="9"/>
        <v>0.00321390162036014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0.0326639016203601</v>
      </c>
      <c r="AR32" s="29">
        <f t="shared" si="15"/>
        <v>108.812583333333</v>
      </c>
      <c r="AS32" s="1">
        <f t="shared" si="16"/>
        <v>0.12</v>
      </c>
      <c r="AT32" s="2">
        <f t="shared" si="20"/>
        <v>16.5583333333333</v>
      </c>
      <c r="AU32" s="1">
        <f t="shared" si="17"/>
        <v>47317.2885182313</v>
      </c>
    </row>
    <row r="33" s="1" customFormat="1" spans="1:47">
      <c r="A33" s="13"/>
      <c r="B33" s="13"/>
      <c r="C33" s="16">
        <v>6</v>
      </c>
      <c r="D33" s="19">
        <v>21.7887971163333</v>
      </c>
      <c r="E33" s="20">
        <f t="shared" si="18"/>
        <v>17.8476539580645</v>
      </c>
      <c r="F33" s="16" t="s">
        <v>73</v>
      </c>
      <c r="G33" s="13">
        <v>7</v>
      </c>
      <c r="H33" s="18">
        <f t="shared" si="0"/>
        <v>21.7887971163333</v>
      </c>
      <c r="I33" s="18">
        <f t="shared" si="1"/>
        <v>294.938797116333</v>
      </c>
      <c r="J33" s="18">
        <f t="shared" si="2"/>
        <v>0.242591573787367</v>
      </c>
      <c r="K33" s="18">
        <f t="shared" si="3"/>
        <v>108.812583333333</v>
      </c>
      <c r="L33" s="18">
        <f t="shared" si="4"/>
        <v>1.08812583333333</v>
      </c>
      <c r="M33" s="13" t="s">
        <v>73</v>
      </c>
      <c r="N33" s="13"/>
      <c r="O33" s="18">
        <f t="shared" si="19"/>
        <v>2.99272673300561</v>
      </c>
      <c r="P33" s="18">
        <f t="shared" si="5"/>
        <v>0.726010288075356</v>
      </c>
      <c r="Q33" s="24">
        <f t="shared" si="6"/>
        <v>0.0871212345690427</v>
      </c>
      <c r="R33" s="18">
        <f t="shared" si="7"/>
        <v>0.1305751</v>
      </c>
      <c r="S33" s="25">
        <f t="shared" si="8"/>
        <v>0.667211700921866</v>
      </c>
      <c r="T33" s="3">
        <v>0.01</v>
      </c>
      <c r="U33" s="26">
        <f t="shared" si="9"/>
        <v>0.00667211700921866</v>
      </c>
      <c r="V33" s="25"/>
      <c r="W33" s="3"/>
      <c r="X33" s="26"/>
      <c r="Y33" s="28">
        <v>0.04</v>
      </c>
      <c r="Z33" s="3">
        <v>0.21</v>
      </c>
      <c r="AA33" s="27">
        <f t="shared" si="10"/>
        <v>0.0084</v>
      </c>
      <c r="AB33" s="3">
        <v>0.015</v>
      </c>
      <c r="AC33" s="3">
        <v>0.29</v>
      </c>
      <c r="AD33" s="27">
        <f t="shared" si="11"/>
        <v>0.00435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0.0361221170092187</v>
      </c>
      <c r="AR33" s="29">
        <f t="shared" si="15"/>
        <v>108.812583333333</v>
      </c>
      <c r="AS33" s="1">
        <f t="shared" si="16"/>
        <v>0.12</v>
      </c>
      <c r="AT33" s="2">
        <f t="shared" si="20"/>
        <v>16.5583333333333</v>
      </c>
      <c r="AU33" s="1">
        <f t="shared" si="17"/>
        <v>52326.8975115063</v>
      </c>
    </row>
    <row r="34" s="1" customFormat="1" spans="1:47">
      <c r="A34" s="13"/>
      <c r="B34" s="13"/>
      <c r="C34" s="16">
        <v>7</v>
      </c>
      <c r="D34" s="19">
        <v>23.4149784029032</v>
      </c>
      <c r="E34" s="20">
        <f t="shared" si="18"/>
        <v>21.7887971163333</v>
      </c>
      <c r="F34" s="16" t="s">
        <v>73</v>
      </c>
      <c r="G34" s="13">
        <v>8</v>
      </c>
      <c r="H34" s="18">
        <f t="shared" si="0"/>
        <v>23.4149784029032</v>
      </c>
      <c r="I34" s="18">
        <f t="shared" si="1"/>
        <v>296.564978402903</v>
      </c>
      <c r="J34" s="18">
        <f t="shared" si="2"/>
        <v>0.290732013901414</v>
      </c>
      <c r="K34" s="18">
        <f t="shared" si="3"/>
        <v>108.812583333333</v>
      </c>
      <c r="L34" s="18">
        <f t="shared" si="4"/>
        <v>1.08812583333333</v>
      </c>
      <c r="M34" s="13" t="s">
        <v>73</v>
      </c>
      <c r="N34" s="13"/>
      <c r="O34" s="18">
        <f t="shared" si="19"/>
        <v>3.35484227826359</v>
      </c>
      <c r="P34" s="18">
        <f t="shared" si="5"/>
        <v>0.97536005188118</v>
      </c>
      <c r="Q34" s="24">
        <f t="shared" si="6"/>
        <v>0.117043206225742</v>
      </c>
      <c r="R34" s="18">
        <f t="shared" si="7"/>
        <v>0.1305751</v>
      </c>
      <c r="S34" s="25">
        <f t="shared" si="8"/>
        <v>0.896366966027532</v>
      </c>
      <c r="T34" s="3">
        <v>0.01</v>
      </c>
      <c r="U34" s="26">
        <f t="shared" si="9"/>
        <v>0.00896366966027532</v>
      </c>
      <c r="V34" s="25"/>
      <c r="W34" s="3"/>
      <c r="X34" s="26"/>
      <c r="Y34" s="28">
        <v>0.04</v>
      </c>
      <c r="Z34" s="3">
        <v>0.21</v>
      </c>
      <c r="AA34" s="27">
        <f t="shared" si="10"/>
        <v>0.0084</v>
      </c>
      <c r="AB34" s="3">
        <v>0.015</v>
      </c>
      <c r="AC34" s="3">
        <v>0.29</v>
      </c>
      <c r="AD34" s="27">
        <f t="shared" si="11"/>
        <v>0.00435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0.0384136696602753</v>
      </c>
      <c r="AR34" s="29">
        <f t="shared" si="15"/>
        <v>108.812583333333</v>
      </c>
      <c r="AS34" s="1">
        <f t="shared" si="16"/>
        <v>0.12</v>
      </c>
      <c r="AT34" s="2">
        <f t="shared" si="20"/>
        <v>16.5583333333333</v>
      </c>
      <c r="AU34" s="1">
        <f t="shared" si="17"/>
        <v>55646.4659820769</v>
      </c>
    </row>
    <row r="35" s="1" customFormat="1" spans="1:47">
      <c r="A35" s="13"/>
      <c r="B35" s="13"/>
      <c r="C35" s="16">
        <v>8</v>
      </c>
      <c r="D35" s="19">
        <v>21.8827778258065</v>
      </c>
      <c r="E35" s="20">
        <f t="shared" si="18"/>
        <v>23.4149784029032</v>
      </c>
      <c r="F35" s="16" t="s">
        <v>73</v>
      </c>
      <c r="G35" s="13">
        <v>9</v>
      </c>
      <c r="H35" s="18">
        <f t="shared" si="0"/>
        <v>21.8827778258065</v>
      </c>
      <c r="I35" s="18">
        <f t="shared" si="1"/>
        <v>295.032777825806</v>
      </c>
      <c r="J35" s="18">
        <f t="shared" si="2"/>
        <v>0.24515613785708</v>
      </c>
      <c r="K35" s="18">
        <f t="shared" si="3"/>
        <v>108.812583333333</v>
      </c>
      <c r="L35" s="18">
        <f t="shared" si="4"/>
        <v>1.08812583333333</v>
      </c>
      <c r="M35" s="13" t="s">
        <v>73</v>
      </c>
      <c r="N35" s="13"/>
      <c r="O35" s="18">
        <f t="shared" si="19"/>
        <v>3.46760805971574</v>
      </c>
      <c r="P35" s="18">
        <f t="shared" si="5"/>
        <v>0.850105399521993</v>
      </c>
      <c r="Q35" s="24">
        <f t="shared" si="6"/>
        <v>0.102012647942639</v>
      </c>
      <c r="R35" s="18">
        <f t="shared" si="7"/>
        <v>0.1305751</v>
      </c>
      <c r="S35" s="25">
        <f t="shared" si="8"/>
        <v>0.781256517840225</v>
      </c>
      <c r="T35" s="3">
        <v>0.01</v>
      </c>
      <c r="U35" s="26">
        <f t="shared" si="9"/>
        <v>0.00781256517840225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</v>
      </c>
      <c r="AO35" s="3">
        <v>0.38</v>
      </c>
      <c r="AP35" s="3">
        <f t="shared" si="13"/>
        <v>0.0038</v>
      </c>
      <c r="AQ35" s="1">
        <f t="shared" si="14"/>
        <v>0.0353625651784022</v>
      </c>
      <c r="AR35" s="29">
        <f t="shared" si="15"/>
        <v>108.812583333333</v>
      </c>
      <c r="AS35" s="1">
        <f t="shared" si="16"/>
        <v>0.12</v>
      </c>
      <c r="AT35" s="2">
        <f t="shared" si="20"/>
        <v>16.5583333333333</v>
      </c>
      <c r="AU35" s="1">
        <f t="shared" si="17"/>
        <v>51226.6023434334</v>
      </c>
    </row>
    <row r="36" s="1" customFormat="1" spans="1:47">
      <c r="A36" s="13"/>
      <c r="B36" s="13"/>
      <c r="C36" s="16">
        <v>9</v>
      </c>
      <c r="D36" s="19">
        <v>15.9554777076667</v>
      </c>
      <c r="E36" s="20">
        <f t="shared" si="18"/>
        <v>21.8827778258065</v>
      </c>
      <c r="F36" s="16" t="s">
        <v>73</v>
      </c>
      <c r="G36" s="13">
        <v>10</v>
      </c>
      <c r="H36" s="18">
        <f t="shared" si="0"/>
        <v>15.9554777076667</v>
      </c>
      <c r="I36" s="18">
        <f t="shared" si="1"/>
        <v>289.105477707667</v>
      </c>
      <c r="J36" s="18">
        <f t="shared" si="2"/>
        <v>0.124620527239235</v>
      </c>
      <c r="K36" s="18">
        <f t="shared" si="3"/>
        <v>108.812583333333</v>
      </c>
      <c r="L36" s="18">
        <f t="shared" si="4"/>
        <v>1.08812583333333</v>
      </c>
      <c r="M36" s="13" t="s">
        <v>73</v>
      </c>
      <c r="N36" s="13"/>
      <c r="O36" s="18">
        <f t="shared" si="19"/>
        <v>3.70562849352708</v>
      </c>
      <c r="P36" s="18">
        <f t="shared" si="5"/>
        <v>0.461797376616077</v>
      </c>
      <c r="Q36" s="24">
        <f t="shared" si="6"/>
        <v>0.0554156851939292</v>
      </c>
      <c r="R36" s="18">
        <f t="shared" si="7"/>
        <v>0.1305751</v>
      </c>
      <c r="S36" s="25">
        <f t="shared" si="8"/>
        <v>0.424397034303854</v>
      </c>
      <c r="T36" s="3">
        <v>0.01</v>
      </c>
      <c r="U36" s="26">
        <f t="shared" si="9"/>
        <v>0.00424397034303854</v>
      </c>
      <c r="V36" s="25"/>
      <c r="W36" s="3"/>
      <c r="X36" s="26"/>
      <c r="Y36" s="28">
        <v>0.02</v>
      </c>
      <c r="Z36" s="3">
        <v>0.21</v>
      </c>
      <c r="AA36" s="27">
        <f t="shared" si="10"/>
        <v>0.0042</v>
      </c>
      <c r="AB36" s="3">
        <v>0.01</v>
      </c>
      <c r="AC36" s="3">
        <v>0.29</v>
      </c>
      <c r="AD36" s="27">
        <f t="shared" si="11"/>
        <v>0.0029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0.0261439703430385</v>
      </c>
      <c r="AR36" s="29">
        <f t="shared" si="15"/>
        <v>108.812583333333</v>
      </c>
      <c r="AS36" s="1">
        <f t="shared" si="16"/>
        <v>0.12</v>
      </c>
      <c r="AT36" s="2">
        <f t="shared" si="20"/>
        <v>16.5583333333333</v>
      </c>
      <c r="AU36" s="1">
        <f t="shared" si="17"/>
        <v>37872.4440855697</v>
      </c>
    </row>
    <row r="37" s="1" customFormat="1" spans="1:47">
      <c r="A37" s="13"/>
      <c r="B37" s="13"/>
      <c r="C37" s="16">
        <v>10</v>
      </c>
      <c r="D37" s="19">
        <v>11.3244719174194</v>
      </c>
      <c r="E37" s="20">
        <f t="shared" si="18"/>
        <v>15.9554777076667</v>
      </c>
      <c r="F37" s="16" t="s">
        <v>73</v>
      </c>
      <c r="G37" s="13">
        <v>11</v>
      </c>
      <c r="H37" s="18">
        <f t="shared" si="0"/>
        <v>11.3244719174194</v>
      </c>
      <c r="I37" s="18">
        <f t="shared" si="1"/>
        <v>284.474471917419</v>
      </c>
      <c r="J37" s="18">
        <f t="shared" si="2"/>
        <v>0.0720245579681992</v>
      </c>
      <c r="K37" s="18">
        <f t="shared" si="3"/>
        <v>108.812583333333</v>
      </c>
      <c r="L37" s="18">
        <f t="shared" si="4"/>
        <v>1.08812583333333</v>
      </c>
      <c r="M37" s="13" t="s">
        <v>75</v>
      </c>
      <c r="N37" s="18">
        <f>(O36-P36)*C22/100</f>
        <v>3.08163956106545</v>
      </c>
      <c r="O37" s="18">
        <f t="shared" si="19"/>
        <v>1.25031738917888</v>
      </c>
      <c r="P37" s="18">
        <f t="shared" si="5"/>
        <v>0.090053557275562</v>
      </c>
      <c r="Q37" s="24">
        <f t="shared" si="6"/>
        <v>0.0108064268730674</v>
      </c>
      <c r="R37" s="18">
        <f t="shared" si="7"/>
        <v>0.1305751</v>
      </c>
      <c r="S37" s="25">
        <f t="shared" si="8"/>
        <v>0.0827602419838655</v>
      </c>
      <c r="T37" s="3">
        <v>0.01</v>
      </c>
      <c r="U37" s="26">
        <f t="shared" si="9"/>
        <v>0.000827602419838655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0.0227276024198387</v>
      </c>
      <c r="AR37" s="29">
        <f t="shared" si="15"/>
        <v>108.812583333333</v>
      </c>
      <c r="AS37" s="1">
        <f t="shared" si="16"/>
        <v>0.12</v>
      </c>
      <c r="AT37" s="2">
        <f t="shared" si="20"/>
        <v>16.5583333333333</v>
      </c>
      <c r="AU37" s="1">
        <f t="shared" si="17"/>
        <v>32923.4557930713</v>
      </c>
    </row>
    <row r="38" s="1" customFormat="1" spans="1:48">
      <c r="A38" s="13"/>
      <c r="B38" s="13"/>
      <c r="C38" s="16">
        <v>11</v>
      </c>
      <c r="D38" s="19">
        <v>2.98148104643333</v>
      </c>
      <c r="E38" s="20">
        <f t="shared" si="18"/>
        <v>11.3244719174194</v>
      </c>
      <c r="F38" s="16" t="s">
        <v>75</v>
      </c>
      <c r="G38" s="13">
        <v>12</v>
      </c>
      <c r="H38" s="18">
        <f t="shared" si="0"/>
        <v>2.98148104643333</v>
      </c>
      <c r="I38" s="18">
        <f t="shared" si="1"/>
        <v>276.131481046433</v>
      </c>
      <c r="J38" s="18">
        <f t="shared" si="2"/>
        <v>0.0256070982082739</v>
      </c>
      <c r="K38" s="18">
        <f t="shared" si="3"/>
        <v>108.812583333333</v>
      </c>
      <c r="L38" s="18">
        <f t="shared" si="4"/>
        <v>1.08812583333333</v>
      </c>
      <c r="M38" s="13" t="s">
        <v>73</v>
      </c>
      <c r="N38" s="13"/>
      <c r="O38" s="18">
        <f t="shared" si="19"/>
        <v>2.24838966523666</v>
      </c>
      <c r="P38" s="18">
        <f t="shared" si="5"/>
        <v>0.0575747349681831</v>
      </c>
      <c r="Q38" s="24">
        <f t="shared" si="6"/>
        <v>0.00690896819618197</v>
      </c>
      <c r="R38" s="18">
        <f t="shared" si="7"/>
        <v>0.1305751</v>
      </c>
      <c r="S38" s="25">
        <f t="shared" si="8"/>
        <v>0.0529118353819524</v>
      </c>
      <c r="T38" s="3">
        <v>0.01</v>
      </c>
      <c r="U38" s="26">
        <f t="shared" si="9"/>
        <v>0.000529118353819524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0.0224291183538195</v>
      </c>
      <c r="AR38" s="29">
        <f t="shared" si="15"/>
        <v>108.812583333333</v>
      </c>
      <c r="AS38" s="1">
        <f t="shared" si="16"/>
        <v>0.12</v>
      </c>
      <c r="AT38" s="2">
        <f t="shared" si="20"/>
        <v>16.5583333333333</v>
      </c>
      <c r="AU38" s="1">
        <f t="shared" si="17"/>
        <v>32491.0684795754</v>
      </c>
      <c r="AV38" s="1">
        <f>SUM(AU27:AU38)</f>
        <v>484126.024089271</v>
      </c>
    </row>
    <row r="39" s="1" customFormat="1" spans="1:46">
      <c r="A39" s="13"/>
      <c r="B39" s="13"/>
      <c r="C39" s="16">
        <v>12</v>
      </c>
      <c r="D39" s="19">
        <v>-2.55249805593548</v>
      </c>
      <c r="E39" s="20">
        <f t="shared" si="18"/>
        <v>2.98148104643333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44</v>
      </c>
      <c r="T40" s="23"/>
      <c r="U40" s="23"/>
      <c r="V40" s="23" t="s">
        <v>45</v>
      </c>
      <c r="W40" s="23"/>
      <c r="X40" s="23"/>
      <c r="Y40" s="23" t="s">
        <v>46</v>
      </c>
      <c r="Z40" s="23"/>
      <c r="AA40" s="23"/>
      <c r="AB40" s="23" t="s">
        <v>47</v>
      </c>
      <c r="AC40" s="23"/>
      <c r="AD40" s="23"/>
      <c r="AE40" s="23" t="s">
        <v>48</v>
      </c>
      <c r="AF40" s="23"/>
      <c r="AG40" s="23"/>
      <c r="AH40" s="23" t="s">
        <v>49</v>
      </c>
      <c r="AI40" s="23"/>
      <c r="AJ40" s="23"/>
      <c r="AK40" s="31" t="s">
        <v>50</v>
      </c>
      <c r="AL40" s="32"/>
      <c r="AM40" s="33"/>
      <c r="AN40" s="23" t="s">
        <v>51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4" t="s">
        <v>11</v>
      </c>
      <c r="AO41" s="34" t="s">
        <v>12</v>
      </c>
      <c r="AP41" s="34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-2</v>
      </c>
      <c r="E42" s="16"/>
      <c r="F42" s="16"/>
      <c r="G42" s="13">
        <v>1</v>
      </c>
      <c r="H42" s="18">
        <f t="shared" ref="H42:H53" si="21">E43</f>
        <v>-2</v>
      </c>
      <c r="I42" s="18">
        <f t="shared" ref="I42:I53" si="22">H42+273.15</f>
        <v>271.15</v>
      </c>
      <c r="J42" s="18">
        <f t="shared" ref="J42:J53" si="23">EXP(($C$16*(I42-$C$14))/($C$17*I42*$C$14))</f>
        <v>0.0133973643023479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0.00103281676965581</v>
      </c>
      <c r="Q42" s="24">
        <f t="shared" ref="Q42:Q53" si="27">P42*$B$44</f>
        <v>0.000160086599296651</v>
      </c>
      <c r="R42" s="18">
        <f t="shared" ref="R42:R53" si="28">L42*$B$44</f>
        <v>0.0119491114583333</v>
      </c>
      <c r="S42" s="25">
        <f t="shared" ref="S42:S53" si="29">Q42/R42</f>
        <v>0.0133973643023479</v>
      </c>
      <c r="T42" s="3">
        <v>0.01</v>
      </c>
      <c r="U42" s="26">
        <f t="shared" ref="U42:U53" si="30">S42*T42</f>
        <v>0.000133973643023479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0.0149339736430235</v>
      </c>
      <c r="AR42" s="29">
        <f t="shared" ref="AR42:AR53" si="34">$B$42/12</f>
        <v>7.70910416666667</v>
      </c>
      <c r="AS42" s="1">
        <f t="shared" ref="AS42:AS53" si="35">$B$44</f>
        <v>0.155</v>
      </c>
      <c r="AT42" s="2">
        <f t="shared" ref="AT42:AT53" si="36">$E$5/12</f>
        <v>140.961643835617</v>
      </c>
      <c r="AU42" s="1">
        <f t="shared" ref="AU42:AU53" si="37">AT42*10000*AS42*0.67*AR42*AQ42</f>
        <v>16853.3698286517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-3.8688612606129</v>
      </c>
      <c r="E43" s="20">
        <f t="shared" ref="E43:E54" si="38">D42</f>
        <v>-2</v>
      </c>
      <c r="F43" s="16" t="s">
        <v>73</v>
      </c>
      <c r="G43" s="13">
        <v>2</v>
      </c>
      <c r="H43" s="18">
        <f t="shared" si="21"/>
        <v>-3.8688612606129</v>
      </c>
      <c r="I43" s="18">
        <f t="shared" si="22"/>
        <v>269.281138739387</v>
      </c>
      <c r="J43" s="18">
        <f t="shared" si="23"/>
        <v>0.0104420530215437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0.153149266563678</v>
      </c>
      <c r="P43" s="18">
        <f t="shared" si="26"/>
        <v>0.00159919276166845</v>
      </c>
      <c r="Q43" s="24">
        <f t="shared" si="27"/>
        <v>0.00024787487805861</v>
      </c>
      <c r="R43" s="18">
        <f t="shared" si="28"/>
        <v>0.0119491114583333</v>
      </c>
      <c r="S43" s="25">
        <f t="shared" si="29"/>
        <v>0.0207442100546933</v>
      </c>
      <c r="T43" s="3">
        <v>0.01</v>
      </c>
      <c r="U43" s="26">
        <f t="shared" si="30"/>
        <v>0.000207442100546933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0.0150074421005469</v>
      </c>
      <c r="AR43" s="29">
        <f t="shared" si="34"/>
        <v>7.70910416666667</v>
      </c>
      <c r="AS43" s="1">
        <f t="shared" si="35"/>
        <v>0.155</v>
      </c>
      <c r="AT43" s="2">
        <f t="shared" si="36"/>
        <v>140.961643835617</v>
      </c>
      <c r="AU43" s="1">
        <f t="shared" si="37"/>
        <v>16936.2808552131</v>
      </c>
    </row>
    <row r="44" s="1" customFormat="1" spans="1:47">
      <c r="A44" s="13" t="s">
        <v>37</v>
      </c>
      <c r="B44" s="13">
        <f>I5</f>
        <v>0.155</v>
      </c>
      <c r="C44" s="16">
        <v>2</v>
      </c>
      <c r="D44" s="19">
        <v>-1.4880542617931</v>
      </c>
      <c r="E44" s="20">
        <f t="shared" si="38"/>
        <v>-3.8688612606129</v>
      </c>
      <c r="F44" s="16" t="s">
        <v>73</v>
      </c>
      <c r="G44" s="13">
        <v>3</v>
      </c>
      <c r="H44" s="18">
        <f t="shared" si="21"/>
        <v>-1.4880542617931</v>
      </c>
      <c r="I44" s="18">
        <f t="shared" si="22"/>
        <v>271.661945738207</v>
      </c>
      <c r="J44" s="18">
        <f t="shared" si="23"/>
        <v>0.0143353539321002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0.228641115468676</v>
      </c>
      <c r="P44" s="18">
        <f t="shared" si="26"/>
        <v>0.00327765131367366</v>
      </c>
      <c r="Q44" s="24">
        <f t="shared" si="27"/>
        <v>0.000508035953619417</v>
      </c>
      <c r="R44" s="18">
        <f t="shared" si="28"/>
        <v>0.0119491114583333</v>
      </c>
      <c r="S44" s="25">
        <f t="shared" si="29"/>
        <v>0.0425166302440933</v>
      </c>
      <c r="T44" s="3">
        <v>0.01</v>
      </c>
      <c r="U44" s="26">
        <f t="shared" si="30"/>
        <v>0.000425166302440933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0.0152251663024409</v>
      </c>
      <c r="AR44" s="29">
        <f t="shared" si="34"/>
        <v>7.70910416666667</v>
      </c>
      <c r="AS44" s="1">
        <f t="shared" si="35"/>
        <v>0.155</v>
      </c>
      <c r="AT44" s="2">
        <f t="shared" si="36"/>
        <v>140.961643835617</v>
      </c>
      <c r="AU44" s="1">
        <f t="shared" si="37"/>
        <v>17181.9881654628</v>
      </c>
    </row>
    <row r="45" s="1" customFormat="1" spans="1:47">
      <c r="A45" s="13"/>
      <c r="B45" s="13"/>
      <c r="C45" s="16">
        <v>3</v>
      </c>
      <c r="D45" s="19">
        <v>5.27651225458065</v>
      </c>
      <c r="E45" s="20">
        <f t="shared" si="38"/>
        <v>-1.4880542617931</v>
      </c>
      <c r="F45" s="16" t="s">
        <v>73</v>
      </c>
      <c r="G45" s="13">
        <v>4</v>
      </c>
      <c r="H45" s="18">
        <f t="shared" si="21"/>
        <v>5.27651225458065</v>
      </c>
      <c r="I45" s="18">
        <f t="shared" si="22"/>
        <v>278.426512254581</v>
      </c>
      <c r="J45" s="18">
        <f t="shared" si="23"/>
        <v>0.034244453904739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0.302454505821669</v>
      </c>
      <c r="P45" s="18">
        <f t="shared" si="26"/>
        <v>0.0103573893828908</v>
      </c>
      <c r="Q45" s="24">
        <f t="shared" si="27"/>
        <v>0.00160539535434807</v>
      </c>
      <c r="R45" s="18">
        <f t="shared" si="28"/>
        <v>0.0119491114583333</v>
      </c>
      <c r="S45" s="25">
        <f t="shared" si="29"/>
        <v>0.134352697265072</v>
      </c>
      <c r="T45" s="3">
        <v>0.01</v>
      </c>
      <c r="U45" s="26">
        <f t="shared" si="30"/>
        <v>0.00134352697265072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0.0161435269726507</v>
      </c>
      <c r="AR45" s="29">
        <f t="shared" si="34"/>
        <v>7.70910416666667</v>
      </c>
      <c r="AS45" s="1">
        <f t="shared" si="35"/>
        <v>0.155</v>
      </c>
      <c r="AT45" s="2">
        <f t="shared" si="36"/>
        <v>140.961643835617</v>
      </c>
      <c r="AU45" s="1">
        <f t="shared" si="37"/>
        <v>18218.3815849975</v>
      </c>
    </row>
    <row r="46" s="1" customFormat="1" spans="1:47">
      <c r="A46" s="13"/>
      <c r="B46" s="13"/>
      <c r="C46" s="16">
        <v>4</v>
      </c>
      <c r="D46" s="19">
        <v>13.9899040616667</v>
      </c>
      <c r="E46" s="20">
        <f t="shared" si="38"/>
        <v>5.27651225458065</v>
      </c>
      <c r="F46" s="16" t="s">
        <v>73</v>
      </c>
      <c r="G46" s="13">
        <v>5</v>
      </c>
      <c r="H46" s="18">
        <f t="shared" si="21"/>
        <v>13.9899040616667</v>
      </c>
      <c r="I46" s="18">
        <f t="shared" si="22"/>
        <v>287.139904061667</v>
      </c>
      <c r="J46" s="18">
        <f t="shared" si="23"/>
        <v>0.098961273823484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0.277492260616839</v>
      </c>
      <c r="O46" s="18">
        <f t="shared" si="39"/>
        <v>0.0916958974886056</v>
      </c>
      <c r="P46" s="18">
        <f t="shared" si="26"/>
        <v>0.00907434281986002</v>
      </c>
      <c r="Q46" s="24">
        <f t="shared" si="27"/>
        <v>0.0014065231370783</v>
      </c>
      <c r="R46" s="18">
        <f t="shared" si="28"/>
        <v>0.0119491114583333</v>
      </c>
      <c r="S46" s="25">
        <f t="shared" si="29"/>
        <v>0.117709433206215</v>
      </c>
      <c r="T46" s="3">
        <v>0.01</v>
      </c>
      <c r="U46" s="26">
        <f t="shared" si="30"/>
        <v>0.00117709433206215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0.0282770943320621</v>
      </c>
      <c r="AR46" s="29">
        <f t="shared" si="34"/>
        <v>7.70910416666667</v>
      </c>
      <c r="AS46" s="1">
        <f t="shared" si="35"/>
        <v>0.155</v>
      </c>
      <c r="AT46" s="2">
        <f t="shared" si="36"/>
        <v>140.961643835617</v>
      </c>
      <c r="AU46" s="1">
        <f t="shared" si="37"/>
        <v>31911.4215579552</v>
      </c>
    </row>
    <row r="47" s="1" customFormat="1" spans="1:47">
      <c r="A47" s="13"/>
      <c r="B47" s="13"/>
      <c r="C47" s="16">
        <v>5</v>
      </c>
      <c r="D47" s="19">
        <v>17.8476539580645</v>
      </c>
      <c r="E47" s="20">
        <f t="shared" si="38"/>
        <v>13.9899040616667</v>
      </c>
      <c r="F47" s="16" t="s">
        <v>75</v>
      </c>
      <c r="G47" s="13">
        <v>6</v>
      </c>
      <c r="H47" s="18">
        <f t="shared" si="21"/>
        <v>17.8476539580645</v>
      </c>
      <c r="I47" s="18">
        <f t="shared" si="22"/>
        <v>290.997653958064</v>
      </c>
      <c r="J47" s="18">
        <f t="shared" si="23"/>
        <v>0.155130546627283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0.159712596335412</v>
      </c>
      <c r="P47" s="18">
        <f t="shared" si="26"/>
        <v>0.0247763023727751</v>
      </c>
      <c r="Q47" s="24">
        <f t="shared" si="27"/>
        <v>0.00384032686778014</v>
      </c>
      <c r="R47" s="18">
        <f t="shared" si="28"/>
        <v>0.0119491114583333</v>
      </c>
      <c r="S47" s="25">
        <f t="shared" si="29"/>
        <v>0.321390162036014</v>
      </c>
      <c r="T47" s="3">
        <v>0.01</v>
      </c>
      <c r="U47" s="26">
        <f t="shared" si="30"/>
        <v>0.00321390162036014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0.0303139016203601</v>
      </c>
      <c r="AR47" s="29">
        <f t="shared" si="34"/>
        <v>7.70910416666667</v>
      </c>
      <c r="AS47" s="1">
        <f t="shared" si="35"/>
        <v>0.155</v>
      </c>
      <c r="AT47" s="2">
        <f t="shared" si="36"/>
        <v>140.961643835617</v>
      </c>
      <c r="AU47" s="1">
        <f t="shared" si="37"/>
        <v>34210.0104881302</v>
      </c>
    </row>
    <row r="48" s="1" customFormat="1" spans="1:47">
      <c r="A48" s="13"/>
      <c r="B48" s="13"/>
      <c r="C48" s="16">
        <v>6</v>
      </c>
      <c r="D48" s="19">
        <v>21.7887971163333</v>
      </c>
      <c r="E48" s="20">
        <f t="shared" si="38"/>
        <v>17.8476539580645</v>
      </c>
      <c r="F48" s="16" t="s">
        <v>73</v>
      </c>
      <c r="G48" s="13">
        <v>7</v>
      </c>
      <c r="H48" s="18">
        <f t="shared" si="21"/>
        <v>21.7887971163333</v>
      </c>
      <c r="I48" s="18">
        <f t="shared" si="22"/>
        <v>294.938797116333</v>
      </c>
      <c r="J48" s="18">
        <f t="shared" si="23"/>
        <v>0.242591573787367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0.212027335629304</v>
      </c>
      <c r="P48" s="18">
        <f t="shared" si="26"/>
        <v>0.0514360450362551</v>
      </c>
      <c r="Q48" s="24">
        <f t="shared" si="27"/>
        <v>0.00797258698061954</v>
      </c>
      <c r="R48" s="18">
        <f t="shared" si="28"/>
        <v>0.0119491114583333</v>
      </c>
      <c r="S48" s="25">
        <f t="shared" si="29"/>
        <v>0.667211700921866</v>
      </c>
      <c r="T48" s="3">
        <v>0.01</v>
      </c>
      <c r="U48" s="26">
        <f t="shared" si="30"/>
        <v>0.00667211700921866</v>
      </c>
      <c r="V48" s="25"/>
      <c r="W48" s="3"/>
      <c r="X48" s="26"/>
      <c r="Y48" s="28">
        <v>0.04</v>
      </c>
      <c r="Z48" s="3">
        <v>0.49</v>
      </c>
      <c r="AA48" s="27">
        <f t="shared" si="31"/>
        <v>0.0196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32"/>
        <v>0.0075</v>
      </c>
      <c r="AQ48" s="1">
        <f t="shared" si="33"/>
        <v>0.0337721170092187</v>
      </c>
      <c r="AR48" s="29">
        <f t="shared" si="34"/>
        <v>7.70910416666667</v>
      </c>
      <c r="AS48" s="1">
        <f t="shared" si="35"/>
        <v>0.155</v>
      </c>
      <c r="AT48" s="2">
        <f t="shared" si="36"/>
        <v>140.961643835617</v>
      </c>
      <c r="AU48" s="1">
        <f t="shared" si="37"/>
        <v>38112.6946824869</v>
      </c>
    </row>
    <row r="49" s="1" customFormat="1" spans="1:47">
      <c r="A49" s="13"/>
      <c r="B49" s="13"/>
      <c r="C49" s="16">
        <v>7</v>
      </c>
      <c r="D49" s="19">
        <v>23.4149784029032</v>
      </c>
      <c r="E49" s="20">
        <f t="shared" si="38"/>
        <v>21.7887971163333</v>
      </c>
      <c r="F49" s="16" t="s">
        <v>73</v>
      </c>
      <c r="G49" s="13">
        <v>8</v>
      </c>
      <c r="H49" s="18">
        <f t="shared" si="21"/>
        <v>23.4149784029032</v>
      </c>
      <c r="I49" s="18">
        <f t="shared" si="22"/>
        <v>296.564978402903</v>
      </c>
      <c r="J49" s="18">
        <f t="shared" si="23"/>
        <v>0.290732013901414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0.237682332259715</v>
      </c>
      <c r="P49" s="18">
        <f t="shared" si="26"/>
        <v>0.0691018631266521</v>
      </c>
      <c r="Q49" s="24">
        <f t="shared" si="27"/>
        <v>0.0107107887846311</v>
      </c>
      <c r="R49" s="18">
        <f t="shared" si="28"/>
        <v>0.0119491114583333</v>
      </c>
      <c r="S49" s="25">
        <f t="shared" si="29"/>
        <v>0.896366966027532</v>
      </c>
      <c r="T49" s="3">
        <v>0.01</v>
      </c>
      <c r="U49" s="26">
        <f t="shared" si="30"/>
        <v>0.00896366966027532</v>
      </c>
      <c r="V49" s="25"/>
      <c r="W49" s="3"/>
      <c r="X49" s="26"/>
      <c r="Y49" s="28">
        <v>0.04</v>
      </c>
      <c r="Z49" s="3">
        <v>0.49</v>
      </c>
      <c r="AA49" s="27">
        <f t="shared" si="31"/>
        <v>0.0196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0.015</v>
      </c>
      <c r="AO49" s="3">
        <v>0.5</v>
      </c>
      <c r="AP49" s="3">
        <f t="shared" si="32"/>
        <v>0.0075</v>
      </c>
      <c r="AQ49" s="1">
        <f t="shared" si="33"/>
        <v>0.0360636696602753</v>
      </c>
      <c r="AR49" s="29">
        <f t="shared" si="34"/>
        <v>7.70910416666667</v>
      </c>
      <c r="AS49" s="1">
        <f t="shared" si="35"/>
        <v>0.155</v>
      </c>
      <c r="AT49" s="2">
        <f t="shared" si="36"/>
        <v>140.961643835617</v>
      </c>
      <c r="AU49" s="1">
        <f t="shared" si="37"/>
        <v>40698.7702463826</v>
      </c>
    </row>
    <row r="50" s="1" customFormat="1" spans="1:47">
      <c r="A50" s="13"/>
      <c r="B50" s="13"/>
      <c r="C50" s="16">
        <v>8</v>
      </c>
      <c r="D50" s="19">
        <v>21.8827778258065</v>
      </c>
      <c r="E50" s="20">
        <f t="shared" si="38"/>
        <v>23.4149784029032</v>
      </c>
      <c r="F50" s="16" t="s">
        <v>73</v>
      </c>
      <c r="G50" s="13">
        <v>9</v>
      </c>
      <c r="H50" s="18">
        <f t="shared" si="21"/>
        <v>21.8827778258065</v>
      </c>
      <c r="I50" s="18">
        <f t="shared" si="22"/>
        <v>295.032777825806</v>
      </c>
      <c r="J50" s="18">
        <f t="shared" si="23"/>
        <v>0.24515613785708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0.24567151079973</v>
      </c>
      <c r="P50" s="18">
        <f t="shared" si="26"/>
        <v>0.0602278787691757</v>
      </c>
      <c r="Q50" s="24">
        <f t="shared" si="27"/>
        <v>0.00933532120922224</v>
      </c>
      <c r="R50" s="18">
        <f t="shared" si="28"/>
        <v>0.0119491114583333</v>
      </c>
      <c r="S50" s="25">
        <f t="shared" si="29"/>
        <v>0.781256517840225</v>
      </c>
      <c r="T50" s="3">
        <v>0.01</v>
      </c>
      <c r="U50" s="26">
        <f t="shared" si="30"/>
        <v>0.00781256517840226</v>
      </c>
      <c r="V50" s="25"/>
      <c r="W50" s="3"/>
      <c r="X50" s="26"/>
      <c r="Y50" s="28">
        <v>0.02</v>
      </c>
      <c r="Z50" s="3">
        <v>0.49</v>
      </c>
      <c r="AA50" s="27">
        <f t="shared" si="31"/>
        <v>0.0098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</v>
      </c>
      <c r="AO50" s="3">
        <v>0.5</v>
      </c>
      <c r="AP50" s="3">
        <f t="shared" si="32"/>
        <v>0.005</v>
      </c>
      <c r="AQ50" s="1">
        <f t="shared" si="33"/>
        <v>0.0226125651784023</v>
      </c>
      <c r="AR50" s="29">
        <f t="shared" si="34"/>
        <v>7.70910416666667</v>
      </c>
      <c r="AS50" s="1">
        <f t="shared" si="35"/>
        <v>0.155</v>
      </c>
      <c r="AT50" s="2">
        <f t="shared" si="36"/>
        <v>140.961643835617</v>
      </c>
      <c r="AU50" s="1">
        <f t="shared" si="37"/>
        <v>25518.8560550418</v>
      </c>
    </row>
    <row r="51" s="1" customFormat="1" spans="1:47">
      <c r="A51" s="13"/>
      <c r="B51" s="13"/>
      <c r="C51" s="16">
        <v>9</v>
      </c>
      <c r="D51" s="19">
        <v>15.9554777076667</v>
      </c>
      <c r="E51" s="20">
        <f t="shared" si="38"/>
        <v>21.8827778258065</v>
      </c>
      <c r="F51" s="16" t="s">
        <v>73</v>
      </c>
      <c r="G51" s="13">
        <v>10</v>
      </c>
      <c r="H51" s="18">
        <f t="shared" si="21"/>
        <v>15.9554777076667</v>
      </c>
      <c r="I51" s="18">
        <f t="shared" si="22"/>
        <v>289.105477707667</v>
      </c>
      <c r="J51" s="18">
        <f t="shared" si="23"/>
        <v>0.124620527239235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0.262534673697221</v>
      </c>
      <c r="P51" s="18">
        <f t="shared" si="26"/>
        <v>0.0327172094547282</v>
      </c>
      <c r="Q51" s="24">
        <f t="shared" si="27"/>
        <v>0.00507116746548287</v>
      </c>
      <c r="R51" s="18">
        <f t="shared" si="28"/>
        <v>0.0119491114583333</v>
      </c>
      <c r="S51" s="25">
        <f t="shared" si="29"/>
        <v>0.424397034303854</v>
      </c>
      <c r="T51" s="3">
        <v>0.01</v>
      </c>
      <c r="U51" s="26">
        <f t="shared" si="30"/>
        <v>0.00424397034303854</v>
      </c>
      <c r="V51" s="25"/>
      <c r="W51" s="3"/>
      <c r="X51" s="26"/>
      <c r="Y51" s="28">
        <v>0.02</v>
      </c>
      <c r="Z51" s="3">
        <v>0.49</v>
      </c>
      <c r="AA51" s="27">
        <f t="shared" si="31"/>
        <v>0.0098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</v>
      </c>
      <c r="AO51" s="3">
        <v>0.5</v>
      </c>
      <c r="AP51" s="3">
        <f t="shared" si="32"/>
        <v>0.005</v>
      </c>
      <c r="AQ51" s="1">
        <f t="shared" si="33"/>
        <v>0.0190439703430385</v>
      </c>
      <c r="AR51" s="29">
        <f t="shared" si="34"/>
        <v>7.70910416666667</v>
      </c>
      <c r="AS51" s="1">
        <f t="shared" si="35"/>
        <v>0.155</v>
      </c>
      <c r="AT51" s="2">
        <f t="shared" si="36"/>
        <v>140.961643835617</v>
      </c>
      <c r="AU51" s="1">
        <f t="shared" si="37"/>
        <v>21491.6058424303</v>
      </c>
    </row>
    <row r="52" s="1" customFormat="1" spans="1:47">
      <c r="A52" s="13"/>
      <c r="B52" s="13"/>
      <c r="C52" s="16">
        <v>10</v>
      </c>
      <c r="D52" s="19">
        <v>11.3244719174194</v>
      </c>
      <c r="E52" s="20">
        <f t="shared" si="38"/>
        <v>15.9554777076667</v>
      </c>
      <c r="F52" s="16" t="s">
        <v>73</v>
      </c>
      <c r="G52" s="13">
        <v>11</v>
      </c>
      <c r="H52" s="18">
        <f t="shared" si="21"/>
        <v>11.3244719174194</v>
      </c>
      <c r="I52" s="18">
        <f t="shared" si="22"/>
        <v>284.474471917419</v>
      </c>
      <c r="J52" s="18">
        <f t="shared" si="23"/>
        <v>0.0720245579681992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0.218326591030368</v>
      </c>
      <c r="O52" s="18">
        <f t="shared" si="39"/>
        <v>0.0885819148787913</v>
      </c>
      <c r="P52" s="18">
        <f t="shared" si="26"/>
        <v>0.00638007326312159</v>
      </c>
      <c r="Q52" s="24">
        <f t="shared" si="27"/>
        <v>0.000988911355783846</v>
      </c>
      <c r="R52" s="18">
        <f t="shared" si="28"/>
        <v>0.0119491114583333</v>
      </c>
      <c r="S52" s="25">
        <f t="shared" si="29"/>
        <v>0.0827602419838655</v>
      </c>
      <c r="T52" s="3">
        <v>0.01</v>
      </c>
      <c r="U52" s="26">
        <f t="shared" si="30"/>
        <v>0.000827602419838655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0.0156276024198387</v>
      </c>
      <c r="AR52" s="29">
        <f t="shared" si="34"/>
        <v>7.70910416666667</v>
      </c>
      <c r="AS52" s="1">
        <f t="shared" si="35"/>
        <v>0.155</v>
      </c>
      <c r="AT52" s="2">
        <f t="shared" si="36"/>
        <v>140.961643835617</v>
      </c>
      <c r="AU52" s="1">
        <f t="shared" si="37"/>
        <v>17636.1475794965</v>
      </c>
    </row>
    <row r="53" s="1" customFormat="1" spans="1:48">
      <c r="A53" s="13"/>
      <c r="B53" s="13"/>
      <c r="C53" s="16">
        <v>11</v>
      </c>
      <c r="D53" s="19">
        <v>2.98148104643333</v>
      </c>
      <c r="E53" s="20">
        <f t="shared" si="38"/>
        <v>11.3244719174194</v>
      </c>
      <c r="F53" s="16" t="s">
        <v>75</v>
      </c>
      <c r="G53" s="13">
        <v>12</v>
      </c>
      <c r="H53" s="18">
        <f t="shared" si="21"/>
        <v>2.98148104643333</v>
      </c>
      <c r="I53" s="18">
        <f t="shared" si="22"/>
        <v>276.131481046433</v>
      </c>
      <c r="J53" s="18">
        <f t="shared" si="23"/>
        <v>0.0256070982082739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0.159292883282336</v>
      </c>
      <c r="P53" s="18">
        <f t="shared" si="26"/>
        <v>0.0040790285060899</v>
      </c>
      <c r="Q53" s="24">
        <f t="shared" si="27"/>
        <v>0.000632249418443934</v>
      </c>
      <c r="R53" s="18">
        <f t="shared" si="28"/>
        <v>0.0119491114583333</v>
      </c>
      <c r="S53" s="25">
        <f t="shared" si="29"/>
        <v>0.0529118353819524</v>
      </c>
      <c r="T53" s="3">
        <v>0.01</v>
      </c>
      <c r="U53" s="26">
        <f t="shared" si="30"/>
        <v>0.000529118353819524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0.0153291183538195</v>
      </c>
      <c r="AR53" s="29">
        <f t="shared" si="34"/>
        <v>7.70910416666667</v>
      </c>
      <c r="AS53" s="1">
        <f t="shared" si="35"/>
        <v>0.155</v>
      </c>
      <c r="AT53" s="2">
        <f t="shared" si="36"/>
        <v>140.961643835617</v>
      </c>
      <c r="AU53" s="1">
        <f t="shared" si="37"/>
        <v>17299.3007045236</v>
      </c>
      <c r="AV53" s="1">
        <f>SUM(AU42:AU53)</f>
        <v>296068.827590772</v>
      </c>
    </row>
    <row r="54" s="1" customFormat="1" spans="1:46">
      <c r="A54" s="13"/>
      <c r="B54" s="13"/>
      <c r="C54" s="16">
        <v>12</v>
      </c>
      <c r="D54" s="19">
        <v>-2.55249805593548</v>
      </c>
      <c r="E54" s="20">
        <f t="shared" si="38"/>
        <v>2.98148104643333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37:51"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</row>
    <row r="56" s="1" customFormat="1" spans="19:77">
      <c r="S56" s="23" t="s">
        <v>44</v>
      </c>
      <c r="T56" s="23"/>
      <c r="U56" s="23"/>
      <c r="V56" s="23" t="s">
        <v>45</v>
      </c>
      <c r="W56" s="23" t="s">
        <v>46</v>
      </c>
      <c r="X56" s="23" t="s">
        <v>47</v>
      </c>
      <c r="Y56" s="23" t="s">
        <v>48</v>
      </c>
      <c r="Z56" s="23" t="s">
        <v>49</v>
      </c>
      <c r="AA56" s="23" t="s">
        <v>50</v>
      </c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 s="30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122.786</v>
      </c>
      <c r="C58" s="16" t="s">
        <v>72</v>
      </c>
      <c r="D58" s="17">
        <v>-2</v>
      </c>
      <c r="E58" s="16"/>
      <c r="F58" s="16"/>
      <c r="G58" s="13">
        <v>1</v>
      </c>
      <c r="H58" s="18">
        <f t="shared" ref="H58:H69" si="40">E59</f>
        <v>-2</v>
      </c>
      <c r="I58" s="18">
        <f t="shared" ref="I58:I69" si="41">H58+273.15</f>
        <v>271.15</v>
      </c>
      <c r="J58" s="18">
        <f t="shared" ref="J58:J69" si="42">EXP(($C$16*(I58-$C$14))/($C$17*I58*$C$14))</f>
        <v>0.0133973643023479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0.037012697397632</v>
      </c>
      <c r="Q58" s="24">
        <f t="shared" ref="Q58:Q69" si="46">P58*$B$60</f>
        <v>0.0107336822453133</v>
      </c>
      <c r="R58" s="18">
        <f t="shared" ref="R58:R69" si="47">L58*$B$60</f>
        <v>0.80117865</v>
      </c>
      <c r="S58" s="25">
        <f t="shared" ref="S58:S69" si="48">Q58/R58</f>
        <v>0.0133973643023479</v>
      </c>
      <c r="T58" s="3">
        <v>0.27</v>
      </c>
      <c r="U58" s="26">
        <f t="shared" ref="U58:U69" si="49">S58*T58</f>
        <v>0.00361728836163393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0.227102839128665</v>
      </c>
      <c r="AC58" s="29">
        <f t="shared" ref="AC58:AC69" si="51">$B$58/12</f>
        <v>10.2321666666667</v>
      </c>
      <c r="AD58" s="1">
        <f t="shared" ref="AD58:AD69" si="52">$B$60</f>
        <v>0.29</v>
      </c>
      <c r="AE58" s="30">
        <f t="shared" ref="AE58:AE69" si="53">$E$7/12</f>
        <v>141.547212345787</v>
      </c>
      <c r="AF58" s="1">
        <f t="shared" ref="AF58:AF69" si="54">AE58*10000*AC58*AB58</f>
        <v>3289209.15094047</v>
      </c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 s="30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9">
        <v>-3.8688612606129</v>
      </c>
      <c r="E59" s="20">
        <f t="shared" ref="E59:E70" si="55">D58</f>
        <v>-2</v>
      </c>
      <c r="F59" s="16" t="s">
        <v>73</v>
      </c>
      <c r="G59" s="13">
        <v>2</v>
      </c>
      <c r="H59" s="18">
        <f t="shared" si="40"/>
        <v>-3.8688612606129</v>
      </c>
      <c r="I59" s="18">
        <f t="shared" si="41"/>
        <v>269.281138739387</v>
      </c>
      <c r="J59" s="18">
        <f t="shared" si="42"/>
        <v>0.0104420530215437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5.48835730260237</v>
      </c>
      <c r="P59" s="18">
        <f t="shared" si="45"/>
        <v>0.0573097179549505</v>
      </c>
      <c r="Q59" s="24">
        <f t="shared" si="46"/>
        <v>0.0166198182069356</v>
      </c>
      <c r="R59" s="18">
        <f t="shared" si="47"/>
        <v>0.80117865</v>
      </c>
      <c r="S59" s="25">
        <f t="shared" si="48"/>
        <v>0.0207442100546933</v>
      </c>
      <c r="T59" s="3">
        <v>0.27</v>
      </c>
      <c r="U59" s="26">
        <f t="shared" si="49"/>
        <v>0.0056009367147672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0.227488262003679</v>
      </c>
      <c r="AC59" s="29">
        <f t="shared" si="51"/>
        <v>10.2321666666667</v>
      </c>
      <c r="AD59" s="1">
        <f t="shared" si="52"/>
        <v>0.29</v>
      </c>
      <c r="AE59" s="30">
        <f t="shared" si="53"/>
        <v>141.547212345787</v>
      </c>
      <c r="AF59" s="1">
        <f t="shared" si="54"/>
        <v>3294791.3640574</v>
      </c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 s="30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37</v>
      </c>
      <c r="B60" s="13">
        <f>H7</f>
        <v>0.29</v>
      </c>
      <c r="C60" s="16">
        <v>2</v>
      </c>
      <c r="D60" s="19">
        <v>-1.4880542617931</v>
      </c>
      <c r="E60" s="20">
        <f t="shared" si="55"/>
        <v>-3.8688612606129</v>
      </c>
      <c r="F60" s="16" t="s">
        <v>73</v>
      </c>
      <c r="G60" s="13">
        <v>3</v>
      </c>
      <c r="H60" s="18">
        <f t="shared" si="40"/>
        <v>-1.4880542617931</v>
      </c>
      <c r="I60" s="18">
        <f t="shared" si="41"/>
        <v>271.661945738207</v>
      </c>
      <c r="J60" s="18">
        <f t="shared" si="42"/>
        <v>0.0143353539321002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8.19373258464742</v>
      </c>
      <c r="P60" s="18">
        <f t="shared" si="45"/>
        <v>0.117460056625903</v>
      </c>
      <c r="Q60" s="24">
        <f t="shared" si="46"/>
        <v>0.0340634164215118</v>
      </c>
      <c r="R60" s="18">
        <f t="shared" si="47"/>
        <v>0.80117865</v>
      </c>
      <c r="S60" s="25">
        <f t="shared" si="48"/>
        <v>0.0425166302440933</v>
      </c>
      <c r="T60" s="3">
        <v>0.27</v>
      </c>
      <c r="U60" s="26">
        <f t="shared" si="49"/>
        <v>0.0114794901659052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0.228630464939235</v>
      </c>
      <c r="AC60" s="29">
        <f t="shared" si="51"/>
        <v>10.2321666666667</v>
      </c>
      <c r="AD60" s="1">
        <f t="shared" si="52"/>
        <v>0.29</v>
      </c>
      <c r="AE60" s="30">
        <f t="shared" si="53"/>
        <v>141.547212345787</v>
      </c>
      <c r="AF60" s="1">
        <f t="shared" si="54"/>
        <v>3311334.28515111</v>
      </c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 s="3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9">
        <v>5.27651225458065</v>
      </c>
      <c r="E61" s="20">
        <f t="shared" si="55"/>
        <v>-1.4880542617931</v>
      </c>
      <c r="F61" s="16" t="s">
        <v>73</v>
      </c>
      <c r="G61" s="13">
        <v>4</v>
      </c>
      <c r="H61" s="18">
        <f t="shared" si="40"/>
        <v>5.27651225458065</v>
      </c>
      <c r="I61" s="18">
        <f t="shared" si="41"/>
        <v>278.426512254581</v>
      </c>
      <c r="J61" s="18">
        <f t="shared" si="42"/>
        <v>0.034244453904739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10.8389575280215</v>
      </c>
      <c r="P61" s="18">
        <f t="shared" si="45"/>
        <v>0.371174181443756</v>
      </c>
      <c r="Q61" s="24">
        <f t="shared" si="46"/>
        <v>0.107640512618689</v>
      </c>
      <c r="R61" s="18">
        <f t="shared" si="47"/>
        <v>0.80117865</v>
      </c>
      <c r="S61" s="25">
        <f t="shared" si="48"/>
        <v>0.134352697265072</v>
      </c>
      <c r="T61" s="3">
        <v>0.27</v>
      </c>
      <c r="U61" s="26">
        <f t="shared" si="49"/>
        <v>0.0362752282615696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0.233448276851223</v>
      </c>
      <c r="AC61" s="29">
        <f t="shared" si="51"/>
        <v>10.2321666666667</v>
      </c>
      <c r="AD61" s="1">
        <f t="shared" si="52"/>
        <v>0.29</v>
      </c>
      <c r="AE61" s="30">
        <f t="shared" si="53"/>
        <v>141.547212345787</v>
      </c>
      <c r="AF61" s="1">
        <f t="shared" si="54"/>
        <v>3381112.3253078</v>
      </c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 s="30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9">
        <v>13.9899040616667</v>
      </c>
      <c r="E62" s="20">
        <f t="shared" si="55"/>
        <v>5.27651225458065</v>
      </c>
      <c r="F62" s="16" t="s">
        <v>73</v>
      </c>
      <c r="G62" s="13">
        <v>5</v>
      </c>
      <c r="H62" s="18">
        <f t="shared" si="40"/>
        <v>13.9899040616667</v>
      </c>
      <c r="I62" s="18">
        <f t="shared" si="41"/>
        <v>287.139904061667</v>
      </c>
      <c r="J62" s="18">
        <f t="shared" si="42"/>
        <v>0.098961273823484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9.94439417924887</v>
      </c>
      <c r="O62" s="18">
        <f t="shared" si="56"/>
        <v>3.28607416732889</v>
      </c>
      <c r="P62" s="18">
        <f t="shared" si="45"/>
        <v>0.325194085477311</v>
      </c>
      <c r="Q62" s="24">
        <f t="shared" si="46"/>
        <v>0.0943062847884203</v>
      </c>
      <c r="R62" s="18">
        <f t="shared" si="47"/>
        <v>0.80117865</v>
      </c>
      <c r="S62" s="25">
        <f t="shared" si="48"/>
        <v>0.117709433206215</v>
      </c>
      <c r="T62" s="3">
        <v>0.27</v>
      </c>
      <c r="U62" s="26">
        <f t="shared" si="49"/>
        <v>0.031781546965678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0.281375154575431</v>
      </c>
      <c r="AC62" s="29">
        <f t="shared" si="51"/>
        <v>10.2321666666667</v>
      </c>
      <c r="AD62" s="1">
        <f t="shared" si="52"/>
        <v>0.29</v>
      </c>
      <c r="AE62" s="30">
        <f t="shared" si="53"/>
        <v>141.547212345787</v>
      </c>
      <c r="AF62" s="1">
        <f t="shared" si="54"/>
        <v>4075253.91064113</v>
      </c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 s="30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9">
        <v>17.8476539580645</v>
      </c>
      <c r="E63" s="20">
        <f t="shared" si="55"/>
        <v>13.9899040616667</v>
      </c>
      <c r="F63" s="16" t="s">
        <v>75</v>
      </c>
      <c r="G63" s="13">
        <v>6</v>
      </c>
      <c r="H63" s="18">
        <f t="shared" si="40"/>
        <v>17.8476539580645</v>
      </c>
      <c r="I63" s="18">
        <f t="shared" si="41"/>
        <v>290.997653958064</v>
      </c>
      <c r="J63" s="18">
        <f t="shared" si="42"/>
        <v>0.155130546627283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5.72356508185158</v>
      </c>
      <c r="P63" s="18">
        <f t="shared" si="45"/>
        <v>0.887899779804465</v>
      </c>
      <c r="Q63" s="24">
        <f t="shared" si="46"/>
        <v>0.257490936143295</v>
      </c>
      <c r="R63" s="18">
        <f t="shared" si="47"/>
        <v>0.80117865</v>
      </c>
      <c r="S63" s="25">
        <f t="shared" si="48"/>
        <v>0.321390162036014</v>
      </c>
      <c r="T63" s="3">
        <v>0.27</v>
      </c>
      <c r="U63" s="26">
        <f t="shared" si="49"/>
        <v>0.0867753437497238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0"/>
        <v>0.292060449290571</v>
      </c>
      <c r="AC63" s="29">
        <f t="shared" si="51"/>
        <v>10.2321666666667</v>
      </c>
      <c r="AD63" s="1">
        <f t="shared" si="52"/>
        <v>0.29</v>
      </c>
      <c r="AE63" s="30">
        <f t="shared" si="53"/>
        <v>141.547212345787</v>
      </c>
      <c r="AF63" s="1">
        <f t="shared" si="54"/>
        <v>4230012.73837037</v>
      </c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 s="30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9">
        <v>21.7887971163333</v>
      </c>
      <c r="E64" s="20">
        <f t="shared" si="55"/>
        <v>17.8476539580645</v>
      </c>
      <c r="F64" s="16" t="s">
        <v>73</v>
      </c>
      <c r="G64" s="13">
        <v>7</v>
      </c>
      <c r="H64" s="18">
        <f t="shared" si="40"/>
        <v>21.7887971163333</v>
      </c>
      <c r="I64" s="18">
        <f t="shared" si="41"/>
        <v>294.938797116333</v>
      </c>
      <c r="J64" s="18">
        <f t="shared" si="42"/>
        <v>0.242591573787367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7.59835030204711</v>
      </c>
      <c r="P64" s="18">
        <f t="shared" si="45"/>
        <v>1.84329575796132</v>
      </c>
      <c r="Q64" s="24">
        <f t="shared" si="46"/>
        <v>0.534555769808784</v>
      </c>
      <c r="R64" s="18">
        <f t="shared" si="47"/>
        <v>0.80117865</v>
      </c>
      <c r="S64" s="25">
        <f t="shared" si="48"/>
        <v>0.667211700921866</v>
      </c>
      <c r="T64" s="3">
        <v>0.27</v>
      </c>
      <c r="U64" s="26">
        <f t="shared" si="49"/>
        <v>0.180147159248904</v>
      </c>
      <c r="V64" s="3">
        <v>220.1</v>
      </c>
      <c r="W64" s="27">
        <v>12.1</v>
      </c>
      <c r="X64" s="27">
        <v>4.5</v>
      </c>
      <c r="Y64" s="27">
        <v>1.5</v>
      </c>
      <c r="Z64" s="27">
        <v>6.8</v>
      </c>
      <c r="AA64" s="3">
        <v>30.2</v>
      </c>
      <c r="AB64" s="2">
        <f t="shared" si="50"/>
        <v>0.310202593042062</v>
      </c>
      <c r="AC64" s="29">
        <f t="shared" si="51"/>
        <v>10.2321666666667</v>
      </c>
      <c r="AD64" s="1">
        <f t="shared" si="52"/>
        <v>0.29</v>
      </c>
      <c r="AE64" s="30">
        <f t="shared" si="53"/>
        <v>141.547212345787</v>
      </c>
      <c r="AF64" s="1">
        <f t="shared" si="54"/>
        <v>4492771.69582784</v>
      </c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 s="30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9">
        <v>23.4149784029032</v>
      </c>
      <c r="E65" s="20">
        <f t="shared" si="55"/>
        <v>21.7887971163333</v>
      </c>
      <c r="F65" s="16" t="s">
        <v>73</v>
      </c>
      <c r="G65" s="13">
        <v>8</v>
      </c>
      <c r="H65" s="18">
        <f t="shared" si="40"/>
        <v>23.4149784029032</v>
      </c>
      <c r="I65" s="18">
        <f t="shared" si="41"/>
        <v>296.564978402903</v>
      </c>
      <c r="J65" s="18">
        <f t="shared" si="42"/>
        <v>0.290732013901414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8.51773954408579</v>
      </c>
      <c r="P65" s="18">
        <f t="shared" si="45"/>
        <v>2.47637957153977</v>
      </c>
      <c r="Q65" s="24">
        <f t="shared" si="46"/>
        <v>0.718150075746534</v>
      </c>
      <c r="R65" s="18">
        <f t="shared" si="47"/>
        <v>0.80117865</v>
      </c>
      <c r="S65" s="25">
        <f t="shared" si="48"/>
        <v>0.896366966027532</v>
      </c>
      <c r="T65" s="3">
        <v>0.27</v>
      </c>
      <c r="U65" s="26">
        <f t="shared" si="49"/>
        <v>0.242019080827434</v>
      </c>
      <c r="V65" s="3">
        <v>220.1</v>
      </c>
      <c r="W65" s="27">
        <v>12.1</v>
      </c>
      <c r="X65" s="27">
        <v>4.5</v>
      </c>
      <c r="Y65" s="27">
        <v>1.5</v>
      </c>
      <c r="Z65" s="27">
        <v>6.8</v>
      </c>
      <c r="AA65" s="3">
        <v>30.2</v>
      </c>
      <c r="AB65" s="2">
        <f t="shared" si="50"/>
        <v>0.32222430740477</v>
      </c>
      <c r="AC65" s="29">
        <f t="shared" si="51"/>
        <v>10.2321666666667</v>
      </c>
      <c r="AD65" s="1">
        <f t="shared" si="52"/>
        <v>0.29</v>
      </c>
      <c r="AE65" s="30">
        <f t="shared" si="53"/>
        <v>141.547212345787</v>
      </c>
      <c r="AF65" s="1">
        <f t="shared" si="54"/>
        <v>4666886.35262176</v>
      </c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 s="30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9">
        <v>21.8827778258065</v>
      </c>
      <c r="E66" s="20">
        <f t="shared" si="55"/>
        <v>23.4149784029032</v>
      </c>
      <c r="F66" s="16" t="s">
        <v>73</v>
      </c>
      <c r="G66" s="13">
        <v>9</v>
      </c>
      <c r="H66" s="18">
        <f t="shared" si="40"/>
        <v>21.8827778258065</v>
      </c>
      <c r="I66" s="18">
        <f t="shared" si="41"/>
        <v>295.032777825806</v>
      </c>
      <c r="J66" s="18">
        <f t="shared" si="42"/>
        <v>0.24515613785708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8.80404497254601</v>
      </c>
      <c r="P66" s="18">
        <f t="shared" si="45"/>
        <v>2.15836566298942</v>
      </c>
      <c r="Q66" s="24">
        <f t="shared" si="46"/>
        <v>0.625926042266932</v>
      </c>
      <c r="R66" s="18">
        <f t="shared" si="47"/>
        <v>0.80117865</v>
      </c>
      <c r="S66" s="25">
        <f t="shared" si="48"/>
        <v>0.781256517840225</v>
      </c>
      <c r="T66" s="3">
        <v>0.27</v>
      </c>
      <c r="U66" s="26">
        <f t="shared" si="49"/>
        <v>0.210939259816861</v>
      </c>
      <c r="V66" s="3">
        <v>180.9</v>
      </c>
      <c r="W66" s="27">
        <v>6</v>
      </c>
      <c r="X66" s="27">
        <v>3</v>
      </c>
      <c r="Y66" s="27">
        <v>0.3</v>
      </c>
      <c r="Z66" s="27">
        <v>6</v>
      </c>
      <c r="AA66" s="3">
        <v>30.2</v>
      </c>
      <c r="AB66" s="2">
        <f t="shared" si="50"/>
        <v>0.267385498182416</v>
      </c>
      <c r="AC66" s="29">
        <f t="shared" si="51"/>
        <v>10.2321666666667</v>
      </c>
      <c r="AD66" s="1">
        <f t="shared" si="52"/>
        <v>0.29</v>
      </c>
      <c r="AE66" s="30">
        <f t="shared" si="53"/>
        <v>141.547212345787</v>
      </c>
      <c r="AF66" s="1">
        <f t="shared" si="54"/>
        <v>3872636.86717762</v>
      </c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 s="30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9">
        <v>15.9554777076667</v>
      </c>
      <c r="E67" s="20">
        <f t="shared" si="55"/>
        <v>21.8827778258065</v>
      </c>
      <c r="F67" s="16" t="s">
        <v>73</v>
      </c>
      <c r="G67" s="13">
        <v>10</v>
      </c>
      <c r="H67" s="18">
        <f t="shared" si="40"/>
        <v>15.9554777076667</v>
      </c>
      <c r="I67" s="18">
        <f t="shared" si="41"/>
        <v>289.105477707667</v>
      </c>
      <c r="J67" s="18">
        <f t="shared" si="42"/>
        <v>0.124620527239235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9.40836430955659</v>
      </c>
      <c r="P67" s="18">
        <f t="shared" si="45"/>
        <v>1.17247532071574</v>
      </c>
      <c r="Q67" s="24">
        <f t="shared" si="46"/>
        <v>0.340017843007565</v>
      </c>
      <c r="R67" s="18">
        <f t="shared" si="47"/>
        <v>0.80117865</v>
      </c>
      <c r="S67" s="25">
        <f t="shared" si="48"/>
        <v>0.424397034303854</v>
      </c>
      <c r="T67" s="3">
        <v>0.27</v>
      </c>
      <c r="U67" s="26">
        <f t="shared" si="49"/>
        <v>0.114587199262041</v>
      </c>
      <c r="V67" s="3">
        <v>180.9</v>
      </c>
      <c r="W67" s="27">
        <v>6</v>
      </c>
      <c r="X67" s="27">
        <v>3</v>
      </c>
      <c r="Y67" s="27">
        <v>0.3</v>
      </c>
      <c r="Z67" s="27">
        <v>6</v>
      </c>
      <c r="AA67" s="3">
        <v>30.2</v>
      </c>
      <c r="AB67" s="2">
        <f t="shared" si="50"/>
        <v>0.248664292816615</v>
      </c>
      <c r="AC67" s="29">
        <f t="shared" si="51"/>
        <v>10.2321666666667</v>
      </c>
      <c r="AD67" s="1">
        <f t="shared" si="52"/>
        <v>0.29</v>
      </c>
      <c r="AE67" s="30">
        <f t="shared" si="53"/>
        <v>141.547212345787</v>
      </c>
      <c r="AF67" s="1">
        <f t="shared" si="54"/>
        <v>3601491.15961144</v>
      </c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 s="30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9">
        <v>11.3244719174194</v>
      </c>
      <c r="E68" s="20">
        <f t="shared" si="55"/>
        <v>15.9554777076667</v>
      </c>
      <c r="F68" s="16" t="s">
        <v>73</v>
      </c>
      <c r="G68" s="13">
        <v>11</v>
      </c>
      <c r="H68" s="18">
        <f t="shared" si="40"/>
        <v>11.3244719174194</v>
      </c>
      <c r="I68" s="18">
        <f t="shared" si="41"/>
        <v>284.474471917419</v>
      </c>
      <c r="J68" s="18">
        <f t="shared" si="42"/>
        <v>0.0720245579681992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7.8240945393988</v>
      </c>
      <c r="O68" s="18">
        <f t="shared" si="56"/>
        <v>3.17447944944204</v>
      </c>
      <c r="P68" s="18">
        <f t="shared" si="45"/>
        <v>0.228640479125196</v>
      </c>
      <c r="Q68" s="24">
        <f t="shared" si="46"/>
        <v>0.0663057389463067</v>
      </c>
      <c r="R68" s="18">
        <f t="shared" si="47"/>
        <v>0.80117865</v>
      </c>
      <c r="S68" s="25">
        <f t="shared" si="48"/>
        <v>0.0827602419838655</v>
      </c>
      <c r="T68" s="3">
        <v>0.27</v>
      </c>
      <c r="U68" s="26">
        <f t="shared" si="49"/>
        <v>0.0223452653356437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0.230741685054716</v>
      </c>
      <c r="AC68" s="29">
        <f t="shared" si="51"/>
        <v>10.2321666666667</v>
      </c>
      <c r="AD68" s="1">
        <f t="shared" si="52"/>
        <v>0.29</v>
      </c>
      <c r="AE68" s="30">
        <f t="shared" si="53"/>
        <v>141.547212345787</v>
      </c>
      <c r="AF68" s="1">
        <f t="shared" si="54"/>
        <v>3341911.8179998</v>
      </c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 s="30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9">
        <v>2.98148104643333</v>
      </c>
      <c r="E69" s="20">
        <f t="shared" si="55"/>
        <v>11.3244719174194</v>
      </c>
      <c r="F69" s="16" t="s">
        <v>75</v>
      </c>
      <c r="G69" s="13">
        <v>12</v>
      </c>
      <c r="H69" s="18">
        <f t="shared" si="40"/>
        <v>2.98148104643333</v>
      </c>
      <c r="I69" s="18">
        <f t="shared" si="41"/>
        <v>276.131481046433</v>
      </c>
      <c r="J69" s="18">
        <f t="shared" si="42"/>
        <v>0.0256070982082739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5.70852397031685</v>
      </c>
      <c r="P69" s="18">
        <f t="shared" si="45"/>
        <v>0.146178733932189</v>
      </c>
      <c r="Q69" s="24">
        <f t="shared" si="46"/>
        <v>0.0423918328403348</v>
      </c>
      <c r="R69" s="18">
        <f t="shared" si="47"/>
        <v>0.80117865</v>
      </c>
      <c r="S69" s="25">
        <f t="shared" si="48"/>
        <v>0.0529118353819524</v>
      </c>
      <c r="T69" s="3">
        <v>0.27</v>
      </c>
      <c r="U69" s="26">
        <f t="shared" si="49"/>
        <v>0.0142861955531271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0.229175807795973</v>
      </c>
      <c r="AC69" s="29">
        <f t="shared" si="51"/>
        <v>10.2321666666667</v>
      </c>
      <c r="AD69" s="1">
        <f t="shared" si="52"/>
        <v>0.29</v>
      </c>
      <c r="AE69" s="30">
        <f t="shared" si="53"/>
        <v>141.547212345787</v>
      </c>
      <c r="AF69" s="1">
        <f t="shared" si="54"/>
        <v>3319232.67480428</v>
      </c>
      <c r="AG69" s="1">
        <f>SUM(AF58:AF69)</f>
        <v>44876644.342511</v>
      </c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9">
        <v>-2.55249805593548</v>
      </c>
      <c r="E70" s="20">
        <f t="shared" si="55"/>
        <v>2.98148104643333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3" t="s">
        <v>44</v>
      </c>
      <c r="T72" s="23"/>
      <c r="U72" s="23"/>
      <c r="V72" s="23" t="s">
        <v>45</v>
      </c>
      <c r="W72" s="23"/>
      <c r="X72" s="23"/>
      <c r="Y72" s="23" t="s">
        <v>46</v>
      </c>
      <c r="Z72" s="23"/>
      <c r="AA72" s="23"/>
      <c r="AB72" s="23" t="s">
        <v>47</v>
      </c>
      <c r="AC72" s="23"/>
      <c r="AD72" s="23"/>
      <c r="AE72" s="23" t="s">
        <v>48</v>
      </c>
      <c r="AF72" s="23"/>
      <c r="AG72" s="23"/>
      <c r="AH72" s="23" t="s">
        <v>49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51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4" t="s">
        <v>11</v>
      </c>
      <c r="AR73" s="34" t="s">
        <v>12</v>
      </c>
      <c r="AS73" s="34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-2</v>
      </c>
      <c r="E74" s="16"/>
      <c r="F74" s="16"/>
      <c r="G74" s="13">
        <v>1</v>
      </c>
      <c r="H74" s="18">
        <f t="shared" ref="H74:H85" si="57">E75</f>
        <v>-2</v>
      </c>
      <c r="I74" s="18">
        <f t="shared" ref="I74:I85" si="58">H74+273.15</f>
        <v>271.15</v>
      </c>
      <c r="J74" s="18">
        <f t="shared" ref="J74:J85" si="59">EXP(($C$16*(I74-$C$14))/($C$17*I74*$C$14))</f>
        <v>0.0133973643023479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0.00698297422166977</v>
      </c>
      <c r="Q74" s="24">
        <f t="shared" ref="Q74:Q85" si="63">P74*$B$76</f>
        <v>0.00181557329763414</v>
      </c>
      <c r="R74" s="18">
        <f t="shared" ref="R74:R85" si="64">L74*$B$76</f>
        <v>0.1355172</v>
      </c>
      <c r="S74" s="25">
        <f t="shared" ref="S74:S85" si="65">Q74/R74</f>
        <v>0.0133973643023479</v>
      </c>
      <c r="T74" s="3">
        <v>0.01</v>
      </c>
      <c r="U74" s="26">
        <f t="shared" ref="U74:U85" si="66">S74*T74</f>
        <v>0.000133973643023479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0.00562397364302348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$E$8/12</f>
        <v>0.21925</v>
      </c>
      <c r="AX74" s="1">
        <f t="shared" ref="AX74:AX85" si="73">AW74*10000*AV74*0.67*AU74*AT74</f>
        <v>111.957218784522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-3.8688612606129</v>
      </c>
      <c r="E75" s="20">
        <f t="shared" ref="E75:E86" si="74">D74</f>
        <v>-2</v>
      </c>
      <c r="F75" s="16" t="s">
        <v>73</v>
      </c>
      <c r="G75" s="13">
        <v>2</v>
      </c>
      <c r="H75" s="18">
        <f t="shared" si="57"/>
        <v>-3.8688612606129</v>
      </c>
      <c r="I75" s="18">
        <f t="shared" si="58"/>
        <v>269.281138739387</v>
      </c>
      <c r="J75" s="18">
        <f t="shared" si="59"/>
        <v>0.0104420530215437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1.03545702577833</v>
      </c>
      <c r="P75" s="18">
        <f t="shared" si="62"/>
        <v>0.0108122971647073</v>
      </c>
      <c r="Q75" s="24">
        <f t="shared" si="63"/>
        <v>0.00281119726282389</v>
      </c>
      <c r="R75" s="18">
        <f t="shared" si="64"/>
        <v>0.1355172</v>
      </c>
      <c r="S75" s="25">
        <f t="shared" si="65"/>
        <v>0.0207442100546933</v>
      </c>
      <c r="T75" s="3">
        <v>0.01</v>
      </c>
      <c r="U75" s="26">
        <f t="shared" si="66"/>
        <v>0.000207442100546934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0.00569744210054693</v>
      </c>
      <c r="AU75" s="29">
        <f t="shared" si="70"/>
        <v>52.122</v>
      </c>
      <c r="AV75" s="1">
        <f t="shared" si="71"/>
        <v>0.26</v>
      </c>
      <c r="AW75" s="2">
        <f t="shared" si="72"/>
        <v>0.21925</v>
      </c>
      <c r="AX75" s="1">
        <f t="shared" si="73"/>
        <v>113.419765498787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9">
        <v>-1.4880542617931</v>
      </c>
      <c r="E76" s="20">
        <f t="shared" si="74"/>
        <v>-3.8688612606129</v>
      </c>
      <c r="F76" s="16" t="s">
        <v>73</v>
      </c>
      <c r="G76" s="13">
        <v>3</v>
      </c>
      <c r="H76" s="18">
        <f t="shared" si="57"/>
        <v>-1.4880542617931</v>
      </c>
      <c r="I76" s="18">
        <f t="shared" si="58"/>
        <v>271.661945738207</v>
      </c>
      <c r="J76" s="18">
        <f t="shared" si="59"/>
        <v>0.0143353539321002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1.54586472861362</v>
      </c>
      <c r="P76" s="18">
        <f t="shared" si="62"/>
        <v>0.0221605180158263</v>
      </c>
      <c r="Q76" s="24">
        <f t="shared" si="63"/>
        <v>0.00576173468411484</v>
      </c>
      <c r="R76" s="18">
        <f t="shared" si="64"/>
        <v>0.1355172</v>
      </c>
      <c r="S76" s="25">
        <f t="shared" si="65"/>
        <v>0.0425166302440933</v>
      </c>
      <c r="T76" s="3">
        <v>0.01</v>
      </c>
      <c r="U76" s="26">
        <f t="shared" si="66"/>
        <v>0.000425166302440933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0.00591516630244093</v>
      </c>
      <c r="AU76" s="29">
        <f t="shared" si="70"/>
        <v>52.122</v>
      </c>
      <c r="AV76" s="1">
        <f t="shared" si="71"/>
        <v>0.26</v>
      </c>
      <c r="AW76" s="2">
        <f t="shared" si="72"/>
        <v>0.21925</v>
      </c>
      <c r="AX76" s="1">
        <f t="shared" si="73"/>
        <v>117.754031207228</v>
      </c>
    </row>
    <row r="77" s="1" customFormat="1" spans="1:50">
      <c r="A77" s="13"/>
      <c r="B77" s="13"/>
      <c r="C77" s="16">
        <v>3</v>
      </c>
      <c r="D77" s="19">
        <v>5.27651225458065</v>
      </c>
      <c r="E77" s="20">
        <f t="shared" si="74"/>
        <v>-1.4880542617931</v>
      </c>
      <c r="F77" s="16" t="s">
        <v>73</v>
      </c>
      <c r="G77" s="13">
        <v>4</v>
      </c>
      <c r="H77" s="18">
        <f t="shared" si="57"/>
        <v>5.27651225458065</v>
      </c>
      <c r="I77" s="18">
        <f t="shared" si="58"/>
        <v>278.426512254581</v>
      </c>
      <c r="J77" s="18">
        <f t="shared" si="59"/>
        <v>0.034244453904739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2.0449242105978</v>
      </c>
      <c r="P77" s="18">
        <f t="shared" si="62"/>
        <v>0.070027312868501</v>
      </c>
      <c r="Q77" s="24">
        <f t="shared" si="63"/>
        <v>0.0182071013458103</v>
      </c>
      <c r="R77" s="18">
        <f t="shared" si="64"/>
        <v>0.1355172</v>
      </c>
      <c r="S77" s="25">
        <f t="shared" si="65"/>
        <v>0.134352697265072</v>
      </c>
      <c r="T77" s="3">
        <v>0.01</v>
      </c>
      <c r="U77" s="26">
        <f t="shared" si="66"/>
        <v>0.00134352697265072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0.00683352697265072</v>
      </c>
      <c r="AU77" s="29">
        <f t="shared" si="70"/>
        <v>52.122</v>
      </c>
      <c r="AV77" s="1">
        <f t="shared" si="71"/>
        <v>0.26</v>
      </c>
      <c r="AW77" s="2">
        <f t="shared" si="72"/>
        <v>0.21925</v>
      </c>
      <c r="AX77" s="1">
        <f t="shared" si="73"/>
        <v>136.035963699092</v>
      </c>
    </row>
    <row r="78" s="1" customFormat="1" spans="1:50">
      <c r="A78" s="13"/>
      <c r="B78" s="13"/>
      <c r="C78" s="16">
        <v>4</v>
      </c>
      <c r="D78" s="19">
        <v>13.9899040616667</v>
      </c>
      <c r="E78" s="20">
        <f t="shared" si="74"/>
        <v>5.27651225458065</v>
      </c>
      <c r="F78" s="16" t="s">
        <v>73</v>
      </c>
      <c r="G78" s="13">
        <v>5</v>
      </c>
      <c r="H78" s="18">
        <f t="shared" si="57"/>
        <v>13.9899040616667</v>
      </c>
      <c r="I78" s="18">
        <f t="shared" si="58"/>
        <v>287.139904061667</v>
      </c>
      <c r="J78" s="18">
        <f t="shared" si="59"/>
        <v>0.098961273823484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1.87615205284283</v>
      </c>
      <c r="O78" s="18">
        <f t="shared" si="75"/>
        <v>0.619964844886465</v>
      </c>
      <c r="P78" s="18">
        <f t="shared" si="62"/>
        <v>0.0613525107757432</v>
      </c>
      <c r="Q78" s="24">
        <f t="shared" si="63"/>
        <v>0.0159516528016932</v>
      </c>
      <c r="R78" s="18">
        <f t="shared" si="64"/>
        <v>0.1355172</v>
      </c>
      <c r="S78" s="25">
        <f t="shared" si="65"/>
        <v>0.117709433206215</v>
      </c>
      <c r="T78" s="3">
        <v>0.01</v>
      </c>
      <c r="U78" s="26">
        <f t="shared" si="66"/>
        <v>0.00117709433206215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0.0111270943320621</v>
      </c>
      <c r="AU78" s="29">
        <f t="shared" si="70"/>
        <v>52.122</v>
      </c>
      <c r="AV78" s="1">
        <f t="shared" si="71"/>
        <v>0.26</v>
      </c>
      <c r="AW78" s="2">
        <f t="shared" si="72"/>
        <v>0.21925</v>
      </c>
      <c r="AX78" s="1">
        <f t="shared" si="73"/>
        <v>221.508601150017</v>
      </c>
    </row>
    <row r="79" s="1" customFormat="1" spans="1:50">
      <c r="A79" s="13"/>
      <c r="B79" s="13"/>
      <c r="C79" s="16">
        <v>5</v>
      </c>
      <c r="D79" s="19">
        <v>17.8476539580645</v>
      </c>
      <c r="E79" s="20">
        <f t="shared" si="74"/>
        <v>13.9899040616667</v>
      </c>
      <c r="F79" s="16" t="s">
        <v>75</v>
      </c>
      <c r="G79" s="13">
        <v>6</v>
      </c>
      <c r="H79" s="18">
        <f t="shared" si="57"/>
        <v>17.8476539580645</v>
      </c>
      <c r="I79" s="18">
        <f t="shared" si="58"/>
        <v>290.997653958064</v>
      </c>
      <c r="J79" s="18">
        <f t="shared" si="59"/>
        <v>0.155130546627283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1.07983233411072</v>
      </c>
      <c r="P79" s="18">
        <f t="shared" si="62"/>
        <v>0.167514980256411</v>
      </c>
      <c r="Q79" s="24">
        <f t="shared" si="63"/>
        <v>0.0435538948666669</v>
      </c>
      <c r="R79" s="18">
        <f t="shared" si="64"/>
        <v>0.1355172</v>
      </c>
      <c r="S79" s="25">
        <f t="shared" si="65"/>
        <v>0.321390162036014</v>
      </c>
      <c r="T79" s="3">
        <v>0.01</v>
      </c>
      <c r="U79" s="26">
        <f t="shared" si="66"/>
        <v>0.00321390162036014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0.0131639016203601</v>
      </c>
      <c r="AU79" s="29">
        <f t="shared" si="70"/>
        <v>52.122</v>
      </c>
      <c r="AV79" s="1">
        <f t="shared" si="71"/>
        <v>0.26</v>
      </c>
      <c r="AW79" s="2">
        <f t="shared" si="72"/>
        <v>0.21925</v>
      </c>
      <c r="AX79" s="1">
        <f t="shared" si="73"/>
        <v>262.055604687412</v>
      </c>
    </row>
    <row r="80" s="1" customFormat="1" spans="1:50">
      <c r="A80" s="13"/>
      <c r="B80" s="13"/>
      <c r="C80" s="16">
        <v>6</v>
      </c>
      <c r="D80" s="19">
        <v>21.7887971163333</v>
      </c>
      <c r="E80" s="20">
        <f t="shared" si="74"/>
        <v>17.8476539580645</v>
      </c>
      <c r="F80" s="16" t="s">
        <v>73</v>
      </c>
      <c r="G80" s="13">
        <v>7</v>
      </c>
      <c r="H80" s="18">
        <f t="shared" si="57"/>
        <v>21.7887971163333</v>
      </c>
      <c r="I80" s="18">
        <f t="shared" si="58"/>
        <v>294.938797116333</v>
      </c>
      <c r="J80" s="18">
        <f t="shared" si="59"/>
        <v>0.242591573787367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1.43353735385431</v>
      </c>
      <c r="P80" s="18">
        <f t="shared" si="62"/>
        <v>0.347764082754495</v>
      </c>
      <c r="Q80" s="24">
        <f t="shared" si="63"/>
        <v>0.0904186615161686</v>
      </c>
      <c r="R80" s="18">
        <f t="shared" si="64"/>
        <v>0.1355172</v>
      </c>
      <c r="S80" s="25">
        <f t="shared" si="65"/>
        <v>0.667211700921866</v>
      </c>
      <c r="T80" s="3">
        <v>0.01</v>
      </c>
      <c r="U80" s="26">
        <f t="shared" si="66"/>
        <v>0.00667211700921866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8"/>
        <v>0.0075</v>
      </c>
      <c r="AT80" s="2">
        <f t="shared" si="69"/>
        <v>0.0166221170092187</v>
      </c>
      <c r="AU80" s="29">
        <f t="shared" si="70"/>
        <v>52.122</v>
      </c>
      <c r="AV80" s="1">
        <f t="shared" si="71"/>
        <v>0.26</v>
      </c>
      <c r="AW80" s="2">
        <f t="shared" si="72"/>
        <v>0.21925</v>
      </c>
      <c r="AX80" s="1">
        <f t="shared" si="73"/>
        <v>330.898775276364</v>
      </c>
    </row>
    <row r="81" s="1" customFormat="1" spans="1:50">
      <c r="A81" s="13"/>
      <c r="B81" s="13"/>
      <c r="C81" s="16">
        <v>7</v>
      </c>
      <c r="D81" s="19">
        <v>23.4149784029032</v>
      </c>
      <c r="E81" s="20">
        <f t="shared" si="74"/>
        <v>21.7887971163333</v>
      </c>
      <c r="F81" s="16" t="s">
        <v>73</v>
      </c>
      <c r="G81" s="13">
        <v>8</v>
      </c>
      <c r="H81" s="18">
        <f t="shared" si="57"/>
        <v>23.4149784029032</v>
      </c>
      <c r="I81" s="18">
        <f t="shared" si="58"/>
        <v>296.564978402903</v>
      </c>
      <c r="J81" s="18">
        <f t="shared" si="59"/>
        <v>0.290732013901414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1.60699327109982</v>
      </c>
      <c r="P81" s="18">
        <f t="shared" si="62"/>
        <v>0.46720439003287</v>
      </c>
      <c r="Q81" s="24">
        <f t="shared" si="63"/>
        <v>0.121473141408546</v>
      </c>
      <c r="R81" s="18">
        <f t="shared" si="64"/>
        <v>0.1355172</v>
      </c>
      <c r="S81" s="25">
        <f t="shared" si="65"/>
        <v>0.896366966027532</v>
      </c>
      <c r="T81" s="3">
        <v>0.01</v>
      </c>
      <c r="U81" s="26">
        <f t="shared" si="66"/>
        <v>0.00896366966027532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0.015</v>
      </c>
      <c r="AR81" s="3">
        <v>0.5</v>
      </c>
      <c r="AS81" s="3">
        <f t="shared" si="68"/>
        <v>0.0075</v>
      </c>
      <c r="AT81" s="2">
        <f t="shared" si="69"/>
        <v>0.0189136696602753</v>
      </c>
      <c r="AU81" s="29">
        <f t="shared" si="70"/>
        <v>52.122</v>
      </c>
      <c r="AV81" s="1">
        <f t="shared" si="71"/>
        <v>0.26</v>
      </c>
      <c r="AW81" s="2">
        <f t="shared" si="72"/>
        <v>0.21925</v>
      </c>
      <c r="AX81" s="1">
        <f t="shared" si="73"/>
        <v>376.517029876269</v>
      </c>
    </row>
    <row r="82" s="1" customFormat="1" spans="1:50">
      <c r="A82" s="13"/>
      <c r="B82" s="13"/>
      <c r="C82" s="16">
        <v>8</v>
      </c>
      <c r="D82" s="19">
        <v>21.8827778258065</v>
      </c>
      <c r="E82" s="20">
        <f t="shared" si="74"/>
        <v>23.4149784029032</v>
      </c>
      <c r="F82" s="16" t="s">
        <v>73</v>
      </c>
      <c r="G82" s="13">
        <v>9</v>
      </c>
      <c r="H82" s="18">
        <f t="shared" si="57"/>
        <v>21.8827778258065</v>
      </c>
      <c r="I82" s="18">
        <f t="shared" si="58"/>
        <v>295.032777825806</v>
      </c>
      <c r="J82" s="18">
        <f t="shared" si="59"/>
        <v>0.24515613785708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1.66100888106695</v>
      </c>
      <c r="P82" s="18">
        <f t="shared" si="62"/>
        <v>0.407206522228682</v>
      </c>
      <c r="Q82" s="24">
        <f t="shared" si="63"/>
        <v>0.105873695779457</v>
      </c>
      <c r="R82" s="18">
        <f t="shared" si="64"/>
        <v>0.1355172</v>
      </c>
      <c r="S82" s="25">
        <f t="shared" si="65"/>
        <v>0.781256517840225</v>
      </c>
      <c r="T82" s="3">
        <v>0.01</v>
      </c>
      <c r="U82" s="26">
        <f t="shared" si="66"/>
        <v>0.00781256517840225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0.001</v>
      </c>
      <c r="AF82" s="3">
        <v>0.49</v>
      </c>
      <c r="AG82" s="26">
        <f t="shared" si="67"/>
        <v>0.00049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</v>
      </c>
      <c r="AR82" s="3">
        <v>0.5</v>
      </c>
      <c r="AS82" s="3">
        <f t="shared" si="68"/>
        <v>0.005</v>
      </c>
      <c r="AT82" s="2">
        <f t="shared" si="69"/>
        <v>0.0133025651784023</v>
      </c>
      <c r="AU82" s="29">
        <f t="shared" si="70"/>
        <v>52.122</v>
      </c>
      <c r="AV82" s="1">
        <f t="shared" si="71"/>
        <v>0.26</v>
      </c>
      <c r="AW82" s="2">
        <f t="shared" si="72"/>
        <v>0.21925</v>
      </c>
      <c r="AX82" s="1">
        <f t="shared" si="73"/>
        <v>264.815999257258</v>
      </c>
    </row>
    <row r="83" s="1" customFormat="1" spans="1:50">
      <c r="A83" s="13"/>
      <c r="B83" s="13"/>
      <c r="C83" s="16">
        <v>9</v>
      </c>
      <c r="D83" s="19">
        <v>15.9554777076667</v>
      </c>
      <c r="E83" s="20">
        <f t="shared" si="74"/>
        <v>21.8827778258065</v>
      </c>
      <c r="F83" s="16" t="s">
        <v>73</v>
      </c>
      <c r="G83" s="13">
        <v>10</v>
      </c>
      <c r="H83" s="18">
        <f t="shared" si="57"/>
        <v>15.9554777076667</v>
      </c>
      <c r="I83" s="18">
        <f t="shared" si="58"/>
        <v>289.105477707667</v>
      </c>
      <c r="J83" s="18">
        <f t="shared" si="59"/>
        <v>0.124620527239235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1.77502235883826</v>
      </c>
      <c r="P83" s="18">
        <f t="shared" si="62"/>
        <v>0.221204222219855</v>
      </c>
      <c r="Q83" s="24">
        <f t="shared" si="63"/>
        <v>0.0575130977771623</v>
      </c>
      <c r="R83" s="18">
        <f t="shared" si="64"/>
        <v>0.1355172</v>
      </c>
      <c r="S83" s="25">
        <f t="shared" si="65"/>
        <v>0.424397034303854</v>
      </c>
      <c r="T83" s="3">
        <v>0.01</v>
      </c>
      <c r="U83" s="26">
        <f t="shared" si="66"/>
        <v>0.00424397034303854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0.001</v>
      </c>
      <c r="AF83" s="3">
        <v>0.49</v>
      </c>
      <c r="AG83" s="26">
        <f t="shared" si="67"/>
        <v>0.00049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</v>
      </c>
      <c r="AR83" s="3">
        <v>0.5</v>
      </c>
      <c r="AS83" s="3">
        <f t="shared" si="68"/>
        <v>0.005</v>
      </c>
      <c r="AT83" s="2">
        <f t="shared" si="69"/>
        <v>0.00973397034303854</v>
      </c>
      <c r="AU83" s="29">
        <f t="shared" si="70"/>
        <v>52.122</v>
      </c>
      <c r="AV83" s="1">
        <f t="shared" si="71"/>
        <v>0.26</v>
      </c>
      <c r="AW83" s="2">
        <f t="shared" si="72"/>
        <v>0.21925</v>
      </c>
      <c r="AX83" s="1">
        <f t="shared" si="73"/>
        <v>193.775489806837</v>
      </c>
    </row>
    <row r="84" s="1" customFormat="1" spans="1:50">
      <c r="A84" s="13"/>
      <c r="B84" s="13"/>
      <c r="C84" s="16">
        <v>10</v>
      </c>
      <c r="D84" s="19">
        <v>11.3244719174194</v>
      </c>
      <c r="E84" s="20">
        <f t="shared" si="74"/>
        <v>15.9554777076667</v>
      </c>
      <c r="F84" s="16" t="s">
        <v>73</v>
      </c>
      <c r="G84" s="13">
        <v>11</v>
      </c>
      <c r="H84" s="18">
        <f t="shared" si="57"/>
        <v>11.3244719174194</v>
      </c>
      <c r="I84" s="18">
        <f t="shared" si="58"/>
        <v>284.474471917419</v>
      </c>
      <c r="J84" s="18">
        <f t="shared" si="59"/>
        <v>0.0720245579681992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1.47612722978749</v>
      </c>
      <c r="O84" s="18">
        <f t="shared" si="75"/>
        <v>0.59891090683092</v>
      </c>
      <c r="P84" s="18">
        <f t="shared" si="62"/>
        <v>0.0431362933268304</v>
      </c>
      <c r="Q84" s="24">
        <f t="shared" si="63"/>
        <v>0.0112154362649759</v>
      </c>
      <c r="R84" s="18">
        <f t="shared" si="64"/>
        <v>0.1355172</v>
      </c>
      <c r="S84" s="25">
        <f t="shared" si="65"/>
        <v>0.0827602419838655</v>
      </c>
      <c r="T84" s="3">
        <v>0.01</v>
      </c>
      <c r="U84" s="26">
        <f t="shared" si="66"/>
        <v>0.000827602419838655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0.00631760241983866</v>
      </c>
      <c r="AU84" s="29">
        <f t="shared" si="70"/>
        <v>52.122</v>
      </c>
      <c r="AV84" s="1">
        <f t="shared" si="71"/>
        <v>0.26</v>
      </c>
      <c r="AW84" s="2">
        <f t="shared" si="72"/>
        <v>0.21925</v>
      </c>
      <c r="AX84" s="1">
        <f t="shared" si="73"/>
        <v>125.765382486973</v>
      </c>
    </row>
    <row r="85" s="1" customFormat="1" spans="1:51">
      <c r="A85" s="13"/>
      <c r="B85" s="13"/>
      <c r="C85" s="16">
        <v>11</v>
      </c>
      <c r="D85" s="19">
        <v>2.98148104643333</v>
      </c>
      <c r="E85" s="20">
        <f t="shared" si="74"/>
        <v>11.3244719174194</v>
      </c>
      <c r="F85" s="16" t="s">
        <v>75</v>
      </c>
      <c r="G85" s="13">
        <v>12</v>
      </c>
      <c r="H85" s="18">
        <f t="shared" si="57"/>
        <v>2.98148104643333</v>
      </c>
      <c r="I85" s="18">
        <f t="shared" si="58"/>
        <v>276.131481046433</v>
      </c>
      <c r="J85" s="18">
        <f t="shared" si="59"/>
        <v>0.0256070982082739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1.07699461350409</v>
      </c>
      <c r="P85" s="18">
        <f t="shared" si="62"/>
        <v>0.0275787068377812</v>
      </c>
      <c r="Q85" s="24">
        <f t="shared" si="63"/>
        <v>0.00717046377782312</v>
      </c>
      <c r="R85" s="18">
        <f t="shared" si="64"/>
        <v>0.1355172</v>
      </c>
      <c r="S85" s="25">
        <f t="shared" si="65"/>
        <v>0.0529118353819524</v>
      </c>
      <c r="T85" s="3">
        <v>0.01</v>
      </c>
      <c r="U85" s="26">
        <f t="shared" si="66"/>
        <v>0.000529118353819524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0.00601911835381952</v>
      </c>
      <c r="AU85" s="29">
        <f t="shared" si="70"/>
        <v>52.122</v>
      </c>
      <c r="AV85" s="1">
        <f t="shared" si="71"/>
        <v>0.26</v>
      </c>
      <c r="AW85" s="2">
        <f t="shared" si="72"/>
        <v>0.21925</v>
      </c>
      <c r="AX85" s="1">
        <f t="shared" si="73"/>
        <v>119.823419027658</v>
      </c>
      <c r="AY85" s="1">
        <f>SUM(AX74:AX85)</f>
        <v>2374.32728075842</v>
      </c>
    </row>
    <row r="86" s="1" customFormat="1" spans="1:46">
      <c r="A86" s="13"/>
      <c r="B86" s="13"/>
      <c r="C86" s="16">
        <v>12</v>
      </c>
      <c r="D86" s="19">
        <v>-2.55249805593548</v>
      </c>
      <c r="E86" s="20">
        <f t="shared" si="74"/>
        <v>2.98148104643333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44</v>
      </c>
      <c r="T88" s="23"/>
      <c r="U88" s="23"/>
      <c r="V88" s="23" t="s">
        <v>45</v>
      </c>
      <c r="W88" s="23"/>
      <c r="X88" s="23"/>
      <c r="Y88" s="23" t="s">
        <v>46</v>
      </c>
      <c r="Z88" s="23"/>
      <c r="AA88" s="23"/>
      <c r="AB88" s="23" t="s">
        <v>47</v>
      </c>
      <c r="AC88" s="23"/>
      <c r="AD88" s="23"/>
      <c r="AE88" s="23" t="s">
        <v>48</v>
      </c>
      <c r="AF88" s="23"/>
      <c r="AG88" s="23"/>
      <c r="AH88" s="23" t="s">
        <v>49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51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4" t="s">
        <v>11</v>
      </c>
      <c r="AR89" s="34" t="s">
        <v>12</v>
      </c>
      <c r="AS89" s="34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-2</v>
      </c>
      <c r="E90" s="16"/>
      <c r="F90" s="16"/>
      <c r="G90" s="13">
        <v>1</v>
      </c>
      <c r="H90" s="18">
        <f t="shared" ref="H90:H101" si="76">E91</f>
        <v>-2</v>
      </c>
      <c r="I90" s="18">
        <f t="shared" ref="I90:I101" si="77">H90+273.15</f>
        <v>271.15</v>
      </c>
      <c r="J90" s="18">
        <f t="shared" ref="J90:J101" si="78">EXP(($C$16*(I90-$C$14))/($C$17*I90*$C$14))</f>
        <v>0.0133973643023479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0.00381422961687845</v>
      </c>
      <c r="Q90" s="24">
        <f t="shared" ref="Q90:Q101" si="82">P90*$B$76</f>
        <v>0.000991699700388396</v>
      </c>
      <c r="R90" s="18">
        <f t="shared" ref="R90:R101" si="83">L90*$B$76</f>
        <v>0.074022</v>
      </c>
      <c r="S90" s="25">
        <f t="shared" ref="S90:S101" si="84">Q90/R90</f>
        <v>0.0133973643023479</v>
      </c>
      <c r="T90" s="3">
        <v>0.01</v>
      </c>
      <c r="U90" s="26">
        <f t="shared" ref="U90:U101" si="85">S90*T90</f>
        <v>0.000133973643023479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0.00562397364302348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$E$9/12</f>
        <v>0.1775</v>
      </c>
      <c r="AX90" s="1">
        <f t="shared" ref="AX90:AX101" si="92">AW90*10000*AV90*0.67*AU90*AT90</f>
        <v>49.5082131301869</v>
      </c>
      <c r="AZ90" s="2">
        <f t="shared" ref="AZ90:AZ101" si="93">$E$10/12</f>
        <v>0.0334025603202352</v>
      </c>
      <c r="BA90" s="1">
        <f t="shared" ref="BA90:BA101" si="94">AZ90*10000*AV90*0.67*AU90*AT90</f>
        <v>9.31662577705987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-3.8688612606129</v>
      </c>
      <c r="E91" s="20">
        <f t="shared" ref="E91:E102" si="95">D90</f>
        <v>-2</v>
      </c>
      <c r="F91" s="16" t="s">
        <v>73</v>
      </c>
      <c r="G91" s="13">
        <v>2</v>
      </c>
      <c r="H91" s="18">
        <f t="shared" si="76"/>
        <v>-3.8688612606129</v>
      </c>
      <c r="I91" s="18">
        <f t="shared" si="77"/>
        <v>269.281138739387</v>
      </c>
      <c r="J91" s="18">
        <f t="shared" si="78"/>
        <v>0.0104420530215437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0.565585770383122</v>
      </c>
      <c r="P91" s="18">
        <f t="shared" si="81"/>
        <v>0.0059058766025712</v>
      </c>
      <c r="Q91" s="24">
        <f t="shared" si="82"/>
        <v>0.00153552791666851</v>
      </c>
      <c r="R91" s="18">
        <f t="shared" si="83"/>
        <v>0.074022</v>
      </c>
      <c r="S91" s="25">
        <f t="shared" si="84"/>
        <v>0.0207442100546933</v>
      </c>
      <c r="T91" s="3">
        <v>0.01</v>
      </c>
      <c r="U91" s="26">
        <f t="shared" si="85"/>
        <v>0.000207442100546934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0.00569744210054693</v>
      </c>
      <c r="AU91" s="29">
        <f t="shared" si="89"/>
        <v>28.47</v>
      </c>
      <c r="AV91" s="1">
        <f t="shared" si="90"/>
        <v>0.26</v>
      </c>
      <c r="AW91" s="2">
        <f t="shared" si="91"/>
        <v>0.1775</v>
      </c>
      <c r="AX91" s="1">
        <f t="shared" si="92"/>
        <v>50.154960836398</v>
      </c>
      <c r="AZ91" s="2">
        <f t="shared" si="93"/>
        <v>0.0334025603202352</v>
      </c>
      <c r="BA91" s="1">
        <f t="shared" si="94"/>
        <v>9.43833298420742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9">
        <v>-1.4880542617931</v>
      </c>
      <c r="E92" s="20">
        <f t="shared" si="95"/>
        <v>-3.8688612606129</v>
      </c>
      <c r="F92" s="16" t="s">
        <v>73</v>
      </c>
      <c r="G92" s="13">
        <v>3</v>
      </c>
      <c r="H92" s="18">
        <f t="shared" si="76"/>
        <v>-1.4880542617931</v>
      </c>
      <c r="I92" s="18">
        <f t="shared" si="77"/>
        <v>271.661945738207</v>
      </c>
      <c r="J92" s="18">
        <f t="shared" si="78"/>
        <v>0.0143353539321002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0.84437989378055</v>
      </c>
      <c r="P92" s="18">
        <f t="shared" si="81"/>
        <v>0.0121044846304934</v>
      </c>
      <c r="Q92" s="24">
        <f t="shared" si="82"/>
        <v>0.00314716600392827</v>
      </c>
      <c r="R92" s="18">
        <f t="shared" si="83"/>
        <v>0.074022</v>
      </c>
      <c r="S92" s="25">
        <f t="shared" si="84"/>
        <v>0.0425166302440933</v>
      </c>
      <c r="T92" s="3">
        <v>0.01</v>
      </c>
      <c r="U92" s="26">
        <f t="shared" si="85"/>
        <v>0.000425166302440933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0.00591516630244093</v>
      </c>
      <c r="AU92" s="29">
        <f t="shared" si="89"/>
        <v>28.47</v>
      </c>
      <c r="AV92" s="1">
        <f t="shared" si="90"/>
        <v>0.26</v>
      </c>
      <c r="AW92" s="2">
        <f t="shared" si="91"/>
        <v>0.1775</v>
      </c>
      <c r="AX92" s="1">
        <f t="shared" si="92"/>
        <v>52.0716014316717</v>
      </c>
      <c r="AZ92" s="2">
        <f t="shared" si="93"/>
        <v>0.0334025603202352</v>
      </c>
      <c r="BA92" s="1">
        <f t="shared" si="94"/>
        <v>9.79901300164878</v>
      </c>
    </row>
    <row r="93" s="1" customFormat="1" spans="1:53">
      <c r="A93" s="13"/>
      <c r="B93" s="13"/>
      <c r="C93" s="16">
        <v>3</v>
      </c>
      <c r="D93" s="19">
        <v>5.27651225458065</v>
      </c>
      <c r="E93" s="20">
        <f t="shared" si="95"/>
        <v>-1.4880542617931</v>
      </c>
      <c r="F93" s="16" t="s">
        <v>73</v>
      </c>
      <c r="G93" s="13">
        <v>4</v>
      </c>
      <c r="H93" s="18">
        <f t="shared" si="76"/>
        <v>5.27651225458065</v>
      </c>
      <c r="I93" s="18">
        <f t="shared" si="77"/>
        <v>278.426512254581</v>
      </c>
      <c r="J93" s="18">
        <f t="shared" si="78"/>
        <v>0.034244453904739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1.11697540915006</v>
      </c>
      <c r="P93" s="18">
        <f t="shared" si="81"/>
        <v>0.0382502129113661</v>
      </c>
      <c r="Q93" s="24">
        <f t="shared" si="82"/>
        <v>0.00994505535695519</v>
      </c>
      <c r="R93" s="18">
        <f t="shared" si="83"/>
        <v>0.074022</v>
      </c>
      <c r="S93" s="25">
        <f t="shared" si="84"/>
        <v>0.134352697265072</v>
      </c>
      <c r="T93" s="3">
        <v>0.01</v>
      </c>
      <c r="U93" s="26">
        <f t="shared" si="85"/>
        <v>0.00134352697265072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0.00683352697265072</v>
      </c>
      <c r="AU93" s="29">
        <f t="shared" si="89"/>
        <v>28.47</v>
      </c>
      <c r="AV93" s="1">
        <f t="shared" si="90"/>
        <v>0.26</v>
      </c>
      <c r="AW93" s="2">
        <f t="shared" si="91"/>
        <v>0.1775</v>
      </c>
      <c r="AX93" s="1">
        <f t="shared" si="92"/>
        <v>60.155991344759</v>
      </c>
      <c r="AZ93" s="2">
        <f t="shared" si="93"/>
        <v>0.0334025603202352</v>
      </c>
      <c r="BA93" s="1">
        <f t="shared" si="94"/>
        <v>11.3203612930527</v>
      </c>
    </row>
    <row r="94" s="1" customFormat="1" spans="1:53">
      <c r="A94" s="13"/>
      <c r="B94" s="13"/>
      <c r="C94" s="16">
        <v>4</v>
      </c>
      <c r="D94" s="19">
        <v>13.9899040616667</v>
      </c>
      <c r="E94" s="20">
        <f t="shared" si="95"/>
        <v>5.27651225458065</v>
      </c>
      <c r="F94" s="16" t="s">
        <v>73</v>
      </c>
      <c r="G94" s="13">
        <v>5</v>
      </c>
      <c r="H94" s="18">
        <f t="shared" si="76"/>
        <v>13.9899040616667</v>
      </c>
      <c r="I94" s="18">
        <f t="shared" si="77"/>
        <v>287.139904061667</v>
      </c>
      <c r="J94" s="18">
        <f t="shared" si="78"/>
        <v>0.098961273823484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1.02478893642676</v>
      </c>
      <c r="O94" s="18">
        <f t="shared" si="96"/>
        <v>0.338636259811935</v>
      </c>
      <c r="P94" s="18">
        <f t="shared" si="81"/>
        <v>0.0335118756338093</v>
      </c>
      <c r="Q94" s="24">
        <f t="shared" si="82"/>
        <v>0.00871308766479043</v>
      </c>
      <c r="R94" s="18">
        <f t="shared" si="83"/>
        <v>0.074022</v>
      </c>
      <c r="S94" s="25">
        <f t="shared" si="84"/>
        <v>0.117709433206215</v>
      </c>
      <c r="T94" s="3">
        <v>0.01</v>
      </c>
      <c r="U94" s="26">
        <f t="shared" si="85"/>
        <v>0.00117709433206215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0.0111270943320621</v>
      </c>
      <c r="AU94" s="29">
        <f t="shared" si="89"/>
        <v>28.47</v>
      </c>
      <c r="AV94" s="1">
        <f t="shared" si="90"/>
        <v>0.26</v>
      </c>
      <c r="AW94" s="2">
        <f t="shared" si="91"/>
        <v>0.1775</v>
      </c>
      <c r="AX94" s="1">
        <f t="shared" si="92"/>
        <v>97.952549687852</v>
      </c>
      <c r="AZ94" s="2">
        <f t="shared" si="93"/>
        <v>0.0334025603202352</v>
      </c>
      <c r="BA94" s="1">
        <f t="shared" si="94"/>
        <v>18.433047602644</v>
      </c>
    </row>
    <row r="95" s="1" customFormat="1" spans="1:53">
      <c r="A95" s="13"/>
      <c r="B95" s="13"/>
      <c r="C95" s="16">
        <v>5</v>
      </c>
      <c r="D95" s="19">
        <v>17.8476539580645</v>
      </c>
      <c r="E95" s="20">
        <f t="shared" si="95"/>
        <v>13.9899040616667</v>
      </c>
      <c r="F95" s="16" t="s">
        <v>75</v>
      </c>
      <c r="G95" s="13">
        <v>6</v>
      </c>
      <c r="H95" s="18">
        <f t="shared" si="76"/>
        <v>17.8476539580645</v>
      </c>
      <c r="I95" s="18">
        <f t="shared" si="77"/>
        <v>290.997653958064</v>
      </c>
      <c r="J95" s="18">
        <f t="shared" si="78"/>
        <v>0.155130546627283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0.589824384178125</v>
      </c>
      <c r="P95" s="18">
        <f t="shared" si="81"/>
        <v>0.0914997791316531</v>
      </c>
      <c r="Q95" s="24">
        <f t="shared" si="82"/>
        <v>0.0237899425742298</v>
      </c>
      <c r="R95" s="18">
        <f t="shared" si="83"/>
        <v>0.074022</v>
      </c>
      <c r="S95" s="25">
        <f t="shared" si="84"/>
        <v>0.321390162036014</v>
      </c>
      <c r="T95" s="3">
        <v>0.01</v>
      </c>
      <c r="U95" s="26">
        <f t="shared" si="85"/>
        <v>0.00321390162036014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0.0131639016203601</v>
      </c>
      <c r="AU95" s="29">
        <f t="shared" si="89"/>
        <v>28.47</v>
      </c>
      <c r="AV95" s="1">
        <f t="shared" si="90"/>
        <v>0.26</v>
      </c>
      <c r="AW95" s="2">
        <f t="shared" si="91"/>
        <v>0.1775</v>
      </c>
      <c r="AX95" s="1">
        <f t="shared" si="92"/>
        <v>115.882699388903</v>
      </c>
      <c r="AZ95" s="2">
        <f t="shared" si="93"/>
        <v>0.0334025603202352</v>
      </c>
      <c r="BA95" s="1">
        <f t="shared" si="94"/>
        <v>21.8072048248423</v>
      </c>
    </row>
    <row r="96" s="1" customFormat="1" spans="1:53">
      <c r="A96" s="13"/>
      <c r="B96" s="13"/>
      <c r="C96" s="16">
        <v>6</v>
      </c>
      <c r="D96" s="19">
        <v>21.7887971163333</v>
      </c>
      <c r="E96" s="20">
        <f t="shared" si="95"/>
        <v>17.8476539580645</v>
      </c>
      <c r="F96" s="16" t="s">
        <v>73</v>
      </c>
      <c r="G96" s="13">
        <v>7</v>
      </c>
      <c r="H96" s="18">
        <f t="shared" si="76"/>
        <v>21.7887971163333</v>
      </c>
      <c r="I96" s="18">
        <f t="shared" si="77"/>
        <v>294.938797116333</v>
      </c>
      <c r="J96" s="18">
        <f t="shared" si="78"/>
        <v>0.242591573787367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0.783024605046472</v>
      </c>
      <c r="P96" s="18">
        <f t="shared" si="81"/>
        <v>0.189955171252455</v>
      </c>
      <c r="Q96" s="24">
        <f t="shared" si="82"/>
        <v>0.0493883445256383</v>
      </c>
      <c r="R96" s="18">
        <f t="shared" si="83"/>
        <v>0.074022</v>
      </c>
      <c r="S96" s="25">
        <f t="shared" si="84"/>
        <v>0.667211700921866</v>
      </c>
      <c r="T96" s="3">
        <v>0.01</v>
      </c>
      <c r="U96" s="26">
        <f t="shared" si="85"/>
        <v>0.00667211700921866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0.005</v>
      </c>
      <c r="AF96" s="3">
        <v>0.49</v>
      </c>
      <c r="AG96" s="26">
        <f t="shared" si="86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7"/>
        <v>0.0075</v>
      </c>
      <c r="AT96" s="2">
        <f t="shared" si="88"/>
        <v>0.0166221170092187</v>
      </c>
      <c r="AU96" s="29">
        <f t="shared" si="89"/>
        <v>28.47</v>
      </c>
      <c r="AV96" s="1">
        <f t="shared" si="90"/>
        <v>0.26</v>
      </c>
      <c r="AW96" s="2">
        <f t="shared" si="91"/>
        <v>0.1775</v>
      </c>
      <c r="AX96" s="1">
        <f t="shared" si="92"/>
        <v>146.325598909615</v>
      </c>
      <c r="AZ96" s="2">
        <f t="shared" si="93"/>
        <v>0.0334025603202352</v>
      </c>
      <c r="BA96" s="1">
        <f t="shared" si="94"/>
        <v>27.5360543322421</v>
      </c>
    </row>
    <row r="97" s="1" customFormat="1" spans="1:53">
      <c r="A97" s="13"/>
      <c r="B97" s="13"/>
      <c r="C97" s="16">
        <v>7</v>
      </c>
      <c r="D97" s="19">
        <v>23.4149784029032</v>
      </c>
      <c r="E97" s="20">
        <f t="shared" si="95"/>
        <v>21.7887971163333</v>
      </c>
      <c r="F97" s="16" t="s">
        <v>73</v>
      </c>
      <c r="G97" s="13">
        <v>8</v>
      </c>
      <c r="H97" s="18">
        <f t="shared" si="76"/>
        <v>23.4149784029032</v>
      </c>
      <c r="I97" s="18">
        <f t="shared" si="77"/>
        <v>296.564978402903</v>
      </c>
      <c r="J97" s="18">
        <f t="shared" si="78"/>
        <v>0.290732013901414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0.877769433794017</v>
      </c>
      <c r="P97" s="18">
        <f t="shared" si="81"/>
        <v>0.255195675228038</v>
      </c>
      <c r="Q97" s="24">
        <f t="shared" si="82"/>
        <v>0.06635087555929</v>
      </c>
      <c r="R97" s="18">
        <f t="shared" si="83"/>
        <v>0.074022</v>
      </c>
      <c r="S97" s="25">
        <f t="shared" si="84"/>
        <v>0.896366966027532</v>
      </c>
      <c r="T97" s="3">
        <v>0.01</v>
      </c>
      <c r="U97" s="26">
        <f t="shared" si="85"/>
        <v>0.00896366966027532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0.005</v>
      </c>
      <c r="AF97" s="3">
        <v>0.49</v>
      </c>
      <c r="AG97" s="26">
        <f t="shared" si="86"/>
        <v>0.00245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0.015</v>
      </c>
      <c r="AR97" s="3">
        <v>0.5</v>
      </c>
      <c r="AS97" s="3">
        <f t="shared" si="87"/>
        <v>0.0075</v>
      </c>
      <c r="AT97" s="2">
        <f t="shared" si="88"/>
        <v>0.0189136696602753</v>
      </c>
      <c r="AU97" s="29">
        <f t="shared" si="89"/>
        <v>28.47</v>
      </c>
      <c r="AV97" s="1">
        <f t="shared" si="90"/>
        <v>0.26</v>
      </c>
      <c r="AW97" s="2">
        <f t="shared" si="91"/>
        <v>0.1775</v>
      </c>
      <c r="AX97" s="1">
        <f t="shared" si="92"/>
        <v>166.498288941386</v>
      </c>
      <c r="AZ97" s="2">
        <f t="shared" si="93"/>
        <v>0.0334025603202352</v>
      </c>
      <c r="BA97" s="1">
        <f t="shared" si="94"/>
        <v>31.3322205046793</v>
      </c>
    </row>
    <row r="98" s="1" customFormat="1" spans="1:53">
      <c r="A98" s="13"/>
      <c r="B98" s="13"/>
      <c r="C98" s="16">
        <v>8</v>
      </c>
      <c r="D98" s="19">
        <v>21.8827778258065</v>
      </c>
      <c r="E98" s="20">
        <f t="shared" si="95"/>
        <v>23.4149784029032</v>
      </c>
      <c r="F98" s="16" t="s">
        <v>73</v>
      </c>
      <c r="G98" s="13">
        <v>9</v>
      </c>
      <c r="H98" s="18">
        <f t="shared" si="76"/>
        <v>21.8827778258065</v>
      </c>
      <c r="I98" s="18">
        <f t="shared" si="77"/>
        <v>295.032777825806</v>
      </c>
      <c r="J98" s="18">
        <f t="shared" si="78"/>
        <v>0.24515613785708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0.907273758565978</v>
      </c>
      <c r="P98" s="18">
        <f t="shared" si="81"/>
        <v>0.222423730629112</v>
      </c>
      <c r="Q98" s="24">
        <f t="shared" si="82"/>
        <v>0.0578301699635691</v>
      </c>
      <c r="R98" s="18">
        <f t="shared" si="83"/>
        <v>0.074022</v>
      </c>
      <c r="S98" s="25">
        <f t="shared" si="84"/>
        <v>0.781256517840225</v>
      </c>
      <c r="T98" s="3">
        <v>0.01</v>
      </c>
      <c r="U98" s="26">
        <f t="shared" si="85"/>
        <v>0.00781256517840225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0.001</v>
      </c>
      <c r="AF98" s="3">
        <v>0.49</v>
      </c>
      <c r="AG98" s="26">
        <f t="shared" si="86"/>
        <v>0.00049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</v>
      </c>
      <c r="AR98" s="3">
        <v>0.5</v>
      </c>
      <c r="AS98" s="3">
        <f t="shared" si="87"/>
        <v>0.005</v>
      </c>
      <c r="AT98" s="2">
        <f t="shared" si="88"/>
        <v>0.0133025651784023</v>
      </c>
      <c r="AU98" s="29">
        <f t="shared" si="89"/>
        <v>28.47</v>
      </c>
      <c r="AV98" s="1">
        <f t="shared" si="90"/>
        <v>0.26</v>
      </c>
      <c r="AW98" s="2">
        <f t="shared" si="91"/>
        <v>0.1775</v>
      </c>
      <c r="AX98" s="1">
        <f t="shared" si="92"/>
        <v>117.103363890675</v>
      </c>
      <c r="AZ98" s="2">
        <f t="shared" si="93"/>
        <v>0.0334025603202352</v>
      </c>
      <c r="BA98" s="1">
        <f t="shared" si="94"/>
        <v>22.0369136679477</v>
      </c>
    </row>
    <row r="99" s="1" customFormat="1" spans="1:53">
      <c r="A99" s="13"/>
      <c r="B99" s="13"/>
      <c r="C99" s="16">
        <v>9</v>
      </c>
      <c r="D99" s="19">
        <v>15.9554777076667</v>
      </c>
      <c r="E99" s="20">
        <f t="shared" si="95"/>
        <v>21.8827778258065</v>
      </c>
      <c r="F99" s="16" t="s">
        <v>73</v>
      </c>
      <c r="G99" s="13">
        <v>10</v>
      </c>
      <c r="H99" s="18">
        <f t="shared" si="76"/>
        <v>15.9554777076667</v>
      </c>
      <c r="I99" s="18">
        <f t="shared" si="77"/>
        <v>289.105477707667</v>
      </c>
      <c r="J99" s="18">
        <f t="shared" si="78"/>
        <v>0.124620527239235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0.969550027936866</v>
      </c>
      <c r="P99" s="18">
        <f t="shared" si="81"/>
        <v>0.120825835666307</v>
      </c>
      <c r="Q99" s="24">
        <f t="shared" si="82"/>
        <v>0.0314147172732399</v>
      </c>
      <c r="R99" s="18">
        <f t="shared" si="83"/>
        <v>0.074022</v>
      </c>
      <c r="S99" s="25">
        <f t="shared" si="84"/>
        <v>0.424397034303854</v>
      </c>
      <c r="T99" s="3">
        <v>0.01</v>
      </c>
      <c r="U99" s="26">
        <f t="shared" si="85"/>
        <v>0.00424397034303854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0.001</v>
      </c>
      <c r="AF99" s="3">
        <v>0.49</v>
      </c>
      <c r="AG99" s="26">
        <f t="shared" si="86"/>
        <v>0.00049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</v>
      </c>
      <c r="AR99" s="3">
        <v>0.5</v>
      </c>
      <c r="AS99" s="3">
        <f t="shared" si="87"/>
        <v>0.005</v>
      </c>
      <c r="AT99" s="2">
        <f t="shared" si="88"/>
        <v>0.00973397034303854</v>
      </c>
      <c r="AU99" s="29">
        <f t="shared" si="89"/>
        <v>28.47</v>
      </c>
      <c r="AV99" s="1">
        <f t="shared" si="90"/>
        <v>0.26</v>
      </c>
      <c r="AW99" s="2">
        <f t="shared" si="91"/>
        <v>0.1775</v>
      </c>
      <c r="AX99" s="1">
        <f t="shared" si="92"/>
        <v>85.6887867787006</v>
      </c>
      <c r="AZ99" s="2">
        <f t="shared" si="93"/>
        <v>0.0334025603202352</v>
      </c>
      <c r="BA99" s="1">
        <f t="shared" si="94"/>
        <v>16.1252105303849</v>
      </c>
    </row>
    <row r="100" s="1" customFormat="1" spans="1:53">
      <c r="A100" s="13"/>
      <c r="B100" s="13"/>
      <c r="C100" s="16">
        <v>10</v>
      </c>
      <c r="D100" s="19">
        <v>11.3244719174194</v>
      </c>
      <c r="E100" s="20">
        <f t="shared" si="95"/>
        <v>15.9554777076667</v>
      </c>
      <c r="F100" s="16" t="s">
        <v>73</v>
      </c>
      <c r="G100" s="13">
        <v>11</v>
      </c>
      <c r="H100" s="18">
        <f t="shared" si="76"/>
        <v>11.3244719174194</v>
      </c>
      <c r="I100" s="18">
        <f t="shared" si="77"/>
        <v>284.474471917419</v>
      </c>
      <c r="J100" s="18">
        <f t="shared" si="78"/>
        <v>0.0720245579681992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0.806287982657031</v>
      </c>
      <c r="O100" s="18">
        <f t="shared" si="96"/>
        <v>0.327136209613528</v>
      </c>
      <c r="P100" s="18">
        <f t="shared" si="81"/>
        <v>0.0235618408928065</v>
      </c>
      <c r="Q100" s="24">
        <f t="shared" si="82"/>
        <v>0.00612607863212969</v>
      </c>
      <c r="R100" s="18">
        <f t="shared" si="83"/>
        <v>0.074022</v>
      </c>
      <c r="S100" s="25">
        <f t="shared" si="84"/>
        <v>0.0827602419838655</v>
      </c>
      <c r="T100" s="3">
        <v>0.01</v>
      </c>
      <c r="U100" s="26">
        <f t="shared" si="85"/>
        <v>0.000827602419838655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0.00631760241983866</v>
      </c>
      <c r="AU100" s="29">
        <f t="shared" si="89"/>
        <v>28.47</v>
      </c>
      <c r="AV100" s="1">
        <f t="shared" si="90"/>
        <v>0.26</v>
      </c>
      <c r="AW100" s="2">
        <f t="shared" si="91"/>
        <v>0.1775</v>
      </c>
      <c r="AX100" s="1">
        <f t="shared" si="92"/>
        <v>55.6142732747602</v>
      </c>
      <c r="AZ100" s="2">
        <f t="shared" si="93"/>
        <v>0.0334025603202352</v>
      </c>
      <c r="BA100" s="1">
        <f t="shared" si="94"/>
        <v>10.4656851702886</v>
      </c>
    </row>
    <row r="101" s="1" customFormat="1" spans="1:54">
      <c r="A101" s="13"/>
      <c r="B101" s="13"/>
      <c r="C101" s="16">
        <v>11</v>
      </c>
      <c r="D101" s="19">
        <v>2.98148104643333</v>
      </c>
      <c r="E101" s="20">
        <f t="shared" si="95"/>
        <v>11.3244719174194</v>
      </c>
      <c r="F101" s="16" t="s">
        <v>75</v>
      </c>
      <c r="G101" s="13">
        <v>12</v>
      </c>
      <c r="H101" s="18">
        <f t="shared" si="76"/>
        <v>2.98148104643333</v>
      </c>
      <c r="I101" s="18">
        <f t="shared" si="77"/>
        <v>276.131481046433</v>
      </c>
      <c r="J101" s="18">
        <f t="shared" si="78"/>
        <v>0.0256070982082739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0.588274368720722</v>
      </c>
      <c r="P101" s="18">
        <f t="shared" si="81"/>
        <v>0.0150639995332418</v>
      </c>
      <c r="Q101" s="24">
        <f t="shared" si="82"/>
        <v>0.00391663987864288</v>
      </c>
      <c r="R101" s="18">
        <f t="shared" si="83"/>
        <v>0.074022</v>
      </c>
      <c r="S101" s="25">
        <f t="shared" si="84"/>
        <v>0.0529118353819524</v>
      </c>
      <c r="T101" s="3">
        <v>0.01</v>
      </c>
      <c r="U101" s="26">
        <f t="shared" si="85"/>
        <v>0.000529118353819524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0.00601911835381952</v>
      </c>
      <c r="AU101" s="29">
        <f t="shared" si="89"/>
        <v>28.47</v>
      </c>
      <c r="AV101" s="1">
        <f t="shared" si="90"/>
        <v>0.26</v>
      </c>
      <c r="AW101" s="2">
        <f t="shared" si="91"/>
        <v>0.1775</v>
      </c>
      <c r="AX101" s="1">
        <f t="shared" si="92"/>
        <v>52.9866982371761</v>
      </c>
      <c r="AY101" s="1">
        <f>SUM(AX90:AX101)</f>
        <v>1049.94302585208</v>
      </c>
      <c r="AZ101" s="2">
        <f t="shared" si="93"/>
        <v>0.0334025603202352</v>
      </c>
      <c r="BA101" s="1">
        <f t="shared" si="94"/>
        <v>9.97121906499928</v>
      </c>
      <c r="BB101" s="1">
        <f>SUM(BA90:BA101)</f>
        <v>197.581888753997</v>
      </c>
    </row>
    <row r="102" s="1" customFormat="1" spans="1:46">
      <c r="A102" s="13"/>
      <c r="B102" s="13"/>
      <c r="C102" s="16">
        <v>12</v>
      </c>
      <c r="D102" s="19">
        <v>-2.55249805593548</v>
      </c>
      <c r="E102" s="20">
        <f t="shared" si="95"/>
        <v>2.98148104643333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17"/>
  <sheetViews>
    <sheetView workbookViewId="0">
      <pane xSplit="4" topLeftCell="E1" activePane="topRight" state="frozen"/>
      <selection/>
      <selection pane="topRight" activeCell="J8" sqref="J8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11.4444444444444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5.6666666666667" style="1"/>
    <col min="55" max="16384" width="8.88888888888889" style="1"/>
  </cols>
  <sheetData>
    <row r="1" s="1" customFormat="1" spans="3:47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U1" s="2"/>
    </row>
    <row r="2" s="1" customFormat="1" spans="1:47">
      <c r="A2" s="4" t="s">
        <v>52</v>
      </c>
      <c r="B2" s="5" t="s">
        <v>10</v>
      </c>
      <c r="C2" s="3"/>
      <c r="D2" s="3"/>
      <c r="E2" s="6">
        <v>699.15</v>
      </c>
      <c r="F2" s="3">
        <v>734.672</v>
      </c>
      <c r="G2" s="7">
        <f>(F2+F3+F4)/3</f>
        <v>1194.134</v>
      </c>
      <c r="H2" s="3">
        <v>0.18</v>
      </c>
      <c r="I2" s="21">
        <f>(H2+H3+H4)/3</f>
        <v>0.136666666666667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U2" s="2"/>
    </row>
    <row r="3" s="1" customFormat="1" spans="1:47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1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U3" s="2"/>
    </row>
    <row r="4" s="1" customFormat="1" spans="1:47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1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U4" s="2"/>
    </row>
    <row r="5" s="1" customFormat="1" spans="1:47">
      <c r="A5" s="4" t="s">
        <v>4</v>
      </c>
      <c r="B5" s="5" t="s">
        <v>15</v>
      </c>
      <c r="C5" s="3"/>
      <c r="D5" s="3"/>
      <c r="E5" s="6">
        <v>3095.75133504396</v>
      </c>
      <c r="F5" s="3">
        <v>91.104</v>
      </c>
      <c r="G5" s="7">
        <f>(F5+F6)/2</f>
        <v>92.50925</v>
      </c>
      <c r="H5" s="3">
        <v>0.18</v>
      </c>
      <c r="I5" s="21">
        <f>(H5+H6)/2</f>
        <v>0.185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U5" s="2"/>
    </row>
    <row r="6" s="1" customFormat="1" spans="1:47">
      <c r="A6" s="4"/>
      <c r="B6" s="5" t="s">
        <v>16</v>
      </c>
      <c r="C6" s="3"/>
      <c r="D6" s="3"/>
      <c r="E6" s="10"/>
      <c r="F6" s="3">
        <v>93.9145</v>
      </c>
      <c r="G6" s="11"/>
      <c r="H6" s="3">
        <v>0.19</v>
      </c>
      <c r="I6" s="21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U6" s="2"/>
    </row>
    <row r="7" s="1" customFormat="1" spans="1:47">
      <c r="A7" s="4" t="s">
        <v>5</v>
      </c>
      <c r="B7" s="5"/>
      <c r="C7" s="3"/>
      <c r="D7" s="3"/>
      <c r="E7" s="12">
        <v>942.115006958617</v>
      </c>
      <c r="F7" s="3">
        <v>122.786</v>
      </c>
      <c r="G7" s="3"/>
      <c r="H7" s="3">
        <v>0.29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U7" s="2"/>
    </row>
    <row r="8" s="1" customFormat="1" spans="1:47">
      <c r="A8" s="4" t="s">
        <v>6</v>
      </c>
      <c r="B8" s="5"/>
      <c r="C8" s="3"/>
      <c r="D8" s="3"/>
      <c r="E8" s="12">
        <v>12.346</v>
      </c>
      <c r="F8" s="3">
        <v>625.464</v>
      </c>
      <c r="G8" s="3"/>
      <c r="H8" s="3">
        <v>0.26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U8" s="2"/>
    </row>
    <row r="9" s="1" customFormat="1" spans="1:47">
      <c r="A9" s="4" t="s">
        <v>7</v>
      </c>
      <c r="B9" s="5"/>
      <c r="C9" s="3"/>
      <c r="D9" s="3"/>
      <c r="E9" s="12">
        <v>45.474</v>
      </c>
      <c r="F9" s="3">
        <v>341.64</v>
      </c>
      <c r="G9" s="3"/>
      <c r="H9" s="3">
        <v>0.33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U9" s="2"/>
    </row>
    <row r="10" s="1" customFormat="1" spans="1:47">
      <c r="A10" s="4" t="s">
        <v>8</v>
      </c>
      <c r="B10" s="5"/>
      <c r="C10" s="3"/>
      <c r="D10" s="3"/>
      <c r="E10" s="12">
        <v>18.5268580628167</v>
      </c>
      <c r="F10" s="3">
        <v>341.64</v>
      </c>
      <c r="G10" s="3"/>
      <c r="H10" s="3">
        <v>0.33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U10" s="2"/>
    </row>
    <row r="11" s="1" customFormat="1" spans="1:47">
      <c r="A11" s="4" t="s">
        <v>9</v>
      </c>
      <c r="B11" s="5"/>
      <c r="C11" s="3"/>
      <c r="D11" s="3"/>
      <c r="E11" s="12">
        <v>2.49</v>
      </c>
      <c r="F11" s="3">
        <v>910.8575</v>
      </c>
      <c r="G11" s="3"/>
      <c r="H11" s="3">
        <v>0.21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U11" s="2"/>
    </row>
    <row r="12" s="1" customFormat="1" spans="8:46"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T12" s="2"/>
    </row>
    <row r="13" s="1" customFormat="1" spans="46:46">
      <c r="AT13" s="2"/>
    </row>
    <row r="14" s="1" customFormat="1" spans="1:46">
      <c r="A14" s="13" t="s">
        <v>17</v>
      </c>
      <c r="B14" s="13" t="s">
        <v>18</v>
      </c>
      <c r="C14" s="13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AV38+AV53+BB69+AY85+AY101+BB101+AY116+AG69</f>
        <v>26776534.5354388</v>
      </c>
      <c r="J14" s="14" t="s">
        <v>21</v>
      </c>
      <c r="K14" s="14">
        <f>I14/(10000*1000)</f>
        <v>2.67765345354388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23</v>
      </c>
      <c r="B15" s="13" t="s">
        <v>18</v>
      </c>
      <c r="C15" s="13"/>
      <c r="D15" s="13"/>
      <c r="E15" s="13"/>
      <c r="F15" s="13"/>
      <c r="G15" s="14"/>
      <c r="H15" s="14" t="s">
        <v>24</v>
      </c>
      <c r="I15" s="14">
        <v>26422718.6904493</v>
      </c>
      <c r="J15" s="14" t="s">
        <v>21</v>
      </c>
      <c r="K15" s="14">
        <f>I15/(10000*1000)</f>
        <v>2.64227186904493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25</v>
      </c>
      <c r="B16" s="13" t="s">
        <v>26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27</v>
      </c>
      <c r="B17" s="13" t="s">
        <v>28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13" t="s">
        <v>31</v>
      </c>
      <c r="B18" s="13" t="s">
        <v>32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34</v>
      </c>
      <c r="B19" s="13" t="s">
        <v>32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37</v>
      </c>
      <c r="B20" s="13" t="s">
        <v>38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39</v>
      </c>
      <c r="B21" s="13" t="s">
        <v>40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41</v>
      </c>
      <c r="B22" s="13" t="s">
        <v>36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42</v>
      </c>
      <c r="B23" s="13" t="s">
        <v>43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44</v>
      </c>
      <c r="T25" s="23"/>
      <c r="U25" s="23"/>
      <c r="V25" s="23" t="s">
        <v>45</v>
      </c>
      <c r="W25" s="23"/>
      <c r="X25" s="23"/>
      <c r="Y25" s="23" t="s">
        <v>46</v>
      </c>
      <c r="Z25" s="23"/>
      <c r="AA25" s="23"/>
      <c r="AB25" s="23" t="s">
        <v>47</v>
      </c>
      <c r="AC25" s="23"/>
      <c r="AD25" s="23"/>
      <c r="AE25" s="23" t="s">
        <v>48</v>
      </c>
      <c r="AF25" s="23"/>
      <c r="AG25" s="23"/>
      <c r="AH25" s="23" t="s">
        <v>49</v>
      </c>
      <c r="AI25" s="23"/>
      <c r="AJ25" s="23"/>
      <c r="AK25" s="31" t="s">
        <v>50</v>
      </c>
      <c r="AL25" s="32"/>
      <c r="AM25" s="33"/>
      <c r="AN25" s="23" t="s">
        <v>51</v>
      </c>
      <c r="AO25" s="23"/>
      <c r="AP25" s="23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4" t="s">
        <v>11</v>
      </c>
      <c r="AO26" s="34" t="s">
        <v>12</v>
      </c>
      <c r="AP26" s="34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1194.134</v>
      </c>
      <c r="C27" s="16" t="s">
        <v>72</v>
      </c>
      <c r="D27" s="17">
        <v>-7</v>
      </c>
      <c r="E27" s="16"/>
      <c r="F27" s="16"/>
      <c r="G27" s="13">
        <v>1</v>
      </c>
      <c r="H27" s="18">
        <f t="shared" ref="H27:H38" si="0">E28</f>
        <v>-7</v>
      </c>
      <c r="I27" s="18">
        <f t="shared" ref="I27:I38" si="1">H27+273.15</f>
        <v>266.15</v>
      </c>
      <c r="J27" s="18">
        <f t="shared" ref="J27:J38" si="2">EXP(($C$16*(I27-$C$14))/($C$17*I27*$C$14))</f>
        <v>0.00682404760193068</v>
      </c>
      <c r="K27" s="18">
        <f t="shared" ref="K27:K38" si="3">$B$27/12</f>
        <v>99.5111666666667</v>
      </c>
      <c r="L27" s="18">
        <f t="shared" ref="L27:L38" si="4">K27*$B$28/100</f>
        <v>0.995111666666667</v>
      </c>
      <c r="M27" s="13" t="s">
        <v>73</v>
      </c>
      <c r="N27" s="13"/>
      <c r="O27" s="18">
        <f>L27</f>
        <v>0.995111666666667</v>
      </c>
      <c r="P27" s="18">
        <f t="shared" ref="P27:P38" si="5">O27*J27</f>
        <v>0.00679068938256991</v>
      </c>
      <c r="Q27" s="24">
        <f t="shared" ref="Q27:Q38" si="6">P27*$B$29</f>
        <v>0.000928060882284554</v>
      </c>
      <c r="R27" s="18">
        <f t="shared" ref="R27:R38" si="7">L27*$B$29</f>
        <v>0.135998594444444</v>
      </c>
      <c r="S27" s="25">
        <f t="shared" ref="S27:S38" si="8">Q27/R27</f>
        <v>0.00682404760193068</v>
      </c>
      <c r="T27" s="3">
        <v>0.01</v>
      </c>
      <c r="U27" s="26">
        <f t="shared" ref="U27:U38" si="9">S27*T27</f>
        <v>6.82404760193068e-5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0.0219682404760193</v>
      </c>
      <c r="AR27" s="29">
        <f t="shared" ref="AR27:AR38" si="15">$B$27/12</f>
        <v>99.5111666666667</v>
      </c>
      <c r="AS27" s="1">
        <f t="shared" ref="AS27:AS38" si="16">$B$29</f>
        <v>0.136666666666667</v>
      </c>
      <c r="AT27" s="2">
        <f>$E$2/12</f>
        <v>58.2625</v>
      </c>
      <c r="AU27" s="1">
        <f t="shared" ref="AU27:AU38" si="17">AT27*10000*AS27*0.67*AR27*AQ27</f>
        <v>116625.52519664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-11.6421330560645</v>
      </c>
      <c r="E28" s="20">
        <f t="shared" ref="E28:E39" si="18">D27</f>
        <v>-7</v>
      </c>
      <c r="F28" s="16" t="s">
        <v>73</v>
      </c>
      <c r="G28" s="13">
        <v>2</v>
      </c>
      <c r="H28" s="18">
        <f t="shared" si="0"/>
        <v>-11.6421330560645</v>
      </c>
      <c r="I28" s="18">
        <f t="shared" si="1"/>
        <v>261.507866943935</v>
      </c>
      <c r="J28" s="18">
        <f t="shared" si="2"/>
        <v>0.00356455092497441</v>
      </c>
      <c r="K28" s="18">
        <f t="shared" si="3"/>
        <v>99.5111666666667</v>
      </c>
      <c r="L28" s="18">
        <f t="shared" si="4"/>
        <v>0.995111666666667</v>
      </c>
      <c r="M28" s="13" t="s">
        <v>73</v>
      </c>
      <c r="N28" s="13"/>
      <c r="O28" s="18">
        <f t="shared" ref="O28:O38" si="19">L28+O27-P27-N28</f>
        <v>1.98343264395076</v>
      </c>
      <c r="P28" s="18">
        <f t="shared" si="5"/>
        <v>0.00707004666561913</v>
      </c>
      <c r="Q28" s="24">
        <f t="shared" si="6"/>
        <v>0.000966239710967948</v>
      </c>
      <c r="R28" s="18">
        <f t="shared" si="7"/>
        <v>0.135998594444444</v>
      </c>
      <c r="S28" s="25">
        <f t="shared" si="8"/>
        <v>0.00710477718475729</v>
      </c>
      <c r="T28" s="3">
        <v>0.01</v>
      </c>
      <c r="U28" s="26">
        <f t="shared" si="9"/>
        <v>7.10477718475729e-5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0.0219710477718476</v>
      </c>
      <c r="AR28" s="29">
        <f t="shared" si="15"/>
        <v>99.5111666666667</v>
      </c>
      <c r="AS28" s="1">
        <f t="shared" si="16"/>
        <v>0.136666666666667</v>
      </c>
      <c r="AT28" s="2">
        <f t="shared" ref="AT28:AT38" si="20">$E$2/12</f>
        <v>58.2625</v>
      </c>
      <c r="AU28" s="1">
        <f t="shared" si="17"/>
        <v>116640.428636482</v>
      </c>
    </row>
    <row r="29" s="1" customFormat="1" spans="1:47">
      <c r="A29" s="13" t="s">
        <v>37</v>
      </c>
      <c r="B29" s="13">
        <f>I2</f>
        <v>0.136666666666667</v>
      </c>
      <c r="C29" s="16">
        <v>2</v>
      </c>
      <c r="D29" s="19">
        <v>-7.25511666131035</v>
      </c>
      <c r="E29" s="20">
        <f t="shared" si="18"/>
        <v>-11.6421330560645</v>
      </c>
      <c r="F29" s="16" t="s">
        <v>73</v>
      </c>
      <c r="G29" s="13">
        <v>3</v>
      </c>
      <c r="H29" s="18">
        <f t="shared" si="0"/>
        <v>-7.25511666131035</v>
      </c>
      <c r="I29" s="18">
        <f t="shared" si="1"/>
        <v>265.89488333869</v>
      </c>
      <c r="J29" s="18">
        <f t="shared" si="2"/>
        <v>0.00658867255616139</v>
      </c>
      <c r="K29" s="18">
        <f t="shared" si="3"/>
        <v>99.5111666666667</v>
      </c>
      <c r="L29" s="18">
        <f t="shared" si="4"/>
        <v>0.995111666666667</v>
      </c>
      <c r="M29" s="13" t="s">
        <v>73</v>
      </c>
      <c r="N29" s="13"/>
      <c r="O29" s="18">
        <f t="shared" si="19"/>
        <v>2.97147426395181</v>
      </c>
      <c r="P29" s="18">
        <f t="shared" si="5"/>
        <v>0.0195780709342392</v>
      </c>
      <c r="Q29" s="24">
        <f t="shared" si="6"/>
        <v>0.00267566969434602</v>
      </c>
      <c r="R29" s="18">
        <f t="shared" si="7"/>
        <v>0.135998594444444</v>
      </c>
      <c r="S29" s="25">
        <f t="shared" si="8"/>
        <v>0.0196742452028725</v>
      </c>
      <c r="T29" s="3">
        <v>0.01</v>
      </c>
      <c r="U29" s="26">
        <f t="shared" si="9"/>
        <v>0.000196742452028725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0.0220967424520287</v>
      </c>
      <c r="AR29" s="29">
        <f t="shared" si="15"/>
        <v>99.5111666666667</v>
      </c>
      <c r="AS29" s="1">
        <f t="shared" si="16"/>
        <v>0.136666666666667</v>
      </c>
      <c r="AT29" s="2">
        <f t="shared" si="20"/>
        <v>58.2625</v>
      </c>
      <c r="AU29" s="1">
        <f t="shared" si="17"/>
        <v>117307.719588006</v>
      </c>
    </row>
    <row r="30" s="1" customFormat="1" spans="1:47">
      <c r="A30" s="13"/>
      <c r="B30" s="13"/>
      <c r="C30" s="16">
        <v>3</v>
      </c>
      <c r="D30" s="19">
        <v>0.573218265645162</v>
      </c>
      <c r="E30" s="20">
        <f t="shared" si="18"/>
        <v>-7.25511666131035</v>
      </c>
      <c r="F30" s="16" t="s">
        <v>73</v>
      </c>
      <c r="G30" s="13">
        <v>4</v>
      </c>
      <c r="H30" s="18">
        <f t="shared" si="0"/>
        <v>0.573218265645162</v>
      </c>
      <c r="I30" s="18">
        <f t="shared" si="1"/>
        <v>273.723218265645</v>
      </c>
      <c r="J30" s="18">
        <f t="shared" si="2"/>
        <v>0.0187770178646372</v>
      </c>
      <c r="K30" s="18">
        <f t="shared" si="3"/>
        <v>99.5111666666667</v>
      </c>
      <c r="L30" s="18">
        <f t="shared" si="4"/>
        <v>0.995111666666667</v>
      </c>
      <c r="M30" s="13" t="s">
        <v>73</v>
      </c>
      <c r="N30" s="13"/>
      <c r="O30" s="18">
        <f t="shared" si="19"/>
        <v>3.94700785968424</v>
      </c>
      <c r="P30" s="18">
        <f t="shared" si="5"/>
        <v>0.0741130370931544</v>
      </c>
      <c r="Q30" s="24">
        <f t="shared" si="6"/>
        <v>0.0101287817360644</v>
      </c>
      <c r="R30" s="18">
        <f t="shared" si="7"/>
        <v>0.135998594444444</v>
      </c>
      <c r="S30" s="25">
        <f t="shared" si="8"/>
        <v>0.0744771060130482</v>
      </c>
      <c r="T30" s="3">
        <v>0.01</v>
      </c>
      <c r="U30" s="26">
        <f t="shared" si="9"/>
        <v>0.000744771060130482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0.0226447710601305</v>
      </c>
      <c r="AR30" s="29">
        <f t="shared" si="15"/>
        <v>99.5111666666667</v>
      </c>
      <c r="AS30" s="1">
        <f t="shared" si="16"/>
        <v>0.136666666666667</v>
      </c>
      <c r="AT30" s="2">
        <f t="shared" si="20"/>
        <v>58.2625</v>
      </c>
      <c r="AU30" s="1">
        <f t="shared" si="17"/>
        <v>120217.107088221</v>
      </c>
    </row>
    <row r="31" s="1" customFormat="1" spans="1:47">
      <c r="A31" s="13"/>
      <c r="B31" s="13"/>
      <c r="C31" s="16">
        <v>4</v>
      </c>
      <c r="D31" s="19">
        <v>8.62728990806667</v>
      </c>
      <c r="E31" s="20">
        <f t="shared" si="18"/>
        <v>0.573218265645162</v>
      </c>
      <c r="F31" s="16" t="s">
        <v>73</v>
      </c>
      <c r="G31" s="13">
        <v>5</v>
      </c>
      <c r="H31" s="18">
        <f t="shared" si="0"/>
        <v>8.62728990806667</v>
      </c>
      <c r="I31" s="18">
        <f t="shared" si="1"/>
        <v>281.777289908067</v>
      </c>
      <c r="J31" s="18">
        <f t="shared" si="2"/>
        <v>0.0519033000164682</v>
      </c>
      <c r="K31" s="18">
        <f t="shared" si="3"/>
        <v>99.5111666666667</v>
      </c>
      <c r="L31" s="18">
        <f t="shared" si="4"/>
        <v>0.995111666666667</v>
      </c>
      <c r="M31" s="13" t="s">
        <v>75</v>
      </c>
      <c r="N31" s="18">
        <f>(O30-P30)*C22/100</f>
        <v>3.67925008146153</v>
      </c>
      <c r="O31" s="18">
        <f t="shared" si="19"/>
        <v>1.18875640779622</v>
      </c>
      <c r="P31" s="18">
        <f t="shared" si="5"/>
        <v>0.0617003804803463</v>
      </c>
      <c r="Q31" s="24">
        <f t="shared" si="6"/>
        <v>0.00843238533231399</v>
      </c>
      <c r="R31" s="18">
        <f t="shared" si="7"/>
        <v>0.135998594444444</v>
      </c>
      <c r="S31" s="25">
        <f t="shared" si="8"/>
        <v>0.0620034741297171</v>
      </c>
      <c r="T31" s="3">
        <v>0.01</v>
      </c>
      <c r="U31" s="26">
        <f t="shared" si="9"/>
        <v>0.000620034741297171</v>
      </c>
      <c r="V31" s="25"/>
      <c r="W31" s="3"/>
      <c r="X31" s="26"/>
      <c r="Y31" s="28">
        <v>0.02</v>
      </c>
      <c r="Z31" s="3">
        <v>0.21</v>
      </c>
      <c r="AA31" s="27">
        <f t="shared" si="10"/>
        <v>0.0042</v>
      </c>
      <c r="AB31" s="3">
        <v>0.01</v>
      </c>
      <c r="AC31" s="3">
        <v>0.29</v>
      </c>
      <c r="AD31" s="27">
        <f t="shared" si="11"/>
        <v>0.0029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</v>
      </c>
      <c r="AO31" s="3">
        <v>0.38</v>
      </c>
      <c r="AP31" s="3">
        <f t="shared" si="13"/>
        <v>0.0038</v>
      </c>
      <c r="AQ31" s="1">
        <f t="shared" si="14"/>
        <v>0.0225200347412972</v>
      </c>
      <c r="AR31" s="29">
        <f t="shared" si="15"/>
        <v>99.5111666666667</v>
      </c>
      <c r="AS31" s="1">
        <f t="shared" si="16"/>
        <v>0.136666666666667</v>
      </c>
      <c r="AT31" s="2">
        <f t="shared" si="20"/>
        <v>58.2625</v>
      </c>
      <c r="AU31" s="1">
        <f t="shared" si="17"/>
        <v>119554.903908548</v>
      </c>
    </row>
    <row r="32" s="1" customFormat="1" spans="1:47">
      <c r="A32" s="13"/>
      <c r="B32" s="13"/>
      <c r="C32" s="16">
        <v>5</v>
      </c>
      <c r="D32" s="19">
        <v>14.0258047614516</v>
      </c>
      <c r="E32" s="20">
        <f t="shared" si="18"/>
        <v>8.62728990806667</v>
      </c>
      <c r="F32" s="16" t="s">
        <v>75</v>
      </c>
      <c r="G32" s="13">
        <v>6</v>
      </c>
      <c r="H32" s="18">
        <f t="shared" si="0"/>
        <v>14.0258047614516</v>
      </c>
      <c r="I32" s="18">
        <f t="shared" si="1"/>
        <v>287.175804761452</v>
      </c>
      <c r="J32" s="18">
        <f t="shared" si="2"/>
        <v>0.0993816744934383</v>
      </c>
      <c r="K32" s="18">
        <f t="shared" si="3"/>
        <v>99.5111666666667</v>
      </c>
      <c r="L32" s="18">
        <f t="shared" si="4"/>
        <v>0.995111666666667</v>
      </c>
      <c r="M32" s="13" t="s">
        <v>73</v>
      </c>
      <c r="N32" s="13"/>
      <c r="O32" s="18">
        <f t="shared" si="19"/>
        <v>2.12216769398254</v>
      </c>
      <c r="P32" s="18">
        <f t="shared" si="5"/>
        <v>0.210904578983864</v>
      </c>
      <c r="Q32" s="24">
        <f t="shared" si="6"/>
        <v>0.0288236257944614</v>
      </c>
      <c r="R32" s="18">
        <f t="shared" si="7"/>
        <v>0.135998594444444</v>
      </c>
      <c r="S32" s="25">
        <f t="shared" si="8"/>
        <v>0.211940615358608</v>
      </c>
      <c r="T32" s="3">
        <v>0.01</v>
      </c>
      <c r="U32" s="26">
        <f t="shared" si="9"/>
        <v>0.00211940615358608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0.0315694061535861</v>
      </c>
      <c r="AR32" s="29">
        <f t="shared" si="15"/>
        <v>99.5111666666667</v>
      </c>
      <c r="AS32" s="1">
        <f t="shared" si="16"/>
        <v>0.136666666666667</v>
      </c>
      <c r="AT32" s="2">
        <f t="shared" si="20"/>
        <v>58.2625</v>
      </c>
      <c r="AU32" s="1">
        <f t="shared" si="17"/>
        <v>167596.425249765</v>
      </c>
    </row>
    <row r="33" s="1" customFormat="1" spans="1:47">
      <c r="A33" s="13"/>
      <c r="B33" s="13"/>
      <c r="C33" s="16">
        <v>6</v>
      </c>
      <c r="D33" s="19">
        <v>18.1467798013333</v>
      </c>
      <c r="E33" s="20">
        <f t="shared" si="18"/>
        <v>14.0258047614516</v>
      </c>
      <c r="F33" s="16" t="s">
        <v>73</v>
      </c>
      <c r="G33" s="13">
        <v>7</v>
      </c>
      <c r="H33" s="18">
        <f t="shared" si="0"/>
        <v>18.1467798013333</v>
      </c>
      <c r="I33" s="18">
        <f t="shared" si="1"/>
        <v>291.296779801333</v>
      </c>
      <c r="J33" s="18">
        <f t="shared" si="2"/>
        <v>0.160553354847844</v>
      </c>
      <c r="K33" s="18">
        <f t="shared" si="3"/>
        <v>99.5111666666667</v>
      </c>
      <c r="L33" s="18">
        <f t="shared" si="4"/>
        <v>0.995111666666667</v>
      </c>
      <c r="M33" s="13" t="s">
        <v>73</v>
      </c>
      <c r="N33" s="13"/>
      <c r="O33" s="18">
        <f t="shared" si="19"/>
        <v>2.90637478166534</v>
      </c>
      <c r="P33" s="18">
        <f t="shared" si="5"/>
        <v>0.466628221641541</v>
      </c>
      <c r="Q33" s="24">
        <f t="shared" si="6"/>
        <v>0.063772523624344</v>
      </c>
      <c r="R33" s="18">
        <f t="shared" si="7"/>
        <v>0.135998594444444</v>
      </c>
      <c r="S33" s="25">
        <f t="shared" si="8"/>
        <v>0.468920461162524</v>
      </c>
      <c r="T33" s="3">
        <v>0.01</v>
      </c>
      <c r="U33" s="26">
        <f t="shared" si="9"/>
        <v>0.00468920461162524</v>
      </c>
      <c r="V33" s="25"/>
      <c r="W33" s="3"/>
      <c r="X33" s="26"/>
      <c r="Y33" s="28">
        <v>0.04</v>
      </c>
      <c r="Z33" s="3">
        <v>0.21</v>
      </c>
      <c r="AA33" s="27">
        <f t="shared" si="10"/>
        <v>0.0084</v>
      </c>
      <c r="AB33" s="3">
        <v>0.015</v>
      </c>
      <c r="AC33" s="3">
        <v>0.29</v>
      </c>
      <c r="AD33" s="27">
        <f t="shared" si="11"/>
        <v>0.00435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0.0341392046116252</v>
      </c>
      <c r="AR33" s="29">
        <f t="shared" si="15"/>
        <v>99.5111666666667</v>
      </c>
      <c r="AS33" s="1">
        <f t="shared" si="16"/>
        <v>0.136666666666667</v>
      </c>
      <c r="AT33" s="2">
        <f t="shared" si="20"/>
        <v>58.2625</v>
      </c>
      <c r="AU33" s="1">
        <f t="shared" si="17"/>
        <v>181239.033320515</v>
      </c>
    </row>
    <row r="34" s="1" customFormat="1" spans="1:47">
      <c r="A34" s="13"/>
      <c r="B34" s="13"/>
      <c r="C34" s="16">
        <v>7</v>
      </c>
      <c r="D34" s="19">
        <v>19.8593323777419</v>
      </c>
      <c r="E34" s="20">
        <f t="shared" si="18"/>
        <v>18.1467798013333</v>
      </c>
      <c r="F34" s="16" t="s">
        <v>73</v>
      </c>
      <c r="G34" s="13">
        <v>8</v>
      </c>
      <c r="H34" s="18">
        <f t="shared" si="0"/>
        <v>19.8593323777419</v>
      </c>
      <c r="I34" s="18">
        <f t="shared" si="1"/>
        <v>293.009332377742</v>
      </c>
      <c r="J34" s="18">
        <f t="shared" si="2"/>
        <v>0.195193118124583</v>
      </c>
      <c r="K34" s="18">
        <f t="shared" si="3"/>
        <v>99.5111666666667</v>
      </c>
      <c r="L34" s="18">
        <f t="shared" si="4"/>
        <v>0.995111666666667</v>
      </c>
      <c r="M34" s="13" t="s">
        <v>73</v>
      </c>
      <c r="N34" s="13"/>
      <c r="O34" s="18">
        <f t="shared" si="19"/>
        <v>3.43485822669047</v>
      </c>
      <c r="P34" s="18">
        <f t="shared" si="5"/>
        <v>0.670460687583589</v>
      </c>
      <c r="Q34" s="24">
        <f t="shared" si="6"/>
        <v>0.0916296273030905</v>
      </c>
      <c r="R34" s="18">
        <f t="shared" si="7"/>
        <v>0.135998594444444</v>
      </c>
      <c r="S34" s="25">
        <f t="shared" si="8"/>
        <v>0.673754222809422</v>
      </c>
      <c r="T34" s="3">
        <v>0.01</v>
      </c>
      <c r="U34" s="26">
        <f t="shared" si="9"/>
        <v>0.00673754222809422</v>
      </c>
      <c r="V34" s="25"/>
      <c r="W34" s="3"/>
      <c r="X34" s="26"/>
      <c r="Y34" s="28">
        <v>0.04</v>
      </c>
      <c r="Z34" s="3">
        <v>0.21</v>
      </c>
      <c r="AA34" s="27">
        <f t="shared" si="10"/>
        <v>0.0084</v>
      </c>
      <c r="AB34" s="3">
        <v>0.015</v>
      </c>
      <c r="AC34" s="3">
        <v>0.29</v>
      </c>
      <c r="AD34" s="27">
        <f t="shared" si="11"/>
        <v>0.00435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0.0361875422280942</v>
      </c>
      <c r="AR34" s="29">
        <f t="shared" si="15"/>
        <v>99.5111666666667</v>
      </c>
      <c r="AS34" s="1">
        <f t="shared" si="16"/>
        <v>0.136666666666667</v>
      </c>
      <c r="AT34" s="2">
        <f t="shared" si="20"/>
        <v>58.2625</v>
      </c>
      <c r="AU34" s="1">
        <f t="shared" si="17"/>
        <v>192113.297491171</v>
      </c>
    </row>
    <row r="35" s="1" customFormat="1" spans="1:47">
      <c r="A35" s="13"/>
      <c r="B35" s="13"/>
      <c r="C35" s="16">
        <v>8</v>
      </c>
      <c r="D35" s="19">
        <v>18.9011430322581</v>
      </c>
      <c r="E35" s="20">
        <f t="shared" si="18"/>
        <v>19.8593323777419</v>
      </c>
      <c r="F35" s="16" t="s">
        <v>73</v>
      </c>
      <c r="G35" s="13">
        <v>9</v>
      </c>
      <c r="H35" s="18">
        <f t="shared" si="0"/>
        <v>18.9011430322581</v>
      </c>
      <c r="I35" s="18">
        <f t="shared" si="1"/>
        <v>292.051143032258</v>
      </c>
      <c r="J35" s="18">
        <f t="shared" si="2"/>
        <v>0.175031202201389</v>
      </c>
      <c r="K35" s="18">
        <f t="shared" si="3"/>
        <v>99.5111666666667</v>
      </c>
      <c r="L35" s="18">
        <f t="shared" si="4"/>
        <v>0.995111666666667</v>
      </c>
      <c r="M35" s="13" t="s">
        <v>73</v>
      </c>
      <c r="N35" s="13"/>
      <c r="O35" s="18">
        <f t="shared" si="19"/>
        <v>3.75950920577355</v>
      </c>
      <c r="P35" s="18">
        <f t="shared" si="5"/>
        <v>0.658031415973733</v>
      </c>
      <c r="Q35" s="24">
        <f t="shared" si="6"/>
        <v>0.0899309601830769</v>
      </c>
      <c r="R35" s="18">
        <f t="shared" si="7"/>
        <v>0.135998594444444</v>
      </c>
      <c r="S35" s="25">
        <f t="shared" si="8"/>
        <v>0.661263894310421</v>
      </c>
      <c r="T35" s="3">
        <v>0.01</v>
      </c>
      <c r="U35" s="26">
        <f t="shared" si="9"/>
        <v>0.00661263894310421</v>
      </c>
      <c r="V35" s="25"/>
      <c r="W35" s="3"/>
      <c r="X35" s="26"/>
      <c r="Y35" s="28">
        <v>0.02</v>
      </c>
      <c r="Z35" s="3">
        <v>0.21</v>
      </c>
      <c r="AA35" s="27">
        <f t="shared" si="10"/>
        <v>0.0042</v>
      </c>
      <c r="AB35" s="3">
        <v>0.01</v>
      </c>
      <c r="AC35" s="3">
        <v>0.29</v>
      </c>
      <c r="AD35" s="27">
        <f t="shared" si="11"/>
        <v>0.0029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</v>
      </c>
      <c r="AO35" s="3">
        <v>0.38</v>
      </c>
      <c r="AP35" s="3">
        <f t="shared" si="13"/>
        <v>0.0038</v>
      </c>
      <c r="AQ35" s="1">
        <f t="shared" si="14"/>
        <v>0.0285126389431042</v>
      </c>
      <c r="AR35" s="29">
        <f t="shared" si="15"/>
        <v>99.5111666666667</v>
      </c>
      <c r="AS35" s="1">
        <f t="shared" si="16"/>
        <v>0.136666666666667</v>
      </c>
      <c r="AT35" s="2">
        <f t="shared" si="20"/>
        <v>58.2625</v>
      </c>
      <c r="AU35" s="1">
        <f t="shared" si="17"/>
        <v>151368.585714073</v>
      </c>
    </row>
    <row r="36" s="1" customFormat="1" spans="1:47">
      <c r="A36" s="13"/>
      <c r="B36" s="13"/>
      <c r="C36" s="16">
        <v>9</v>
      </c>
      <c r="D36" s="19">
        <v>12.6829369048333</v>
      </c>
      <c r="E36" s="20">
        <f t="shared" si="18"/>
        <v>18.9011430322581</v>
      </c>
      <c r="F36" s="16" t="s">
        <v>73</v>
      </c>
      <c r="G36" s="13">
        <v>10</v>
      </c>
      <c r="H36" s="18">
        <f t="shared" si="0"/>
        <v>12.6829369048333</v>
      </c>
      <c r="I36" s="18">
        <f t="shared" si="1"/>
        <v>285.832936904833</v>
      </c>
      <c r="J36" s="18">
        <f t="shared" si="2"/>
        <v>0.0847476132979897</v>
      </c>
      <c r="K36" s="18">
        <f t="shared" si="3"/>
        <v>99.5111666666667</v>
      </c>
      <c r="L36" s="18">
        <f t="shared" si="4"/>
        <v>0.995111666666667</v>
      </c>
      <c r="M36" s="13" t="s">
        <v>73</v>
      </c>
      <c r="N36" s="13"/>
      <c r="O36" s="18">
        <f t="shared" si="19"/>
        <v>4.09658945646648</v>
      </c>
      <c r="P36" s="18">
        <f t="shared" si="5"/>
        <v>0.347176179097243</v>
      </c>
      <c r="Q36" s="24">
        <f t="shared" si="6"/>
        <v>0.0474474111432899</v>
      </c>
      <c r="R36" s="18">
        <f t="shared" si="7"/>
        <v>0.135998594444444</v>
      </c>
      <c r="S36" s="25">
        <f t="shared" si="8"/>
        <v>0.348881628792658</v>
      </c>
      <c r="T36" s="3">
        <v>0.01</v>
      </c>
      <c r="U36" s="26">
        <f t="shared" si="9"/>
        <v>0.00348881628792658</v>
      </c>
      <c r="V36" s="25"/>
      <c r="W36" s="3"/>
      <c r="X36" s="26"/>
      <c r="Y36" s="28">
        <v>0.02</v>
      </c>
      <c r="Z36" s="3">
        <v>0.21</v>
      </c>
      <c r="AA36" s="27">
        <f t="shared" si="10"/>
        <v>0.0042</v>
      </c>
      <c r="AB36" s="3">
        <v>0.01</v>
      </c>
      <c r="AC36" s="3">
        <v>0.29</v>
      </c>
      <c r="AD36" s="27">
        <f t="shared" si="11"/>
        <v>0.0029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0.0253888162879266</v>
      </c>
      <c r="AR36" s="29">
        <f t="shared" si="15"/>
        <v>99.5111666666667</v>
      </c>
      <c r="AS36" s="1">
        <f t="shared" si="16"/>
        <v>0.136666666666667</v>
      </c>
      <c r="AT36" s="2">
        <f t="shared" si="20"/>
        <v>58.2625</v>
      </c>
      <c r="AU36" s="1">
        <f t="shared" si="17"/>
        <v>134784.760615338</v>
      </c>
    </row>
    <row r="37" s="1" customFormat="1" spans="1:47">
      <c r="A37" s="13"/>
      <c r="B37" s="13"/>
      <c r="C37" s="16">
        <v>10</v>
      </c>
      <c r="D37" s="19">
        <v>6.02111035735484</v>
      </c>
      <c r="E37" s="20">
        <f t="shared" si="18"/>
        <v>12.6829369048333</v>
      </c>
      <c r="F37" s="16" t="s">
        <v>73</v>
      </c>
      <c r="G37" s="13">
        <v>11</v>
      </c>
      <c r="H37" s="18">
        <f t="shared" si="0"/>
        <v>6.02111035735484</v>
      </c>
      <c r="I37" s="18">
        <f t="shared" si="1"/>
        <v>279.171110357355</v>
      </c>
      <c r="J37" s="18">
        <f t="shared" si="2"/>
        <v>0.0375922446027862</v>
      </c>
      <c r="K37" s="18">
        <f t="shared" si="3"/>
        <v>99.5111666666667</v>
      </c>
      <c r="L37" s="18">
        <f t="shared" si="4"/>
        <v>0.995111666666667</v>
      </c>
      <c r="M37" s="13" t="s">
        <v>75</v>
      </c>
      <c r="N37" s="18">
        <f>(O36-P36)*C22/100</f>
        <v>3.56194261350078</v>
      </c>
      <c r="O37" s="18">
        <f t="shared" si="19"/>
        <v>1.18258233053513</v>
      </c>
      <c r="P37" s="18">
        <f t="shared" si="5"/>
        <v>0.0444559242324095</v>
      </c>
      <c r="Q37" s="24">
        <f t="shared" si="6"/>
        <v>0.0060756429784293</v>
      </c>
      <c r="R37" s="18">
        <f t="shared" si="7"/>
        <v>0.135998594444444</v>
      </c>
      <c r="S37" s="25">
        <f t="shared" si="8"/>
        <v>0.0446743071371315</v>
      </c>
      <c r="T37" s="3">
        <v>0.01</v>
      </c>
      <c r="U37" s="26">
        <f t="shared" si="9"/>
        <v>0.000446743071371315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0.0223467430713713</v>
      </c>
      <c r="AR37" s="29">
        <f t="shared" si="15"/>
        <v>99.5111666666667</v>
      </c>
      <c r="AS37" s="1">
        <f t="shared" si="16"/>
        <v>0.136666666666667</v>
      </c>
      <c r="AT37" s="2">
        <f t="shared" si="20"/>
        <v>58.2625</v>
      </c>
      <c r="AU37" s="1">
        <f t="shared" si="17"/>
        <v>118634.928909214</v>
      </c>
    </row>
    <row r="38" s="1" customFormat="1" spans="1:48">
      <c r="A38" s="13"/>
      <c r="B38" s="13"/>
      <c r="C38" s="16">
        <v>11</v>
      </c>
      <c r="D38" s="19">
        <v>-3.36471132116667</v>
      </c>
      <c r="E38" s="20">
        <f t="shared" si="18"/>
        <v>6.02111035735484</v>
      </c>
      <c r="F38" s="16" t="s">
        <v>75</v>
      </c>
      <c r="G38" s="13">
        <v>12</v>
      </c>
      <c r="H38" s="18">
        <f t="shared" si="0"/>
        <v>-3.36471132116667</v>
      </c>
      <c r="I38" s="18">
        <f t="shared" si="1"/>
        <v>269.785288678833</v>
      </c>
      <c r="J38" s="18">
        <f t="shared" si="2"/>
        <v>0.011172001729049</v>
      </c>
      <c r="K38" s="18">
        <f t="shared" si="3"/>
        <v>99.5111666666667</v>
      </c>
      <c r="L38" s="18">
        <f t="shared" si="4"/>
        <v>0.995111666666667</v>
      </c>
      <c r="M38" s="13" t="s">
        <v>73</v>
      </c>
      <c r="N38" s="13"/>
      <c r="O38" s="18">
        <f t="shared" si="19"/>
        <v>2.13323807296939</v>
      </c>
      <c r="P38" s="18">
        <f t="shared" si="5"/>
        <v>0.0238325394396871</v>
      </c>
      <c r="Q38" s="24">
        <f t="shared" si="6"/>
        <v>0.00325711372342391</v>
      </c>
      <c r="R38" s="18">
        <f t="shared" si="7"/>
        <v>0.135998594444444</v>
      </c>
      <c r="S38" s="25">
        <f t="shared" si="8"/>
        <v>0.0239496131318801</v>
      </c>
      <c r="T38" s="3">
        <v>0.01</v>
      </c>
      <c r="U38" s="26">
        <f t="shared" si="9"/>
        <v>0.000239496131318801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0.0221394961313188</v>
      </c>
      <c r="AR38" s="29">
        <f t="shared" si="15"/>
        <v>99.5111666666667</v>
      </c>
      <c r="AS38" s="1">
        <f t="shared" si="16"/>
        <v>0.136666666666667</v>
      </c>
      <c r="AT38" s="2">
        <f t="shared" si="20"/>
        <v>58.2625</v>
      </c>
      <c r="AU38" s="1">
        <f t="shared" si="17"/>
        <v>117534.691352391</v>
      </c>
      <c r="AV38" s="1">
        <f>SUM(AU27:AU38)</f>
        <v>1653617.40707036</v>
      </c>
    </row>
    <row r="39" s="1" customFormat="1" spans="1:46">
      <c r="A39" s="13"/>
      <c r="B39" s="13"/>
      <c r="C39" s="16">
        <v>12</v>
      </c>
      <c r="D39" s="19">
        <v>-8.52814021677419</v>
      </c>
      <c r="E39" s="20">
        <f t="shared" si="18"/>
        <v>-3.36471132116667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44</v>
      </c>
      <c r="T40" s="23"/>
      <c r="U40" s="23"/>
      <c r="V40" s="23" t="s">
        <v>45</v>
      </c>
      <c r="W40" s="23"/>
      <c r="X40" s="23"/>
      <c r="Y40" s="23" t="s">
        <v>46</v>
      </c>
      <c r="Z40" s="23"/>
      <c r="AA40" s="23"/>
      <c r="AB40" s="23" t="s">
        <v>47</v>
      </c>
      <c r="AC40" s="23"/>
      <c r="AD40" s="23"/>
      <c r="AE40" s="23" t="s">
        <v>48</v>
      </c>
      <c r="AF40" s="23"/>
      <c r="AG40" s="23"/>
      <c r="AH40" s="23" t="s">
        <v>49</v>
      </c>
      <c r="AI40" s="23"/>
      <c r="AJ40" s="23"/>
      <c r="AK40" s="31" t="s">
        <v>50</v>
      </c>
      <c r="AL40" s="32"/>
      <c r="AM40" s="33"/>
      <c r="AN40" s="23" t="s">
        <v>51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4" t="s">
        <v>11</v>
      </c>
      <c r="AO41" s="34" t="s">
        <v>12</v>
      </c>
      <c r="AP41" s="34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-7</v>
      </c>
      <c r="E42" s="16"/>
      <c r="F42" s="16"/>
      <c r="G42" s="13">
        <v>1</v>
      </c>
      <c r="H42" s="18">
        <f t="shared" ref="H42:H53" si="21">E43</f>
        <v>-7</v>
      </c>
      <c r="I42" s="18">
        <f t="shared" ref="I42:I53" si="22">H42+273.15</f>
        <v>266.15</v>
      </c>
      <c r="J42" s="18">
        <f t="shared" ref="J42:J53" si="23">EXP(($C$16*(I42-$C$14))/($C$17*I42*$C$14))</f>
        <v>0.00682404760193068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0.000526072938015755</v>
      </c>
      <c r="Q42" s="24">
        <f t="shared" ref="Q42:Q53" si="27">P42*$B$44</f>
        <v>9.73234935329146e-5</v>
      </c>
      <c r="R42" s="18">
        <f t="shared" ref="R42:R53" si="28">L42*$B$44</f>
        <v>0.0142618427083333</v>
      </c>
      <c r="S42" s="25">
        <f t="shared" ref="S42:S53" si="29">Q42/R42</f>
        <v>0.00682404760193068</v>
      </c>
      <c r="T42" s="3">
        <v>0.01</v>
      </c>
      <c r="U42" s="26">
        <f t="shared" ref="U42:U53" si="30">S42*T42</f>
        <v>6.82404760193068e-5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0.0148682404760193</v>
      </c>
      <c r="AR42" s="29">
        <f t="shared" ref="AR42:AR53" si="34">$B$42/12</f>
        <v>7.70910416666667</v>
      </c>
      <c r="AS42" s="1">
        <f t="shared" ref="AS42:AS53" si="35">$B$44</f>
        <v>0.185</v>
      </c>
      <c r="AT42" s="2">
        <f t="shared" ref="AT42:AT53" si="36">$E$5/12</f>
        <v>257.97927792033</v>
      </c>
      <c r="AU42" s="1">
        <f t="shared" ref="AU42:AU53" si="37">AT42*10000*AS42*0.67*AR42*AQ42</f>
        <v>36651.7608855882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-11.6421330560645</v>
      </c>
      <c r="E43" s="20">
        <f t="shared" ref="E43:E54" si="38">D42</f>
        <v>-7</v>
      </c>
      <c r="F43" s="16" t="s">
        <v>73</v>
      </c>
      <c r="G43" s="13">
        <v>2</v>
      </c>
      <c r="H43" s="18">
        <f t="shared" si="21"/>
        <v>-11.6421330560645</v>
      </c>
      <c r="I43" s="18">
        <f t="shared" si="22"/>
        <v>261.507866943935</v>
      </c>
      <c r="J43" s="18">
        <f t="shared" si="23"/>
        <v>0.00356455092497441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0.153656010395318</v>
      </c>
      <c r="P43" s="18">
        <f t="shared" si="26"/>
        <v>0.000547714673982507</v>
      </c>
      <c r="Q43" s="24">
        <f t="shared" si="27"/>
        <v>0.000101327214686764</v>
      </c>
      <c r="R43" s="18">
        <f t="shared" si="28"/>
        <v>0.0142618427083333</v>
      </c>
      <c r="S43" s="25">
        <f t="shared" si="29"/>
        <v>0.00710477718475729</v>
      </c>
      <c r="T43" s="3">
        <v>0.01</v>
      </c>
      <c r="U43" s="26">
        <f t="shared" si="30"/>
        <v>7.10477718475729e-5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0.0148710477718476</v>
      </c>
      <c r="AR43" s="29">
        <f t="shared" si="34"/>
        <v>7.70910416666667</v>
      </c>
      <c r="AS43" s="1">
        <f t="shared" si="35"/>
        <v>0.185</v>
      </c>
      <c r="AT43" s="2">
        <f t="shared" si="36"/>
        <v>257.97927792033</v>
      </c>
      <c r="AU43" s="1">
        <f t="shared" si="37"/>
        <v>36658.6811621064</v>
      </c>
    </row>
    <row r="44" s="1" customFormat="1" spans="1:47">
      <c r="A44" s="13" t="s">
        <v>37</v>
      </c>
      <c r="B44" s="13">
        <f>I5</f>
        <v>0.185</v>
      </c>
      <c r="C44" s="16">
        <v>2</v>
      </c>
      <c r="D44" s="19">
        <v>-7.25511666131035</v>
      </c>
      <c r="E44" s="20">
        <f t="shared" si="38"/>
        <v>-11.6421330560645</v>
      </c>
      <c r="F44" s="16" t="s">
        <v>73</v>
      </c>
      <c r="G44" s="13">
        <v>3</v>
      </c>
      <c r="H44" s="18">
        <f t="shared" si="21"/>
        <v>-7.25511666131035</v>
      </c>
      <c r="I44" s="18">
        <f t="shared" si="22"/>
        <v>265.89488333869</v>
      </c>
      <c r="J44" s="18">
        <f t="shared" si="23"/>
        <v>0.00658867255616139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0.230199337388002</v>
      </c>
      <c r="P44" s="18">
        <f t="shared" si="26"/>
        <v>0.00151670805669486</v>
      </c>
      <c r="Q44" s="24">
        <f t="shared" si="27"/>
        <v>0.00028059099048855</v>
      </c>
      <c r="R44" s="18">
        <f t="shared" si="28"/>
        <v>0.0142618427083333</v>
      </c>
      <c r="S44" s="25">
        <f t="shared" si="29"/>
        <v>0.0196742452028725</v>
      </c>
      <c r="T44" s="3">
        <v>0.01</v>
      </c>
      <c r="U44" s="26">
        <f t="shared" si="30"/>
        <v>0.000196742452028725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0.0149967424520287</v>
      </c>
      <c r="AR44" s="29">
        <f t="shared" si="34"/>
        <v>7.70910416666667</v>
      </c>
      <c r="AS44" s="1">
        <f t="shared" si="35"/>
        <v>0.185</v>
      </c>
      <c r="AT44" s="2">
        <f t="shared" si="36"/>
        <v>257.97927792033</v>
      </c>
      <c r="AU44" s="1">
        <f t="shared" si="37"/>
        <v>36968.5316363451</v>
      </c>
    </row>
    <row r="45" s="1" customFormat="1" spans="1:47">
      <c r="A45" s="13"/>
      <c r="B45" s="13"/>
      <c r="C45" s="16">
        <v>3</v>
      </c>
      <c r="D45" s="19">
        <v>0.573218265645162</v>
      </c>
      <c r="E45" s="20">
        <f t="shared" si="38"/>
        <v>-7.25511666131035</v>
      </c>
      <c r="F45" s="16" t="s">
        <v>73</v>
      </c>
      <c r="G45" s="13">
        <v>4</v>
      </c>
      <c r="H45" s="18">
        <f t="shared" si="21"/>
        <v>0.573218265645162</v>
      </c>
      <c r="I45" s="18">
        <f t="shared" si="22"/>
        <v>273.723218265645</v>
      </c>
      <c r="J45" s="18">
        <f t="shared" si="23"/>
        <v>0.0187770178646372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0.305773670997974</v>
      </c>
      <c r="P45" s="18">
        <f t="shared" si="26"/>
        <v>0.00574151768286465</v>
      </c>
      <c r="Q45" s="24">
        <f t="shared" si="27"/>
        <v>0.00106218077132996</v>
      </c>
      <c r="R45" s="18">
        <f t="shared" si="28"/>
        <v>0.0142618427083333</v>
      </c>
      <c r="S45" s="25">
        <f t="shared" si="29"/>
        <v>0.0744771060130482</v>
      </c>
      <c r="T45" s="3">
        <v>0.01</v>
      </c>
      <c r="U45" s="26">
        <f t="shared" si="30"/>
        <v>0.000744771060130482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0.0155447710601305</v>
      </c>
      <c r="AR45" s="29">
        <f t="shared" si="34"/>
        <v>7.70910416666667</v>
      </c>
      <c r="AS45" s="1">
        <f t="shared" si="35"/>
        <v>0.185</v>
      </c>
      <c r="AT45" s="2">
        <f t="shared" si="36"/>
        <v>257.97927792033</v>
      </c>
      <c r="AU45" s="1">
        <f t="shared" si="37"/>
        <v>38319.4792171974</v>
      </c>
    </row>
    <row r="46" s="1" customFormat="1" spans="1:47">
      <c r="A46" s="13"/>
      <c r="B46" s="13"/>
      <c r="C46" s="16">
        <v>4</v>
      </c>
      <c r="D46" s="19">
        <v>8.62728990806667</v>
      </c>
      <c r="E46" s="20">
        <f t="shared" si="38"/>
        <v>0.573218265645162</v>
      </c>
      <c r="F46" s="16" t="s">
        <v>73</v>
      </c>
      <c r="G46" s="13">
        <v>5</v>
      </c>
      <c r="H46" s="18">
        <f t="shared" si="21"/>
        <v>8.62728990806667</v>
      </c>
      <c r="I46" s="18">
        <f t="shared" si="22"/>
        <v>281.777289908067</v>
      </c>
      <c r="J46" s="18">
        <f t="shared" si="23"/>
        <v>0.0519033000164682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0.285030545649353</v>
      </c>
      <c r="O46" s="18">
        <f t="shared" si="39"/>
        <v>0.0920926493324221</v>
      </c>
      <c r="P46" s="18">
        <f t="shared" si="26"/>
        <v>0.0047799124076121</v>
      </c>
      <c r="Q46" s="24">
        <f t="shared" si="27"/>
        <v>0.000884283795408239</v>
      </c>
      <c r="R46" s="18">
        <f t="shared" si="28"/>
        <v>0.0142618427083333</v>
      </c>
      <c r="S46" s="25">
        <f t="shared" si="29"/>
        <v>0.062003474129717</v>
      </c>
      <c r="T46" s="3">
        <v>0.01</v>
      </c>
      <c r="U46" s="26">
        <f t="shared" si="30"/>
        <v>0.00062003474129717</v>
      </c>
      <c r="V46" s="25"/>
      <c r="W46" s="3"/>
      <c r="X46" s="26"/>
      <c r="Y46" s="28">
        <v>0.02</v>
      </c>
      <c r="Z46" s="3">
        <v>0.49</v>
      </c>
      <c r="AA46" s="27">
        <f t="shared" si="31"/>
        <v>0.0098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</v>
      </c>
      <c r="AO46" s="3">
        <v>0.5</v>
      </c>
      <c r="AP46" s="3">
        <f t="shared" si="32"/>
        <v>0.005</v>
      </c>
      <c r="AQ46" s="1">
        <f t="shared" si="33"/>
        <v>0.0154200347412972</v>
      </c>
      <c r="AR46" s="29">
        <f t="shared" si="34"/>
        <v>7.70910416666667</v>
      </c>
      <c r="AS46" s="1">
        <f t="shared" si="35"/>
        <v>0.185</v>
      </c>
      <c r="AT46" s="2">
        <f t="shared" si="36"/>
        <v>257.97927792033</v>
      </c>
      <c r="AU46" s="1">
        <f t="shared" si="37"/>
        <v>38011.9912034677</v>
      </c>
    </row>
    <row r="47" s="1" customFormat="1" spans="1:47">
      <c r="A47" s="13"/>
      <c r="B47" s="13"/>
      <c r="C47" s="16">
        <v>5</v>
      </c>
      <c r="D47" s="19">
        <v>14.0258047614516</v>
      </c>
      <c r="E47" s="20">
        <f t="shared" si="38"/>
        <v>8.62728990806667</v>
      </c>
      <c r="F47" s="16" t="s">
        <v>75</v>
      </c>
      <c r="G47" s="13">
        <v>6</v>
      </c>
      <c r="H47" s="18">
        <f t="shared" si="21"/>
        <v>14.0258047614516</v>
      </c>
      <c r="I47" s="18">
        <f t="shared" si="22"/>
        <v>287.175804761452</v>
      </c>
      <c r="J47" s="18">
        <f t="shared" si="23"/>
        <v>0.0993816744934383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0.164403778591477</v>
      </c>
      <c r="P47" s="18">
        <f t="shared" si="26"/>
        <v>0.0163387228094694</v>
      </c>
      <c r="Q47" s="24">
        <f t="shared" si="27"/>
        <v>0.00302266371975184</v>
      </c>
      <c r="R47" s="18">
        <f t="shared" si="28"/>
        <v>0.0142618427083333</v>
      </c>
      <c r="S47" s="25">
        <f t="shared" si="29"/>
        <v>0.211940615358608</v>
      </c>
      <c r="T47" s="3">
        <v>0.01</v>
      </c>
      <c r="U47" s="26">
        <f t="shared" si="30"/>
        <v>0.00211940615358608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0.0292194061535861</v>
      </c>
      <c r="AR47" s="29">
        <f t="shared" si="34"/>
        <v>7.70910416666667</v>
      </c>
      <c r="AS47" s="1">
        <f t="shared" si="35"/>
        <v>0.185</v>
      </c>
      <c r="AT47" s="2">
        <f t="shared" si="36"/>
        <v>257.97927792033</v>
      </c>
      <c r="AU47" s="1">
        <f t="shared" si="37"/>
        <v>72028.8785540848</v>
      </c>
    </row>
    <row r="48" s="1" customFormat="1" spans="1:47">
      <c r="A48" s="13"/>
      <c r="B48" s="13"/>
      <c r="C48" s="16">
        <v>6</v>
      </c>
      <c r="D48" s="19">
        <v>18.1467798013333</v>
      </c>
      <c r="E48" s="20">
        <f t="shared" si="38"/>
        <v>14.0258047614516</v>
      </c>
      <c r="F48" s="16" t="s">
        <v>73</v>
      </c>
      <c r="G48" s="13">
        <v>7</v>
      </c>
      <c r="H48" s="18">
        <f t="shared" si="21"/>
        <v>18.1467798013333</v>
      </c>
      <c r="I48" s="18">
        <f t="shared" si="22"/>
        <v>291.296779801333</v>
      </c>
      <c r="J48" s="18">
        <f t="shared" si="23"/>
        <v>0.160553354847844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0.225156097448674</v>
      </c>
      <c r="P48" s="18">
        <f t="shared" si="26"/>
        <v>0.0361495668098327</v>
      </c>
      <c r="Q48" s="24">
        <f t="shared" si="27"/>
        <v>0.00668766985981904</v>
      </c>
      <c r="R48" s="18">
        <f t="shared" si="28"/>
        <v>0.0142618427083333</v>
      </c>
      <c r="S48" s="25">
        <f t="shared" si="29"/>
        <v>0.468920461162524</v>
      </c>
      <c r="T48" s="3">
        <v>0.01</v>
      </c>
      <c r="U48" s="26">
        <f t="shared" si="30"/>
        <v>0.00468920461162524</v>
      </c>
      <c r="V48" s="25"/>
      <c r="W48" s="3"/>
      <c r="X48" s="26"/>
      <c r="Y48" s="28">
        <v>0.04</v>
      </c>
      <c r="Z48" s="3">
        <v>0.49</v>
      </c>
      <c r="AA48" s="27">
        <f t="shared" si="31"/>
        <v>0.0196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32"/>
        <v>0.0075</v>
      </c>
      <c r="AQ48" s="1">
        <f t="shared" si="33"/>
        <v>0.0317892046116252</v>
      </c>
      <c r="AR48" s="29">
        <f t="shared" si="34"/>
        <v>7.70910416666667</v>
      </c>
      <c r="AS48" s="1">
        <f t="shared" si="35"/>
        <v>0.185</v>
      </c>
      <c r="AT48" s="2">
        <f t="shared" si="36"/>
        <v>257.97927792033</v>
      </c>
      <c r="AU48" s="1">
        <f t="shared" si="37"/>
        <v>78363.6993259252</v>
      </c>
    </row>
    <row r="49" s="1" customFormat="1" spans="1:47">
      <c r="A49" s="13"/>
      <c r="B49" s="13"/>
      <c r="C49" s="16">
        <v>7</v>
      </c>
      <c r="D49" s="19">
        <v>19.8593323777419</v>
      </c>
      <c r="E49" s="20">
        <f t="shared" si="38"/>
        <v>18.1467798013333</v>
      </c>
      <c r="F49" s="16" t="s">
        <v>73</v>
      </c>
      <c r="G49" s="13">
        <v>8</v>
      </c>
      <c r="H49" s="18">
        <f t="shared" si="21"/>
        <v>19.8593323777419</v>
      </c>
      <c r="I49" s="18">
        <f t="shared" si="22"/>
        <v>293.009332377742</v>
      </c>
      <c r="J49" s="18">
        <f t="shared" si="23"/>
        <v>0.195193118124583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0.266097572305508</v>
      </c>
      <c r="P49" s="18">
        <f t="shared" si="26"/>
        <v>0.0519404148636938</v>
      </c>
      <c r="Q49" s="24">
        <f t="shared" si="27"/>
        <v>0.00960897674978334</v>
      </c>
      <c r="R49" s="18">
        <f t="shared" si="28"/>
        <v>0.0142618427083333</v>
      </c>
      <c r="S49" s="25">
        <f t="shared" si="29"/>
        <v>0.673754222809422</v>
      </c>
      <c r="T49" s="3">
        <v>0.01</v>
      </c>
      <c r="U49" s="26">
        <f t="shared" si="30"/>
        <v>0.00673754222809422</v>
      </c>
      <c r="V49" s="25"/>
      <c r="W49" s="3"/>
      <c r="X49" s="26"/>
      <c r="Y49" s="28">
        <v>0.04</v>
      </c>
      <c r="Z49" s="3">
        <v>0.49</v>
      </c>
      <c r="AA49" s="27">
        <f t="shared" si="31"/>
        <v>0.0196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0.015</v>
      </c>
      <c r="AO49" s="3">
        <v>0.5</v>
      </c>
      <c r="AP49" s="3">
        <f t="shared" si="32"/>
        <v>0.0075</v>
      </c>
      <c r="AQ49" s="1">
        <f t="shared" si="33"/>
        <v>0.0338375422280942</v>
      </c>
      <c r="AR49" s="29">
        <f t="shared" si="34"/>
        <v>7.70910416666667</v>
      </c>
      <c r="AS49" s="1">
        <f t="shared" si="35"/>
        <v>0.185</v>
      </c>
      <c r="AT49" s="2">
        <f t="shared" si="36"/>
        <v>257.97927792033</v>
      </c>
      <c r="AU49" s="1">
        <f t="shared" si="37"/>
        <v>83413.0648277049</v>
      </c>
    </row>
    <row r="50" s="1" customFormat="1" spans="1:47">
      <c r="A50" s="13"/>
      <c r="B50" s="13"/>
      <c r="C50" s="16">
        <v>8</v>
      </c>
      <c r="D50" s="19">
        <v>18.9011430322581</v>
      </c>
      <c r="E50" s="20">
        <f t="shared" si="38"/>
        <v>19.8593323777419</v>
      </c>
      <c r="F50" s="16" t="s">
        <v>73</v>
      </c>
      <c r="G50" s="13">
        <v>9</v>
      </c>
      <c r="H50" s="18">
        <f t="shared" si="21"/>
        <v>18.9011430322581</v>
      </c>
      <c r="I50" s="18">
        <f t="shared" si="22"/>
        <v>292.051143032258</v>
      </c>
      <c r="J50" s="18">
        <f t="shared" si="23"/>
        <v>0.175031202201389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0.291248199108481</v>
      </c>
      <c r="P50" s="18">
        <f t="shared" si="26"/>
        <v>0.0509775224289469</v>
      </c>
      <c r="Q50" s="24">
        <f t="shared" si="27"/>
        <v>0.00943084164935518</v>
      </c>
      <c r="R50" s="18">
        <f t="shared" si="28"/>
        <v>0.0142618427083333</v>
      </c>
      <c r="S50" s="25">
        <f t="shared" si="29"/>
        <v>0.661263894310421</v>
      </c>
      <c r="T50" s="3">
        <v>0.01</v>
      </c>
      <c r="U50" s="26">
        <f t="shared" si="30"/>
        <v>0.00661263894310421</v>
      </c>
      <c r="V50" s="25"/>
      <c r="W50" s="3"/>
      <c r="X50" s="26"/>
      <c r="Y50" s="28">
        <v>0.02</v>
      </c>
      <c r="Z50" s="3">
        <v>0.49</v>
      </c>
      <c r="AA50" s="27">
        <f t="shared" si="31"/>
        <v>0.0098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</v>
      </c>
      <c r="AO50" s="3">
        <v>0.5</v>
      </c>
      <c r="AP50" s="3">
        <f t="shared" si="32"/>
        <v>0.005</v>
      </c>
      <c r="AQ50" s="1">
        <f t="shared" si="33"/>
        <v>0.0214126389431042</v>
      </c>
      <c r="AR50" s="29">
        <f t="shared" si="34"/>
        <v>7.70910416666667</v>
      </c>
      <c r="AS50" s="1">
        <f t="shared" si="35"/>
        <v>0.185</v>
      </c>
      <c r="AT50" s="2">
        <f t="shared" si="36"/>
        <v>257.97927792033</v>
      </c>
      <c r="AU50" s="1">
        <f t="shared" si="37"/>
        <v>52784.3845233669</v>
      </c>
    </row>
    <row r="51" s="1" customFormat="1" spans="1:47">
      <c r="A51" s="13"/>
      <c r="B51" s="13"/>
      <c r="C51" s="16">
        <v>9</v>
      </c>
      <c r="D51" s="19">
        <v>12.6829369048333</v>
      </c>
      <c r="E51" s="20">
        <f t="shared" si="38"/>
        <v>18.9011430322581</v>
      </c>
      <c r="F51" s="16" t="s">
        <v>73</v>
      </c>
      <c r="G51" s="13">
        <v>10</v>
      </c>
      <c r="H51" s="18">
        <f t="shared" si="21"/>
        <v>12.6829369048333</v>
      </c>
      <c r="I51" s="18">
        <f t="shared" si="22"/>
        <v>285.832936904833</v>
      </c>
      <c r="J51" s="18">
        <f t="shared" si="23"/>
        <v>0.0847476132979897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0.3173617183462</v>
      </c>
      <c r="P51" s="18">
        <f t="shared" si="26"/>
        <v>0.0268956481819893</v>
      </c>
      <c r="Q51" s="24">
        <f t="shared" si="27"/>
        <v>0.00497569491366802</v>
      </c>
      <c r="R51" s="18">
        <f t="shared" si="28"/>
        <v>0.0142618427083333</v>
      </c>
      <c r="S51" s="25">
        <f t="shared" si="29"/>
        <v>0.348881628792658</v>
      </c>
      <c r="T51" s="3">
        <v>0.01</v>
      </c>
      <c r="U51" s="26">
        <f t="shared" si="30"/>
        <v>0.00348881628792658</v>
      </c>
      <c r="V51" s="25"/>
      <c r="W51" s="3"/>
      <c r="X51" s="26"/>
      <c r="Y51" s="28">
        <v>0.02</v>
      </c>
      <c r="Z51" s="3">
        <v>0.49</v>
      </c>
      <c r="AA51" s="27">
        <f t="shared" si="31"/>
        <v>0.0098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</v>
      </c>
      <c r="AO51" s="3">
        <v>0.5</v>
      </c>
      <c r="AP51" s="3">
        <f t="shared" si="32"/>
        <v>0.005</v>
      </c>
      <c r="AQ51" s="1">
        <f t="shared" si="33"/>
        <v>0.0182888162879266</v>
      </c>
      <c r="AR51" s="29">
        <f t="shared" si="34"/>
        <v>7.70910416666667</v>
      </c>
      <c r="AS51" s="1">
        <f t="shared" si="35"/>
        <v>0.185</v>
      </c>
      <c r="AT51" s="2">
        <f t="shared" si="36"/>
        <v>257.97927792033</v>
      </c>
      <c r="AU51" s="1">
        <f t="shared" si="37"/>
        <v>45083.8364194256</v>
      </c>
    </row>
    <row r="52" s="1" customFormat="1" spans="1:47">
      <c r="A52" s="13"/>
      <c r="B52" s="13"/>
      <c r="C52" s="16">
        <v>10</v>
      </c>
      <c r="D52" s="19">
        <v>6.02111035735484</v>
      </c>
      <c r="E52" s="20">
        <f t="shared" si="38"/>
        <v>12.6829369048333</v>
      </c>
      <c r="F52" s="16" t="s">
        <v>73</v>
      </c>
      <c r="G52" s="13">
        <v>11</v>
      </c>
      <c r="H52" s="18">
        <f t="shared" si="21"/>
        <v>6.02111035735484</v>
      </c>
      <c r="I52" s="18">
        <f t="shared" si="22"/>
        <v>279.171110357355</v>
      </c>
      <c r="J52" s="18">
        <f t="shared" si="23"/>
        <v>0.0375922446027862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0.275942766656001</v>
      </c>
      <c r="O52" s="18">
        <f t="shared" si="39"/>
        <v>0.0916143451748772</v>
      </c>
      <c r="P52" s="18">
        <f t="shared" si="26"/>
        <v>0.00344398887293807</v>
      </c>
      <c r="Q52" s="24">
        <f t="shared" si="27"/>
        <v>0.000637137941493543</v>
      </c>
      <c r="R52" s="18">
        <f t="shared" si="28"/>
        <v>0.0142618427083333</v>
      </c>
      <c r="S52" s="25">
        <f t="shared" si="29"/>
        <v>0.0446743071371315</v>
      </c>
      <c r="T52" s="3">
        <v>0.01</v>
      </c>
      <c r="U52" s="26">
        <f t="shared" si="30"/>
        <v>0.000446743071371315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0.0152467430713713</v>
      </c>
      <c r="AR52" s="29">
        <f t="shared" si="34"/>
        <v>7.70910416666667</v>
      </c>
      <c r="AS52" s="1">
        <f t="shared" si="35"/>
        <v>0.185</v>
      </c>
      <c r="AT52" s="2">
        <f t="shared" si="36"/>
        <v>257.97927792033</v>
      </c>
      <c r="AU52" s="1">
        <f t="shared" si="37"/>
        <v>37584.8091936104</v>
      </c>
    </row>
    <row r="53" s="1" customFormat="1" spans="1:48">
      <c r="A53" s="13"/>
      <c r="B53" s="13"/>
      <c r="C53" s="16">
        <v>11</v>
      </c>
      <c r="D53" s="19">
        <v>-3.36471132116667</v>
      </c>
      <c r="E53" s="20">
        <f t="shared" si="38"/>
        <v>6.02111035735484</v>
      </c>
      <c r="F53" s="16" t="s">
        <v>75</v>
      </c>
      <c r="G53" s="13">
        <v>12</v>
      </c>
      <c r="H53" s="18">
        <f t="shared" si="21"/>
        <v>-3.36471132116667</v>
      </c>
      <c r="I53" s="18">
        <f t="shared" si="22"/>
        <v>269.785288678833</v>
      </c>
      <c r="J53" s="18">
        <f t="shared" si="23"/>
        <v>0.011172001729049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0.165261397968606</v>
      </c>
      <c r="P53" s="18">
        <f t="shared" si="26"/>
        <v>0.00184630062385032</v>
      </c>
      <c r="Q53" s="24">
        <f t="shared" si="27"/>
        <v>0.000341565615412309</v>
      </c>
      <c r="R53" s="18">
        <f t="shared" si="28"/>
        <v>0.0142618427083333</v>
      </c>
      <c r="S53" s="25">
        <f t="shared" si="29"/>
        <v>0.0239496131318801</v>
      </c>
      <c r="T53" s="3">
        <v>0.01</v>
      </c>
      <c r="U53" s="26">
        <f t="shared" si="30"/>
        <v>0.000239496131318801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0.0150394961313188</v>
      </c>
      <c r="AR53" s="29">
        <f t="shared" si="34"/>
        <v>7.70910416666667</v>
      </c>
      <c r="AS53" s="1">
        <f t="shared" si="35"/>
        <v>0.185</v>
      </c>
      <c r="AT53" s="2">
        <f t="shared" si="36"/>
        <v>257.97927792033</v>
      </c>
      <c r="AU53" s="1">
        <f t="shared" si="37"/>
        <v>37073.9239073974</v>
      </c>
      <c r="AV53" s="1">
        <f>SUM(AU42:AU53)</f>
        <v>592943.04085622</v>
      </c>
    </row>
    <row r="54" s="1" customFormat="1" spans="1:46">
      <c r="A54" s="13"/>
      <c r="B54" s="13"/>
      <c r="C54" s="16">
        <v>12</v>
      </c>
      <c r="D54" s="19">
        <v>-8.52814021677419</v>
      </c>
      <c r="E54" s="20">
        <f t="shared" si="38"/>
        <v>-3.36471132116667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3" t="s">
        <v>44</v>
      </c>
      <c r="T56" s="23"/>
      <c r="U56" s="23"/>
      <c r="V56" s="23" t="s">
        <v>45</v>
      </c>
      <c r="W56" s="23" t="s">
        <v>46</v>
      </c>
      <c r="X56" s="23" t="s">
        <v>47</v>
      </c>
      <c r="Y56" s="23" t="s">
        <v>48</v>
      </c>
      <c r="Z56" s="23" t="s">
        <v>49</v>
      </c>
      <c r="AA56" s="23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122.786</v>
      </c>
      <c r="C58" s="16" t="s">
        <v>72</v>
      </c>
      <c r="D58" s="17">
        <v>-7</v>
      </c>
      <c r="E58" s="16"/>
      <c r="F58" s="16"/>
      <c r="G58" s="13">
        <v>1</v>
      </c>
      <c r="H58" s="18">
        <f t="shared" ref="H58:H69" si="40">E59</f>
        <v>-7</v>
      </c>
      <c r="I58" s="18">
        <f t="shared" ref="I58:I69" si="41">H58+273.15</f>
        <v>266.15</v>
      </c>
      <c r="J58" s="18">
        <f t="shared" ref="J58:J69" si="42">EXP(($C$16*(I58-$C$14))/($C$17*I58*$C$14))</f>
        <v>0.00682404760193068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0.0188526939491399</v>
      </c>
      <c r="Q58" s="24">
        <f t="shared" ref="Q58:Q69" si="46">P58*$B$60</f>
        <v>0.00546728124525056</v>
      </c>
      <c r="R58" s="18">
        <f t="shared" ref="R58:R69" si="47">L58*$B$60</f>
        <v>0.80117865</v>
      </c>
      <c r="S58" s="25">
        <f t="shared" ref="S58:S69" si="48">Q58/R58</f>
        <v>0.00682404760193068</v>
      </c>
      <c r="T58" s="3">
        <v>0.27</v>
      </c>
      <c r="U58" s="26">
        <f t="shared" ref="U58:U69" si="49">S58*T58</f>
        <v>0.00184249285252128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0.226757996361245</v>
      </c>
      <c r="AC58" s="29">
        <f t="shared" ref="AC58:AC69" si="51">$B$58/12</f>
        <v>10.2321666666667</v>
      </c>
      <c r="AD58" s="1">
        <f t="shared" ref="AD58:AD69" si="52">$B$60</f>
        <v>0.29</v>
      </c>
      <c r="AE58" s="30">
        <f t="shared" ref="AE58:AE69" si="53">$E$7/12</f>
        <v>78.5095839132181</v>
      </c>
      <c r="AF58" s="1">
        <f t="shared" ref="AF58:AF69" si="54">AE58*10000*AC58*AB58</f>
        <v>1821599.4736467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9">
        <v>-11.6421330560645</v>
      </c>
      <c r="E59" s="20">
        <f t="shared" ref="E59:E70" si="55">D58</f>
        <v>-7</v>
      </c>
      <c r="F59" s="16" t="s">
        <v>73</v>
      </c>
      <c r="G59" s="13">
        <v>2</v>
      </c>
      <c r="H59" s="18">
        <f t="shared" si="40"/>
        <v>-11.6421330560645</v>
      </c>
      <c r="I59" s="18">
        <f t="shared" si="41"/>
        <v>261.507866943935</v>
      </c>
      <c r="J59" s="18">
        <f t="shared" si="42"/>
        <v>0.00356455092497441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5.50651730605086</v>
      </c>
      <c r="P59" s="18">
        <f t="shared" si="45"/>
        <v>0.0196282613566712</v>
      </c>
      <c r="Q59" s="24">
        <f t="shared" si="46"/>
        <v>0.00569219579343464</v>
      </c>
      <c r="R59" s="18">
        <f t="shared" si="47"/>
        <v>0.80117865</v>
      </c>
      <c r="S59" s="25">
        <f t="shared" si="48"/>
        <v>0.00710477718475729</v>
      </c>
      <c r="T59" s="3">
        <v>0.27</v>
      </c>
      <c r="U59" s="26">
        <f t="shared" si="49"/>
        <v>0.00191828983988447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0.22677272371589</v>
      </c>
      <c r="AC59" s="29">
        <f t="shared" si="51"/>
        <v>10.2321666666667</v>
      </c>
      <c r="AD59" s="1">
        <f t="shared" si="52"/>
        <v>0.29</v>
      </c>
      <c r="AE59" s="30">
        <f t="shared" si="53"/>
        <v>78.5095839132181</v>
      </c>
      <c r="AF59" s="1">
        <f t="shared" si="54"/>
        <v>1821717.78189558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37</v>
      </c>
      <c r="B60" s="13">
        <f>H7</f>
        <v>0.29</v>
      </c>
      <c r="C60" s="16">
        <v>2</v>
      </c>
      <c r="D60" s="19">
        <v>-7.25511666131035</v>
      </c>
      <c r="E60" s="20">
        <f t="shared" si="55"/>
        <v>-11.6421330560645</v>
      </c>
      <c r="F60" s="16" t="s">
        <v>73</v>
      </c>
      <c r="G60" s="13">
        <v>3</v>
      </c>
      <c r="H60" s="18">
        <f t="shared" si="40"/>
        <v>-7.25511666131035</v>
      </c>
      <c r="I60" s="18">
        <f t="shared" si="41"/>
        <v>265.89488333869</v>
      </c>
      <c r="J60" s="18">
        <f t="shared" si="42"/>
        <v>0.00658867255616139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8.24957404469419</v>
      </c>
      <c r="P60" s="18">
        <f t="shared" si="45"/>
        <v>0.0543537421082979</v>
      </c>
      <c r="Q60" s="24">
        <f t="shared" si="46"/>
        <v>0.0157625852114064</v>
      </c>
      <c r="R60" s="18">
        <f t="shared" si="47"/>
        <v>0.80117865</v>
      </c>
      <c r="S60" s="25">
        <f t="shared" si="48"/>
        <v>0.0196742452028725</v>
      </c>
      <c r="T60" s="3">
        <v>0.27</v>
      </c>
      <c r="U60" s="26">
        <f t="shared" si="49"/>
        <v>0.00531204620477559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0.227432130577588</v>
      </c>
      <c r="AC60" s="29">
        <f t="shared" si="51"/>
        <v>10.2321666666667</v>
      </c>
      <c r="AD60" s="1">
        <f t="shared" si="52"/>
        <v>0.29</v>
      </c>
      <c r="AE60" s="30">
        <f t="shared" si="53"/>
        <v>78.5095839132181</v>
      </c>
      <c r="AF60" s="1">
        <f t="shared" si="54"/>
        <v>1827014.94985201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9">
        <v>0.573218265645162</v>
      </c>
      <c r="E61" s="20">
        <f t="shared" si="55"/>
        <v>-7.25511666131035</v>
      </c>
      <c r="F61" s="16" t="s">
        <v>73</v>
      </c>
      <c r="G61" s="13">
        <v>4</v>
      </c>
      <c r="H61" s="18">
        <f t="shared" si="40"/>
        <v>0.573218265645162</v>
      </c>
      <c r="I61" s="18">
        <f t="shared" si="41"/>
        <v>273.723218265645</v>
      </c>
      <c r="J61" s="18">
        <f t="shared" si="42"/>
        <v>0.0187770178646372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10.9579053025859</v>
      </c>
      <c r="P61" s="18">
        <f t="shared" si="45"/>
        <v>0.205756783625658</v>
      </c>
      <c r="Q61" s="24">
        <f t="shared" si="46"/>
        <v>0.0596694672514408</v>
      </c>
      <c r="R61" s="18">
        <f t="shared" si="47"/>
        <v>0.80117865</v>
      </c>
      <c r="S61" s="25">
        <f t="shared" si="48"/>
        <v>0.0744771060130482</v>
      </c>
      <c r="T61" s="3">
        <v>0.27</v>
      </c>
      <c r="U61" s="26">
        <f t="shared" si="49"/>
        <v>0.020108818623523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0.230307143458551</v>
      </c>
      <c r="AC61" s="29">
        <f t="shared" si="51"/>
        <v>10.2321666666667</v>
      </c>
      <c r="AD61" s="1">
        <f t="shared" si="52"/>
        <v>0.29</v>
      </c>
      <c r="AE61" s="30">
        <f t="shared" si="53"/>
        <v>78.5095839132181</v>
      </c>
      <c r="AF61" s="1">
        <f t="shared" si="54"/>
        <v>1850110.59381927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9">
        <v>8.62728990806667</v>
      </c>
      <c r="E62" s="20">
        <f t="shared" si="55"/>
        <v>0.573218265645162</v>
      </c>
      <c r="F62" s="16" t="s">
        <v>73</v>
      </c>
      <c r="G62" s="13">
        <v>5</v>
      </c>
      <c r="H62" s="18">
        <f t="shared" si="40"/>
        <v>8.62728990806667</v>
      </c>
      <c r="I62" s="18">
        <f t="shared" si="41"/>
        <v>281.777289908067</v>
      </c>
      <c r="J62" s="18">
        <f t="shared" si="42"/>
        <v>0.0519033000164682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10.2145410930122</v>
      </c>
      <c r="O62" s="18">
        <f t="shared" si="56"/>
        <v>3.30029242594801</v>
      </c>
      <c r="P62" s="18">
        <f t="shared" si="45"/>
        <v>0.171296067926057</v>
      </c>
      <c r="Q62" s="24">
        <f t="shared" si="46"/>
        <v>0.0496758596985566</v>
      </c>
      <c r="R62" s="18">
        <f t="shared" si="47"/>
        <v>0.80117865</v>
      </c>
      <c r="S62" s="25">
        <f t="shared" si="48"/>
        <v>0.0620034741297171</v>
      </c>
      <c r="T62" s="3">
        <v>0.27</v>
      </c>
      <c r="U62" s="26">
        <f t="shared" si="49"/>
        <v>0.0167409380150236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0.278452764256319</v>
      </c>
      <c r="AC62" s="29">
        <f t="shared" si="51"/>
        <v>10.2321666666667</v>
      </c>
      <c r="AD62" s="1">
        <f t="shared" si="52"/>
        <v>0.29</v>
      </c>
      <c r="AE62" s="30">
        <f t="shared" si="53"/>
        <v>78.5095839132181</v>
      </c>
      <c r="AF62" s="1">
        <f t="shared" si="54"/>
        <v>2236875.5102101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9">
        <v>14.0258047614516</v>
      </c>
      <c r="E63" s="20">
        <f t="shared" si="55"/>
        <v>8.62728990806667</v>
      </c>
      <c r="F63" s="16" t="s">
        <v>75</v>
      </c>
      <c r="G63" s="13">
        <v>6</v>
      </c>
      <c r="H63" s="18">
        <f t="shared" si="40"/>
        <v>14.0258047614516</v>
      </c>
      <c r="I63" s="18">
        <f t="shared" si="41"/>
        <v>287.175804761452</v>
      </c>
      <c r="J63" s="18">
        <f t="shared" si="42"/>
        <v>0.0993816744934383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5.89168135802195</v>
      </c>
      <c r="P63" s="18">
        <f t="shared" si="45"/>
        <v>0.585525158941996</v>
      </c>
      <c r="Q63" s="24">
        <f t="shared" si="46"/>
        <v>0.169802296093179</v>
      </c>
      <c r="R63" s="18">
        <f t="shared" si="47"/>
        <v>0.80117865</v>
      </c>
      <c r="S63" s="25">
        <f t="shared" si="48"/>
        <v>0.211940615358608</v>
      </c>
      <c r="T63" s="3">
        <v>0.27</v>
      </c>
      <c r="U63" s="26">
        <f t="shared" si="49"/>
        <v>0.0572239661468242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0"/>
        <v>0.286318616622328</v>
      </c>
      <c r="AC63" s="29">
        <f t="shared" si="51"/>
        <v>10.2321666666667</v>
      </c>
      <c r="AD63" s="1">
        <f t="shared" si="52"/>
        <v>0.29</v>
      </c>
      <c r="AE63" s="30">
        <f t="shared" si="53"/>
        <v>78.5095839132181</v>
      </c>
      <c r="AF63" s="1">
        <f t="shared" si="54"/>
        <v>2300063.72301684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9">
        <v>18.1467798013333</v>
      </c>
      <c r="E64" s="20">
        <f t="shared" si="55"/>
        <v>14.0258047614516</v>
      </c>
      <c r="F64" s="16" t="s">
        <v>73</v>
      </c>
      <c r="G64" s="13">
        <v>7</v>
      </c>
      <c r="H64" s="18">
        <f t="shared" si="40"/>
        <v>18.1467798013333</v>
      </c>
      <c r="I64" s="18">
        <f t="shared" si="41"/>
        <v>291.296779801333</v>
      </c>
      <c r="J64" s="18">
        <f t="shared" si="42"/>
        <v>0.160553354847844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8.06884119907996</v>
      </c>
      <c r="P64" s="18">
        <f t="shared" si="45"/>
        <v>1.29547952424679</v>
      </c>
      <c r="Q64" s="24">
        <f t="shared" si="46"/>
        <v>0.375689062031568</v>
      </c>
      <c r="R64" s="18">
        <f t="shared" si="47"/>
        <v>0.80117865</v>
      </c>
      <c r="S64" s="25">
        <f t="shared" si="48"/>
        <v>0.468920461162524</v>
      </c>
      <c r="T64" s="3">
        <v>0.27</v>
      </c>
      <c r="U64" s="26">
        <f t="shared" si="49"/>
        <v>0.126608524513881</v>
      </c>
      <c r="V64" s="3">
        <v>220.1</v>
      </c>
      <c r="W64" s="27">
        <v>12.1</v>
      </c>
      <c r="X64" s="27">
        <v>4.5</v>
      </c>
      <c r="Y64" s="27">
        <v>1.5</v>
      </c>
      <c r="Z64" s="27">
        <v>6.8</v>
      </c>
      <c r="AA64" s="3">
        <v>30.2</v>
      </c>
      <c r="AB64" s="2">
        <f t="shared" si="50"/>
        <v>0.299800036313047</v>
      </c>
      <c r="AC64" s="29">
        <f t="shared" si="51"/>
        <v>10.2321666666667</v>
      </c>
      <c r="AD64" s="1">
        <f t="shared" si="52"/>
        <v>0.29</v>
      </c>
      <c r="AE64" s="30">
        <f t="shared" si="53"/>
        <v>78.5095839132181</v>
      </c>
      <c r="AF64" s="1">
        <f t="shared" si="54"/>
        <v>2408363.08800815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9">
        <v>19.8593323777419</v>
      </c>
      <c r="E65" s="20">
        <f t="shared" si="55"/>
        <v>18.1467798013333</v>
      </c>
      <c r="F65" s="16" t="s">
        <v>73</v>
      </c>
      <c r="G65" s="13">
        <v>8</v>
      </c>
      <c r="H65" s="18">
        <f t="shared" si="40"/>
        <v>19.8593323777419</v>
      </c>
      <c r="I65" s="18">
        <f t="shared" si="41"/>
        <v>293.009332377742</v>
      </c>
      <c r="J65" s="18">
        <f t="shared" si="42"/>
        <v>0.195193118124583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9.53604667483317</v>
      </c>
      <c r="P65" s="18">
        <f t="shared" si="45"/>
        <v>1.86137068504225</v>
      </c>
      <c r="Q65" s="24">
        <f t="shared" si="46"/>
        <v>0.539797498662252</v>
      </c>
      <c r="R65" s="18">
        <f t="shared" si="47"/>
        <v>0.80117865</v>
      </c>
      <c r="S65" s="25">
        <f t="shared" si="48"/>
        <v>0.673754222809422</v>
      </c>
      <c r="T65" s="3">
        <v>0.27</v>
      </c>
      <c r="U65" s="26">
        <f t="shared" si="49"/>
        <v>0.181913640158544</v>
      </c>
      <c r="V65" s="3">
        <v>220.1</v>
      </c>
      <c r="W65" s="27">
        <v>12.1</v>
      </c>
      <c r="X65" s="27">
        <v>4.5</v>
      </c>
      <c r="Y65" s="27">
        <v>1.5</v>
      </c>
      <c r="Z65" s="27">
        <v>6.8</v>
      </c>
      <c r="AA65" s="3">
        <v>30.2</v>
      </c>
      <c r="AB65" s="2">
        <f t="shared" si="50"/>
        <v>0.310545820282805</v>
      </c>
      <c r="AC65" s="29">
        <f t="shared" si="51"/>
        <v>10.2321666666667</v>
      </c>
      <c r="AD65" s="1">
        <f t="shared" si="52"/>
        <v>0.29</v>
      </c>
      <c r="AE65" s="30">
        <f t="shared" si="53"/>
        <v>78.5095839132181</v>
      </c>
      <c r="AF65" s="1">
        <f t="shared" si="54"/>
        <v>2494686.45802086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9">
        <v>18.9011430322581</v>
      </c>
      <c r="E66" s="20">
        <f t="shared" si="55"/>
        <v>19.8593323777419</v>
      </c>
      <c r="F66" s="16" t="s">
        <v>73</v>
      </c>
      <c r="G66" s="13">
        <v>9</v>
      </c>
      <c r="H66" s="18">
        <f t="shared" si="40"/>
        <v>18.9011430322581</v>
      </c>
      <c r="I66" s="18">
        <f t="shared" si="41"/>
        <v>292.051143032258</v>
      </c>
      <c r="J66" s="18">
        <f t="shared" si="42"/>
        <v>0.175031202201389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10.4373609897909</v>
      </c>
      <c r="P66" s="18">
        <f t="shared" si="45"/>
        <v>1.82686384185298</v>
      </c>
      <c r="Q66" s="24">
        <f t="shared" si="46"/>
        <v>0.529790514137365</v>
      </c>
      <c r="R66" s="18">
        <f t="shared" si="47"/>
        <v>0.80117865</v>
      </c>
      <c r="S66" s="25">
        <f t="shared" si="48"/>
        <v>0.661263894310421</v>
      </c>
      <c r="T66" s="3">
        <v>0.27</v>
      </c>
      <c r="U66" s="26">
        <f t="shared" si="49"/>
        <v>0.178541251463814</v>
      </c>
      <c r="V66" s="3">
        <v>180.9</v>
      </c>
      <c r="W66" s="27">
        <v>6</v>
      </c>
      <c r="X66" s="27">
        <v>3</v>
      </c>
      <c r="Y66" s="27">
        <v>0.3</v>
      </c>
      <c r="Z66" s="27">
        <v>6</v>
      </c>
      <c r="AA66" s="3">
        <v>30.2</v>
      </c>
      <c r="AB66" s="2">
        <f t="shared" si="50"/>
        <v>0.261090565159419</v>
      </c>
      <c r="AC66" s="29">
        <f t="shared" si="51"/>
        <v>10.2321666666667</v>
      </c>
      <c r="AD66" s="1">
        <f t="shared" si="52"/>
        <v>0.29</v>
      </c>
      <c r="AE66" s="30">
        <f t="shared" si="53"/>
        <v>78.5095839132181</v>
      </c>
      <c r="AF66" s="1">
        <f t="shared" si="54"/>
        <v>2097400.94594434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9">
        <v>12.6829369048333</v>
      </c>
      <c r="E67" s="20">
        <f t="shared" si="55"/>
        <v>18.9011430322581</v>
      </c>
      <c r="F67" s="16" t="s">
        <v>73</v>
      </c>
      <c r="G67" s="13">
        <v>10</v>
      </c>
      <c r="H67" s="18">
        <f t="shared" si="40"/>
        <v>12.6829369048333</v>
      </c>
      <c r="I67" s="18">
        <f t="shared" si="41"/>
        <v>285.832936904833</v>
      </c>
      <c r="J67" s="18">
        <f t="shared" si="42"/>
        <v>0.0847476132979897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11.3731821479379</v>
      </c>
      <c r="P67" s="18">
        <f t="shared" si="45"/>
        <v>0.963850042641044</v>
      </c>
      <c r="Q67" s="24">
        <f t="shared" si="46"/>
        <v>0.279516512365903</v>
      </c>
      <c r="R67" s="18">
        <f t="shared" si="47"/>
        <v>0.80117865</v>
      </c>
      <c r="S67" s="25">
        <f t="shared" si="48"/>
        <v>0.348881628792658</v>
      </c>
      <c r="T67" s="3">
        <v>0.27</v>
      </c>
      <c r="U67" s="26">
        <f t="shared" si="49"/>
        <v>0.0941980397740177</v>
      </c>
      <c r="V67" s="3">
        <v>180.9</v>
      </c>
      <c r="W67" s="27">
        <v>6</v>
      </c>
      <c r="X67" s="27">
        <v>3</v>
      </c>
      <c r="Y67" s="27">
        <v>0.3</v>
      </c>
      <c r="Z67" s="27">
        <v>6</v>
      </c>
      <c r="AA67" s="3">
        <v>30.2</v>
      </c>
      <c r="AB67" s="2">
        <f t="shared" si="50"/>
        <v>0.244702679128092</v>
      </c>
      <c r="AC67" s="29">
        <f t="shared" si="51"/>
        <v>10.2321666666667</v>
      </c>
      <c r="AD67" s="1">
        <f t="shared" si="52"/>
        <v>0.29</v>
      </c>
      <c r="AE67" s="30">
        <f t="shared" si="53"/>
        <v>78.5095839132181</v>
      </c>
      <c r="AF67" s="1">
        <f t="shared" si="54"/>
        <v>1965753.26406373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9">
        <v>6.02111035735484</v>
      </c>
      <c r="E68" s="20">
        <f t="shared" si="55"/>
        <v>12.6829369048333</v>
      </c>
      <c r="F68" s="16" t="s">
        <v>73</v>
      </c>
      <c r="G68" s="13">
        <v>11</v>
      </c>
      <c r="H68" s="18">
        <f t="shared" si="40"/>
        <v>6.02111035735484</v>
      </c>
      <c r="I68" s="18">
        <f t="shared" si="41"/>
        <v>279.171110357355</v>
      </c>
      <c r="J68" s="18">
        <f t="shared" si="42"/>
        <v>0.0375922446027862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9.88886550003205</v>
      </c>
      <c r="O68" s="18">
        <f t="shared" si="56"/>
        <v>3.28315160526484</v>
      </c>
      <c r="P68" s="18">
        <f t="shared" si="45"/>
        <v>0.123421038213146</v>
      </c>
      <c r="Q68" s="24">
        <f t="shared" si="46"/>
        <v>0.0357921010818124</v>
      </c>
      <c r="R68" s="18">
        <f t="shared" si="47"/>
        <v>0.80117865</v>
      </c>
      <c r="S68" s="25">
        <f t="shared" si="48"/>
        <v>0.0446743071371315</v>
      </c>
      <c r="T68" s="3">
        <v>0.27</v>
      </c>
      <c r="U68" s="26">
        <f t="shared" si="49"/>
        <v>0.0120620629270255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0.228743658826721</v>
      </c>
      <c r="AC68" s="29">
        <f t="shared" si="51"/>
        <v>10.2321666666667</v>
      </c>
      <c r="AD68" s="1">
        <f t="shared" si="52"/>
        <v>0.29</v>
      </c>
      <c r="AE68" s="30">
        <f t="shared" si="53"/>
        <v>78.5095839132181</v>
      </c>
      <c r="AF68" s="1">
        <f t="shared" si="54"/>
        <v>1837550.7598637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9">
        <v>-3.36471132116667</v>
      </c>
      <c r="E69" s="20">
        <f t="shared" si="55"/>
        <v>6.02111035735484</v>
      </c>
      <c r="F69" s="16" t="s">
        <v>75</v>
      </c>
      <c r="G69" s="13">
        <v>12</v>
      </c>
      <c r="H69" s="18">
        <f t="shared" si="40"/>
        <v>-3.36471132116667</v>
      </c>
      <c r="I69" s="18">
        <f t="shared" si="41"/>
        <v>269.785288678833</v>
      </c>
      <c r="J69" s="18">
        <f t="shared" si="42"/>
        <v>0.011172001729049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5.9224155670517</v>
      </c>
      <c r="P69" s="18">
        <f t="shared" si="45"/>
        <v>0.0661652369552483</v>
      </c>
      <c r="Q69" s="24">
        <f t="shared" si="46"/>
        <v>0.019187918717022</v>
      </c>
      <c r="R69" s="18">
        <f t="shared" si="47"/>
        <v>0.80117865</v>
      </c>
      <c r="S69" s="25">
        <f t="shared" si="48"/>
        <v>0.0239496131318801</v>
      </c>
      <c r="T69" s="3">
        <v>0.27</v>
      </c>
      <c r="U69" s="26">
        <f t="shared" si="49"/>
        <v>0.00646639554560764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0.227656420654512</v>
      </c>
      <c r="AC69" s="29">
        <f t="shared" si="51"/>
        <v>10.2321666666667</v>
      </c>
      <c r="AD69" s="1">
        <f t="shared" si="52"/>
        <v>0.29</v>
      </c>
      <c r="AE69" s="30">
        <f t="shared" si="53"/>
        <v>78.5095839132181</v>
      </c>
      <c r="AF69" s="1">
        <f t="shared" si="54"/>
        <v>1828816.72395755</v>
      </c>
      <c r="AG69" s="1">
        <f>SUM(AF58:AF69)</f>
        <v>24489953.2722988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9">
        <v>-8.52814021677419</v>
      </c>
      <c r="E70" s="20">
        <f t="shared" si="55"/>
        <v>-3.36471132116667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3" t="s">
        <v>44</v>
      </c>
      <c r="T72" s="23"/>
      <c r="U72" s="23"/>
      <c r="V72" s="23" t="s">
        <v>45</v>
      </c>
      <c r="W72" s="23"/>
      <c r="X72" s="23"/>
      <c r="Y72" s="23" t="s">
        <v>46</v>
      </c>
      <c r="Z72" s="23"/>
      <c r="AA72" s="23"/>
      <c r="AB72" s="23" t="s">
        <v>47</v>
      </c>
      <c r="AC72" s="23"/>
      <c r="AD72" s="23"/>
      <c r="AE72" s="23" t="s">
        <v>48</v>
      </c>
      <c r="AF72" s="23"/>
      <c r="AG72" s="23"/>
      <c r="AH72" s="23" t="s">
        <v>49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51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4" t="s">
        <v>11</v>
      </c>
      <c r="AR73" s="34" t="s">
        <v>12</v>
      </c>
      <c r="AS73" s="34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-7</v>
      </c>
      <c r="E74" s="16"/>
      <c r="F74" s="16"/>
      <c r="G74" s="13">
        <v>1</v>
      </c>
      <c r="H74" s="18">
        <f t="shared" ref="H74:H85" si="57">E75</f>
        <v>-7</v>
      </c>
      <c r="I74" s="18">
        <f t="shared" ref="I74:I85" si="58">H74+273.15</f>
        <v>266.15</v>
      </c>
      <c r="J74" s="18">
        <f t="shared" ref="J74:J85" si="59">EXP(($C$16*(I74-$C$14))/($C$17*I74*$C$14))</f>
        <v>0.00682404760193068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0.00355683009107831</v>
      </c>
      <c r="Q74" s="24">
        <f t="shared" ref="Q74:Q85" si="63">P74*$B$76</f>
        <v>0.00092477582368036</v>
      </c>
      <c r="R74" s="18">
        <f t="shared" ref="R74:R85" si="64">L74*$B$76</f>
        <v>0.1355172</v>
      </c>
      <c r="S74" s="25">
        <f t="shared" ref="S74:S85" si="65">Q74/R74</f>
        <v>0.00682404760193068</v>
      </c>
      <c r="T74" s="3">
        <v>0.01</v>
      </c>
      <c r="U74" s="26">
        <f t="shared" ref="U74:U85" si="66">S74*T74</f>
        <v>6.82404760193068e-5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0.00555824047601931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>$E$8/12</f>
        <v>1.02883333333333</v>
      </c>
      <c r="AX74" s="1">
        <f t="shared" ref="AX74:AX85" si="72">AW74*10000*AV74*0.67*AU74*AT74</f>
        <v>519.220201821443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-11.6421330560645</v>
      </c>
      <c r="E75" s="20">
        <f t="shared" ref="E75:E86" si="73">D74</f>
        <v>-7</v>
      </c>
      <c r="F75" s="16" t="s">
        <v>73</v>
      </c>
      <c r="G75" s="13">
        <v>2</v>
      </c>
      <c r="H75" s="18">
        <f t="shared" si="57"/>
        <v>-11.6421330560645</v>
      </c>
      <c r="I75" s="18">
        <f t="shared" si="58"/>
        <v>261.507866943935</v>
      </c>
      <c r="J75" s="18">
        <f t="shared" si="59"/>
        <v>0.00356455092497441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1.03888316990892</v>
      </c>
      <c r="P75" s="18">
        <f t="shared" si="62"/>
        <v>0.00370315196423919</v>
      </c>
      <c r="Q75" s="24">
        <f t="shared" si="63"/>
        <v>0.000962819510702191</v>
      </c>
      <c r="R75" s="18">
        <f t="shared" si="64"/>
        <v>0.1355172</v>
      </c>
      <c r="S75" s="25">
        <f t="shared" si="65"/>
        <v>0.00710477718475729</v>
      </c>
      <c r="T75" s="3">
        <v>0.01</v>
      </c>
      <c r="U75" s="26">
        <f t="shared" si="66"/>
        <v>7.10477718475729e-5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0.00556104777184757</v>
      </c>
      <c r="AU75" s="29">
        <f t="shared" si="70"/>
        <v>52.122</v>
      </c>
      <c r="AV75" s="1">
        <f t="shared" si="71"/>
        <v>0.26</v>
      </c>
      <c r="AW75" s="2">
        <f t="shared" ref="AW75:AW85" si="75">$E$8/12</f>
        <v>1.02883333333333</v>
      </c>
      <c r="AX75" s="1">
        <f t="shared" si="72"/>
        <v>519.48244393076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9">
        <v>-7.25511666131035</v>
      </c>
      <c r="E76" s="20">
        <f t="shared" si="73"/>
        <v>-11.6421330560645</v>
      </c>
      <c r="F76" s="16" t="s">
        <v>73</v>
      </c>
      <c r="G76" s="13">
        <v>3</v>
      </c>
      <c r="H76" s="18">
        <f t="shared" si="57"/>
        <v>-7.25511666131035</v>
      </c>
      <c r="I76" s="18">
        <f t="shared" si="58"/>
        <v>265.89488333869</v>
      </c>
      <c r="J76" s="18">
        <f t="shared" si="59"/>
        <v>0.00658867255616139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1.55640001794468</v>
      </c>
      <c r="P76" s="18">
        <f t="shared" si="62"/>
        <v>0.0102546100846412</v>
      </c>
      <c r="Q76" s="24">
        <f t="shared" si="63"/>
        <v>0.00266619862200672</v>
      </c>
      <c r="R76" s="18">
        <f t="shared" si="64"/>
        <v>0.1355172</v>
      </c>
      <c r="S76" s="25">
        <f t="shared" si="65"/>
        <v>0.0196742452028725</v>
      </c>
      <c r="T76" s="3">
        <v>0.01</v>
      </c>
      <c r="U76" s="26">
        <f t="shared" si="66"/>
        <v>0.000196742452028725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0.00568674245202873</v>
      </c>
      <c r="AU76" s="29">
        <f t="shared" si="70"/>
        <v>52.122</v>
      </c>
      <c r="AV76" s="1">
        <f t="shared" si="71"/>
        <v>0.26</v>
      </c>
      <c r="AW76" s="2">
        <f t="shared" si="75"/>
        <v>1.02883333333333</v>
      </c>
      <c r="AX76" s="1">
        <f t="shared" si="72"/>
        <v>531.224148431153</v>
      </c>
    </row>
    <row r="77" s="1" customFormat="1" spans="1:50">
      <c r="A77" s="13"/>
      <c r="B77" s="13"/>
      <c r="C77" s="16">
        <v>3</v>
      </c>
      <c r="D77" s="19">
        <v>0.573218265645162</v>
      </c>
      <c r="E77" s="20">
        <f t="shared" si="73"/>
        <v>-7.25511666131035</v>
      </c>
      <c r="F77" s="16" t="s">
        <v>73</v>
      </c>
      <c r="G77" s="13">
        <v>4</v>
      </c>
      <c r="H77" s="18">
        <f t="shared" si="57"/>
        <v>0.573218265645162</v>
      </c>
      <c r="I77" s="18">
        <f t="shared" si="58"/>
        <v>273.723218265645</v>
      </c>
      <c r="J77" s="18">
        <f t="shared" si="59"/>
        <v>0.0187770178646372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2.06736540786004</v>
      </c>
      <c r="P77" s="18">
        <f t="shared" si="62"/>
        <v>0.038818957196121</v>
      </c>
      <c r="Q77" s="24">
        <f t="shared" si="63"/>
        <v>0.0100929288709915</v>
      </c>
      <c r="R77" s="18">
        <f t="shared" si="64"/>
        <v>0.1355172</v>
      </c>
      <c r="S77" s="25">
        <f t="shared" si="65"/>
        <v>0.0744771060130482</v>
      </c>
      <c r="T77" s="3">
        <v>0.01</v>
      </c>
      <c r="U77" s="26">
        <f t="shared" si="66"/>
        <v>0.000744771060130482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0.00623477106013048</v>
      </c>
      <c r="AU77" s="29">
        <f t="shared" si="70"/>
        <v>52.122</v>
      </c>
      <c r="AV77" s="1">
        <f t="shared" si="71"/>
        <v>0.26</v>
      </c>
      <c r="AW77" s="2">
        <f t="shared" si="75"/>
        <v>1.02883333333333</v>
      </c>
      <c r="AX77" s="1">
        <f t="shared" si="72"/>
        <v>582.417961604617</v>
      </c>
    </row>
    <row r="78" s="1" customFormat="1" spans="1:50">
      <c r="A78" s="13"/>
      <c r="B78" s="13"/>
      <c r="C78" s="16">
        <v>4</v>
      </c>
      <c r="D78" s="19">
        <v>8.62728990806667</v>
      </c>
      <c r="E78" s="20">
        <f t="shared" si="73"/>
        <v>0.573218265645162</v>
      </c>
      <c r="F78" s="16" t="s">
        <v>73</v>
      </c>
      <c r="G78" s="13">
        <v>5</v>
      </c>
      <c r="H78" s="18">
        <f t="shared" si="57"/>
        <v>8.62728990806667</v>
      </c>
      <c r="I78" s="18">
        <f t="shared" si="58"/>
        <v>281.777289908067</v>
      </c>
      <c r="J78" s="18">
        <f t="shared" si="59"/>
        <v>0.0519033000164682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1.92711912813072</v>
      </c>
      <c r="O78" s="18">
        <f t="shared" si="74"/>
        <v>0.622647322533196</v>
      </c>
      <c r="P78" s="18">
        <f t="shared" si="62"/>
        <v>0.0323174507858911</v>
      </c>
      <c r="Q78" s="24">
        <f t="shared" si="63"/>
        <v>0.00840253720433169</v>
      </c>
      <c r="R78" s="18">
        <f t="shared" si="64"/>
        <v>0.1355172</v>
      </c>
      <c r="S78" s="25">
        <f t="shared" si="65"/>
        <v>0.062003474129717</v>
      </c>
      <c r="T78" s="3">
        <v>0.01</v>
      </c>
      <c r="U78" s="26">
        <f t="shared" si="66"/>
        <v>0.00062003474129717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0.001</v>
      </c>
      <c r="AF78" s="3">
        <v>0.49</v>
      </c>
      <c r="AG78" s="26">
        <f t="shared" si="67"/>
        <v>0.00049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</v>
      </c>
      <c r="AR78" s="3">
        <v>0.5</v>
      </c>
      <c r="AS78" s="3">
        <f t="shared" si="68"/>
        <v>0.005</v>
      </c>
      <c r="AT78" s="2">
        <f t="shared" si="69"/>
        <v>0.00611003474129717</v>
      </c>
      <c r="AU78" s="29">
        <f t="shared" si="70"/>
        <v>52.122</v>
      </c>
      <c r="AV78" s="1">
        <f t="shared" si="71"/>
        <v>0.26</v>
      </c>
      <c r="AW78" s="2">
        <f t="shared" si="75"/>
        <v>1.02883333333333</v>
      </c>
      <c r="AX78" s="1">
        <f t="shared" si="72"/>
        <v>570.765781941192</v>
      </c>
    </row>
    <row r="79" s="1" customFormat="1" spans="1:50">
      <c r="A79" s="13"/>
      <c r="B79" s="13"/>
      <c r="C79" s="16">
        <v>5</v>
      </c>
      <c r="D79" s="19">
        <v>14.0258047614516</v>
      </c>
      <c r="E79" s="20">
        <f t="shared" si="73"/>
        <v>8.62728990806667</v>
      </c>
      <c r="F79" s="16" t="s">
        <v>75</v>
      </c>
      <c r="G79" s="13">
        <v>6</v>
      </c>
      <c r="H79" s="18">
        <f t="shared" si="57"/>
        <v>14.0258047614516</v>
      </c>
      <c r="I79" s="18">
        <f t="shared" si="58"/>
        <v>287.175804761452</v>
      </c>
      <c r="J79" s="18">
        <f t="shared" si="59"/>
        <v>0.0993816744934383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1.1115498717473</v>
      </c>
      <c r="P79" s="18">
        <f t="shared" si="62"/>
        <v>0.110467687537214</v>
      </c>
      <c r="Q79" s="24">
        <f t="shared" si="63"/>
        <v>0.0287215987596756</v>
      </c>
      <c r="R79" s="18">
        <f t="shared" si="64"/>
        <v>0.1355172</v>
      </c>
      <c r="S79" s="25">
        <f t="shared" si="65"/>
        <v>0.211940615358608</v>
      </c>
      <c r="T79" s="3">
        <v>0.01</v>
      </c>
      <c r="U79" s="26">
        <f t="shared" si="66"/>
        <v>0.00211940615358608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0.0120694061535861</v>
      </c>
      <c r="AU79" s="29">
        <f t="shared" si="70"/>
        <v>52.122</v>
      </c>
      <c r="AV79" s="1">
        <f t="shared" si="71"/>
        <v>0.26</v>
      </c>
      <c r="AW79" s="2">
        <f t="shared" si="75"/>
        <v>1.02883333333333</v>
      </c>
      <c r="AX79" s="1">
        <f t="shared" si="72"/>
        <v>1127.45742577478</v>
      </c>
    </row>
    <row r="80" s="1" customFormat="1" spans="1:50">
      <c r="A80" s="13"/>
      <c r="B80" s="13"/>
      <c r="C80" s="16">
        <v>6</v>
      </c>
      <c r="D80" s="19">
        <v>18.1467798013333</v>
      </c>
      <c r="E80" s="20">
        <f t="shared" si="73"/>
        <v>14.0258047614516</v>
      </c>
      <c r="F80" s="16" t="s">
        <v>73</v>
      </c>
      <c r="G80" s="13">
        <v>7</v>
      </c>
      <c r="H80" s="18">
        <f t="shared" si="57"/>
        <v>18.1467798013333</v>
      </c>
      <c r="I80" s="18">
        <f t="shared" si="58"/>
        <v>291.296779801333</v>
      </c>
      <c r="J80" s="18">
        <f t="shared" si="59"/>
        <v>0.160553354847844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1.52230218421009</v>
      </c>
      <c r="P80" s="18">
        <f t="shared" si="62"/>
        <v>0.244410722767131</v>
      </c>
      <c r="Q80" s="24">
        <f t="shared" si="63"/>
        <v>0.063546787919454</v>
      </c>
      <c r="R80" s="18">
        <f t="shared" si="64"/>
        <v>0.1355172</v>
      </c>
      <c r="S80" s="25">
        <f t="shared" si="65"/>
        <v>0.468920461162524</v>
      </c>
      <c r="T80" s="3">
        <v>0.01</v>
      </c>
      <c r="U80" s="26">
        <f t="shared" si="66"/>
        <v>0.00468920461162524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8"/>
        <v>0.0075</v>
      </c>
      <c r="AT80" s="2">
        <f t="shared" si="69"/>
        <v>0.0146392046116252</v>
      </c>
      <c r="AU80" s="29">
        <f t="shared" si="70"/>
        <v>52.122</v>
      </c>
      <c r="AV80" s="1">
        <f t="shared" si="71"/>
        <v>0.26</v>
      </c>
      <c r="AW80" s="2">
        <f t="shared" si="75"/>
        <v>1.02883333333333</v>
      </c>
      <c r="AX80" s="1">
        <f t="shared" si="72"/>
        <v>1367.51383927115</v>
      </c>
    </row>
    <row r="81" s="1" customFormat="1" spans="1:50">
      <c r="A81" s="13"/>
      <c r="B81" s="13"/>
      <c r="C81" s="16">
        <v>7</v>
      </c>
      <c r="D81" s="19">
        <v>19.8593323777419</v>
      </c>
      <c r="E81" s="20">
        <f t="shared" si="73"/>
        <v>18.1467798013333</v>
      </c>
      <c r="F81" s="16" t="s">
        <v>73</v>
      </c>
      <c r="G81" s="13">
        <v>8</v>
      </c>
      <c r="H81" s="18">
        <f t="shared" si="57"/>
        <v>19.8593323777419</v>
      </c>
      <c r="I81" s="18">
        <f t="shared" si="58"/>
        <v>293.009332377742</v>
      </c>
      <c r="J81" s="18">
        <f t="shared" si="59"/>
        <v>0.195193118124583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1.79911146144296</v>
      </c>
      <c r="P81" s="18">
        <f t="shared" si="62"/>
        <v>0.351174176012727</v>
      </c>
      <c r="Q81" s="24">
        <f t="shared" si="63"/>
        <v>0.091305285763309</v>
      </c>
      <c r="R81" s="18">
        <f t="shared" si="64"/>
        <v>0.1355172</v>
      </c>
      <c r="S81" s="25">
        <f t="shared" si="65"/>
        <v>0.673754222809422</v>
      </c>
      <c r="T81" s="3">
        <v>0.01</v>
      </c>
      <c r="U81" s="26">
        <f t="shared" si="66"/>
        <v>0.00673754222809422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0.015</v>
      </c>
      <c r="AR81" s="3">
        <v>0.5</v>
      </c>
      <c r="AS81" s="3">
        <f t="shared" si="68"/>
        <v>0.0075</v>
      </c>
      <c r="AT81" s="2">
        <f t="shared" si="69"/>
        <v>0.0166875422280942</v>
      </c>
      <c r="AU81" s="29">
        <f t="shared" si="70"/>
        <v>52.122</v>
      </c>
      <c r="AV81" s="1">
        <f t="shared" si="71"/>
        <v>0.26</v>
      </c>
      <c r="AW81" s="2">
        <f t="shared" si="75"/>
        <v>1.02883333333333</v>
      </c>
      <c r="AX81" s="1">
        <f t="shared" si="72"/>
        <v>1558.85825396678</v>
      </c>
    </row>
    <row r="82" s="1" customFormat="1" spans="1:50">
      <c r="A82" s="13"/>
      <c r="B82" s="13"/>
      <c r="C82" s="16">
        <v>8</v>
      </c>
      <c r="D82" s="19">
        <v>18.9011430322581</v>
      </c>
      <c r="E82" s="20">
        <f t="shared" si="73"/>
        <v>19.8593323777419</v>
      </c>
      <c r="F82" s="16" t="s">
        <v>73</v>
      </c>
      <c r="G82" s="13">
        <v>9</v>
      </c>
      <c r="H82" s="18">
        <f t="shared" si="57"/>
        <v>18.9011430322581</v>
      </c>
      <c r="I82" s="18">
        <f t="shared" si="58"/>
        <v>292.051143032258</v>
      </c>
      <c r="J82" s="18">
        <f t="shared" si="59"/>
        <v>0.175031202201389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1.96915728543023</v>
      </c>
      <c r="P82" s="18">
        <f t="shared" si="62"/>
        <v>0.344663966992477</v>
      </c>
      <c r="Q82" s="24">
        <f t="shared" si="63"/>
        <v>0.0896126314180442</v>
      </c>
      <c r="R82" s="18">
        <f t="shared" si="64"/>
        <v>0.1355172</v>
      </c>
      <c r="S82" s="25">
        <f t="shared" si="65"/>
        <v>0.661263894310421</v>
      </c>
      <c r="T82" s="3">
        <v>0.01</v>
      </c>
      <c r="U82" s="26">
        <f t="shared" si="66"/>
        <v>0.00661263894310421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0.001</v>
      </c>
      <c r="AF82" s="3">
        <v>0.49</v>
      </c>
      <c r="AG82" s="26">
        <f t="shared" si="67"/>
        <v>0.00049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</v>
      </c>
      <c r="AR82" s="3">
        <v>0.5</v>
      </c>
      <c r="AS82" s="3">
        <f t="shared" si="68"/>
        <v>0.005</v>
      </c>
      <c r="AT82" s="2">
        <f t="shared" si="69"/>
        <v>0.0121026389431042</v>
      </c>
      <c r="AU82" s="29">
        <f t="shared" si="70"/>
        <v>52.122</v>
      </c>
      <c r="AV82" s="1">
        <f t="shared" si="71"/>
        <v>0.26</v>
      </c>
      <c r="AW82" s="2">
        <f t="shared" si="75"/>
        <v>1.02883333333333</v>
      </c>
      <c r="AX82" s="1">
        <f t="shared" si="72"/>
        <v>1130.56184987359</v>
      </c>
    </row>
    <row r="83" s="1" customFormat="1" spans="1:50">
      <c r="A83" s="13"/>
      <c r="B83" s="13"/>
      <c r="C83" s="16">
        <v>9</v>
      </c>
      <c r="D83" s="19">
        <v>12.6829369048333</v>
      </c>
      <c r="E83" s="20">
        <f t="shared" si="73"/>
        <v>18.9011430322581</v>
      </c>
      <c r="F83" s="16" t="s">
        <v>73</v>
      </c>
      <c r="G83" s="13">
        <v>10</v>
      </c>
      <c r="H83" s="18">
        <f t="shared" si="57"/>
        <v>12.6829369048333</v>
      </c>
      <c r="I83" s="18">
        <f t="shared" si="58"/>
        <v>285.832936904833</v>
      </c>
      <c r="J83" s="18">
        <f t="shared" si="59"/>
        <v>0.0847476132979897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2.14571331843776</v>
      </c>
      <c r="P83" s="18">
        <f t="shared" si="62"/>
        <v>0.181844082559309</v>
      </c>
      <c r="Q83" s="24">
        <f t="shared" si="63"/>
        <v>0.0472794614654204</v>
      </c>
      <c r="R83" s="18">
        <f t="shared" si="64"/>
        <v>0.1355172</v>
      </c>
      <c r="S83" s="25">
        <f t="shared" si="65"/>
        <v>0.348881628792658</v>
      </c>
      <c r="T83" s="3">
        <v>0.01</v>
      </c>
      <c r="U83" s="26">
        <f t="shared" si="66"/>
        <v>0.00348881628792658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0.001</v>
      </c>
      <c r="AF83" s="3">
        <v>0.49</v>
      </c>
      <c r="AG83" s="26">
        <f t="shared" si="67"/>
        <v>0.00049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</v>
      </c>
      <c r="AR83" s="3">
        <v>0.5</v>
      </c>
      <c r="AS83" s="3">
        <f t="shared" si="68"/>
        <v>0.005</v>
      </c>
      <c r="AT83" s="2">
        <f t="shared" si="69"/>
        <v>0.00897881628792658</v>
      </c>
      <c r="AU83" s="29">
        <f t="shared" si="70"/>
        <v>52.122</v>
      </c>
      <c r="AV83" s="1">
        <f t="shared" si="71"/>
        <v>0.26</v>
      </c>
      <c r="AW83" s="2">
        <f t="shared" si="75"/>
        <v>1.02883333333333</v>
      </c>
      <c r="AX83" s="1">
        <f t="shared" si="72"/>
        <v>838.751548308991</v>
      </c>
    </row>
    <row r="84" s="1" customFormat="1" spans="1:50">
      <c r="A84" s="13"/>
      <c r="B84" s="13"/>
      <c r="C84" s="16">
        <v>10</v>
      </c>
      <c r="D84" s="19">
        <v>6.02111035735484</v>
      </c>
      <c r="E84" s="20">
        <f t="shared" si="73"/>
        <v>12.6829369048333</v>
      </c>
      <c r="F84" s="16" t="s">
        <v>73</v>
      </c>
      <c r="G84" s="13">
        <v>11</v>
      </c>
      <c r="H84" s="18">
        <f t="shared" si="57"/>
        <v>6.02111035735484</v>
      </c>
      <c r="I84" s="18">
        <f t="shared" si="58"/>
        <v>279.171110357355</v>
      </c>
      <c r="J84" s="18">
        <f t="shared" si="59"/>
        <v>0.0375922446027862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1.86567577408452</v>
      </c>
      <c r="O84" s="18">
        <f t="shared" si="74"/>
        <v>0.619413461793922</v>
      </c>
      <c r="P84" s="18">
        <f t="shared" si="62"/>
        <v>0.0232851423660157</v>
      </c>
      <c r="Q84" s="24">
        <f t="shared" si="63"/>
        <v>0.00605413701516408</v>
      </c>
      <c r="R84" s="18">
        <f t="shared" si="64"/>
        <v>0.1355172</v>
      </c>
      <c r="S84" s="25">
        <f t="shared" si="65"/>
        <v>0.0446743071371315</v>
      </c>
      <c r="T84" s="3">
        <v>0.01</v>
      </c>
      <c r="U84" s="26">
        <f t="shared" si="66"/>
        <v>0.000446743071371315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0.00593674307137132</v>
      </c>
      <c r="AU84" s="29">
        <f t="shared" si="70"/>
        <v>52.122</v>
      </c>
      <c r="AV84" s="1">
        <f t="shared" si="71"/>
        <v>0.26</v>
      </c>
      <c r="AW84" s="2">
        <f t="shared" si="75"/>
        <v>1.02883333333333</v>
      </c>
      <c r="AX84" s="1">
        <f t="shared" si="72"/>
        <v>554.577828897225</v>
      </c>
    </row>
    <row r="85" s="1" customFormat="1" spans="1:51">
      <c r="A85" s="13"/>
      <c r="B85" s="13"/>
      <c r="C85" s="16">
        <v>11</v>
      </c>
      <c r="D85" s="19">
        <v>-3.36471132116667</v>
      </c>
      <c r="E85" s="20">
        <f t="shared" si="73"/>
        <v>6.02111035735484</v>
      </c>
      <c r="F85" s="16" t="s">
        <v>75</v>
      </c>
      <c r="G85" s="13">
        <v>12</v>
      </c>
      <c r="H85" s="18">
        <f t="shared" si="57"/>
        <v>-3.36471132116667</v>
      </c>
      <c r="I85" s="18">
        <f t="shared" si="58"/>
        <v>269.785288678833</v>
      </c>
      <c r="J85" s="18">
        <f t="shared" si="59"/>
        <v>0.011172001729049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1.11734831942791</v>
      </c>
      <c r="P85" s="18">
        <f t="shared" si="62"/>
        <v>0.0124830173565986</v>
      </c>
      <c r="Q85" s="24">
        <f t="shared" si="63"/>
        <v>0.00324558451271563</v>
      </c>
      <c r="R85" s="18">
        <f t="shared" si="64"/>
        <v>0.1355172</v>
      </c>
      <c r="S85" s="25">
        <f t="shared" si="65"/>
        <v>0.0239496131318801</v>
      </c>
      <c r="T85" s="3">
        <v>0.01</v>
      </c>
      <c r="U85" s="26">
        <f t="shared" si="66"/>
        <v>0.000239496131318801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0.0057294961313188</v>
      </c>
      <c r="AU85" s="29">
        <f t="shared" si="70"/>
        <v>52.122</v>
      </c>
      <c r="AV85" s="1">
        <f t="shared" si="71"/>
        <v>0.26</v>
      </c>
      <c r="AW85" s="2">
        <f t="shared" si="75"/>
        <v>1.02883333333333</v>
      </c>
      <c r="AX85" s="1">
        <f t="shared" si="72"/>
        <v>535.217961596556</v>
      </c>
      <c r="AY85" s="1">
        <f>SUM(AX74:AX85)</f>
        <v>9836.04924541823</v>
      </c>
    </row>
    <row r="86" s="1" customFormat="1" spans="1:46">
      <c r="A86" s="13"/>
      <c r="B86" s="13"/>
      <c r="C86" s="16">
        <v>12</v>
      </c>
      <c r="D86" s="19">
        <v>-8.52814021677419</v>
      </c>
      <c r="E86" s="20">
        <f t="shared" si="73"/>
        <v>-3.36471132116667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44</v>
      </c>
      <c r="T88" s="23"/>
      <c r="U88" s="23"/>
      <c r="V88" s="23" t="s">
        <v>45</v>
      </c>
      <c r="W88" s="23"/>
      <c r="X88" s="23"/>
      <c r="Y88" s="23" t="s">
        <v>46</v>
      </c>
      <c r="Z88" s="23"/>
      <c r="AA88" s="23"/>
      <c r="AB88" s="23" t="s">
        <v>47</v>
      </c>
      <c r="AC88" s="23"/>
      <c r="AD88" s="23"/>
      <c r="AE88" s="23" t="s">
        <v>48</v>
      </c>
      <c r="AF88" s="23"/>
      <c r="AG88" s="23"/>
      <c r="AH88" s="23" t="s">
        <v>49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51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4" t="s">
        <v>11</v>
      </c>
      <c r="AR89" s="34" t="s">
        <v>12</v>
      </c>
      <c r="AS89" s="34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-7</v>
      </c>
      <c r="E90" s="16"/>
      <c r="F90" s="16"/>
      <c r="G90" s="13">
        <v>1</v>
      </c>
      <c r="H90" s="18">
        <f t="shared" ref="H90:H101" si="76">E91</f>
        <v>-7</v>
      </c>
      <c r="I90" s="18">
        <f t="shared" ref="I90:I101" si="77">H90+273.15</f>
        <v>266.15</v>
      </c>
      <c r="J90" s="18">
        <f t="shared" ref="J90:J101" si="78">EXP(($C$16*(I90-$C$14))/($C$17*I90*$C$14))</f>
        <v>0.00682404760193068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0.00194280635226966</v>
      </c>
      <c r="Q90" s="24">
        <f t="shared" ref="Q90:Q101" si="82">P90*$B$76</f>
        <v>0.000505129651590113</v>
      </c>
      <c r="R90" s="18">
        <f t="shared" ref="R90:R101" si="83">L90*$B$76</f>
        <v>0.074022</v>
      </c>
      <c r="S90" s="25">
        <f t="shared" ref="S90:S101" si="84">Q90/R90</f>
        <v>0.00682404760193068</v>
      </c>
      <c r="T90" s="3">
        <v>0.01</v>
      </c>
      <c r="U90" s="26">
        <f t="shared" ref="U90:U101" si="85">S90*T90</f>
        <v>6.82404760193068e-5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0.00555824047601931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>$E$9/12</f>
        <v>3.7895</v>
      </c>
      <c r="AX90" s="1">
        <f t="shared" ref="AX90:AX101" si="91">AW90*10000*AV90*0.67*AU90*AT90</f>
        <v>1044.6116421512</v>
      </c>
      <c r="AZ90" s="2">
        <f>$E$10/12</f>
        <v>1.54390483856806</v>
      </c>
      <c r="BA90" s="1">
        <f t="shared" ref="BA90:BA101" si="92">AZ90*10000*AV90*0.67*AU90*AT90</f>
        <v>425.592022362252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-11.6421330560645</v>
      </c>
      <c r="E91" s="20">
        <f t="shared" ref="E91:E102" si="93">D90</f>
        <v>-7</v>
      </c>
      <c r="F91" s="16" t="s">
        <v>73</v>
      </c>
      <c r="G91" s="13">
        <v>2</v>
      </c>
      <c r="H91" s="18">
        <f t="shared" si="76"/>
        <v>-11.6421330560645</v>
      </c>
      <c r="I91" s="18">
        <f t="shared" si="77"/>
        <v>261.507866943935</v>
      </c>
      <c r="J91" s="18">
        <f t="shared" si="78"/>
        <v>0.00356455092497441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0.56745719364773</v>
      </c>
      <c r="P91" s="18">
        <f t="shared" si="81"/>
        <v>0.0020227300645004</v>
      </c>
      <c r="Q91" s="24">
        <f t="shared" si="82"/>
        <v>0.000525909816770104</v>
      </c>
      <c r="R91" s="18">
        <f t="shared" si="83"/>
        <v>0.074022</v>
      </c>
      <c r="S91" s="25">
        <f t="shared" si="84"/>
        <v>0.00710477718475729</v>
      </c>
      <c r="T91" s="3">
        <v>0.01</v>
      </c>
      <c r="U91" s="26">
        <f t="shared" si="85"/>
        <v>7.10477718475729e-5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0.00556104777184757</v>
      </c>
      <c r="AU91" s="29">
        <f t="shared" si="89"/>
        <v>28.47</v>
      </c>
      <c r="AV91" s="1">
        <f t="shared" si="90"/>
        <v>0.26</v>
      </c>
      <c r="AW91" s="2">
        <f t="shared" ref="AW91:AW101" si="95">$E$9/12</f>
        <v>3.7895</v>
      </c>
      <c r="AX91" s="1">
        <f t="shared" si="91"/>
        <v>1045.13924327206</v>
      </c>
      <c r="AZ91" s="2">
        <f t="shared" ref="AZ91:AZ101" si="96">$E$10/12</f>
        <v>1.54390483856806</v>
      </c>
      <c r="BA91" s="1">
        <f t="shared" si="92"/>
        <v>425.806975765955</v>
      </c>
    </row>
    <row r="92" s="1" customFormat="1" spans="1:53">
      <c r="A92" s="13" t="s">
        <v>37</v>
      </c>
      <c r="B92" s="13">
        <f>H9</f>
        <v>0.33</v>
      </c>
      <c r="C92" s="16">
        <v>2</v>
      </c>
      <c r="D92" s="19">
        <v>-7.25511666131035</v>
      </c>
      <c r="E92" s="20">
        <f t="shared" si="93"/>
        <v>-11.6421330560645</v>
      </c>
      <c r="F92" s="16" t="s">
        <v>73</v>
      </c>
      <c r="G92" s="13">
        <v>3</v>
      </c>
      <c r="H92" s="18">
        <f t="shared" si="76"/>
        <v>-7.25511666131035</v>
      </c>
      <c r="I92" s="18">
        <f t="shared" si="77"/>
        <v>265.89488333869</v>
      </c>
      <c r="J92" s="18">
        <f t="shared" si="78"/>
        <v>0.00658867255616139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0.85013446358323</v>
      </c>
      <c r="P92" s="18">
        <f t="shared" si="81"/>
        <v>0.00560125760925781</v>
      </c>
      <c r="Q92" s="24">
        <f t="shared" si="82"/>
        <v>0.00145632697840703</v>
      </c>
      <c r="R92" s="18">
        <f t="shared" si="83"/>
        <v>0.074022</v>
      </c>
      <c r="S92" s="25">
        <f t="shared" si="84"/>
        <v>0.0196742452028725</v>
      </c>
      <c r="T92" s="3">
        <v>0.01</v>
      </c>
      <c r="U92" s="26">
        <f t="shared" si="85"/>
        <v>0.000196742452028725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0.00568674245202873</v>
      </c>
      <c r="AU92" s="29">
        <f t="shared" si="89"/>
        <v>28.47</v>
      </c>
      <c r="AV92" s="1">
        <f t="shared" si="90"/>
        <v>0.26</v>
      </c>
      <c r="AW92" s="2">
        <f t="shared" si="95"/>
        <v>3.7895</v>
      </c>
      <c r="AX92" s="1">
        <f t="shared" si="91"/>
        <v>1068.76220936001</v>
      </c>
      <c r="AZ92" s="2">
        <f t="shared" si="96"/>
        <v>1.54390483856806</v>
      </c>
      <c r="BA92" s="1">
        <f t="shared" si="92"/>
        <v>435.4313620028</v>
      </c>
    </row>
    <row r="93" s="1" customFormat="1" spans="1:53">
      <c r="A93" s="13"/>
      <c r="B93" s="13"/>
      <c r="C93" s="16">
        <v>3</v>
      </c>
      <c r="D93" s="19">
        <v>0.573218265645162</v>
      </c>
      <c r="E93" s="20">
        <f t="shared" si="93"/>
        <v>-7.25511666131035</v>
      </c>
      <c r="F93" s="16" t="s">
        <v>73</v>
      </c>
      <c r="G93" s="13">
        <v>4</v>
      </c>
      <c r="H93" s="18">
        <f t="shared" si="76"/>
        <v>0.573218265645162</v>
      </c>
      <c r="I93" s="18">
        <f t="shared" si="77"/>
        <v>273.723218265645</v>
      </c>
      <c r="J93" s="18">
        <f t="shared" si="78"/>
        <v>0.0187770178646372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1.12923320597397</v>
      </c>
      <c r="P93" s="18">
        <f t="shared" si="81"/>
        <v>0.0212036320819148</v>
      </c>
      <c r="Q93" s="24">
        <f t="shared" si="82"/>
        <v>0.00551294434129785</v>
      </c>
      <c r="R93" s="18">
        <f t="shared" si="83"/>
        <v>0.074022</v>
      </c>
      <c r="S93" s="25">
        <f t="shared" si="84"/>
        <v>0.0744771060130482</v>
      </c>
      <c r="T93" s="3">
        <v>0.01</v>
      </c>
      <c r="U93" s="26">
        <f t="shared" si="85"/>
        <v>0.000744771060130482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0.00623477106013048</v>
      </c>
      <c r="AU93" s="29">
        <f t="shared" si="89"/>
        <v>28.47</v>
      </c>
      <c r="AV93" s="1">
        <f t="shared" si="90"/>
        <v>0.26</v>
      </c>
      <c r="AW93" s="2">
        <f t="shared" si="95"/>
        <v>3.7895</v>
      </c>
      <c r="AX93" s="1">
        <f t="shared" si="91"/>
        <v>1171.75830438773</v>
      </c>
      <c r="AZ93" s="2">
        <f t="shared" si="96"/>
        <v>1.54390483856806</v>
      </c>
      <c r="BA93" s="1">
        <f t="shared" si="92"/>
        <v>477.393670873868</v>
      </c>
    </row>
    <row r="94" s="1" customFormat="1" spans="1:53">
      <c r="A94" s="13"/>
      <c r="B94" s="13"/>
      <c r="C94" s="16">
        <v>4</v>
      </c>
      <c r="D94" s="19">
        <v>8.62728990806667</v>
      </c>
      <c r="E94" s="20">
        <f t="shared" si="93"/>
        <v>0.573218265645162</v>
      </c>
      <c r="F94" s="16" t="s">
        <v>73</v>
      </c>
      <c r="G94" s="13">
        <v>5</v>
      </c>
      <c r="H94" s="18">
        <f t="shared" si="76"/>
        <v>8.62728990806667</v>
      </c>
      <c r="I94" s="18">
        <f t="shared" si="77"/>
        <v>281.777289908067</v>
      </c>
      <c r="J94" s="18">
        <f t="shared" si="78"/>
        <v>0.0519033000164682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1.05262809519745</v>
      </c>
      <c r="O94" s="18">
        <f t="shared" si="94"/>
        <v>0.340101478694603</v>
      </c>
      <c r="P94" s="18">
        <f t="shared" si="81"/>
        <v>0.0176523890847304</v>
      </c>
      <c r="Q94" s="24">
        <f t="shared" si="82"/>
        <v>0.00458962116202991</v>
      </c>
      <c r="R94" s="18">
        <f t="shared" si="83"/>
        <v>0.074022</v>
      </c>
      <c r="S94" s="25">
        <f t="shared" si="84"/>
        <v>0.062003474129717</v>
      </c>
      <c r="T94" s="3">
        <v>0.01</v>
      </c>
      <c r="U94" s="26">
        <f t="shared" si="85"/>
        <v>0.00062003474129717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0.001</v>
      </c>
      <c r="AF94" s="3">
        <v>0.49</v>
      </c>
      <c r="AG94" s="26">
        <f t="shared" si="86"/>
        <v>0.00049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</v>
      </c>
      <c r="AR94" s="3">
        <v>0.5</v>
      </c>
      <c r="AS94" s="3">
        <f t="shared" si="87"/>
        <v>0.005</v>
      </c>
      <c r="AT94" s="2">
        <f t="shared" si="88"/>
        <v>0.00611003474129717</v>
      </c>
      <c r="AU94" s="29">
        <f t="shared" si="89"/>
        <v>28.47</v>
      </c>
      <c r="AV94" s="1">
        <f t="shared" si="90"/>
        <v>0.26</v>
      </c>
      <c r="AW94" s="2">
        <f t="shared" si="95"/>
        <v>3.7895</v>
      </c>
      <c r="AX94" s="1">
        <f t="shared" si="91"/>
        <v>1148.31545202923</v>
      </c>
      <c r="AZ94" s="2">
        <f t="shared" si="96"/>
        <v>1.54390483856806</v>
      </c>
      <c r="BA94" s="1">
        <f t="shared" si="92"/>
        <v>467.842665942842</v>
      </c>
    </row>
    <row r="95" s="1" customFormat="1" spans="1:53">
      <c r="A95" s="13"/>
      <c r="B95" s="13"/>
      <c r="C95" s="16">
        <v>5</v>
      </c>
      <c r="D95" s="19">
        <v>14.0258047614516</v>
      </c>
      <c r="E95" s="20">
        <f t="shared" si="93"/>
        <v>8.62728990806667</v>
      </c>
      <c r="F95" s="16" t="s">
        <v>75</v>
      </c>
      <c r="G95" s="13">
        <v>6</v>
      </c>
      <c r="H95" s="18">
        <f t="shared" si="76"/>
        <v>14.0258047614516</v>
      </c>
      <c r="I95" s="18">
        <f t="shared" si="77"/>
        <v>287.175804761452</v>
      </c>
      <c r="J95" s="18">
        <f t="shared" si="78"/>
        <v>0.0993816744934383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0.607149089609872</v>
      </c>
      <c r="P95" s="18">
        <f t="shared" si="81"/>
        <v>0.0603394931925957</v>
      </c>
      <c r="Q95" s="24">
        <f t="shared" si="82"/>
        <v>0.0156882682300749</v>
      </c>
      <c r="R95" s="18">
        <f t="shared" si="83"/>
        <v>0.074022</v>
      </c>
      <c r="S95" s="25">
        <f t="shared" si="84"/>
        <v>0.211940615358608</v>
      </c>
      <c r="T95" s="3">
        <v>0.01</v>
      </c>
      <c r="U95" s="26">
        <f t="shared" si="85"/>
        <v>0.00211940615358608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0.0120694061535861</v>
      </c>
      <c r="AU95" s="29">
        <f t="shared" si="89"/>
        <v>28.47</v>
      </c>
      <c r="AV95" s="1">
        <f t="shared" si="90"/>
        <v>0.26</v>
      </c>
      <c r="AW95" s="2">
        <f t="shared" si="95"/>
        <v>3.7895</v>
      </c>
      <c r="AX95" s="1">
        <f t="shared" si="91"/>
        <v>2268.31534840622</v>
      </c>
      <c r="AZ95" s="2">
        <f t="shared" si="96"/>
        <v>1.54390483856806</v>
      </c>
      <c r="BA95" s="1">
        <f t="shared" si="92"/>
        <v>924.149107217985</v>
      </c>
    </row>
    <row r="96" s="1" customFormat="1" spans="1:53">
      <c r="A96" s="13"/>
      <c r="B96" s="13"/>
      <c r="C96" s="16">
        <v>6</v>
      </c>
      <c r="D96" s="19">
        <v>18.1467798013333</v>
      </c>
      <c r="E96" s="20">
        <f t="shared" si="93"/>
        <v>14.0258047614516</v>
      </c>
      <c r="F96" s="16" t="s">
        <v>73</v>
      </c>
      <c r="G96" s="13">
        <v>7</v>
      </c>
      <c r="H96" s="18">
        <f t="shared" si="76"/>
        <v>18.1467798013333</v>
      </c>
      <c r="I96" s="18">
        <f t="shared" si="77"/>
        <v>291.296779801333</v>
      </c>
      <c r="J96" s="18">
        <f t="shared" si="78"/>
        <v>0.160553354847844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0.831509596417277</v>
      </c>
      <c r="P96" s="18">
        <f t="shared" si="81"/>
        <v>0.133501655292971</v>
      </c>
      <c r="Q96" s="24">
        <f t="shared" si="82"/>
        <v>0.0347104303761723</v>
      </c>
      <c r="R96" s="18">
        <f t="shared" si="83"/>
        <v>0.074022</v>
      </c>
      <c r="S96" s="25">
        <f t="shared" si="84"/>
        <v>0.468920461162524</v>
      </c>
      <c r="T96" s="3">
        <v>0.01</v>
      </c>
      <c r="U96" s="26">
        <f t="shared" si="85"/>
        <v>0.00468920461162524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0.005</v>
      </c>
      <c r="AF96" s="3">
        <v>0.49</v>
      </c>
      <c r="AG96" s="26">
        <f t="shared" si="86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7"/>
        <v>0.0075</v>
      </c>
      <c r="AT96" s="2">
        <f t="shared" si="88"/>
        <v>0.0146392046116252</v>
      </c>
      <c r="AU96" s="29">
        <f t="shared" si="89"/>
        <v>28.47</v>
      </c>
      <c r="AV96" s="1">
        <f t="shared" si="90"/>
        <v>0.26</v>
      </c>
      <c r="AW96" s="2">
        <f t="shared" si="95"/>
        <v>3.7895</v>
      </c>
      <c r="AX96" s="1">
        <f t="shared" si="91"/>
        <v>2751.28138753888</v>
      </c>
      <c r="AZ96" s="2">
        <f t="shared" si="96"/>
        <v>1.54390483856806</v>
      </c>
      <c r="BA96" s="1">
        <f t="shared" si="92"/>
        <v>1120.91744200647</v>
      </c>
    </row>
    <row r="97" s="1" customFormat="1" spans="1:53">
      <c r="A97" s="13"/>
      <c r="B97" s="13"/>
      <c r="C97" s="16">
        <v>7</v>
      </c>
      <c r="D97" s="19">
        <v>19.8593323777419</v>
      </c>
      <c r="E97" s="20">
        <f t="shared" si="93"/>
        <v>18.1467798013333</v>
      </c>
      <c r="F97" s="16" t="s">
        <v>73</v>
      </c>
      <c r="G97" s="13">
        <v>8</v>
      </c>
      <c r="H97" s="18">
        <f t="shared" si="76"/>
        <v>19.8593323777419</v>
      </c>
      <c r="I97" s="18">
        <f t="shared" si="77"/>
        <v>293.009332377742</v>
      </c>
      <c r="J97" s="18">
        <f t="shared" si="78"/>
        <v>0.195193118124583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0.982707941124306</v>
      </c>
      <c r="P97" s="18">
        <f t="shared" si="81"/>
        <v>0.191817827233842</v>
      </c>
      <c r="Q97" s="24">
        <f t="shared" si="82"/>
        <v>0.049872635080799</v>
      </c>
      <c r="R97" s="18">
        <f t="shared" si="83"/>
        <v>0.074022</v>
      </c>
      <c r="S97" s="25">
        <f t="shared" si="84"/>
        <v>0.673754222809422</v>
      </c>
      <c r="T97" s="3">
        <v>0.01</v>
      </c>
      <c r="U97" s="26">
        <f t="shared" si="85"/>
        <v>0.00673754222809422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0.005</v>
      </c>
      <c r="AF97" s="3">
        <v>0.49</v>
      </c>
      <c r="AG97" s="26">
        <f t="shared" si="86"/>
        <v>0.00245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0.015</v>
      </c>
      <c r="AR97" s="3">
        <v>0.5</v>
      </c>
      <c r="AS97" s="3">
        <f t="shared" si="87"/>
        <v>0.0075</v>
      </c>
      <c r="AT97" s="2">
        <f t="shared" si="88"/>
        <v>0.0166875422280942</v>
      </c>
      <c r="AU97" s="29">
        <f t="shared" si="89"/>
        <v>28.47</v>
      </c>
      <c r="AV97" s="1">
        <f t="shared" si="90"/>
        <v>0.26</v>
      </c>
      <c r="AW97" s="2">
        <f t="shared" si="95"/>
        <v>3.7895</v>
      </c>
      <c r="AX97" s="1">
        <f t="shared" si="91"/>
        <v>3136.24445821771</v>
      </c>
      <c r="AZ97" s="2">
        <f t="shared" si="96"/>
        <v>1.54390483856806</v>
      </c>
      <c r="BA97" s="1">
        <f t="shared" si="92"/>
        <v>1277.75775009225</v>
      </c>
    </row>
    <row r="98" s="1" customFormat="1" spans="1:53">
      <c r="A98" s="13"/>
      <c r="B98" s="13"/>
      <c r="C98" s="16">
        <v>8</v>
      </c>
      <c r="D98" s="19">
        <v>18.9011430322581</v>
      </c>
      <c r="E98" s="20">
        <f t="shared" si="93"/>
        <v>19.8593323777419</v>
      </c>
      <c r="F98" s="16" t="s">
        <v>73</v>
      </c>
      <c r="G98" s="13">
        <v>9</v>
      </c>
      <c r="H98" s="18">
        <f t="shared" si="76"/>
        <v>18.9011430322581</v>
      </c>
      <c r="I98" s="18">
        <f t="shared" si="77"/>
        <v>292.051143032258</v>
      </c>
      <c r="J98" s="18">
        <f t="shared" si="78"/>
        <v>0.175031202201389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1.07559011389046</v>
      </c>
      <c r="P98" s="18">
        <f t="shared" si="81"/>
        <v>0.188261830710177</v>
      </c>
      <c r="Q98" s="24">
        <f t="shared" si="82"/>
        <v>0.048948075984646</v>
      </c>
      <c r="R98" s="18">
        <f t="shared" si="83"/>
        <v>0.074022</v>
      </c>
      <c r="S98" s="25">
        <f t="shared" si="84"/>
        <v>0.661263894310421</v>
      </c>
      <c r="T98" s="3">
        <v>0.01</v>
      </c>
      <c r="U98" s="26">
        <f t="shared" si="85"/>
        <v>0.00661263894310421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0.001</v>
      </c>
      <c r="AF98" s="3">
        <v>0.49</v>
      </c>
      <c r="AG98" s="26">
        <f t="shared" si="86"/>
        <v>0.00049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</v>
      </c>
      <c r="AR98" s="3">
        <v>0.5</v>
      </c>
      <c r="AS98" s="3">
        <f t="shared" si="87"/>
        <v>0.005</v>
      </c>
      <c r="AT98" s="2">
        <f t="shared" si="88"/>
        <v>0.0121026389431042</v>
      </c>
      <c r="AU98" s="29">
        <f t="shared" si="89"/>
        <v>28.47</v>
      </c>
      <c r="AV98" s="1">
        <f t="shared" si="90"/>
        <v>0.26</v>
      </c>
      <c r="AW98" s="2">
        <f t="shared" si="95"/>
        <v>3.7895</v>
      </c>
      <c r="AX98" s="1">
        <f t="shared" si="91"/>
        <v>2274.56109451627</v>
      </c>
      <c r="AZ98" s="2">
        <f t="shared" si="96"/>
        <v>1.54390483856806</v>
      </c>
      <c r="BA98" s="1">
        <f t="shared" si="92"/>
        <v>926.693727257507</v>
      </c>
    </row>
    <row r="99" s="1" customFormat="1" spans="1:53">
      <c r="A99" s="13"/>
      <c r="B99" s="13"/>
      <c r="C99" s="16">
        <v>9</v>
      </c>
      <c r="D99" s="19">
        <v>12.6829369048333</v>
      </c>
      <c r="E99" s="20">
        <f t="shared" si="93"/>
        <v>18.9011430322581</v>
      </c>
      <c r="F99" s="16" t="s">
        <v>73</v>
      </c>
      <c r="G99" s="13">
        <v>10</v>
      </c>
      <c r="H99" s="18">
        <f t="shared" si="76"/>
        <v>12.6829369048333</v>
      </c>
      <c r="I99" s="18">
        <f t="shared" si="77"/>
        <v>285.832936904833</v>
      </c>
      <c r="J99" s="18">
        <f t="shared" si="78"/>
        <v>0.0847476132979897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1.17202828318029</v>
      </c>
      <c r="P99" s="18">
        <f t="shared" si="81"/>
        <v>0.0993265997172697</v>
      </c>
      <c r="Q99" s="24">
        <f t="shared" si="82"/>
        <v>0.0258249159264901</v>
      </c>
      <c r="R99" s="18">
        <f t="shared" si="83"/>
        <v>0.074022</v>
      </c>
      <c r="S99" s="25">
        <f t="shared" si="84"/>
        <v>0.348881628792658</v>
      </c>
      <c r="T99" s="3">
        <v>0.01</v>
      </c>
      <c r="U99" s="26">
        <f t="shared" si="85"/>
        <v>0.00348881628792658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0.001</v>
      </c>
      <c r="AF99" s="3">
        <v>0.49</v>
      </c>
      <c r="AG99" s="26">
        <f t="shared" si="86"/>
        <v>0.00049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</v>
      </c>
      <c r="AR99" s="3">
        <v>0.5</v>
      </c>
      <c r="AS99" s="3">
        <f t="shared" si="87"/>
        <v>0.005</v>
      </c>
      <c r="AT99" s="2">
        <f t="shared" si="88"/>
        <v>0.00897881628792658</v>
      </c>
      <c r="AU99" s="29">
        <f t="shared" si="89"/>
        <v>28.47</v>
      </c>
      <c r="AV99" s="1">
        <f t="shared" si="90"/>
        <v>0.26</v>
      </c>
      <c r="AW99" s="2">
        <f t="shared" si="95"/>
        <v>3.7895</v>
      </c>
      <c r="AX99" s="1">
        <f t="shared" si="91"/>
        <v>1687.47215374571</v>
      </c>
      <c r="AZ99" s="2">
        <f t="shared" si="96"/>
        <v>1.54390483856806</v>
      </c>
      <c r="BA99" s="1">
        <f t="shared" si="92"/>
        <v>687.504003989145</v>
      </c>
    </row>
    <row r="100" s="1" customFormat="1" spans="1:53">
      <c r="A100" s="13"/>
      <c r="B100" s="13"/>
      <c r="C100" s="16">
        <v>10</v>
      </c>
      <c r="D100" s="19">
        <v>6.02111035735484</v>
      </c>
      <c r="E100" s="20">
        <f t="shared" si="93"/>
        <v>12.6829369048333</v>
      </c>
      <c r="F100" s="16" t="s">
        <v>73</v>
      </c>
      <c r="G100" s="13">
        <v>11</v>
      </c>
      <c r="H100" s="18">
        <f t="shared" si="76"/>
        <v>6.02111035735484</v>
      </c>
      <c r="I100" s="18">
        <f t="shared" si="77"/>
        <v>279.171110357355</v>
      </c>
      <c r="J100" s="18">
        <f t="shared" si="78"/>
        <v>0.0375922446027862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1.01906659928987</v>
      </c>
      <c r="O100" s="18">
        <f t="shared" si="94"/>
        <v>0.338335084173151</v>
      </c>
      <c r="P100" s="18">
        <f t="shared" si="81"/>
        <v>0.0127187752419413</v>
      </c>
      <c r="Q100" s="24">
        <f t="shared" si="82"/>
        <v>0.00330688156290475</v>
      </c>
      <c r="R100" s="18">
        <f t="shared" si="83"/>
        <v>0.074022</v>
      </c>
      <c r="S100" s="25">
        <f t="shared" si="84"/>
        <v>0.0446743071371315</v>
      </c>
      <c r="T100" s="3">
        <v>0.01</v>
      </c>
      <c r="U100" s="26">
        <f t="shared" si="85"/>
        <v>0.000446743071371315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0.00593674307137132</v>
      </c>
      <c r="AU100" s="29">
        <f t="shared" si="89"/>
        <v>28.47</v>
      </c>
      <c r="AV100" s="1">
        <f t="shared" si="90"/>
        <v>0.26</v>
      </c>
      <c r="AW100" s="2">
        <f t="shared" si="95"/>
        <v>3.7895</v>
      </c>
      <c r="AX100" s="1">
        <f t="shared" si="91"/>
        <v>1115.7471425663</v>
      </c>
      <c r="AZ100" s="2">
        <f t="shared" si="96"/>
        <v>1.54390483856806</v>
      </c>
      <c r="BA100" s="1">
        <f t="shared" si="92"/>
        <v>454.57379918897</v>
      </c>
    </row>
    <row r="101" s="1" customFormat="1" spans="1:54">
      <c r="A101" s="13"/>
      <c r="B101" s="13"/>
      <c r="C101" s="16">
        <v>11</v>
      </c>
      <c r="D101" s="19">
        <v>-3.36471132116667</v>
      </c>
      <c r="E101" s="20">
        <f t="shared" si="93"/>
        <v>6.02111035735484</v>
      </c>
      <c r="F101" s="16" t="s">
        <v>75</v>
      </c>
      <c r="G101" s="13">
        <v>12</v>
      </c>
      <c r="H101" s="18">
        <f t="shared" si="76"/>
        <v>-3.36471132116667</v>
      </c>
      <c r="I101" s="18">
        <f t="shared" si="77"/>
        <v>269.785288678833</v>
      </c>
      <c r="J101" s="18">
        <f t="shared" si="78"/>
        <v>0.011172001729049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0.61031630893121</v>
      </c>
      <c r="P101" s="18">
        <f t="shared" si="81"/>
        <v>0.00681845485864628</v>
      </c>
      <c r="Q101" s="24">
        <f t="shared" si="82"/>
        <v>0.00177279826324803</v>
      </c>
      <c r="R101" s="18">
        <f t="shared" si="83"/>
        <v>0.074022</v>
      </c>
      <c r="S101" s="25">
        <f t="shared" si="84"/>
        <v>0.0239496131318801</v>
      </c>
      <c r="T101" s="3">
        <v>0.01</v>
      </c>
      <c r="U101" s="26">
        <f t="shared" si="85"/>
        <v>0.000239496131318801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0.0057294961313188</v>
      </c>
      <c r="AU101" s="29">
        <f t="shared" si="89"/>
        <v>28.47</v>
      </c>
      <c r="AV101" s="1">
        <f t="shared" si="90"/>
        <v>0.26</v>
      </c>
      <c r="AW101" s="2">
        <f t="shared" si="95"/>
        <v>3.7895</v>
      </c>
      <c r="AX101" s="1">
        <f t="shared" si="91"/>
        <v>1076.79730451718</v>
      </c>
      <c r="AY101" s="1">
        <f>SUM(AX90:AX101)</f>
        <v>19789.0057407085</v>
      </c>
      <c r="AZ101" s="2">
        <f t="shared" si="96"/>
        <v>1.54390483856806</v>
      </c>
      <c r="BA101" s="1">
        <f t="shared" si="92"/>
        <v>438.704992373957</v>
      </c>
      <c r="BB101" s="1">
        <f>SUM(BA90:BA101)</f>
        <v>8062.367519074</v>
      </c>
    </row>
    <row r="102" s="1" customFormat="1" spans="1:46">
      <c r="A102" s="13"/>
      <c r="B102" s="13"/>
      <c r="C102" s="16">
        <v>12</v>
      </c>
      <c r="D102" s="19">
        <v>-8.52814021677419</v>
      </c>
      <c r="E102" s="20">
        <f t="shared" si="93"/>
        <v>-3.36471132116667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  <row r="103" s="1" customFormat="1" spans="19:46">
      <c r="S103" s="23" t="s">
        <v>44</v>
      </c>
      <c r="T103" s="23"/>
      <c r="U103" s="23"/>
      <c r="V103" s="23" t="s">
        <v>45</v>
      </c>
      <c r="W103" s="23"/>
      <c r="X103" s="23"/>
      <c r="Y103" s="23" t="s">
        <v>46</v>
      </c>
      <c r="Z103" s="23"/>
      <c r="AA103" s="23"/>
      <c r="AB103" s="23" t="s">
        <v>47</v>
      </c>
      <c r="AC103" s="23"/>
      <c r="AD103" s="23"/>
      <c r="AE103" s="23" t="s">
        <v>48</v>
      </c>
      <c r="AF103" s="23"/>
      <c r="AG103" s="23"/>
      <c r="AH103" s="23" t="s">
        <v>49</v>
      </c>
      <c r="AI103" s="23"/>
      <c r="AJ103" s="23"/>
      <c r="AK103" s="31" t="s">
        <v>78</v>
      </c>
      <c r="AL103" s="32"/>
      <c r="AM103" s="33"/>
      <c r="AN103" s="32" t="s">
        <v>79</v>
      </c>
      <c r="AO103" s="32"/>
      <c r="AP103" s="33"/>
      <c r="AQ103" s="23" t="s">
        <v>51</v>
      </c>
      <c r="AR103" s="23"/>
      <c r="AS103" s="23"/>
      <c r="AT103" s="2"/>
    </row>
    <row r="104" s="1" customFormat="1" spans="1:50">
      <c r="A104" s="15" t="s">
        <v>9</v>
      </c>
      <c r="B104" s="15"/>
      <c r="C104" s="16" t="s">
        <v>53</v>
      </c>
      <c r="D104" s="16" t="s">
        <v>54</v>
      </c>
      <c r="E104" s="16" t="s">
        <v>55</v>
      </c>
      <c r="F104" s="16" t="s">
        <v>56</v>
      </c>
      <c r="G104" s="13" t="s">
        <v>53</v>
      </c>
      <c r="H104" s="13" t="s">
        <v>55</v>
      </c>
      <c r="I104" s="13" t="s">
        <v>57</v>
      </c>
      <c r="J104" s="13" t="s">
        <v>58</v>
      </c>
      <c r="K104" s="22" t="s">
        <v>59</v>
      </c>
      <c r="L104" s="22" t="s">
        <v>60</v>
      </c>
      <c r="M104" s="13" t="s">
        <v>61</v>
      </c>
      <c r="N104" s="22" t="s">
        <v>62</v>
      </c>
      <c r="O104" s="13" t="s">
        <v>63</v>
      </c>
      <c r="P104" s="13" t="s">
        <v>64</v>
      </c>
      <c r="Q104" s="22" t="s">
        <v>65</v>
      </c>
      <c r="R104" s="22" t="s">
        <v>66</v>
      </c>
      <c r="S104" s="4" t="s">
        <v>11</v>
      </c>
      <c r="T104" s="3" t="s">
        <v>12</v>
      </c>
      <c r="U104" s="3"/>
      <c r="V104" s="4" t="s">
        <v>11</v>
      </c>
      <c r="W104" s="3" t="s">
        <v>12</v>
      </c>
      <c r="X104" s="3"/>
      <c r="Y104" s="4" t="s">
        <v>11</v>
      </c>
      <c r="Z104" s="3" t="s">
        <v>12</v>
      </c>
      <c r="AA104" s="3"/>
      <c r="AB104" s="4" t="s">
        <v>11</v>
      </c>
      <c r="AC104" s="3" t="s">
        <v>12</v>
      </c>
      <c r="AD104" s="3"/>
      <c r="AE104" s="4" t="s">
        <v>11</v>
      </c>
      <c r="AF104" s="3" t="s">
        <v>12</v>
      </c>
      <c r="AG104" s="3"/>
      <c r="AH104" s="4" t="s">
        <v>11</v>
      </c>
      <c r="AI104" s="3" t="s">
        <v>12</v>
      </c>
      <c r="AJ104" s="3"/>
      <c r="AK104" s="4" t="s">
        <v>11</v>
      </c>
      <c r="AL104" s="3" t="s">
        <v>12</v>
      </c>
      <c r="AM104" s="3"/>
      <c r="AN104" s="4" t="s">
        <v>11</v>
      </c>
      <c r="AO104" s="3" t="s">
        <v>12</v>
      </c>
      <c r="AP104" s="3"/>
      <c r="AQ104" s="34" t="s">
        <v>11</v>
      </c>
      <c r="AR104" s="34" t="s">
        <v>12</v>
      </c>
      <c r="AS104" s="34"/>
      <c r="AT104" s="2" t="s">
        <v>67</v>
      </c>
      <c r="AU104" s="1" t="s">
        <v>68</v>
      </c>
      <c r="AV104" s="1" t="s">
        <v>37</v>
      </c>
      <c r="AW104" s="1" t="s">
        <v>69</v>
      </c>
      <c r="AX104" s="1" t="s">
        <v>70</v>
      </c>
    </row>
    <row r="105" s="1" customFormat="1" spans="1:52">
      <c r="A105" s="13" t="s">
        <v>71</v>
      </c>
      <c r="B105" s="13">
        <f>F11</f>
        <v>910.8575</v>
      </c>
      <c r="C105" s="16" t="s">
        <v>72</v>
      </c>
      <c r="D105" s="17">
        <v>-7</v>
      </c>
      <c r="E105" s="16"/>
      <c r="F105" s="16"/>
      <c r="G105" s="13">
        <v>1</v>
      </c>
      <c r="H105" s="18">
        <f t="shared" ref="H105:H116" si="97">E106</f>
        <v>-7</v>
      </c>
      <c r="I105" s="18">
        <f t="shared" ref="I105:I116" si="98">H105+273.15</f>
        <v>266.15</v>
      </c>
      <c r="J105" s="18">
        <f t="shared" ref="J105:J116" si="99">EXP(($C$16*(I105-$C$14))/($C$17*I105*$C$14))</f>
        <v>0.00682404760193068</v>
      </c>
      <c r="K105" s="18">
        <f t="shared" ref="K105:K116" si="100">$B$105/12</f>
        <v>75.9047916666667</v>
      </c>
      <c r="L105" s="18">
        <f t="shared" ref="L105:L116" si="101">K105*$B$106/100</f>
        <v>0.759047916666667</v>
      </c>
      <c r="M105" s="13" t="s">
        <v>73</v>
      </c>
      <c r="N105" s="13"/>
      <c r="O105" s="18">
        <f>L105</f>
        <v>0.759047916666667</v>
      </c>
      <c r="P105" s="18">
        <f t="shared" ref="P105:P116" si="102">O105*J105</f>
        <v>0.00517977911547965</v>
      </c>
      <c r="Q105" s="24">
        <f t="shared" ref="Q105:Q116" si="103">P105*$B$107</f>
        <v>0.00108775361425073</v>
      </c>
      <c r="R105" s="18">
        <f t="shared" ref="R105:R116" si="104">L105*$B$107</f>
        <v>0.1594000625</v>
      </c>
      <c r="S105" s="25">
        <f t="shared" ref="S105:S116" si="105">Q105/R105</f>
        <v>0.00682404760193068</v>
      </c>
      <c r="T105" s="3">
        <v>0.01</v>
      </c>
      <c r="U105" s="26">
        <f t="shared" ref="U105:U116" si="106">S105*T105</f>
        <v>6.82404760193068e-5</v>
      </c>
      <c r="V105" s="25"/>
      <c r="W105" s="3"/>
      <c r="X105" s="3"/>
      <c r="Y105" s="28"/>
      <c r="Z105" s="3"/>
      <c r="AA105" s="27"/>
      <c r="AB105" s="3"/>
      <c r="AC105" s="3"/>
      <c r="AD105" s="3"/>
      <c r="AE105" s="25">
        <v>0.001</v>
      </c>
      <c r="AF105" s="3">
        <v>0.49</v>
      </c>
      <c r="AG105" s="26">
        <f t="shared" ref="AG105:AG116" si="107">AF105*AE105</f>
        <v>0.00049</v>
      </c>
      <c r="AH105" s="35"/>
      <c r="AI105" s="3"/>
      <c r="AJ105" s="26"/>
      <c r="AK105" s="36"/>
      <c r="AL105" s="27"/>
      <c r="AM105" s="27"/>
      <c r="AN105" s="36"/>
      <c r="AO105" s="27"/>
      <c r="AP105" s="26"/>
      <c r="AQ105" s="3">
        <v>0.01</v>
      </c>
      <c r="AR105" s="3">
        <v>0.5</v>
      </c>
      <c r="AS105" s="3">
        <f t="shared" ref="AS105:AS116" si="108">AR105*AQ105</f>
        <v>0.005</v>
      </c>
      <c r="AT105" s="2">
        <f t="shared" ref="AT105:AT116" si="109">(AS105+AM105+AD105+AA105+U105+X105+AG105+AJ105+AP105)</f>
        <v>0.00555824047601931</v>
      </c>
      <c r="AU105" s="29">
        <f t="shared" ref="AU105:AU116" si="110">$B$105/12</f>
        <v>75.9047916666667</v>
      </c>
      <c r="AV105" s="1">
        <f t="shared" ref="AV105:AV116" si="111">$B$107</f>
        <v>0.21</v>
      </c>
      <c r="AW105" s="2">
        <f t="shared" ref="AW105:AW116" si="112">$E$11/12</f>
        <v>0.2075</v>
      </c>
      <c r="AX105" s="1">
        <f t="shared" ref="AX105:AX116" si="113">AW105*10000*AV105*0.67*AU105*AT105</f>
        <v>123.173908815165</v>
      </c>
      <c r="AZ105" s="2"/>
    </row>
    <row r="106" s="1" customFormat="1" spans="1:52">
      <c r="A106" s="13" t="s">
        <v>74</v>
      </c>
      <c r="B106" s="13">
        <v>1</v>
      </c>
      <c r="C106" s="16">
        <v>1</v>
      </c>
      <c r="D106" s="19">
        <v>-11.6421330560645</v>
      </c>
      <c r="E106" s="20">
        <f t="shared" ref="E106:E117" si="114">D105</f>
        <v>-7</v>
      </c>
      <c r="F106" s="16" t="s">
        <v>73</v>
      </c>
      <c r="G106" s="13">
        <v>2</v>
      </c>
      <c r="H106" s="18">
        <f t="shared" si="97"/>
        <v>-11.6421330560645</v>
      </c>
      <c r="I106" s="18">
        <f t="shared" si="98"/>
        <v>261.507866943935</v>
      </c>
      <c r="J106" s="18">
        <f t="shared" si="99"/>
        <v>0.00356455092497441</v>
      </c>
      <c r="K106" s="18">
        <f t="shared" si="100"/>
        <v>75.9047916666667</v>
      </c>
      <c r="L106" s="18">
        <f t="shared" si="101"/>
        <v>0.759047916666667</v>
      </c>
      <c r="M106" s="13" t="s">
        <v>73</v>
      </c>
      <c r="N106" s="13"/>
      <c r="O106" s="18">
        <f t="shared" ref="O106:O116" si="115">L106+O105-P105-N106</f>
        <v>1.51291605421785</v>
      </c>
      <c r="P106" s="18">
        <f t="shared" si="102"/>
        <v>0.00539286632047089</v>
      </c>
      <c r="Q106" s="24">
        <f t="shared" si="103"/>
        <v>0.00113250192729889</v>
      </c>
      <c r="R106" s="18">
        <f t="shared" si="104"/>
        <v>0.1594000625</v>
      </c>
      <c r="S106" s="25">
        <f t="shared" si="105"/>
        <v>0.00710477718475729</v>
      </c>
      <c r="T106" s="3">
        <v>0.01</v>
      </c>
      <c r="U106" s="26">
        <f t="shared" si="106"/>
        <v>7.10477718475729e-5</v>
      </c>
      <c r="V106" s="25"/>
      <c r="W106" s="3"/>
      <c r="X106" s="3"/>
      <c r="Y106" s="28"/>
      <c r="Z106" s="3"/>
      <c r="AA106" s="27"/>
      <c r="AB106" s="3"/>
      <c r="AC106" s="3"/>
      <c r="AD106" s="3"/>
      <c r="AE106" s="25">
        <v>0.001</v>
      </c>
      <c r="AF106" s="3">
        <v>0.49</v>
      </c>
      <c r="AG106" s="26">
        <f t="shared" si="107"/>
        <v>0.00049</v>
      </c>
      <c r="AH106" s="35"/>
      <c r="AI106" s="3"/>
      <c r="AJ106" s="26"/>
      <c r="AK106" s="36"/>
      <c r="AL106" s="27"/>
      <c r="AM106" s="27"/>
      <c r="AN106" s="36"/>
      <c r="AO106" s="27"/>
      <c r="AP106" s="26"/>
      <c r="AQ106" s="3">
        <v>0.01</v>
      </c>
      <c r="AR106" s="3">
        <v>0.5</v>
      </c>
      <c r="AS106" s="3">
        <f t="shared" si="108"/>
        <v>0.005</v>
      </c>
      <c r="AT106" s="2">
        <f t="shared" si="109"/>
        <v>0.00556104777184757</v>
      </c>
      <c r="AU106" s="29">
        <f t="shared" si="110"/>
        <v>75.9047916666667</v>
      </c>
      <c r="AV106" s="1">
        <f t="shared" si="111"/>
        <v>0.21</v>
      </c>
      <c r="AW106" s="2">
        <f t="shared" si="112"/>
        <v>0.2075</v>
      </c>
      <c r="AX106" s="1">
        <f t="shared" si="113"/>
        <v>123.23612015738</v>
      </c>
      <c r="AZ106" s="2"/>
    </row>
    <row r="107" s="1" customFormat="1" spans="1:52">
      <c r="A107" s="13" t="s">
        <v>37</v>
      </c>
      <c r="B107" s="13">
        <f>H11</f>
        <v>0.21</v>
      </c>
      <c r="C107" s="16">
        <v>2</v>
      </c>
      <c r="D107" s="19">
        <v>-7.25511666131035</v>
      </c>
      <c r="E107" s="20">
        <f t="shared" si="114"/>
        <v>-11.6421330560645</v>
      </c>
      <c r="F107" s="16" t="s">
        <v>73</v>
      </c>
      <c r="G107" s="13">
        <v>3</v>
      </c>
      <c r="H107" s="18">
        <f t="shared" si="97"/>
        <v>-7.25511666131035</v>
      </c>
      <c r="I107" s="18">
        <f t="shared" si="98"/>
        <v>265.89488333869</v>
      </c>
      <c r="J107" s="18">
        <f t="shared" si="99"/>
        <v>0.00658867255616139</v>
      </c>
      <c r="K107" s="18">
        <f t="shared" si="100"/>
        <v>75.9047916666667</v>
      </c>
      <c r="L107" s="18">
        <f t="shared" si="101"/>
        <v>0.759047916666667</v>
      </c>
      <c r="M107" s="13" t="s">
        <v>73</v>
      </c>
      <c r="N107" s="13"/>
      <c r="O107" s="18">
        <f t="shared" si="115"/>
        <v>2.26657110456405</v>
      </c>
      <c r="P107" s="18">
        <f t="shared" si="102"/>
        <v>0.0149336948332296</v>
      </c>
      <c r="Q107" s="24">
        <f t="shared" si="103"/>
        <v>0.00313607591497821</v>
      </c>
      <c r="R107" s="18">
        <f t="shared" si="104"/>
        <v>0.1594000625</v>
      </c>
      <c r="S107" s="25">
        <f t="shared" si="105"/>
        <v>0.0196742452028725</v>
      </c>
      <c r="T107" s="3">
        <v>0.01</v>
      </c>
      <c r="U107" s="26">
        <f t="shared" si="106"/>
        <v>0.000196742452028725</v>
      </c>
      <c r="V107" s="25"/>
      <c r="W107" s="3"/>
      <c r="X107" s="3"/>
      <c r="Y107" s="28"/>
      <c r="Z107" s="3"/>
      <c r="AA107" s="27"/>
      <c r="AB107" s="3"/>
      <c r="AC107" s="3"/>
      <c r="AD107" s="3"/>
      <c r="AE107" s="25">
        <v>0.001</v>
      </c>
      <c r="AF107" s="3">
        <v>0.49</v>
      </c>
      <c r="AG107" s="26">
        <f t="shared" si="107"/>
        <v>0.00049</v>
      </c>
      <c r="AH107" s="35"/>
      <c r="AI107" s="3"/>
      <c r="AJ107" s="26"/>
      <c r="AK107" s="36"/>
      <c r="AL107" s="27"/>
      <c r="AM107" s="27"/>
      <c r="AN107" s="36"/>
      <c r="AO107" s="27"/>
      <c r="AP107" s="26"/>
      <c r="AQ107" s="3">
        <v>0.01</v>
      </c>
      <c r="AR107" s="3">
        <v>0.5</v>
      </c>
      <c r="AS107" s="3">
        <f t="shared" si="108"/>
        <v>0.005</v>
      </c>
      <c r="AT107" s="2">
        <f t="shared" si="109"/>
        <v>0.00568674245202873</v>
      </c>
      <c r="AU107" s="29">
        <f t="shared" si="110"/>
        <v>75.9047916666667</v>
      </c>
      <c r="AV107" s="1">
        <f t="shared" si="111"/>
        <v>0.21</v>
      </c>
      <c r="AW107" s="2">
        <f t="shared" si="112"/>
        <v>0.2075</v>
      </c>
      <c r="AX107" s="1">
        <f t="shared" si="113"/>
        <v>126.021588893752</v>
      </c>
      <c r="AZ107" s="2"/>
    </row>
    <row r="108" s="1" customFormat="1" spans="1:52">
      <c r="A108" s="13"/>
      <c r="B108" s="13"/>
      <c r="C108" s="16">
        <v>3</v>
      </c>
      <c r="D108" s="19">
        <v>0.573218265645162</v>
      </c>
      <c r="E108" s="20">
        <f t="shared" si="114"/>
        <v>-7.25511666131035</v>
      </c>
      <c r="F108" s="16" t="s">
        <v>73</v>
      </c>
      <c r="G108" s="13">
        <v>4</v>
      </c>
      <c r="H108" s="18">
        <f t="shared" si="97"/>
        <v>0.573218265645162</v>
      </c>
      <c r="I108" s="18">
        <f t="shared" si="98"/>
        <v>273.723218265645</v>
      </c>
      <c r="J108" s="18">
        <f t="shared" si="99"/>
        <v>0.0187770178646372</v>
      </c>
      <c r="K108" s="18">
        <f t="shared" si="100"/>
        <v>75.9047916666667</v>
      </c>
      <c r="L108" s="18">
        <f t="shared" si="101"/>
        <v>0.759047916666667</v>
      </c>
      <c r="M108" s="13" t="s">
        <v>73</v>
      </c>
      <c r="N108" s="13"/>
      <c r="O108" s="18">
        <f t="shared" si="115"/>
        <v>3.01068532639749</v>
      </c>
      <c r="P108" s="18">
        <f t="shared" si="102"/>
        <v>0.0565316921585667</v>
      </c>
      <c r="Q108" s="24">
        <f t="shared" si="103"/>
        <v>0.011871655353299</v>
      </c>
      <c r="R108" s="18">
        <f t="shared" si="104"/>
        <v>0.1594000625</v>
      </c>
      <c r="S108" s="25">
        <f t="shared" si="105"/>
        <v>0.0744771060130482</v>
      </c>
      <c r="T108" s="3">
        <v>0.01</v>
      </c>
      <c r="U108" s="26">
        <f t="shared" si="106"/>
        <v>0.000744771060130482</v>
      </c>
      <c r="V108" s="25"/>
      <c r="W108" s="3"/>
      <c r="X108" s="3"/>
      <c r="Y108" s="28"/>
      <c r="Z108" s="3"/>
      <c r="AA108" s="27"/>
      <c r="AB108" s="3"/>
      <c r="AC108" s="3"/>
      <c r="AD108" s="3"/>
      <c r="AE108" s="25">
        <v>0.001</v>
      </c>
      <c r="AF108" s="3">
        <v>0.49</v>
      </c>
      <c r="AG108" s="26">
        <f t="shared" si="107"/>
        <v>0.00049</v>
      </c>
      <c r="AH108" s="35"/>
      <c r="AI108" s="3"/>
      <c r="AJ108" s="26"/>
      <c r="AK108" s="36"/>
      <c r="AL108" s="27"/>
      <c r="AM108" s="27"/>
      <c r="AN108" s="36"/>
      <c r="AO108" s="27"/>
      <c r="AP108" s="26"/>
      <c r="AQ108" s="3">
        <v>0.01</v>
      </c>
      <c r="AR108" s="3">
        <v>0.5</v>
      </c>
      <c r="AS108" s="3">
        <f t="shared" si="108"/>
        <v>0.005</v>
      </c>
      <c r="AT108" s="2">
        <f t="shared" si="109"/>
        <v>0.00623477106013048</v>
      </c>
      <c r="AU108" s="29">
        <f t="shared" si="110"/>
        <v>75.9047916666667</v>
      </c>
      <c r="AV108" s="1">
        <f t="shared" si="111"/>
        <v>0.21</v>
      </c>
      <c r="AW108" s="2">
        <f t="shared" si="112"/>
        <v>0.2075</v>
      </c>
      <c r="AX108" s="1">
        <f t="shared" si="113"/>
        <v>138.166228207877</v>
      </c>
      <c r="AZ108" s="2"/>
    </row>
    <row r="109" s="1" customFormat="1" spans="1:52">
      <c r="A109" s="13"/>
      <c r="B109" s="13"/>
      <c r="C109" s="16">
        <v>4</v>
      </c>
      <c r="D109" s="19">
        <v>8.62728990806667</v>
      </c>
      <c r="E109" s="20">
        <f t="shared" si="114"/>
        <v>0.573218265645162</v>
      </c>
      <c r="F109" s="16" t="s">
        <v>73</v>
      </c>
      <c r="G109" s="13">
        <v>5</v>
      </c>
      <c r="H109" s="18">
        <f t="shared" si="97"/>
        <v>8.62728990806667</v>
      </c>
      <c r="I109" s="18">
        <f t="shared" si="98"/>
        <v>281.777289908067</v>
      </c>
      <c r="J109" s="18">
        <f t="shared" si="99"/>
        <v>0.0519033000164682</v>
      </c>
      <c r="K109" s="18">
        <f t="shared" si="100"/>
        <v>75.9047916666667</v>
      </c>
      <c r="L109" s="18">
        <f t="shared" si="101"/>
        <v>0.759047916666667</v>
      </c>
      <c r="M109" s="13" t="s">
        <v>75</v>
      </c>
      <c r="N109" s="18">
        <f>(O108-P108)*$C$22/100</f>
        <v>2.80644595252697</v>
      </c>
      <c r="O109" s="18">
        <f t="shared" si="115"/>
        <v>0.906755598378613</v>
      </c>
      <c r="P109" s="18">
        <f t="shared" si="102"/>
        <v>0.0470636078642573</v>
      </c>
      <c r="Q109" s="24">
        <f t="shared" si="103"/>
        <v>0.00988335765149403</v>
      </c>
      <c r="R109" s="18">
        <f t="shared" si="104"/>
        <v>0.1594000625</v>
      </c>
      <c r="S109" s="25">
        <f t="shared" si="105"/>
        <v>0.0620034741297171</v>
      </c>
      <c r="T109" s="3">
        <v>0.01</v>
      </c>
      <c r="U109" s="26">
        <f t="shared" si="106"/>
        <v>0.000620034741297171</v>
      </c>
      <c r="V109" s="25"/>
      <c r="W109" s="3"/>
      <c r="X109" s="3"/>
      <c r="Y109" s="28"/>
      <c r="Z109" s="3"/>
      <c r="AA109" s="27"/>
      <c r="AB109" s="3"/>
      <c r="AC109" s="3"/>
      <c r="AD109" s="3"/>
      <c r="AE109" s="25">
        <v>0.001</v>
      </c>
      <c r="AF109" s="3">
        <v>0.49</v>
      </c>
      <c r="AG109" s="26">
        <f t="shared" si="107"/>
        <v>0.00049</v>
      </c>
      <c r="AH109" s="35"/>
      <c r="AI109" s="3"/>
      <c r="AJ109" s="26"/>
      <c r="AK109" s="36"/>
      <c r="AL109" s="27"/>
      <c r="AM109" s="27"/>
      <c r="AN109" s="36"/>
      <c r="AO109" s="27"/>
      <c r="AP109" s="26"/>
      <c r="AQ109" s="3">
        <v>0.01</v>
      </c>
      <c r="AR109" s="3">
        <v>0.5</v>
      </c>
      <c r="AS109" s="3">
        <f t="shared" si="108"/>
        <v>0.005</v>
      </c>
      <c r="AT109" s="2">
        <f t="shared" si="109"/>
        <v>0.00611003474129717</v>
      </c>
      <c r="AU109" s="29">
        <f t="shared" si="110"/>
        <v>75.9047916666667</v>
      </c>
      <c r="AV109" s="1">
        <f t="shared" si="111"/>
        <v>0.21</v>
      </c>
      <c r="AW109" s="2">
        <f t="shared" si="112"/>
        <v>0.2075</v>
      </c>
      <c r="AX109" s="1">
        <f t="shared" si="113"/>
        <v>135.401997327943</v>
      </c>
      <c r="AZ109" s="2"/>
    </row>
    <row r="110" s="1" customFormat="1" spans="1:52">
      <c r="A110" s="13"/>
      <c r="B110" s="13"/>
      <c r="C110" s="16">
        <v>5</v>
      </c>
      <c r="D110" s="19">
        <v>14.0258047614516</v>
      </c>
      <c r="E110" s="20">
        <f t="shared" si="114"/>
        <v>8.62728990806667</v>
      </c>
      <c r="F110" s="16" t="s">
        <v>75</v>
      </c>
      <c r="G110" s="13">
        <v>6</v>
      </c>
      <c r="H110" s="18">
        <f t="shared" si="97"/>
        <v>14.0258047614516</v>
      </c>
      <c r="I110" s="18">
        <f t="shared" si="98"/>
        <v>287.175804761452</v>
      </c>
      <c r="J110" s="18">
        <f t="shared" si="99"/>
        <v>0.0993816744934383</v>
      </c>
      <c r="K110" s="18">
        <f t="shared" si="100"/>
        <v>75.9047916666667</v>
      </c>
      <c r="L110" s="18">
        <f t="shared" si="101"/>
        <v>0.759047916666667</v>
      </c>
      <c r="M110" s="13" t="s">
        <v>73</v>
      </c>
      <c r="N110" s="13"/>
      <c r="O110" s="18">
        <f t="shared" si="115"/>
        <v>1.61873990718102</v>
      </c>
      <c r="P110" s="18">
        <f t="shared" si="102"/>
        <v>0.160873082545003</v>
      </c>
      <c r="Q110" s="24">
        <f t="shared" si="103"/>
        <v>0.0337833473344506</v>
      </c>
      <c r="R110" s="18">
        <f t="shared" si="104"/>
        <v>0.1594000625</v>
      </c>
      <c r="S110" s="25">
        <f t="shared" si="105"/>
        <v>0.211940615358608</v>
      </c>
      <c r="T110" s="3">
        <v>0.01</v>
      </c>
      <c r="U110" s="26">
        <f t="shared" si="106"/>
        <v>0.00211940615358608</v>
      </c>
      <c r="V110" s="25"/>
      <c r="W110" s="3"/>
      <c r="X110" s="3"/>
      <c r="Y110" s="28"/>
      <c r="Z110" s="3"/>
      <c r="AA110" s="27"/>
      <c r="AB110" s="3"/>
      <c r="AC110" s="3"/>
      <c r="AD110" s="3"/>
      <c r="AE110" s="25">
        <v>0.005</v>
      </c>
      <c r="AF110" s="3">
        <v>0.49</v>
      </c>
      <c r="AG110" s="26">
        <f t="shared" si="107"/>
        <v>0.00245</v>
      </c>
      <c r="AH110" s="35"/>
      <c r="AI110" s="3"/>
      <c r="AJ110" s="26"/>
      <c r="AK110" s="36"/>
      <c r="AL110" s="27"/>
      <c r="AM110" s="27"/>
      <c r="AN110" s="36"/>
      <c r="AO110" s="27"/>
      <c r="AP110" s="26"/>
      <c r="AQ110" s="3">
        <v>0.015</v>
      </c>
      <c r="AR110" s="3">
        <v>0.5</v>
      </c>
      <c r="AS110" s="3">
        <f t="shared" si="108"/>
        <v>0.0075</v>
      </c>
      <c r="AT110" s="2">
        <f t="shared" si="109"/>
        <v>0.0120694061535861</v>
      </c>
      <c r="AU110" s="29">
        <f t="shared" si="110"/>
        <v>75.9047916666667</v>
      </c>
      <c r="AV110" s="1">
        <f t="shared" si="111"/>
        <v>0.21</v>
      </c>
      <c r="AW110" s="2">
        <f t="shared" si="112"/>
        <v>0.2075</v>
      </c>
      <c r="AX110" s="1">
        <f t="shared" si="113"/>
        <v>267.465205837892</v>
      </c>
      <c r="AZ110" s="2"/>
    </row>
    <row r="111" s="1" customFormat="1" spans="1:52">
      <c r="A111" s="13"/>
      <c r="B111" s="13"/>
      <c r="C111" s="16">
        <v>6</v>
      </c>
      <c r="D111" s="19">
        <v>18.1467798013333</v>
      </c>
      <c r="E111" s="20">
        <f t="shared" si="114"/>
        <v>14.0258047614516</v>
      </c>
      <c r="F111" s="16" t="s">
        <v>73</v>
      </c>
      <c r="G111" s="13">
        <v>7</v>
      </c>
      <c r="H111" s="18">
        <f t="shared" si="97"/>
        <v>18.1467798013333</v>
      </c>
      <c r="I111" s="18">
        <f t="shared" si="98"/>
        <v>291.296779801333</v>
      </c>
      <c r="J111" s="18">
        <f t="shared" si="99"/>
        <v>0.160553354847844</v>
      </c>
      <c r="K111" s="18">
        <f t="shared" si="100"/>
        <v>75.9047916666667</v>
      </c>
      <c r="L111" s="18">
        <f t="shared" si="101"/>
        <v>0.759047916666667</v>
      </c>
      <c r="M111" s="13" t="s">
        <v>73</v>
      </c>
      <c r="N111" s="13"/>
      <c r="O111" s="18">
        <f t="shared" si="115"/>
        <v>2.21691474130269</v>
      </c>
      <c r="P111" s="18">
        <f t="shared" si="102"/>
        <v>0.355933099127786</v>
      </c>
      <c r="Q111" s="24">
        <f t="shared" si="103"/>
        <v>0.0747459508168352</v>
      </c>
      <c r="R111" s="18">
        <f t="shared" si="104"/>
        <v>0.1594000625</v>
      </c>
      <c r="S111" s="25">
        <f t="shared" si="105"/>
        <v>0.468920461162524</v>
      </c>
      <c r="T111" s="3">
        <v>0.01</v>
      </c>
      <c r="U111" s="26">
        <f t="shared" si="106"/>
        <v>0.00468920461162524</v>
      </c>
      <c r="V111" s="25"/>
      <c r="W111" s="3"/>
      <c r="X111" s="3"/>
      <c r="Y111" s="28"/>
      <c r="Z111" s="3"/>
      <c r="AA111" s="27"/>
      <c r="AB111" s="3"/>
      <c r="AC111" s="3"/>
      <c r="AD111" s="3"/>
      <c r="AE111" s="25">
        <v>0.005</v>
      </c>
      <c r="AF111" s="3">
        <v>0.49</v>
      </c>
      <c r="AG111" s="26">
        <f t="shared" si="107"/>
        <v>0.00245</v>
      </c>
      <c r="AH111" s="35"/>
      <c r="AI111" s="3"/>
      <c r="AJ111" s="26"/>
      <c r="AK111" s="36"/>
      <c r="AL111" s="27"/>
      <c r="AM111" s="27"/>
      <c r="AN111" s="36"/>
      <c r="AO111" s="27"/>
      <c r="AP111" s="26"/>
      <c r="AQ111" s="3">
        <v>0.015</v>
      </c>
      <c r="AR111" s="3">
        <v>0.5</v>
      </c>
      <c r="AS111" s="3">
        <f t="shared" si="108"/>
        <v>0.0075</v>
      </c>
      <c r="AT111" s="2">
        <f t="shared" si="109"/>
        <v>0.0146392046116252</v>
      </c>
      <c r="AU111" s="29">
        <f t="shared" si="110"/>
        <v>75.9047916666667</v>
      </c>
      <c r="AV111" s="1">
        <f t="shared" si="111"/>
        <v>0.21</v>
      </c>
      <c r="AW111" s="2">
        <f t="shared" si="112"/>
        <v>0.2075</v>
      </c>
      <c r="AX111" s="1">
        <f t="shared" si="113"/>
        <v>324.413465329277</v>
      </c>
      <c r="AZ111" s="2"/>
    </row>
    <row r="112" s="1" customFormat="1" spans="1:52">
      <c r="A112" s="13"/>
      <c r="B112" s="13"/>
      <c r="C112" s="16">
        <v>7</v>
      </c>
      <c r="D112" s="19">
        <v>19.8593323777419</v>
      </c>
      <c r="E112" s="20">
        <f t="shared" si="114"/>
        <v>18.1467798013333</v>
      </c>
      <c r="F112" s="16" t="s">
        <v>73</v>
      </c>
      <c r="G112" s="13">
        <v>8</v>
      </c>
      <c r="H112" s="18">
        <f t="shared" si="97"/>
        <v>19.8593323777419</v>
      </c>
      <c r="I112" s="18">
        <f t="shared" si="98"/>
        <v>293.009332377742</v>
      </c>
      <c r="J112" s="18">
        <f t="shared" si="99"/>
        <v>0.195193118124583</v>
      </c>
      <c r="K112" s="18">
        <f t="shared" si="100"/>
        <v>75.9047916666667</v>
      </c>
      <c r="L112" s="18">
        <f t="shared" si="101"/>
        <v>0.759047916666667</v>
      </c>
      <c r="M112" s="13" t="s">
        <v>73</v>
      </c>
      <c r="N112" s="13"/>
      <c r="O112" s="18">
        <f t="shared" si="115"/>
        <v>2.62002955884157</v>
      </c>
      <c r="P112" s="18">
        <f t="shared" si="102"/>
        <v>0.511411739168861</v>
      </c>
      <c r="Q112" s="24">
        <f t="shared" si="103"/>
        <v>0.107396465225461</v>
      </c>
      <c r="R112" s="18">
        <f t="shared" si="104"/>
        <v>0.1594000625</v>
      </c>
      <c r="S112" s="25">
        <f t="shared" si="105"/>
        <v>0.673754222809422</v>
      </c>
      <c r="T112" s="3">
        <v>0.01</v>
      </c>
      <c r="U112" s="26">
        <f t="shared" si="106"/>
        <v>0.00673754222809422</v>
      </c>
      <c r="V112" s="25"/>
      <c r="W112" s="3"/>
      <c r="X112" s="3"/>
      <c r="Y112" s="28"/>
      <c r="Z112" s="3"/>
      <c r="AA112" s="27"/>
      <c r="AB112" s="3"/>
      <c r="AC112" s="3"/>
      <c r="AD112" s="3"/>
      <c r="AE112" s="25">
        <v>0.005</v>
      </c>
      <c r="AF112" s="3">
        <v>0.49</v>
      </c>
      <c r="AG112" s="26">
        <f t="shared" si="107"/>
        <v>0.00245</v>
      </c>
      <c r="AH112" s="35"/>
      <c r="AI112" s="3"/>
      <c r="AJ112" s="26"/>
      <c r="AK112" s="36"/>
      <c r="AL112" s="27"/>
      <c r="AM112" s="27"/>
      <c r="AN112" s="36"/>
      <c r="AO112" s="27"/>
      <c r="AP112" s="26"/>
      <c r="AQ112" s="3">
        <v>0.015</v>
      </c>
      <c r="AR112" s="3">
        <v>0.5</v>
      </c>
      <c r="AS112" s="3">
        <f t="shared" si="108"/>
        <v>0.0075</v>
      </c>
      <c r="AT112" s="2">
        <f t="shared" si="109"/>
        <v>0.0166875422280942</v>
      </c>
      <c r="AU112" s="29">
        <f t="shared" si="110"/>
        <v>75.9047916666667</v>
      </c>
      <c r="AV112" s="1">
        <f t="shared" si="111"/>
        <v>0.21</v>
      </c>
      <c r="AW112" s="2">
        <f t="shared" si="112"/>
        <v>0.2075</v>
      </c>
      <c r="AX112" s="1">
        <f t="shared" si="113"/>
        <v>369.805842985869</v>
      </c>
      <c r="AZ112" s="2"/>
    </row>
    <row r="113" s="1" customFormat="1" spans="1:52">
      <c r="A113" s="13"/>
      <c r="B113" s="13"/>
      <c r="C113" s="16">
        <v>8</v>
      </c>
      <c r="D113" s="19">
        <v>18.9011430322581</v>
      </c>
      <c r="E113" s="20">
        <f t="shared" si="114"/>
        <v>19.8593323777419</v>
      </c>
      <c r="F113" s="16" t="s">
        <v>73</v>
      </c>
      <c r="G113" s="13">
        <v>9</v>
      </c>
      <c r="H113" s="18">
        <f t="shared" si="97"/>
        <v>18.9011430322581</v>
      </c>
      <c r="I113" s="18">
        <f t="shared" si="98"/>
        <v>292.051143032258</v>
      </c>
      <c r="J113" s="18">
        <f t="shared" si="99"/>
        <v>0.175031202201389</v>
      </c>
      <c r="K113" s="18">
        <f t="shared" si="100"/>
        <v>75.9047916666667</v>
      </c>
      <c r="L113" s="18">
        <f t="shared" si="101"/>
        <v>0.759047916666667</v>
      </c>
      <c r="M113" s="13" t="s">
        <v>73</v>
      </c>
      <c r="N113" s="13"/>
      <c r="O113" s="18">
        <f t="shared" si="115"/>
        <v>2.86766573633937</v>
      </c>
      <c r="P113" s="18">
        <f t="shared" si="102"/>
        <v>0.501930981343212</v>
      </c>
      <c r="Q113" s="24">
        <f t="shared" si="103"/>
        <v>0.105405506082074</v>
      </c>
      <c r="R113" s="18">
        <f t="shared" si="104"/>
        <v>0.1594000625</v>
      </c>
      <c r="S113" s="25">
        <f t="shared" si="105"/>
        <v>0.661263894310421</v>
      </c>
      <c r="T113" s="3">
        <v>0.01</v>
      </c>
      <c r="U113" s="26">
        <f t="shared" si="106"/>
        <v>0.00661263894310421</v>
      </c>
      <c r="V113" s="25"/>
      <c r="W113" s="3"/>
      <c r="X113" s="3"/>
      <c r="Y113" s="28"/>
      <c r="Z113" s="3"/>
      <c r="AA113" s="27"/>
      <c r="AB113" s="3"/>
      <c r="AC113" s="3"/>
      <c r="AD113" s="3"/>
      <c r="AE113" s="25">
        <v>0.001</v>
      </c>
      <c r="AF113" s="3">
        <v>0.49</v>
      </c>
      <c r="AG113" s="26">
        <f t="shared" si="107"/>
        <v>0.00049</v>
      </c>
      <c r="AH113" s="35"/>
      <c r="AI113" s="3"/>
      <c r="AJ113" s="26"/>
      <c r="AK113" s="36"/>
      <c r="AL113" s="27"/>
      <c r="AM113" s="27"/>
      <c r="AN113" s="36"/>
      <c r="AO113" s="27"/>
      <c r="AP113" s="26"/>
      <c r="AQ113" s="3">
        <v>0.01</v>
      </c>
      <c r="AR113" s="3">
        <v>0.5</v>
      </c>
      <c r="AS113" s="3">
        <f t="shared" si="108"/>
        <v>0.005</v>
      </c>
      <c r="AT113" s="2">
        <f t="shared" si="109"/>
        <v>0.0121026389431042</v>
      </c>
      <c r="AU113" s="29">
        <f t="shared" si="110"/>
        <v>75.9047916666667</v>
      </c>
      <c r="AV113" s="1">
        <f t="shared" si="111"/>
        <v>0.21</v>
      </c>
      <c r="AW113" s="2">
        <f t="shared" si="112"/>
        <v>0.2075</v>
      </c>
      <c r="AX113" s="1">
        <f t="shared" si="113"/>
        <v>268.201664183557</v>
      </c>
      <c r="AZ113" s="2"/>
    </row>
    <row r="114" s="1" customFormat="1" spans="1:52">
      <c r="A114" s="13"/>
      <c r="B114" s="13"/>
      <c r="C114" s="16">
        <v>9</v>
      </c>
      <c r="D114" s="19">
        <v>12.6829369048333</v>
      </c>
      <c r="E114" s="20">
        <f t="shared" si="114"/>
        <v>18.9011430322581</v>
      </c>
      <c r="F114" s="16" t="s">
        <v>73</v>
      </c>
      <c r="G114" s="13">
        <v>10</v>
      </c>
      <c r="H114" s="18">
        <f t="shared" si="97"/>
        <v>12.6829369048333</v>
      </c>
      <c r="I114" s="18">
        <f t="shared" si="98"/>
        <v>285.832936904833</v>
      </c>
      <c r="J114" s="18">
        <f t="shared" si="99"/>
        <v>0.0847476132979897</v>
      </c>
      <c r="K114" s="18">
        <f t="shared" si="100"/>
        <v>75.9047916666667</v>
      </c>
      <c r="L114" s="18">
        <f t="shared" si="101"/>
        <v>0.759047916666667</v>
      </c>
      <c r="M114" s="13" t="s">
        <v>73</v>
      </c>
      <c r="N114" s="13"/>
      <c r="O114" s="18">
        <f t="shared" si="115"/>
        <v>3.12478267166283</v>
      </c>
      <c r="P114" s="18">
        <f t="shared" si="102"/>
        <v>0.26481787349834</v>
      </c>
      <c r="Q114" s="24">
        <f t="shared" si="103"/>
        <v>0.0556117534346515</v>
      </c>
      <c r="R114" s="18">
        <f t="shared" si="104"/>
        <v>0.1594000625</v>
      </c>
      <c r="S114" s="25">
        <f t="shared" si="105"/>
        <v>0.348881628792658</v>
      </c>
      <c r="T114" s="3">
        <v>0.01</v>
      </c>
      <c r="U114" s="26">
        <f t="shared" si="106"/>
        <v>0.00348881628792658</v>
      </c>
      <c r="V114" s="25"/>
      <c r="W114" s="3"/>
      <c r="X114" s="3"/>
      <c r="Y114" s="28"/>
      <c r="Z114" s="3"/>
      <c r="AA114" s="27"/>
      <c r="AB114" s="3"/>
      <c r="AC114" s="3"/>
      <c r="AD114" s="3"/>
      <c r="AE114" s="25">
        <v>0.001</v>
      </c>
      <c r="AF114" s="3">
        <v>0.49</v>
      </c>
      <c r="AG114" s="26">
        <f t="shared" si="107"/>
        <v>0.00049</v>
      </c>
      <c r="AH114" s="35"/>
      <c r="AI114" s="3"/>
      <c r="AJ114" s="26"/>
      <c r="AK114" s="36"/>
      <c r="AL114" s="27"/>
      <c r="AM114" s="27"/>
      <c r="AN114" s="36"/>
      <c r="AO114" s="27"/>
      <c r="AP114" s="26"/>
      <c r="AQ114" s="3">
        <v>0.01</v>
      </c>
      <c r="AR114" s="3">
        <v>0.5</v>
      </c>
      <c r="AS114" s="3">
        <f t="shared" si="108"/>
        <v>0.005</v>
      </c>
      <c r="AT114" s="2">
        <f t="shared" si="109"/>
        <v>0.00897881628792658</v>
      </c>
      <c r="AU114" s="29">
        <f t="shared" si="110"/>
        <v>75.9047916666667</v>
      </c>
      <c r="AV114" s="1">
        <f t="shared" si="111"/>
        <v>0.21</v>
      </c>
      <c r="AW114" s="2">
        <f t="shared" si="112"/>
        <v>0.2075</v>
      </c>
      <c r="AX114" s="1">
        <f t="shared" si="113"/>
        <v>198.975899565477</v>
      </c>
      <c r="AZ114" s="2"/>
    </row>
    <row r="115" s="1" customFormat="1" spans="1:52">
      <c r="A115" s="13"/>
      <c r="B115" s="13"/>
      <c r="C115" s="16">
        <v>10</v>
      </c>
      <c r="D115" s="19">
        <v>6.02111035735484</v>
      </c>
      <c r="E115" s="20">
        <f t="shared" si="114"/>
        <v>12.6829369048333</v>
      </c>
      <c r="F115" s="16" t="s">
        <v>73</v>
      </c>
      <c r="G115" s="13">
        <v>11</v>
      </c>
      <c r="H115" s="18">
        <f t="shared" si="97"/>
        <v>6.02111035735484</v>
      </c>
      <c r="I115" s="18">
        <f t="shared" si="98"/>
        <v>279.171110357355</v>
      </c>
      <c r="J115" s="18">
        <f t="shared" si="99"/>
        <v>0.0375922446027862</v>
      </c>
      <c r="K115" s="18">
        <f t="shared" si="100"/>
        <v>75.9047916666667</v>
      </c>
      <c r="L115" s="18">
        <f t="shared" si="101"/>
        <v>0.759047916666667</v>
      </c>
      <c r="M115" s="13" t="s">
        <v>75</v>
      </c>
      <c r="N115" s="18">
        <f>(O114-P114)*$C$22/100</f>
        <v>2.71696655825626</v>
      </c>
      <c r="O115" s="18">
        <f t="shared" si="115"/>
        <v>0.902046156574891</v>
      </c>
      <c r="P115" s="18">
        <f t="shared" si="102"/>
        <v>0.0339099397609665</v>
      </c>
      <c r="Q115" s="24">
        <f t="shared" si="103"/>
        <v>0.00712108734980296</v>
      </c>
      <c r="R115" s="18">
        <f t="shared" si="104"/>
        <v>0.1594000625</v>
      </c>
      <c r="S115" s="25">
        <f t="shared" si="105"/>
        <v>0.0446743071371315</v>
      </c>
      <c r="T115" s="3">
        <v>0.01</v>
      </c>
      <c r="U115" s="26">
        <f t="shared" si="106"/>
        <v>0.000446743071371315</v>
      </c>
      <c r="V115" s="25"/>
      <c r="W115" s="3"/>
      <c r="X115" s="3"/>
      <c r="Y115" s="28"/>
      <c r="Z115" s="3"/>
      <c r="AA115" s="27"/>
      <c r="AB115" s="3"/>
      <c r="AC115" s="3"/>
      <c r="AD115" s="3"/>
      <c r="AE115" s="25">
        <v>0.001</v>
      </c>
      <c r="AF115" s="3">
        <v>0.49</v>
      </c>
      <c r="AG115" s="26">
        <f t="shared" si="107"/>
        <v>0.00049</v>
      </c>
      <c r="AH115" s="35"/>
      <c r="AI115" s="3"/>
      <c r="AJ115" s="26"/>
      <c r="AK115" s="36"/>
      <c r="AL115" s="27"/>
      <c r="AM115" s="27"/>
      <c r="AN115" s="36"/>
      <c r="AO115" s="27"/>
      <c r="AP115" s="26"/>
      <c r="AQ115" s="3">
        <v>0.01</v>
      </c>
      <c r="AR115" s="3">
        <v>0.5</v>
      </c>
      <c r="AS115" s="3">
        <f t="shared" si="108"/>
        <v>0.005</v>
      </c>
      <c r="AT115" s="2">
        <f t="shared" si="109"/>
        <v>0.00593674307137132</v>
      </c>
      <c r="AU115" s="29">
        <f t="shared" si="110"/>
        <v>75.9047916666667</v>
      </c>
      <c r="AV115" s="1">
        <f t="shared" si="111"/>
        <v>0.21</v>
      </c>
      <c r="AW115" s="2">
        <f t="shared" si="112"/>
        <v>0.2075</v>
      </c>
      <c r="AX115" s="1">
        <f t="shared" si="113"/>
        <v>131.561751041017</v>
      </c>
      <c r="AZ115" s="2"/>
    </row>
    <row r="116" s="1" customFormat="1" spans="1:52">
      <c r="A116" s="13"/>
      <c r="B116" s="13"/>
      <c r="C116" s="16">
        <v>11</v>
      </c>
      <c r="D116" s="19">
        <v>-3.36471132116667</v>
      </c>
      <c r="E116" s="20">
        <f t="shared" si="114"/>
        <v>6.02111035735484</v>
      </c>
      <c r="F116" s="16" t="s">
        <v>75</v>
      </c>
      <c r="G116" s="13">
        <v>12</v>
      </c>
      <c r="H116" s="18">
        <f t="shared" si="97"/>
        <v>-3.36471132116667</v>
      </c>
      <c r="I116" s="18">
        <f t="shared" si="98"/>
        <v>269.785288678833</v>
      </c>
      <c r="J116" s="18">
        <f t="shared" si="99"/>
        <v>0.011172001729049</v>
      </c>
      <c r="K116" s="18">
        <f t="shared" si="100"/>
        <v>75.9047916666667</v>
      </c>
      <c r="L116" s="18">
        <f t="shared" si="101"/>
        <v>0.759047916666667</v>
      </c>
      <c r="M116" s="13" t="s">
        <v>73</v>
      </c>
      <c r="N116" s="13"/>
      <c r="O116" s="18">
        <f t="shared" si="115"/>
        <v>1.62718413348059</v>
      </c>
      <c r="P116" s="18">
        <f t="shared" si="102"/>
        <v>0.0181789039527263</v>
      </c>
      <c r="Q116" s="24">
        <f t="shared" si="103"/>
        <v>0.00381756983007252</v>
      </c>
      <c r="R116" s="18">
        <f t="shared" si="104"/>
        <v>0.1594000625</v>
      </c>
      <c r="S116" s="25">
        <f t="shared" si="105"/>
        <v>0.0239496131318801</v>
      </c>
      <c r="T116" s="3">
        <v>0.01</v>
      </c>
      <c r="U116" s="26">
        <f t="shared" si="106"/>
        <v>0.000239496131318801</v>
      </c>
      <c r="V116" s="25"/>
      <c r="W116" s="3"/>
      <c r="X116" s="3"/>
      <c r="Y116" s="28"/>
      <c r="Z116" s="3"/>
      <c r="AA116" s="27"/>
      <c r="AB116" s="3"/>
      <c r="AC116" s="3"/>
      <c r="AD116" s="3"/>
      <c r="AE116" s="25">
        <v>0.001</v>
      </c>
      <c r="AF116" s="3">
        <v>0.49</v>
      </c>
      <c r="AG116" s="26">
        <f t="shared" si="107"/>
        <v>0.00049</v>
      </c>
      <c r="AH116" s="35"/>
      <c r="AI116" s="3"/>
      <c r="AJ116" s="26"/>
      <c r="AK116" s="36"/>
      <c r="AL116" s="27"/>
      <c r="AM116" s="27"/>
      <c r="AN116" s="36"/>
      <c r="AO116" s="27"/>
      <c r="AP116" s="26"/>
      <c r="AQ116" s="3">
        <v>0.01</v>
      </c>
      <c r="AR116" s="3">
        <v>0.5</v>
      </c>
      <c r="AS116" s="3">
        <f t="shared" si="108"/>
        <v>0.005</v>
      </c>
      <c r="AT116" s="2">
        <f t="shared" si="109"/>
        <v>0.0057294961313188</v>
      </c>
      <c r="AU116" s="29">
        <f t="shared" si="110"/>
        <v>75.9047916666667</v>
      </c>
      <c r="AV116" s="1">
        <f t="shared" si="111"/>
        <v>0.21</v>
      </c>
      <c r="AW116" s="2">
        <f t="shared" si="112"/>
        <v>0.2075</v>
      </c>
      <c r="AX116" s="1">
        <f t="shared" si="113"/>
        <v>126.969035809211</v>
      </c>
      <c r="AY116" s="1">
        <f>SUM(AX105:AX116)</f>
        <v>2333.39270815442</v>
      </c>
      <c r="AZ116" s="2"/>
    </row>
    <row r="117" s="1" customFormat="1" spans="1:46">
      <c r="A117" s="13"/>
      <c r="B117" s="13"/>
      <c r="C117" s="16">
        <v>12</v>
      </c>
      <c r="D117" s="19">
        <v>-8.52814021677419</v>
      </c>
      <c r="E117" s="20">
        <f t="shared" si="114"/>
        <v>-3.36471132116667</v>
      </c>
      <c r="F117" s="16" t="s">
        <v>73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AT117" s="2"/>
    </row>
  </sheetData>
  <mergeCells count="6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S103:U103"/>
    <mergeCell ref="V103:X103"/>
    <mergeCell ref="Y103:AA103"/>
    <mergeCell ref="AB103:AD103"/>
    <mergeCell ref="AE103:AG103"/>
    <mergeCell ref="AH103:AJ103"/>
    <mergeCell ref="AK103:AM103"/>
    <mergeCell ref="AN103:AP103"/>
    <mergeCell ref="AQ103:AS103"/>
    <mergeCell ref="A104:B104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17"/>
  <sheetViews>
    <sheetView workbookViewId="0">
      <selection activeCell="H18" sqref="H18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11.4444444444444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5.6666666666667" style="1"/>
    <col min="55" max="16384" width="8.88888888888889" style="1"/>
  </cols>
  <sheetData>
    <row r="1" s="1" customFormat="1" spans="3:47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U1" s="2"/>
    </row>
    <row r="2" s="1" customFormat="1" spans="1:47">
      <c r="A2" s="4" t="s">
        <v>52</v>
      </c>
      <c r="B2" s="5" t="s">
        <v>10</v>
      </c>
      <c r="C2" s="3"/>
      <c r="D2" s="3"/>
      <c r="E2" s="6">
        <v>1442.08</v>
      </c>
      <c r="F2" s="3">
        <v>734.672</v>
      </c>
      <c r="G2" s="7">
        <f>(F2+F3+F4)/3</f>
        <v>1194.134</v>
      </c>
      <c r="H2" s="3">
        <v>0.18</v>
      </c>
      <c r="I2" s="21">
        <f>(H2+H3+H4)/3</f>
        <v>0.136666666666667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U2" s="2"/>
    </row>
    <row r="3" s="1" customFormat="1" spans="1:47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1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U3" s="2"/>
    </row>
    <row r="4" s="1" customFormat="1" spans="1:47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1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U4" s="2"/>
    </row>
    <row r="5" s="1" customFormat="1" spans="1:47">
      <c r="A5" s="4" t="s">
        <v>4</v>
      </c>
      <c r="B5" s="5" t="s">
        <v>15</v>
      </c>
      <c r="C5" s="3"/>
      <c r="D5" s="3"/>
      <c r="E5" s="6">
        <v>1386.40273972603</v>
      </c>
      <c r="F5" s="3">
        <v>91.104</v>
      </c>
      <c r="G5" s="7">
        <f>(F5+F6)/2</f>
        <v>92.50925</v>
      </c>
      <c r="H5" s="3">
        <v>0.13</v>
      </c>
      <c r="I5" s="21">
        <f>(H5+H6)/2</f>
        <v>0.16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U5" s="2"/>
    </row>
    <row r="6" s="1" customFormat="1" spans="1:47">
      <c r="A6" s="4"/>
      <c r="B6" s="5" t="s">
        <v>16</v>
      </c>
      <c r="C6" s="3"/>
      <c r="D6" s="3"/>
      <c r="E6" s="10"/>
      <c r="F6" s="3">
        <v>93.9145</v>
      </c>
      <c r="G6" s="11"/>
      <c r="H6" s="3">
        <v>0.19</v>
      </c>
      <c r="I6" s="21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U6" s="2"/>
    </row>
    <row r="7" s="1" customFormat="1" spans="1:47">
      <c r="A7" s="4" t="s">
        <v>5</v>
      </c>
      <c r="B7" s="5"/>
      <c r="C7" s="3"/>
      <c r="D7" s="3"/>
      <c r="E7" s="12">
        <v>194.092724251845</v>
      </c>
      <c r="F7" s="3">
        <v>134.758</v>
      </c>
      <c r="G7" s="3"/>
      <c r="H7" s="3">
        <v>0.29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U7" s="2"/>
    </row>
    <row r="8" s="1" customFormat="1" spans="1:47">
      <c r="A8" s="4" t="s">
        <v>6</v>
      </c>
      <c r="B8" s="5"/>
      <c r="C8" s="3"/>
      <c r="D8" s="3"/>
      <c r="E8" s="12">
        <v>9.40496028075646</v>
      </c>
      <c r="F8" s="3">
        <v>625.464</v>
      </c>
      <c r="G8" s="3"/>
      <c r="H8" s="3">
        <v>0.26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U8" s="2"/>
    </row>
    <row r="9" s="1" customFormat="1" spans="1:47">
      <c r="A9" s="4" t="s">
        <v>7</v>
      </c>
      <c r="B9" s="5"/>
      <c r="C9" s="3"/>
      <c r="D9" s="3"/>
      <c r="E9" s="12">
        <v>0.253</v>
      </c>
      <c r="F9" s="3">
        <v>341.64</v>
      </c>
      <c r="G9" s="3"/>
      <c r="H9" s="3">
        <v>0.26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U9" s="2"/>
    </row>
    <row r="10" s="1" customFormat="1" spans="1:47">
      <c r="A10" s="4" t="s">
        <v>8</v>
      </c>
      <c r="B10" s="5"/>
      <c r="C10" s="3"/>
      <c r="D10" s="3"/>
      <c r="E10" s="12">
        <v>0.156713653490395</v>
      </c>
      <c r="F10" s="3">
        <v>341.64</v>
      </c>
      <c r="G10" s="3"/>
      <c r="H10" s="3">
        <v>0.26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U10" s="2"/>
    </row>
    <row r="11" s="1" customFormat="1" spans="1:47">
      <c r="A11" s="4" t="s">
        <v>9</v>
      </c>
      <c r="B11" s="5"/>
      <c r="C11" s="3"/>
      <c r="D11" s="3"/>
      <c r="E11" s="12">
        <v>1.12</v>
      </c>
      <c r="F11" s="3">
        <v>910.8575</v>
      </c>
      <c r="G11" s="3"/>
      <c r="H11" s="3">
        <v>0.21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U11" s="2"/>
    </row>
    <row r="12" s="1" customFormat="1" spans="8:46"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T12" s="2"/>
    </row>
    <row r="13" s="1" customFormat="1" spans="46:46">
      <c r="AT13" s="2"/>
    </row>
    <row r="14" s="1" customFormat="1" spans="1:46">
      <c r="A14" s="13" t="s">
        <v>17</v>
      </c>
      <c r="B14" s="13" t="s">
        <v>18</v>
      </c>
      <c r="C14" s="13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AV38+AV53+BB69+AY85+AY101+BB101+AY116+AG69</f>
        <v>8193428.34694334</v>
      </c>
      <c r="J14" s="14" t="s">
        <v>21</v>
      </c>
      <c r="K14" s="14">
        <f>I14/(10000*1000)</f>
        <v>0.819342834694334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23</v>
      </c>
      <c r="B15" s="13" t="s">
        <v>18</v>
      </c>
      <c r="C15" s="13"/>
      <c r="D15" s="13"/>
      <c r="E15" s="13"/>
      <c r="F15" s="13"/>
      <c r="G15" s="14"/>
      <c r="H15" s="14" t="s">
        <v>24</v>
      </c>
      <c r="I15" s="14">
        <v>12554192.8817107</v>
      </c>
      <c r="J15" s="14" t="s">
        <v>21</v>
      </c>
      <c r="K15" s="14">
        <f>I15/(10000*1000)</f>
        <v>1.25541928817107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25</v>
      </c>
      <c r="B16" s="13" t="s">
        <v>26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27</v>
      </c>
      <c r="B17" s="13" t="s">
        <v>28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13" t="s">
        <v>31</v>
      </c>
      <c r="B18" s="13" t="s">
        <v>32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34</v>
      </c>
      <c r="B19" s="13" t="s">
        <v>32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37</v>
      </c>
      <c r="B20" s="13" t="s">
        <v>38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39</v>
      </c>
      <c r="B21" s="13" t="s">
        <v>40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41</v>
      </c>
      <c r="B22" s="13" t="s">
        <v>36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42</v>
      </c>
      <c r="B23" s="13" t="s">
        <v>43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44</v>
      </c>
      <c r="T25" s="23"/>
      <c r="U25" s="23"/>
      <c r="V25" s="23" t="s">
        <v>45</v>
      </c>
      <c r="W25" s="23"/>
      <c r="X25" s="23"/>
      <c r="Y25" s="23" t="s">
        <v>46</v>
      </c>
      <c r="Z25" s="23"/>
      <c r="AA25" s="23"/>
      <c r="AB25" s="23" t="s">
        <v>47</v>
      </c>
      <c r="AC25" s="23"/>
      <c r="AD25" s="23"/>
      <c r="AE25" s="23" t="s">
        <v>48</v>
      </c>
      <c r="AF25" s="23"/>
      <c r="AG25" s="23"/>
      <c r="AH25" s="23" t="s">
        <v>49</v>
      </c>
      <c r="AI25" s="23"/>
      <c r="AJ25" s="23"/>
      <c r="AK25" s="31" t="s">
        <v>50</v>
      </c>
      <c r="AL25" s="32"/>
      <c r="AM25" s="33"/>
      <c r="AN25" s="23" t="s">
        <v>51</v>
      </c>
      <c r="AO25" s="23"/>
      <c r="AP25" s="23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4" t="s">
        <v>11</v>
      </c>
      <c r="AO26" s="34" t="s">
        <v>12</v>
      </c>
      <c r="AP26" s="34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1194.134</v>
      </c>
      <c r="C27" s="16" t="s">
        <v>72</v>
      </c>
      <c r="D27" s="17">
        <v>-15</v>
      </c>
      <c r="E27" s="16"/>
      <c r="F27" s="16"/>
      <c r="G27" s="13">
        <v>1</v>
      </c>
      <c r="H27" s="18">
        <f t="shared" ref="H27:H38" si="0">E28</f>
        <v>-15</v>
      </c>
      <c r="I27" s="18">
        <f t="shared" ref="I27:I38" si="1">H27+273.15</f>
        <v>258.15</v>
      </c>
      <c r="J27" s="18">
        <f t="shared" ref="J27:J38" si="2">EXP(($C$16*(I27-$C$14))/($C$17*I27*$C$14))</f>
        <v>0.00219620150298724</v>
      </c>
      <c r="K27" s="18">
        <f t="shared" ref="K27:K38" si="3">$B$27/12</f>
        <v>99.5111666666667</v>
      </c>
      <c r="L27" s="18">
        <f t="shared" ref="L27:L38" si="4">K27*$B$28/100</f>
        <v>0.995111666666667</v>
      </c>
      <c r="M27" s="13" t="s">
        <v>73</v>
      </c>
      <c r="N27" s="13"/>
      <c r="O27" s="18">
        <f>L27</f>
        <v>0.995111666666667</v>
      </c>
      <c r="P27" s="18">
        <f t="shared" ref="P27:P38" si="5">O27*J27</f>
        <v>0.00218546573797347</v>
      </c>
      <c r="Q27" s="24">
        <f t="shared" ref="Q27:Q38" si="6">P27*$B$29</f>
        <v>0.000298680317523041</v>
      </c>
      <c r="R27" s="18">
        <f t="shared" ref="R27:R38" si="7">L27*$B$29</f>
        <v>0.135998594444444</v>
      </c>
      <c r="S27" s="25">
        <f t="shared" ref="S27:S38" si="8">Q27/R27</f>
        <v>0.00219620150298724</v>
      </c>
      <c r="T27" s="3">
        <v>0.01</v>
      </c>
      <c r="U27" s="26">
        <f t="shared" ref="U27:U38" si="9">S27*T27</f>
        <v>2.19620150298724e-5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0.0219219620150299</v>
      </c>
      <c r="AR27" s="29">
        <f t="shared" ref="AR27:AR38" si="15">$B$27/12</f>
        <v>99.5111666666667</v>
      </c>
      <c r="AS27" s="1">
        <f t="shared" ref="AS27:AS38" si="16">$B$29</f>
        <v>0.136666666666667</v>
      </c>
      <c r="AT27" s="2">
        <f>$E$2/12</f>
        <v>120.173333333333</v>
      </c>
      <c r="AU27" s="1">
        <f t="shared" ref="AU27:AU38" si="17">AT27*10000*AS27*0.67*AR27*AQ27</f>
        <v>240047.25894192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-16.8697148732258</v>
      </c>
      <c r="E28" s="20">
        <f t="shared" ref="E28:E39" si="18">D27</f>
        <v>-15</v>
      </c>
      <c r="F28" s="16" t="s">
        <v>73</v>
      </c>
      <c r="G28" s="13">
        <v>2</v>
      </c>
      <c r="H28" s="18">
        <f t="shared" si="0"/>
        <v>-16.8697148732258</v>
      </c>
      <c r="I28" s="18">
        <f t="shared" si="1"/>
        <v>256.280285126774</v>
      </c>
      <c r="J28" s="18">
        <f t="shared" si="2"/>
        <v>0.00166788698233058</v>
      </c>
      <c r="K28" s="18">
        <f t="shared" si="3"/>
        <v>99.5111666666667</v>
      </c>
      <c r="L28" s="18">
        <f t="shared" si="4"/>
        <v>0.995111666666667</v>
      </c>
      <c r="M28" s="13" t="s">
        <v>73</v>
      </c>
      <c r="N28" s="13"/>
      <c r="O28" s="18">
        <f t="shared" ref="O28:O38" si="19">L28+O27-P27-N28</f>
        <v>1.98803786759536</v>
      </c>
      <c r="P28" s="18">
        <f t="shared" si="5"/>
        <v>0.00331582247974255</v>
      </c>
      <c r="Q28" s="24">
        <f t="shared" si="6"/>
        <v>0.000453162405564815</v>
      </c>
      <c r="R28" s="18">
        <f t="shared" si="7"/>
        <v>0.135998594444444</v>
      </c>
      <c r="S28" s="25">
        <f t="shared" si="8"/>
        <v>0.00333211094876375</v>
      </c>
      <c r="T28" s="3">
        <v>0.01</v>
      </c>
      <c r="U28" s="26">
        <f t="shared" si="9"/>
        <v>3.33211094876375e-5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0.0219333211094876</v>
      </c>
      <c r="AR28" s="29">
        <f t="shared" si="15"/>
        <v>99.5111666666667</v>
      </c>
      <c r="AS28" s="1">
        <f t="shared" si="16"/>
        <v>0.136666666666667</v>
      </c>
      <c r="AT28" s="2">
        <f t="shared" ref="AT28:AT38" si="20">$E$2/12</f>
        <v>120.173333333333</v>
      </c>
      <c r="AU28" s="1">
        <f t="shared" si="17"/>
        <v>240171.641945904</v>
      </c>
    </row>
    <row r="29" s="1" customFormat="1" spans="1:47">
      <c r="A29" s="13" t="s">
        <v>37</v>
      </c>
      <c r="B29" s="13">
        <f>I2</f>
        <v>0.136666666666667</v>
      </c>
      <c r="C29" s="16">
        <v>2</v>
      </c>
      <c r="D29" s="19">
        <v>-11.8479802757586</v>
      </c>
      <c r="E29" s="20">
        <f t="shared" si="18"/>
        <v>-16.8697148732258</v>
      </c>
      <c r="F29" s="16" t="s">
        <v>73</v>
      </c>
      <c r="G29" s="13">
        <v>3</v>
      </c>
      <c r="H29" s="18">
        <f t="shared" si="0"/>
        <v>-11.8479802757586</v>
      </c>
      <c r="I29" s="18">
        <f t="shared" si="1"/>
        <v>261.302019724241</v>
      </c>
      <c r="J29" s="18">
        <f t="shared" si="2"/>
        <v>0.00346151601458512</v>
      </c>
      <c r="K29" s="18">
        <f t="shared" si="3"/>
        <v>99.5111666666667</v>
      </c>
      <c r="L29" s="18">
        <f t="shared" si="4"/>
        <v>0.995111666666667</v>
      </c>
      <c r="M29" s="13" t="s">
        <v>73</v>
      </c>
      <c r="N29" s="13"/>
      <c r="O29" s="18">
        <f t="shared" si="19"/>
        <v>2.97983371178228</v>
      </c>
      <c r="P29" s="18">
        <f t="shared" si="5"/>
        <v>0.010314742114135</v>
      </c>
      <c r="Q29" s="24">
        <f t="shared" si="6"/>
        <v>0.00140968142226512</v>
      </c>
      <c r="R29" s="18">
        <f t="shared" si="7"/>
        <v>0.135998594444444</v>
      </c>
      <c r="S29" s="25">
        <f t="shared" si="8"/>
        <v>0.01036541170167</v>
      </c>
      <c r="T29" s="3">
        <v>0.01</v>
      </c>
      <c r="U29" s="26">
        <f t="shared" si="9"/>
        <v>0.0001036541170167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0.0220036541170167</v>
      </c>
      <c r="AR29" s="29">
        <f t="shared" si="15"/>
        <v>99.5111666666667</v>
      </c>
      <c r="AS29" s="1">
        <f t="shared" si="16"/>
        <v>0.136666666666667</v>
      </c>
      <c r="AT29" s="2">
        <f t="shared" si="20"/>
        <v>120.173333333333</v>
      </c>
      <c r="AU29" s="1">
        <f t="shared" si="17"/>
        <v>240941.794072749</v>
      </c>
    </row>
    <row r="30" s="1" customFormat="1" spans="1:47">
      <c r="A30" s="13"/>
      <c r="B30" s="13"/>
      <c r="C30" s="16">
        <v>3</v>
      </c>
      <c r="D30" s="19">
        <v>-8.97706734467742</v>
      </c>
      <c r="E30" s="20">
        <f t="shared" si="18"/>
        <v>-11.8479802757586</v>
      </c>
      <c r="F30" s="16" t="s">
        <v>73</v>
      </c>
      <c r="G30" s="13">
        <v>4</v>
      </c>
      <c r="H30" s="18">
        <f t="shared" si="0"/>
        <v>-8.97706734467742</v>
      </c>
      <c r="I30" s="18">
        <f t="shared" si="1"/>
        <v>264.172932655323</v>
      </c>
      <c r="J30" s="18">
        <f t="shared" si="2"/>
        <v>0.00518961609016931</v>
      </c>
      <c r="K30" s="18">
        <f t="shared" si="3"/>
        <v>99.5111666666667</v>
      </c>
      <c r="L30" s="18">
        <f t="shared" si="4"/>
        <v>0.995111666666667</v>
      </c>
      <c r="M30" s="13" t="s">
        <v>73</v>
      </c>
      <c r="N30" s="13"/>
      <c r="O30" s="18">
        <f t="shared" si="19"/>
        <v>3.96463063633482</v>
      </c>
      <c r="P30" s="18">
        <f t="shared" si="5"/>
        <v>0.0205749109419013</v>
      </c>
      <c r="Q30" s="24">
        <f t="shared" si="6"/>
        <v>0.00281190449539318</v>
      </c>
      <c r="R30" s="18">
        <f t="shared" si="7"/>
        <v>0.135998594444444</v>
      </c>
      <c r="S30" s="25">
        <f t="shared" si="8"/>
        <v>0.0206759820340779</v>
      </c>
      <c r="T30" s="3">
        <v>0.01</v>
      </c>
      <c r="U30" s="26">
        <f t="shared" si="9"/>
        <v>0.000206759820340779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0.0221067598203408</v>
      </c>
      <c r="AR30" s="29">
        <f t="shared" si="15"/>
        <v>99.5111666666667</v>
      </c>
      <c r="AS30" s="1">
        <f t="shared" si="16"/>
        <v>0.136666666666667</v>
      </c>
      <c r="AT30" s="2">
        <f t="shared" si="20"/>
        <v>120.173333333333</v>
      </c>
      <c r="AU30" s="1">
        <f t="shared" si="17"/>
        <v>242070.809871939</v>
      </c>
    </row>
    <row r="31" s="1" customFormat="1" spans="1:47">
      <c r="A31" s="13"/>
      <c r="B31" s="13"/>
      <c r="C31" s="16">
        <v>4</v>
      </c>
      <c r="D31" s="19">
        <v>-3.5500211107</v>
      </c>
      <c r="E31" s="20">
        <f t="shared" si="18"/>
        <v>-8.97706734467742</v>
      </c>
      <c r="F31" s="16" t="s">
        <v>73</v>
      </c>
      <c r="G31" s="13">
        <v>5</v>
      </c>
      <c r="H31" s="18">
        <f t="shared" si="0"/>
        <v>-3.5500211107</v>
      </c>
      <c r="I31" s="18">
        <f t="shared" si="1"/>
        <v>269.5999788893</v>
      </c>
      <c r="J31" s="18">
        <f t="shared" si="2"/>
        <v>0.0108982660887605</v>
      </c>
      <c r="K31" s="18">
        <f t="shared" si="3"/>
        <v>99.5111666666667</v>
      </c>
      <c r="L31" s="18">
        <f t="shared" si="4"/>
        <v>0.995111666666667</v>
      </c>
      <c r="M31" s="13" t="s">
        <v>75</v>
      </c>
      <c r="N31" s="18">
        <f>(O30-P30)*C22/100</f>
        <v>3.74685293912327</v>
      </c>
      <c r="O31" s="18">
        <f t="shared" si="19"/>
        <v>1.19231445293631</v>
      </c>
      <c r="P31" s="18">
        <f t="shared" si="5"/>
        <v>0.0129941601695748</v>
      </c>
      <c r="Q31" s="24">
        <f t="shared" si="6"/>
        <v>0.00177586855650856</v>
      </c>
      <c r="R31" s="18">
        <f t="shared" si="7"/>
        <v>0.135998594444444</v>
      </c>
      <c r="S31" s="25">
        <f t="shared" si="8"/>
        <v>0.0130579919870716</v>
      </c>
      <c r="T31" s="3">
        <v>0.01</v>
      </c>
      <c r="U31" s="26">
        <f t="shared" si="9"/>
        <v>0.000130579919870716</v>
      </c>
      <c r="V31" s="25"/>
      <c r="W31" s="3"/>
      <c r="X31" s="26"/>
      <c r="Y31" s="28">
        <v>0.02</v>
      </c>
      <c r="Z31" s="3">
        <v>0.21</v>
      </c>
      <c r="AA31" s="27">
        <f t="shared" si="10"/>
        <v>0.0042</v>
      </c>
      <c r="AB31" s="3">
        <v>0.01</v>
      </c>
      <c r="AC31" s="3">
        <v>0.29</v>
      </c>
      <c r="AD31" s="27">
        <f t="shared" si="11"/>
        <v>0.0029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</v>
      </c>
      <c r="AO31" s="3">
        <v>0.38</v>
      </c>
      <c r="AP31" s="3">
        <f t="shared" si="13"/>
        <v>0.0038</v>
      </c>
      <c r="AQ31" s="1">
        <f t="shared" si="14"/>
        <v>0.0220305799198707</v>
      </c>
      <c r="AR31" s="29">
        <f t="shared" si="15"/>
        <v>99.5111666666667</v>
      </c>
      <c r="AS31" s="1">
        <f t="shared" si="16"/>
        <v>0.136666666666667</v>
      </c>
      <c r="AT31" s="2">
        <f t="shared" si="20"/>
        <v>120.173333333333</v>
      </c>
      <c r="AU31" s="1">
        <f t="shared" si="17"/>
        <v>241236.633794006</v>
      </c>
    </row>
    <row r="32" s="1" customFormat="1" spans="1:47">
      <c r="A32" s="13"/>
      <c r="B32" s="13"/>
      <c r="C32" s="16">
        <v>5</v>
      </c>
      <c r="D32" s="19">
        <v>2.56140063793548</v>
      </c>
      <c r="E32" s="20">
        <f t="shared" si="18"/>
        <v>-3.5500211107</v>
      </c>
      <c r="F32" s="16" t="s">
        <v>75</v>
      </c>
      <c r="G32" s="13">
        <v>6</v>
      </c>
      <c r="H32" s="18">
        <f t="shared" si="0"/>
        <v>2.56140063793548</v>
      </c>
      <c r="I32" s="18">
        <f t="shared" si="1"/>
        <v>275.711400637935</v>
      </c>
      <c r="J32" s="18">
        <f t="shared" si="2"/>
        <v>0.0242676563198068</v>
      </c>
      <c r="K32" s="18">
        <f t="shared" si="3"/>
        <v>99.5111666666667</v>
      </c>
      <c r="L32" s="18">
        <f t="shared" si="4"/>
        <v>0.995111666666667</v>
      </c>
      <c r="M32" s="13" t="s">
        <v>73</v>
      </c>
      <c r="N32" s="13"/>
      <c r="O32" s="18">
        <f t="shared" si="19"/>
        <v>2.1744319594334</v>
      </c>
      <c r="P32" s="18">
        <f t="shared" si="5"/>
        <v>0.0527683674823339</v>
      </c>
      <c r="Q32" s="24">
        <f t="shared" si="6"/>
        <v>0.00721167688925231</v>
      </c>
      <c r="R32" s="18">
        <f t="shared" si="7"/>
        <v>0.135998594444444</v>
      </c>
      <c r="S32" s="25">
        <f t="shared" si="8"/>
        <v>0.0530275839887322</v>
      </c>
      <c r="T32" s="3">
        <v>0.01</v>
      </c>
      <c r="U32" s="26">
        <f t="shared" si="9"/>
        <v>0.000530275839887322</v>
      </c>
      <c r="V32" s="25"/>
      <c r="W32" s="3"/>
      <c r="X32" s="26"/>
      <c r="Y32" s="28">
        <v>0.02</v>
      </c>
      <c r="Z32" s="3">
        <v>0.21</v>
      </c>
      <c r="AA32" s="27">
        <f t="shared" si="10"/>
        <v>0.0042</v>
      </c>
      <c r="AB32" s="3">
        <v>0.01</v>
      </c>
      <c r="AC32" s="3">
        <v>0.29</v>
      </c>
      <c r="AD32" s="27">
        <f t="shared" si="11"/>
        <v>0.0029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</v>
      </c>
      <c r="AO32" s="3">
        <v>0.38</v>
      </c>
      <c r="AP32" s="3">
        <f t="shared" si="13"/>
        <v>0.0038</v>
      </c>
      <c r="AQ32" s="1">
        <f t="shared" si="14"/>
        <v>0.0224302758398873</v>
      </c>
      <c r="AR32" s="29">
        <f t="shared" si="15"/>
        <v>99.5111666666667</v>
      </c>
      <c r="AS32" s="1">
        <f t="shared" si="16"/>
        <v>0.136666666666667</v>
      </c>
      <c r="AT32" s="2">
        <f t="shared" si="20"/>
        <v>120.173333333333</v>
      </c>
      <c r="AU32" s="1">
        <f t="shared" si="17"/>
        <v>245613.336478942</v>
      </c>
    </row>
    <row r="33" s="1" customFormat="1" spans="1:47">
      <c r="A33" s="13"/>
      <c r="B33" s="13"/>
      <c r="C33" s="16">
        <v>6</v>
      </c>
      <c r="D33" s="19">
        <v>7.28935500393333</v>
      </c>
      <c r="E33" s="20">
        <f t="shared" si="18"/>
        <v>2.56140063793548</v>
      </c>
      <c r="F33" s="16" t="s">
        <v>73</v>
      </c>
      <c r="G33" s="13">
        <v>7</v>
      </c>
      <c r="H33" s="18">
        <f t="shared" si="0"/>
        <v>7.28935500393333</v>
      </c>
      <c r="I33" s="18">
        <f t="shared" si="1"/>
        <v>280.439355003933</v>
      </c>
      <c r="J33" s="18">
        <f t="shared" si="2"/>
        <v>0.0440148015595713</v>
      </c>
      <c r="K33" s="18">
        <f t="shared" si="3"/>
        <v>99.5111666666667</v>
      </c>
      <c r="L33" s="18">
        <f t="shared" si="4"/>
        <v>0.995111666666667</v>
      </c>
      <c r="M33" s="13" t="s">
        <v>73</v>
      </c>
      <c r="N33" s="13"/>
      <c r="O33" s="18">
        <f t="shared" si="19"/>
        <v>3.11677525861774</v>
      </c>
      <c r="P33" s="18">
        <f t="shared" si="5"/>
        <v>0.137184244513841</v>
      </c>
      <c r="Q33" s="24">
        <f t="shared" si="6"/>
        <v>0.0187485134168916</v>
      </c>
      <c r="R33" s="18">
        <f t="shared" si="7"/>
        <v>0.135998594444444</v>
      </c>
      <c r="S33" s="25">
        <f t="shared" si="8"/>
        <v>0.137858141060056</v>
      </c>
      <c r="T33" s="3">
        <v>0.01</v>
      </c>
      <c r="U33" s="26">
        <f t="shared" si="9"/>
        <v>0.00137858141060056</v>
      </c>
      <c r="V33" s="25"/>
      <c r="W33" s="3"/>
      <c r="X33" s="26"/>
      <c r="Y33" s="28">
        <v>0.02</v>
      </c>
      <c r="Z33" s="3">
        <v>0.21</v>
      </c>
      <c r="AA33" s="27">
        <f t="shared" si="10"/>
        <v>0.0042</v>
      </c>
      <c r="AB33" s="3">
        <v>0.01</v>
      </c>
      <c r="AC33" s="3">
        <v>0.29</v>
      </c>
      <c r="AD33" s="27">
        <f t="shared" si="11"/>
        <v>0.0029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</v>
      </c>
      <c r="AO33" s="3">
        <v>0.38</v>
      </c>
      <c r="AP33" s="3">
        <f t="shared" si="13"/>
        <v>0.0038</v>
      </c>
      <c r="AQ33" s="1">
        <f t="shared" si="14"/>
        <v>0.0232785814106006</v>
      </c>
      <c r="AR33" s="29">
        <f t="shared" si="15"/>
        <v>99.5111666666667</v>
      </c>
      <c r="AS33" s="1">
        <f t="shared" si="16"/>
        <v>0.136666666666667</v>
      </c>
      <c r="AT33" s="2">
        <f t="shared" si="20"/>
        <v>120.173333333333</v>
      </c>
      <c r="AU33" s="1">
        <f t="shared" si="17"/>
        <v>254902.351159985</v>
      </c>
    </row>
    <row r="34" s="1" customFormat="1" spans="1:47">
      <c r="A34" s="13"/>
      <c r="B34" s="13"/>
      <c r="C34" s="16">
        <v>7</v>
      </c>
      <c r="D34" s="19">
        <v>9.70923964041936</v>
      </c>
      <c r="E34" s="20">
        <f t="shared" si="18"/>
        <v>7.28935500393333</v>
      </c>
      <c r="F34" s="16" t="s">
        <v>73</v>
      </c>
      <c r="G34" s="13">
        <v>8</v>
      </c>
      <c r="H34" s="18">
        <f t="shared" si="0"/>
        <v>9.70923964041936</v>
      </c>
      <c r="I34" s="18">
        <f t="shared" si="1"/>
        <v>282.859239640419</v>
      </c>
      <c r="J34" s="18">
        <f t="shared" si="2"/>
        <v>0.0592376021409109</v>
      </c>
      <c r="K34" s="18">
        <f t="shared" si="3"/>
        <v>99.5111666666667</v>
      </c>
      <c r="L34" s="18">
        <f t="shared" si="4"/>
        <v>0.995111666666667</v>
      </c>
      <c r="M34" s="13" t="s">
        <v>73</v>
      </c>
      <c r="N34" s="13"/>
      <c r="O34" s="18">
        <f t="shared" si="19"/>
        <v>3.97470268077056</v>
      </c>
      <c r="P34" s="18">
        <f t="shared" si="5"/>
        <v>0.235451856031899</v>
      </c>
      <c r="Q34" s="24">
        <f t="shared" si="6"/>
        <v>0.0321784203243595</v>
      </c>
      <c r="R34" s="18">
        <f t="shared" si="7"/>
        <v>0.135998594444444</v>
      </c>
      <c r="S34" s="25">
        <f t="shared" si="8"/>
        <v>0.23660847713764</v>
      </c>
      <c r="T34" s="3">
        <v>0.01</v>
      </c>
      <c r="U34" s="26">
        <f t="shared" si="9"/>
        <v>0.0023660847713764</v>
      </c>
      <c r="V34" s="25"/>
      <c r="W34" s="3"/>
      <c r="X34" s="26"/>
      <c r="Y34" s="28">
        <v>0.02</v>
      </c>
      <c r="Z34" s="3">
        <v>0.21</v>
      </c>
      <c r="AA34" s="27">
        <f t="shared" si="10"/>
        <v>0.0042</v>
      </c>
      <c r="AB34" s="3">
        <v>0.01</v>
      </c>
      <c r="AC34" s="3">
        <v>0.29</v>
      </c>
      <c r="AD34" s="27">
        <f t="shared" si="11"/>
        <v>0.0029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</v>
      </c>
      <c r="AO34" s="3">
        <v>0.38</v>
      </c>
      <c r="AP34" s="3">
        <f t="shared" si="13"/>
        <v>0.0038</v>
      </c>
      <c r="AQ34" s="1">
        <f t="shared" si="14"/>
        <v>0.0242660847713764</v>
      </c>
      <c r="AR34" s="29">
        <f t="shared" si="15"/>
        <v>99.5111666666667</v>
      </c>
      <c r="AS34" s="1">
        <f t="shared" si="16"/>
        <v>0.136666666666667</v>
      </c>
      <c r="AT34" s="2">
        <f t="shared" si="20"/>
        <v>120.173333333333</v>
      </c>
      <c r="AU34" s="1">
        <f t="shared" si="17"/>
        <v>265715.592912144</v>
      </c>
    </row>
    <row r="35" s="1" customFormat="1" spans="1:47">
      <c r="A35" s="13"/>
      <c r="B35" s="13"/>
      <c r="C35" s="16">
        <v>8</v>
      </c>
      <c r="D35" s="19">
        <v>9.66094521625806</v>
      </c>
      <c r="E35" s="20">
        <f t="shared" si="18"/>
        <v>9.70923964041936</v>
      </c>
      <c r="F35" s="16" t="s">
        <v>73</v>
      </c>
      <c r="G35" s="13">
        <v>9</v>
      </c>
      <c r="H35" s="18">
        <f t="shared" si="0"/>
        <v>9.66094521625806</v>
      </c>
      <c r="I35" s="18">
        <f t="shared" si="1"/>
        <v>282.810945216258</v>
      </c>
      <c r="J35" s="18">
        <f t="shared" si="2"/>
        <v>0.0588904116440816</v>
      </c>
      <c r="K35" s="18">
        <f t="shared" si="3"/>
        <v>99.5111666666667</v>
      </c>
      <c r="L35" s="18">
        <f t="shared" si="4"/>
        <v>0.995111666666667</v>
      </c>
      <c r="M35" s="13" t="s">
        <v>73</v>
      </c>
      <c r="N35" s="13"/>
      <c r="O35" s="18">
        <f t="shared" si="19"/>
        <v>4.73436249140533</v>
      </c>
      <c r="P35" s="18">
        <f t="shared" si="5"/>
        <v>0.27880855599116</v>
      </c>
      <c r="Q35" s="24">
        <f t="shared" si="6"/>
        <v>0.0381038359854585</v>
      </c>
      <c r="R35" s="18">
        <f t="shared" si="7"/>
        <v>0.135998594444444</v>
      </c>
      <c r="S35" s="25">
        <f t="shared" si="8"/>
        <v>0.280178160231089</v>
      </c>
      <c r="T35" s="3">
        <v>0.01</v>
      </c>
      <c r="U35" s="26">
        <f t="shared" si="9"/>
        <v>0.00280178160231089</v>
      </c>
      <c r="V35" s="25"/>
      <c r="W35" s="3"/>
      <c r="X35" s="26"/>
      <c r="Y35" s="28">
        <v>0.02</v>
      </c>
      <c r="Z35" s="3">
        <v>0.21</v>
      </c>
      <c r="AA35" s="27">
        <f t="shared" si="10"/>
        <v>0.0042</v>
      </c>
      <c r="AB35" s="3">
        <v>0.01</v>
      </c>
      <c r="AC35" s="3">
        <v>0.29</v>
      </c>
      <c r="AD35" s="27">
        <f t="shared" si="11"/>
        <v>0.0029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</v>
      </c>
      <c r="AO35" s="3">
        <v>0.38</v>
      </c>
      <c r="AP35" s="3">
        <f t="shared" si="13"/>
        <v>0.0038</v>
      </c>
      <c r="AQ35" s="1">
        <f t="shared" si="14"/>
        <v>0.0247017816023109</v>
      </c>
      <c r="AR35" s="29">
        <f t="shared" si="15"/>
        <v>99.5111666666667</v>
      </c>
      <c r="AS35" s="1">
        <f t="shared" si="16"/>
        <v>0.136666666666667</v>
      </c>
      <c r="AT35" s="2">
        <f t="shared" si="20"/>
        <v>120.173333333333</v>
      </c>
      <c r="AU35" s="1">
        <f t="shared" si="17"/>
        <v>270486.508486389</v>
      </c>
    </row>
    <row r="36" s="1" customFormat="1" spans="1:47">
      <c r="A36" s="13"/>
      <c r="B36" s="13"/>
      <c r="C36" s="16">
        <v>9</v>
      </c>
      <c r="D36" s="19">
        <v>5.04857484633334</v>
      </c>
      <c r="E36" s="20">
        <f t="shared" si="18"/>
        <v>9.66094521625806</v>
      </c>
      <c r="F36" s="16" t="s">
        <v>73</v>
      </c>
      <c r="G36" s="13">
        <v>10</v>
      </c>
      <c r="H36" s="18">
        <f t="shared" si="0"/>
        <v>5.04857484633334</v>
      </c>
      <c r="I36" s="18">
        <f t="shared" si="1"/>
        <v>278.198574846333</v>
      </c>
      <c r="J36" s="18">
        <f t="shared" si="2"/>
        <v>0.0332771807743606</v>
      </c>
      <c r="K36" s="18">
        <f t="shared" si="3"/>
        <v>99.5111666666667</v>
      </c>
      <c r="L36" s="18">
        <f t="shared" si="4"/>
        <v>0.995111666666667</v>
      </c>
      <c r="M36" s="13" t="s">
        <v>73</v>
      </c>
      <c r="N36" s="13"/>
      <c r="O36" s="18">
        <f t="shared" si="19"/>
        <v>5.45066560208084</v>
      </c>
      <c r="P36" s="18">
        <f t="shared" si="5"/>
        <v>0.181382784581033</v>
      </c>
      <c r="Q36" s="24">
        <f t="shared" si="6"/>
        <v>0.0247889805594079</v>
      </c>
      <c r="R36" s="18">
        <f t="shared" si="7"/>
        <v>0.135998594444444</v>
      </c>
      <c r="S36" s="25">
        <f t="shared" si="8"/>
        <v>0.182273799671762</v>
      </c>
      <c r="T36" s="3">
        <v>0.01</v>
      </c>
      <c r="U36" s="26">
        <f t="shared" si="9"/>
        <v>0.00182273799671762</v>
      </c>
      <c r="V36" s="25"/>
      <c r="W36" s="3"/>
      <c r="X36" s="26"/>
      <c r="Y36" s="28">
        <v>0.02</v>
      </c>
      <c r="Z36" s="3">
        <v>0.21</v>
      </c>
      <c r="AA36" s="27">
        <f t="shared" si="10"/>
        <v>0.0042</v>
      </c>
      <c r="AB36" s="3">
        <v>0.01</v>
      </c>
      <c r="AC36" s="3">
        <v>0.29</v>
      </c>
      <c r="AD36" s="27">
        <f t="shared" si="11"/>
        <v>0.0029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0.0237227379967176</v>
      </c>
      <c r="AR36" s="29">
        <f t="shared" si="15"/>
        <v>99.5111666666667</v>
      </c>
      <c r="AS36" s="1">
        <f t="shared" si="16"/>
        <v>0.136666666666667</v>
      </c>
      <c r="AT36" s="2">
        <f t="shared" si="20"/>
        <v>120.173333333333</v>
      </c>
      <c r="AU36" s="1">
        <f t="shared" si="17"/>
        <v>259765.901738409</v>
      </c>
    </row>
    <row r="37" s="1" customFormat="1" spans="1:47">
      <c r="A37" s="13"/>
      <c r="B37" s="13"/>
      <c r="C37" s="16">
        <v>10</v>
      </c>
      <c r="D37" s="19">
        <v>-4.06023265896774</v>
      </c>
      <c r="E37" s="20">
        <f t="shared" si="18"/>
        <v>5.04857484633334</v>
      </c>
      <c r="F37" s="16" t="s">
        <v>73</v>
      </c>
      <c r="G37" s="13">
        <v>11</v>
      </c>
      <c r="H37" s="18">
        <f t="shared" si="0"/>
        <v>-4.06023265896774</v>
      </c>
      <c r="I37" s="18">
        <f t="shared" si="1"/>
        <v>269.089767341032</v>
      </c>
      <c r="J37" s="18">
        <f t="shared" si="2"/>
        <v>0.0101769567895689</v>
      </c>
      <c r="K37" s="18">
        <f t="shared" si="3"/>
        <v>99.5111666666667</v>
      </c>
      <c r="L37" s="18">
        <f t="shared" si="4"/>
        <v>0.995111666666667</v>
      </c>
      <c r="M37" s="13" t="s">
        <v>75</v>
      </c>
      <c r="N37" s="18">
        <f>(O36-P36)*C22/100</f>
        <v>5.00581867662481</v>
      </c>
      <c r="O37" s="18">
        <f t="shared" si="19"/>
        <v>1.25857580754166</v>
      </c>
      <c r="P37" s="18">
        <f t="shared" si="5"/>
        <v>0.0128084716097482</v>
      </c>
      <c r="Q37" s="24">
        <f t="shared" si="6"/>
        <v>0.00175049111999892</v>
      </c>
      <c r="R37" s="18">
        <f t="shared" si="7"/>
        <v>0.135998594444444</v>
      </c>
      <c r="S37" s="25">
        <f t="shared" si="8"/>
        <v>0.0128713912606943</v>
      </c>
      <c r="T37" s="3">
        <v>0.01</v>
      </c>
      <c r="U37" s="26">
        <f t="shared" si="9"/>
        <v>0.000128713912606943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0.0220287139126069</v>
      </c>
      <c r="AR37" s="29">
        <f t="shared" si="15"/>
        <v>99.5111666666667</v>
      </c>
      <c r="AS37" s="1">
        <f t="shared" si="16"/>
        <v>0.136666666666667</v>
      </c>
      <c r="AT37" s="2">
        <f t="shared" si="20"/>
        <v>120.173333333333</v>
      </c>
      <c r="AU37" s="1">
        <f t="shared" si="17"/>
        <v>241216.200863389</v>
      </c>
    </row>
    <row r="38" s="1" customFormat="1" spans="1:48">
      <c r="A38" s="13"/>
      <c r="B38" s="13"/>
      <c r="C38" s="16">
        <v>11</v>
      </c>
      <c r="D38" s="19">
        <v>-11.4251984268667</v>
      </c>
      <c r="E38" s="20">
        <f t="shared" si="18"/>
        <v>-4.06023265896774</v>
      </c>
      <c r="F38" s="16" t="s">
        <v>75</v>
      </c>
      <c r="G38" s="13">
        <v>12</v>
      </c>
      <c r="H38" s="18">
        <f t="shared" si="0"/>
        <v>-11.4251984268667</v>
      </c>
      <c r="I38" s="18">
        <f t="shared" si="1"/>
        <v>261.724801573133</v>
      </c>
      <c r="J38" s="18">
        <f t="shared" si="2"/>
        <v>0.00367627288016217</v>
      </c>
      <c r="K38" s="18">
        <f t="shared" si="3"/>
        <v>99.5111666666667</v>
      </c>
      <c r="L38" s="18">
        <f t="shared" si="4"/>
        <v>0.995111666666667</v>
      </c>
      <c r="M38" s="13" t="s">
        <v>73</v>
      </c>
      <c r="N38" s="13"/>
      <c r="O38" s="18">
        <f t="shared" si="19"/>
        <v>2.24087900259858</v>
      </c>
      <c r="P38" s="18">
        <f t="shared" si="5"/>
        <v>0.008238082704978</v>
      </c>
      <c r="Q38" s="24">
        <f t="shared" si="6"/>
        <v>0.00112587130301366</v>
      </c>
      <c r="R38" s="18">
        <f t="shared" si="7"/>
        <v>0.135998594444444</v>
      </c>
      <c r="S38" s="25">
        <f t="shared" si="8"/>
        <v>0.00827855102189</v>
      </c>
      <c r="T38" s="3">
        <v>0.01</v>
      </c>
      <c r="U38" s="26">
        <f t="shared" si="9"/>
        <v>8.27855102189e-5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0.0219827855102189</v>
      </c>
      <c r="AR38" s="29">
        <f t="shared" si="15"/>
        <v>99.5111666666667</v>
      </c>
      <c r="AS38" s="1">
        <f t="shared" si="16"/>
        <v>0.136666666666667</v>
      </c>
      <c r="AT38" s="2">
        <f t="shared" si="20"/>
        <v>120.173333333333</v>
      </c>
      <c r="AU38" s="1">
        <f t="shared" si="17"/>
        <v>240713.281138719</v>
      </c>
      <c r="AV38" s="1">
        <f>SUM(AU27:AU38)</f>
        <v>2982881.31140449</v>
      </c>
    </row>
    <row r="39" s="1" customFormat="1" spans="1:46">
      <c r="A39" s="13"/>
      <c r="B39" s="13"/>
      <c r="C39" s="16">
        <v>12</v>
      </c>
      <c r="D39" s="19">
        <v>-14.4625701851613</v>
      </c>
      <c r="E39" s="20">
        <f t="shared" si="18"/>
        <v>-11.4251984268667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44</v>
      </c>
      <c r="T40" s="23"/>
      <c r="U40" s="23"/>
      <c r="V40" s="23" t="s">
        <v>45</v>
      </c>
      <c r="W40" s="23"/>
      <c r="X40" s="23"/>
      <c r="Y40" s="23" t="s">
        <v>46</v>
      </c>
      <c r="Z40" s="23"/>
      <c r="AA40" s="23"/>
      <c r="AB40" s="23" t="s">
        <v>47</v>
      </c>
      <c r="AC40" s="23"/>
      <c r="AD40" s="23"/>
      <c r="AE40" s="23" t="s">
        <v>48</v>
      </c>
      <c r="AF40" s="23"/>
      <c r="AG40" s="23"/>
      <c r="AH40" s="23" t="s">
        <v>49</v>
      </c>
      <c r="AI40" s="23"/>
      <c r="AJ40" s="23"/>
      <c r="AK40" s="31" t="s">
        <v>50</v>
      </c>
      <c r="AL40" s="32"/>
      <c r="AM40" s="33"/>
      <c r="AN40" s="23" t="s">
        <v>51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4" t="s">
        <v>11</v>
      </c>
      <c r="AO41" s="34" t="s">
        <v>12</v>
      </c>
      <c r="AP41" s="34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-15</v>
      </c>
      <c r="E42" s="16"/>
      <c r="F42" s="16"/>
      <c r="G42" s="13">
        <v>1</v>
      </c>
      <c r="H42" s="18">
        <f t="shared" ref="H42:H53" si="21">E43</f>
        <v>-15</v>
      </c>
      <c r="I42" s="18">
        <f t="shared" ref="I42:I53" si="22">H42+273.15</f>
        <v>258.15</v>
      </c>
      <c r="J42" s="18">
        <f t="shared" ref="J42:J53" si="23">EXP(($C$16*(I42-$C$14))/($C$17*I42*$C$14))</f>
        <v>0.00219620150298724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0.000169307461575185</v>
      </c>
      <c r="Q42" s="24">
        <f t="shared" ref="Q42:Q53" si="27">P42*$B$44</f>
        <v>2.70891938520296e-5</v>
      </c>
      <c r="R42" s="18">
        <f t="shared" ref="R42:R53" si="28">L42*$B$44</f>
        <v>0.0123345666666667</v>
      </c>
      <c r="S42" s="25">
        <f t="shared" ref="S42:S53" si="29">Q42/R42</f>
        <v>0.00219620150298724</v>
      </c>
      <c r="T42" s="3">
        <v>0.01</v>
      </c>
      <c r="U42" s="26">
        <f t="shared" ref="U42:U53" si="30">S42*T42</f>
        <v>2.19620150298724e-5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0.0148219620150299</v>
      </c>
      <c r="AR42" s="29">
        <f t="shared" ref="AR42:AR53" si="34">$B$42/12</f>
        <v>7.70910416666667</v>
      </c>
      <c r="AS42" s="1">
        <f t="shared" ref="AS42:AS53" si="35">$B$44</f>
        <v>0.16</v>
      </c>
      <c r="AT42" s="2">
        <f t="shared" ref="AT42:AT53" si="36">$E$5/12</f>
        <v>115.533561643836</v>
      </c>
      <c r="AU42" s="1">
        <f t="shared" ref="AU42:AU53" si="37">AT42*10000*AS42*0.67*AR42*AQ42</f>
        <v>14151.8285082135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-16.8697148732258</v>
      </c>
      <c r="E43" s="20">
        <f t="shared" ref="E43:E54" si="38">D42</f>
        <v>-15</v>
      </c>
      <c r="F43" s="16" t="s">
        <v>73</v>
      </c>
      <c r="G43" s="13">
        <v>2</v>
      </c>
      <c r="H43" s="18">
        <f t="shared" si="21"/>
        <v>-16.8697148732258</v>
      </c>
      <c r="I43" s="18">
        <f t="shared" si="22"/>
        <v>256.280285126774</v>
      </c>
      <c r="J43" s="18">
        <f t="shared" si="23"/>
        <v>0.00166788698233058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0.154012775871758</v>
      </c>
      <c r="P43" s="18">
        <f t="shared" si="26"/>
        <v>0.000256875903989103</v>
      </c>
      <c r="Q43" s="24">
        <f t="shared" si="27"/>
        <v>4.11001446382564e-5</v>
      </c>
      <c r="R43" s="18">
        <f t="shared" si="28"/>
        <v>0.0123345666666667</v>
      </c>
      <c r="S43" s="25">
        <f t="shared" si="29"/>
        <v>0.00333211094876375</v>
      </c>
      <c r="T43" s="3">
        <v>0.01</v>
      </c>
      <c r="U43" s="26">
        <f t="shared" si="30"/>
        <v>3.33211094876375e-5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0.0148333211094876</v>
      </c>
      <c r="AR43" s="29">
        <f t="shared" si="34"/>
        <v>7.70910416666667</v>
      </c>
      <c r="AS43" s="1">
        <f t="shared" si="35"/>
        <v>0.16</v>
      </c>
      <c r="AT43" s="2">
        <f t="shared" si="36"/>
        <v>115.533561643836</v>
      </c>
      <c r="AU43" s="1">
        <f t="shared" si="37"/>
        <v>14162.6740330241</v>
      </c>
    </row>
    <row r="44" s="1" customFormat="1" spans="1:47">
      <c r="A44" s="13" t="s">
        <v>37</v>
      </c>
      <c r="B44" s="13">
        <f>I5</f>
        <v>0.16</v>
      </c>
      <c r="C44" s="16">
        <v>2</v>
      </c>
      <c r="D44" s="19">
        <v>-11.8479802757586</v>
      </c>
      <c r="E44" s="20">
        <f t="shared" si="38"/>
        <v>-16.8697148732258</v>
      </c>
      <c r="F44" s="16" t="s">
        <v>73</v>
      </c>
      <c r="G44" s="13">
        <v>3</v>
      </c>
      <c r="H44" s="18">
        <f t="shared" si="21"/>
        <v>-11.8479802757586</v>
      </c>
      <c r="I44" s="18">
        <f t="shared" si="22"/>
        <v>261.302019724241</v>
      </c>
      <c r="J44" s="18">
        <f t="shared" si="23"/>
        <v>0.00346151601458512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0.230846941634436</v>
      </c>
      <c r="P44" s="18">
        <f t="shared" si="26"/>
        <v>0.000799080385385596</v>
      </c>
      <c r="Q44" s="24">
        <f t="shared" si="27"/>
        <v>0.000127852861661695</v>
      </c>
      <c r="R44" s="18">
        <f t="shared" si="28"/>
        <v>0.0123345666666667</v>
      </c>
      <c r="S44" s="25">
        <f t="shared" si="29"/>
        <v>0.01036541170167</v>
      </c>
      <c r="T44" s="3">
        <v>0.01</v>
      </c>
      <c r="U44" s="26">
        <f t="shared" si="30"/>
        <v>0.0001036541170167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0.0149036541170167</v>
      </c>
      <c r="AR44" s="29">
        <f t="shared" si="34"/>
        <v>7.70910416666667</v>
      </c>
      <c r="AS44" s="1">
        <f t="shared" si="35"/>
        <v>0.16</v>
      </c>
      <c r="AT44" s="2">
        <f t="shared" si="36"/>
        <v>115.533561643836</v>
      </c>
      <c r="AU44" s="1">
        <f t="shared" si="37"/>
        <v>14229.82713057</v>
      </c>
    </row>
    <row r="45" s="1" customFormat="1" spans="1:47">
      <c r="A45" s="13"/>
      <c r="B45" s="13"/>
      <c r="C45" s="16">
        <v>3</v>
      </c>
      <c r="D45" s="19">
        <v>-8.97706734467742</v>
      </c>
      <c r="E45" s="20">
        <f t="shared" si="38"/>
        <v>-11.8479802757586</v>
      </c>
      <c r="F45" s="16" t="s">
        <v>73</v>
      </c>
      <c r="G45" s="13">
        <v>4</v>
      </c>
      <c r="H45" s="18">
        <f t="shared" si="21"/>
        <v>-8.97706734467742</v>
      </c>
      <c r="I45" s="18">
        <f t="shared" si="22"/>
        <v>264.172932655323</v>
      </c>
      <c r="J45" s="18">
        <f t="shared" si="23"/>
        <v>0.00518961609016931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0.307138902915717</v>
      </c>
      <c r="P45" s="18">
        <f t="shared" si="26"/>
        <v>0.00159393299248835</v>
      </c>
      <c r="Q45" s="24">
        <f t="shared" si="27"/>
        <v>0.000255029278798137</v>
      </c>
      <c r="R45" s="18">
        <f t="shared" si="28"/>
        <v>0.0123345666666667</v>
      </c>
      <c r="S45" s="25">
        <f t="shared" si="29"/>
        <v>0.0206759820340779</v>
      </c>
      <c r="T45" s="3">
        <v>0.01</v>
      </c>
      <c r="U45" s="26">
        <f t="shared" si="30"/>
        <v>0.000206759820340779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0.0150067598203408</v>
      </c>
      <c r="AR45" s="29">
        <f t="shared" si="34"/>
        <v>7.70910416666667</v>
      </c>
      <c r="AS45" s="1">
        <f t="shared" si="35"/>
        <v>0.16</v>
      </c>
      <c r="AT45" s="2">
        <f t="shared" si="36"/>
        <v>115.533561643836</v>
      </c>
      <c r="AU45" s="1">
        <f t="shared" si="37"/>
        <v>14328.2711982435</v>
      </c>
    </row>
    <row r="46" s="1" customFormat="1" spans="1:47">
      <c r="A46" s="13"/>
      <c r="B46" s="13"/>
      <c r="C46" s="16">
        <v>4</v>
      </c>
      <c r="D46" s="19">
        <v>-3.5500211107</v>
      </c>
      <c r="E46" s="20">
        <f t="shared" si="38"/>
        <v>-8.97706734467742</v>
      </c>
      <c r="F46" s="16" t="s">
        <v>73</v>
      </c>
      <c r="G46" s="13">
        <v>5</v>
      </c>
      <c r="H46" s="18">
        <f t="shared" si="21"/>
        <v>-3.5500211107</v>
      </c>
      <c r="I46" s="18">
        <f t="shared" si="22"/>
        <v>269.5999788893</v>
      </c>
      <c r="J46" s="18">
        <f t="shared" si="23"/>
        <v>0.0108982660887605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0.290267721427067</v>
      </c>
      <c r="O46" s="18">
        <f t="shared" si="39"/>
        <v>0.0923682901628281</v>
      </c>
      <c r="P46" s="18">
        <f t="shared" si="26"/>
        <v>0.00100665420435834</v>
      </c>
      <c r="Q46" s="24">
        <f t="shared" si="27"/>
        <v>0.000161064672697334</v>
      </c>
      <c r="R46" s="18">
        <f t="shared" si="28"/>
        <v>0.0123345666666667</v>
      </c>
      <c r="S46" s="25">
        <f t="shared" si="29"/>
        <v>0.0130579919870716</v>
      </c>
      <c r="T46" s="3">
        <v>0.01</v>
      </c>
      <c r="U46" s="26">
        <f t="shared" si="30"/>
        <v>0.000130579919870716</v>
      </c>
      <c r="V46" s="25"/>
      <c r="W46" s="3"/>
      <c r="X46" s="26"/>
      <c r="Y46" s="28">
        <v>0.02</v>
      </c>
      <c r="Z46" s="3">
        <v>0.49</v>
      </c>
      <c r="AA46" s="27">
        <f t="shared" si="31"/>
        <v>0.0098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</v>
      </c>
      <c r="AO46" s="3">
        <v>0.5</v>
      </c>
      <c r="AP46" s="3">
        <f t="shared" si="32"/>
        <v>0.005</v>
      </c>
      <c r="AQ46" s="1">
        <f t="shared" si="33"/>
        <v>0.0149305799198707</v>
      </c>
      <c r="AR46" s="29">
        <f t="shared" si="34"/>
        <v>7.70910416666667</v>
      </c>
      <c r="AS46" s="1">
        <f t="shared" si="35"/>
        <v>0.16</v>
      </c>
      <c r="AT46" s="2">
        <f t="shared" si="36"/>
        <v>115.533561643836</v>
      </c>
      <c r="AU46" s="1">
        <f t="shared" si="37"/>
        <v>14255.5355586479</v>
      </c>
    </row>
    <row r="47" s="1" customFormat="1" spans="1:47">
      <c r="A47" s="13"/>
      <c r="B47" s="13"/>
      <c r="C47" s="16">
        <v>5</v>
      </c>
      <c r="D47" s="19">
        <v>2.56140063793548</v>
      </c>
      <c r="E47" s="20">
        <f t="shared" si="38"/>
        <v>-3.5500211107</v>
      </c>
      <c r="F47" s="16" t="s">
        <v>75</v>
      </c>
      <c r="G47" s="13">
        <v>6</v>
      </c>
      <c r="H47" s="18">
        <f t="shared" si="21"/>
        <v>2.56140063793548</v>
      </c>
      <c r="I47" s="18">
        <f t="shared" si="22"/>
        <v>275.711400637935</v>
      </c>
      <c r="J47" s="18">
        <f t="shared" si="23"/>
        <v>0.0242676563198068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0.168452677625136</v>
      </c>
      <c r="P47" s="18">
        <f t="shared" si="26"/>
        <v>0.00408795168675802</v>
      </c>
      <c r="Q47" s="24">
        <f t="shared" si="27"/>
        <v>0.000654072269881283</v>
      </c>
      <c r="R47" s="18">
        <f t="shared" si="28"/>
        <v>0.0123345666666667</v>
      </c>
      <c r="S47" s="25">
        <f t="shared" si="29"/>
        <v>0.0530275839887322</v>
      </c>
      <c r="T47" s="3">
        <v>0.01</v>
      </c>
      <c r="U47" s="26">
        <f t="shared" si="30"/>
        <v>0.000530275839887322</v>
      </c>
      <c r="V47" s="25"/>
      <c r="W47" s="3"/>
      <c r="X47" s="26"/>
      <c r="Y47" s="28">
        <v>0.02</v>
      </c>
      <c r="Z47" s="3">
        <v>0.49</v>
      </c>
      <c r="AA47" s="27">
        <f t="shared" si="31"/>
        <v>0.0098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</v>
      </c>
      <c r="AO47" s="3">
        <v>0.5</v>
      </c>
      <c r="AP47" s="3">
        <f t="shared" si="32"/>
        <v>0.005</v>
      </c>
      <c r="AQ47" s="1">
        <f t="shared" si="33"/>
        <v>0.0153302758398873</v>
      </c>
      <c r="AR47" s="29">
        <f t="shared" si="34"/>
        <v>7.70910416666667</v>
      </c>
      <c r="AS47" s="1">
        <f t="shared" si="35"/>
        <v>0.16</v>
      </c>
      <c r="AT47" s="2">
        <f t="shared" si="36"/>
        <v>115.533561643836</v>
      </c>
      <c r="AU47" s="1">
        <f t="shared" si="37"/>
        <v>14637.1603469028</v>
      </c>
    </row>
    <row r="48" s="1" customFormat="1" spans="1:47">
      <c r="A48" s="13"/>
      <c r="B48" s="13"/>
      <c r="C48" s="16">
        <v>6</v>
      </c>
      <c r="D48" s="19">
        <v>7.28935500393333</v>
      </c>
      <c r="E48" s="20">
        <f t="shared" si="38"/>
        <v>2.56140063793548</v>
      </c>
      <c r="F48" s="16" t="s">
        <v>73</v>
      </c>
      <c r="G48" s="13">
        <v>7</v>
      </c>
      <c r="H48" s="18">
        <f t="shared" si="21"/>
        <v>7.28935500393333</v>
      </c>
      <c r="I48" s="18">
        <f t="shared" si="22"/>
        <v>280.439355003933</v>
      </c>
      <c r="J48" s="18">
        <f t="shared" si="23"/>
        <v>0.0440148015595713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0.241455767605045</v>
      </c>
      <c r="P48" s="18">
        <f t="shared" si="26"/>
        <v>0.01062762769655</v>
      </c>
      <c r="Q48" s="24">
        <f t="shared" si="27"/>
        <v>0.001700420431448</v>
      </c>
      <c r="R48" s="18">
        <f t="shared" si="28"/>
        <v>0.0123345666666667</v>
      </c>
      <c r="S48" s="25">
        <f t="shared" si="29"/>
        <v>0.137858141060056</v>
      </c>
      <c r="T48" s="3">
        <v>0.01</v>
      </c>
      <c r="U48" s="26">
        <f t="shared" si="30"/>
        <v>0.00137858141060056</v>
      </c>
      <c r="V48" s="25"/>
      <c r="W48" s="3"/>
      <c r="X48" s="26"/>
      <c r="Y48" s="28">
        <v>0.02</v>
      </c>
      <c r="Z48" s="3">
        <v>0.49</v>
      </c>
      <c r="AA48" s="27">
        <f t="shared" si="31"/>
        <v>0.0098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</v>
      </c>
      <c r="AO48" s="3">
        <v>0.5</v>
      </c>
      <c r="AP48" s="3">
        <f t="shared" si="32"/>
        <v>0.005</v>
      </c>
      <c r="AQ48" s="1">
        <f t="shared" si="33"/>
        <v>0.0161785814106006</v>
      </c>
      <c r="AR48" s="29">
        <f t="shared" si="34"/>
        <v>7.70910416666667</v>
      </c>
      <c r="AS48" s="1">
        <f t="shared" si="35"/>
        <v>0.16</v>
      </c>
      <c r="AT48" s="2">
        <f t="shared" si="36"/>
        <v>115.533561643836</v>
      </c>
      <c r="AU48" s="1">
        <f t="shared" si="37"/>
        <v>15447.1121567322</v>
      </c>
    </row>
    <row r="49" s="1" customFormat="1" spans="1:47">
      <c r="A49" s="13"/>
      <c r="B49" s="13"/>
      <c r="C49" s="16">
        <v>7</v>
      </c>
      <c r="D49" s="19">
        <v>9.70923964041936</v>
      </c>
      <c r="E49" s="20">
        <f t="shared" si="38"/>
        <v>7.28935500393333</v>
      </c>
      <c r="F49" s="16" t="s">
        <v>73</v>
      </c>
      <c r="G49" s="13">
        <v>8</v>
      </c>
      <c r="H49" s="18">
        <f t="shared" si="21"/>
        <v>9.70923964041936</v>
      </c>
      <c r="I49" s="18">
        <f t="shared" si="22"/>
        <v>282.859239640419</v>
      </c>
      <c r="J49" s="18">
        <f t="shared" si="23"/>
        <v>0.0592376021409109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0.307919181575162</v>
      </c>
      <c r="P49" s="18">
        <f t="shared" si="26"/>
        <v>0.0182403939697043</v>
      </c>
      <c r="Q49" s="24">
        <f t="shared" si="27"/>
        <v>0.00291846303515269</v>
      </c>
      <c r="R49" s="18">
        <f t="shared" si="28"/>
        <v>0.0123345666666667</v>
      </c>
      <c r="S49" s="25">
        <f t="shared" si="29"/>
        <v>0.23660847713764</v>
      </c>
      <c r="T49" s="3">
        <v>0.01</v>
      </c>
      <c r="U49" s="26">
        <f t="shared" si="30"/>
        <v>0.0023660847713764</v>
      </c>
      <c r="V49" s="25"/>
      <c r="W49" s="3"/>
      <c r="X49" s="26"/>
      <c r="Y49" s="28">
        <v>0.02</v>
      </c>
      <c r="Z49" s="3">
        <v>0.49</v>
      </c>
      <c r="AA49" s="27">
        <f t="shared" si="31"/>
        <v>0.0098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</v>
      </c>
      <c r="AO49" s="3">
        <v>0.5</v>
      </c>
      <c r="AP49" s="3">
        <f t="shared" si="32"/>
        <v>0.005</v>
      </c>
      <c r="AQ49" s="1">
        <f t="shared" si="33"/>
        <v>0.0171660847713764</v>
      </c>
      <c r="AR49" s="29">
        <f t="shared" si="34"/>
        <v>7.70910416666667</v>
      </c>
      <c r="AS49" s="1">
        <f t="shared" si="35"/>
        <v>0.16</v>
      </c>
      <c r="AT49" s="2">
        <f t="shared" si="36"/>
        <v>115.533561643836</v>
      </c>
      <c r="AU49" s="1">
        <f t="shared" si="37"/>
        <v>16389.9683183397</v>
      </c>
    </row>
    <row r="50" s="1" customFormat="1" spans="1:47">
      <c r="A50" s="13"/>
      <c r="B50" s="13"/>
      <c r="C50" s="16">
        <v>8</v>
      </c>
      <c r="D50" s="19">
        <v>9.66094521625806</v>
      </c>
      <c r="E50" s="20">
        <f t="shared" si="38"/>
        <v>9.70923964041936</v>
      </c>
      <c r="F50" s="16" t="s">
        <v>73</v>
      </c>
      <c r="G50" s="13">
        <v>9</v>
      </c>
      <c r="H50" s="18">
        <f t="shared" si="21"/>
        <v>9.66094521625806</v>
      </c>
      <c r="I50" s="18">
        <f t="shared" si="22"/>
        <v>282.810945216258</v>
      </c>
      <c r="J50" s="18">
        <f t="shared" si="23"/>
        <v>0.0588904116440816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0.366769829272124</v>
      </c>
      <c r="P50" s="18">
        <f t="shared" si="26"/>
        <v>0.0215992262244649</v>
      </c>
      <c r="Q50" s="24">
        <f t="shared" si="27"/>
        <v>0.00345587619591439</v>
      </c>
      <c r="R50" s="18">
        <f t="shared" si="28"/>
        <v>0.0123345666666667</v>
      </c>
      <c r="S50" s="25">
        <f t="shared" si="29"/>
        <v>0.280178160231089</v>
      </c>
      <c r="T50" s="3">
        <v>0.01</v>
      </c>
      <c r="U50" s="26">
        <f t="shared" si="30"/>
        <v>0.00280178160231089</v>
      </c>
      <c r="V50" s="25"/>
      <c r="W50" s="3"/>
      <c r="X50" s="26"/>
      <c r="Y50" s="28">
        <v>0.02</v>
      </c>
      <c r="Z50" s="3">
        <v>0.49</v>
      </c>
      <c r="AA50" s="27">
        <f t="shared" si="31"/>
        <v>0.0098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</v>
      </c>
      <c r="AO50" s="3">
        <v>0.5</v>
      </c>
      <c r="AP50" s="3">
        <f t="shared" si="32"/>
        <v>0.005</v>
      </c>
      <c r="AQ50" s="1">
        <f t="shared" si="33"/>
        <v>0.0176017816023109</v>
      </c>
      <c r="AR50" s="29">
        <f t="shared" si="34"/>
        <v>7.70910416666667</v>
      </c>
      <c r="AS50" s="1">
        <f t="shared" si="35"/>
        <v>0.16</v>
      </c>
      <c r="AT50" s="2">
        <f t="shared" si="36"/>
        <v>115.533561643836</v>
      </c>
      <c r="AU50" s="1">
        <f t="shared" si="37"/>
        <v>16805.9663371381</v>
      </c>
    </row>
    <row r="51" s="1" customFormat="1" spans="1:47">
      <c r="A51" s="13"/>
      <c r="B51" s="13"/>
      <c r="C51" s="16">
        <v>9</v>
      </c>
      <c r="D51" s="19">
        <v>5.04857484633334</v>
      </c>
      <c r="E51" s="20">
        <f t="shared" si="38"/>
        <v>9.66094521625806</v>
      </c>
      <c r="F51" s="16" t="s">
        <v>73</v>
      </c>
      <c r="G51" s="13">
        <v>10</v>
      </c>
      <c r="H51" s="18">
        <f t="shared" si="21"/>
        <v>5.04857484633334</v>
      </c>
      <c r="I51" s="18">
        <f t="shared" si="22"/>
        <v>278.198574846333</v>
      </c>
      <c r="J51" s="18">
        <f t="shared" si="23"/>
        <v>0.0332771807743606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0.422261644714326</v>
      </c>
      <c r="P51" s="18">
        <f t="shared" si="26"/>
        <v>0.0140516770852375</v>
      </c>
      <c r="Q51" s="24">
        <f t="shared" si="27"/>
        <v>0.00224826833363799</v>
      </c>
      <c r="R51" s="18">
        <f t="shared" si="28"/>
        <v>0.0123345666666667</v>
      </c>
      <c r="S51" s="25">
        <f t="shared" si="29"/>
        <v>0.182273799671762</v>
      </c>
      <c r="T51" s="3">
        <v>0.01</v>
      </c>
      <c r="U51" s="26">
        <f t="shared" si="30"/>
        <v>0.00182273799671762</v>
      </c>
      <c r="V51" s="25"/>
      <c r="W51" s="3"/>
      <c r="X51" s="26"/>
      <c r="Y51" s="28">
        <v>0.02</v>
      </c>
      <c r="Z51" s="3">
        <v>0.49</v>
      </c>
      <c r="AA51" s="27">
        <f t="shared" si="31"/>
        <v>0.0098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</v>
      </c>
      <c r="AO51" s="3">
        <v>0.5</v>
      </c>
      <c r="AP51" s="3">
        <f t="shared" si="32"/>
        <v>0.005</v>
      </c>
      <c r="AQ51" s="1">
        <f t="shared" si="33"/>
        <v>0.0166227379967176</v>
      </c>
      <c r="AR51" s="29">
        <f t="shared" si="34"/>
        <v>7.70910416666667</v>
      </c>
      <c r="AS51" s="1">
        <f t="shared" si="35"/>
        <v>0.16</v>
      </c>
      <c r="AT51" s="2">
        <f t="shared" si="36"/>
        <v>115.533561643836</v>
      </c>
      <c r="AU51" s="1">
        <f t="shared" si="37"/>
        <v>15871.1874465722</v>
      </c>
    </row>
    <row r="52" s="1" customFormat="1" spans="1:47">
      <c r="A52" s="13"/>
      <c r="B52" s="13"/>
      <c r="C52" s="16">
        <v>10</v>
      </c>
      <c r="D52" s="19">
        <v>-4.06023265896774</v>
      </c>
      <c r="E52" s="20">
        <f t="shared" si="38"/>
        <v>5.04857484633334</v>
      </c>
      <c r="F52" s="16" t="s">
        <v>73</v>
      </c>
      <c r="G52" s="13">
        <v>11</v>
      </c>
      <c r="H52" s="18">
        <f t="shared" si="21"/>
        <v>-4.06023265896774</v>
      </c>
      <c r="I52" s="18">
        <f t="shared" si="22"/>
        <v>269.089767341032</v>
      </c>
      <c r="J52" s="18">
        <f t="shared" si="23"/>
        <v>0.0101769567895689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0.387799469247634</v>
      </c>
      <c r="O52" s="18">
        <f t="shared" si="39"/>
        <v>0.097501540048121</v>
      </c>
      <c r="P52" s="18">
        <f t="shared" si="26"/>
        <v>0.000992268959986149</v>
      </c>
      <c r="Q52" s="24">
        <f t="shared" si="27"/>
        <v>0.000158763033597784</v>
      </c>
      <c r="R52" s="18">
        <f t="shared" si="28"/>
        <v>0.0123345666666667</v>
      </c>
      <c r="S52" s="25">
        <f t="shared" si="29"/>
        <v>0.0128713912606942</v>
      </c>
      <c r="T52" s="3">
        <v>0.01</v>
      </c>
      <c r="U52" s="26">
        <f t="shared" si="30"/>
        <v>0.000128713912606942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0.0149287139126069</v>
      </c>
      <c r="AR52" s="29">
        <f t="shared" si="34"/>
        <v>7.70910416666667</v>
      </c>
      <c r="AS52" s="1">
        <f t="shared" si="35"/>
        <v>0.16</v>
      </c>
      <c r="AT52" s="2">
        <f t="shared" si="36"/>
        <v>115.533561643836</v>
      </c>
      <c r="AU52" s="1">
        <f t="shared" si="37"/>
        <v>14253.7539176772</v>
      </c>
    </row>
    <row r="53" s="1" customFormat="1" spans="1:48">
      <c r="A53" s="13"/>
      <c r="B53" s="13"/>
      <c r="C53" s="16">
        <v>11</v>
      </c>
      <c r="D53" s="19">
        <v>-11.4251984268667</v>
      </c>
      <c r="E53" s="20">
        <f t="shared" si="38"/>
        <v>-4.06023265896774</v>
      </c>
      <c r="F53" s="16" t="s">
        <v>75</v>
      </c>
      <c r="G53" s="13">
        <v>12</v>
      </c>
      <c r="H53" s="18">
        <f t="shared" si="21"/>
        <v>-11.4251984268667</v>
      </c>
      <c r="I53" s="18">
        <f t="shared" si="22"/>
        <v>261.724801573133</v>
      </c>
      <c r="J53" s="18">
        <f t="shared" si="23"/>
        <v>0.00367627288016217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0.173600312754802</v>
      </c>
      <c r="P53" s="18">
        <f t="shared" si="26"/>
        <v>0.000638202121768148</v>
      </c>
      <c r="Q53" s="24">
        <f t="shared" si="27"/>
        <v>0.000102112339482904</v>
      </c>
      <c r="R53" s="18">
        <f t="shared" si="28"/>
        <v>0.0123345666666667</v>
      </c>
      <c r="S53" s="25">
        <f t="shared" si="29"/>
        <v>0.00827855102189</v>
      </c>
      <c r="T53" s="3">
        <v>0.01</v>
      </c>
      <c r="U53" s="26">
        <f t="shared" si="30"/>
        <v>8.27855102189e-5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0.0148827855102189</v>
      </c>
      <c r="AR53" s="29">
        <f t="shared" si="34"/>
        <v>7.70910416666667</v>
      </c>
      <c r="AS53" s="1">
        <f t="shared" si="35"/>
        <v>0.16</v>
      </c>
      <c r="AT53" s="2">
        <f t="shared" si="36"/>
        <v>115.533561643836</v>
      </c>
      <c r="AU53" s="1">
        <f t="shared" si="37"/>
        <v>14209.9020393906</v>
      </c>
      <c r="AV53" s="1">
        <f>SUM(AU42:AU53)</f>
        <v>178743.186991452</v>
      </c>
    </row>
    <row r="54" s="1" customFormat="1" spans="1:46">
      <c r="A54" s="13"/>
      <c r="B54" s="13"/>
      <c r="C54" s="16">
        <v>12</v>
      </c>
      <c r="D54" s="19">
        <v>-14.4625701851613</v>
      </c>
      <c r="E54" s="20">
        <f t="shared" si="38"/>
        <v>-11.4251984268667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3" t="s">
        <v>44</v>
      </c>
      <c r="T56" s="23"/>
      <c r="U56" s="23"/>
      <c r="V56" s="23" t="s">
        <v>45</v>
      </c>
      <c r="W56" s="23" t="s">
        <v>46</v>
      </c>
      <c r="X56" s="23" t="s">
        <v>47</v>
      </c>
      <c r="Y56" s="23" t="s">
        <v>48</v>
      </c>
      <c r="Z56" s="23" t="s">
        <v>49</v>
      </c>
      <c r="AA56" s="23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134.758</v>
      </c>
      <c r="C58" s="16" t="s">
        <v>72</v>
      </c>
      <c r="D58" s="17">
        <v>-15</v>
      </c>
      <c r="E58" s="16"/>
      <c r="F58" s="16"/>
      <c r="G58" s="13">
        <v>1</v>
      </c>
      <c r="H58" s="18">
        <f t="shared" ref="H58:H69" si="40">E59</f>
        <v>-15</v>
      </c>
      <c r="I58" s="18">
        <f t="shared" ref="I58:I69" si="41">H58+273.15</f>
        <v>258.15</v>
      </c>
      <c r="J58" s="18">
        <f t="shared" ref="J58:J69" si="42">EXP(($C$16*(I58-$C$14))/($C$17*I58*$C$14))</f>
        <v>0.00219620150298724</v>
      </c>
      <c r="K58" s="18">
        <f t="shared" ref="K58:K69" si="43">$B$58/12</f>
        <v>11.2298333333333</v>
      </c>
      <c r="L58" s="18">
        <f t="shared" ref="L58:L69" si="44">K58*$B$59/100</f>
        <v>3.032055</v>
      </c>
      <c r="M58" s="13" t="s">
        <v>73</v>
      </c>
      <c r="N58" s="13"/>
      <c r="O58" s="18">
        <f>L58</f>
        <v>3.032055</v>
      </c>
      <c r="P58" s="18">
        <f t="shared" ref="P58:P69" si="45">O58*J58</f>
        <v>0.00665900374813998</v>
      </c>
      <c r="Q58" s="24">
        <f t="shared" ref="Q58:Q69" si="46">P58*$B$60</f>
        <v>0.00193111108696059</v>
      </c>
      <c r="R58" s="18">
        <f t="shared" ref="R58:R69" si="47">L58*$B$60</f>
        <v>0.87929595</v>
      </c>
      <c r="S58" s="25">
        <f t="shared" ref="S58:S69" si="48">Q58/R58</f>
        <v>0.00219620150298724</v>
      </c>
      <c r="T58" s="3">
        <v>0.27</v>
      </c>
      <c r="U58" s="26">
        <f t="shared" ref="U58:U69" si="49">S58*T58</f>
        <v>0.000592974405806555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0.226515214927048</v>
      </c>
      <c r="AC58" s="29">
        <f t="shared" ref="AC58:AC69" si="51">$B$58/12</f>
        <v>11.2298333333333</v>
      </c>
      <c r="AD58" s="1">
        <f t="shared" ref="AD58:AD69" si="52">$B$60</f>
        <v>0.29</v>
      </c>
      <c r="AE58" s="30">
        <f t="shared" ref="AE58:AE69" si="53">$E$7/12</f>
        <v>16.1743936876538</v>
      </c>
      <c r="AF58" s="1">
        <f t="shared" ref="AF58:AF69" si="54">AE58*10000*AC58*AB58</f>
        <v>411432.599032012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9">
        <v>-16.8697148732258</v>
      </c>
      <c r="E59" s="20">
        <f t="shared" ref="E59:E70" si="55">D58</f>
        <v>-15</v>
      </c>
      <c r="F59" s="16" t="s">
        <v>73</v>
      </c>
      <c r="G59" s="13">
        <v>2</v>
      </c>
      <c r="H59" s="18">
        <f t="shared" si="40"/>
        <v>-16.8697148732258</v>
      </c>
      <c r="I59" s="18">
        <f t="shared" si="41"/>
        <v>256.280285126774</v>
      </c>
      <c r="J59" s="18">
        <f t="shared" si="42"/>
        <v>0.00166788698233058</v>
      </c>
      <c r="K59" s="18">
        <f t="shared" si="43"/>
        <v>11.2298333333333</v>
      </c>
      <c r="L59" s="18">
        <f t="shared" si="44"/>
        <v>3.032055</v>
      </c>
      <c r="M59" s="13" t="s">
        <v>73</v>
      </c>
      <c r="N59" s="13"/>
      <c r="O59" s="18">
        <f t="shared" ref="O59:O69" si="56">L59+O58-P58-N59</f>
        <v>6.05745099625186</v>
      </c>
      <c r="P59" s="18">
        <f t="shared" si="45"/>
        <v>0.0101031436627539</v>
      </c>
      <c r="Q59" s="24">
        <f t="shared" si="46"/>
        <v>0.00292991166219863</v>
      </c>
      <c r="R59" s="18">
        <f t="shared" si="47"/>
        <v>0.87929595</v>
      </c>
      <c r="S59" s="25">
        <f t="shared" si="48"/>
        <v>0.00333211094876375</v>
      </c>
      <c r="T59" s="3">
        <v>0.27</v>
      </c>
      <c r="U59" s="26">
        <f t="shared" si="49"/>
        <v>0.000899669956166213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0.226574805872483</v>
      </c>
      <c r="AC59" s="29">
        <f t="shared" si="51"/>
        <v>11.2298333333333</v>
      </c>
      <c r="AD59" s="1">
        <f t="shared" si="52"/>
        <v>0.29</v>
      </c>
      <c r="AE59" s="30">
        <f t="shared" si="53"/>
        <v>16.1743936876538</v>
      </c>
      <c r="AF59" s="1">
        <f t="shared" si="54"/>
        <v>411540.837489932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37</v>
      </c>
      <c r="B60" s="13">
        <f>H7</f>
        <v>0.29</v>
      </c>
      <c r="C60" s="16">
        <v>2</v>
      </c>
      <c r="D60" s="19">
        <v>-11.8479802757586</v>
      </c>
      <c r="E60" s="20">
        <f t="shared" si="55"/>
        <v>-16.8697148732258</v>
      </c>
      <c r="F60" s="16" t="s">
        <v>73</v>
      </c>
      <c r="G60" s="13">
        <v>3</v>
      </c>
      <c r="H60" s="18">
        <f t="shared" si="40"/>
        <v>-11.8479802757586</v>
      </c>
      <c r="I60" s="18">
        <f t="shared" si="41"/>
        <v>261.302019724241</v>
      </c>
      <c r="J60" s="18">
        <f t="shared" si="42"/>
        <v>0.00346151601458512</v>
      </c>
      <c r="K60" s="18">
        <f t="shared" si="43"/>
        <v>11.2298333333333</v>
      </c>
      <c r="L60" s="18">
        <f t="shared" si="44"/>
        <v>3.032055</v>
      </c>
      <c r="M60" s="13" t="s">
        <v>73</v>
      </c>
      <c r="N60" s="13"/>
      <c r="O60" s="18">
        <f t="shared" si="56"/>
        <v>9.07940285258911</v>
      </c>
      <c r="P60" s="18">
        <f t="shared" si="45"/>
        <v>0.031428498377107</v>
      </c>
      <c r="Q60" s="24">
        <f t="shared" si="46"/>
        <v>0.00911426452936103</v>
      </c>
      <c r="R60" s="18">
        <f t="shared" si="47"/>
        <v>0.87929595</v>
      </c>
      <c r="S60" s="25">
        <f t="shared" si="48"/>
        <v>0.01036541170167</v>
      </c>
      <c r="T60" s="3">
        <v>0.27</v>
      </c>
      <c r="U60" s="26">
        <f t="shared" si="49"/>
        <v>0.0027986611594509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0.226943779863281</v>
      </c>
      <c r="AC60" s="29">
        <f t="shared" si="51"/>
        <v>11.2298333333333</v>
      </c>
      <c r="AD60" s="1">
        <f t="shared" si="52"/>
        <v>0.29</v>
      </c>
      <c r="AE60" s="30">
        <f t="shared" si="53"/>
        <v>16.1743936876538</v>
      </c>
      <c r="AF60" s="1">
        <f t="shared" si="54"/>
        <v>412211.026148377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9">
        <v>-8.97706734467742</v>
      </c>
      <c r="E61" s="20">
        <f t="shared" si="55"/>
        <v>-11.8479802757586</v>
      </c>
      <c r="F61" s="16" t="s">
        <v>73</v>
      </c>
      <c r="G61" s="13">
        <v>4</v>
      </c>
      <c r="H61" s="18">
        <f t="shared" si="40"/>
        <v>-8.97706734467742</v>
      </c>
      <c r="I61" s="18">
        <f t="shared" si="41"/>
        <v>264.172932655323</v>
      </c>
      <c r="J61" s="18">
        <f t="shared" si="42"/>
        <v>0.00518961609016931</v>
      </c>
      <c r="K61" s="18">
        <f t="shared" si="43"/>
        <v>11.2298333333333</v>
      </c>
      <c r="L61" s="18">
        <f t="shared" si="44"/>
        <v>3.032055</v>
      </c>
      <c r="M61" s="13" t="s">
        <v>73</v>
      </c>
      <c r="N61" s="13"/>
      <c r="O61" s="18">
        <f t="shared" si="56"/>
        <v>12.080029354212</v>
      </c>
      <c r="P61" s="18">
        <f t="shared" si="45"/>
        <v>0.0626907147063362</v>
      </c>
      <c r="Q61" s="24">
        <f t="shared" si="46"/>
        <v>0.0181803072648375</v>
      </c>
      <c r="R61" s="18">
        <f t="shared" si="47"/>
        <v>0.87929595</v>
      </c>
      <c r="S61" s="25">
        <f t="shared" si="48"/>
        <v>0.0206759820340779</v>
      </c>
      <c r="T61" s="3">
        <v>0.27</v>
      </c>
      <c r="U61" s="26">
        <f t="shared" si="49"/>
        <v>0.00558251514920104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0.22748468269349</v>
      </c>
      <c r="AC61" s="29">
        <f t="shared" si="51"/>
        <v>11.2298333333333</v>
      </c>
      <c r="AD61" s="1">
        <f t="shared" si="52"/>
        <v>0.29</v>
      </c>
      <c r="AE61" s="30">
        <f t="shared" si="53"/>
        <v>16.1743936876538</v>
      </c>
      <c r="AF61" s="1">
        <f t="shared" si="54"/>
        <v>413193.499035808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9">
        <v>-3.5500211107</v>
      </c>
      <c r="E62" s="20">
        <f t="shared" si="55"/>
        <v>-8.97706734467742</v>
      </c>
      <c r="F62" s="16" t="s">
        <v>73</v>
      </c>
      <c r="G62" s="13">
        <v>5</v>
      </c>
      <c r="H62" s="18">
        <f t="shared" si="40"/>
        <v>-3.5500211107</v>
      </c>
      <c r="I62" s="18">
        <f t="shared" si="41"/>
        <v>269.5999788893</v>
      </c>
      <c r="J62" s="18">
        <f t="shared" si="42"/>
        <v>0.0108982660887605</v>
      </c>
      <c r="K62" s="18">
        <f t="shared" si="43"/>
        <v>11.2298333333333</v>
      </c>
      <c r="L62" s="18">
        <f t="shared" si="44"/>
        <v>3.032055</v>
      </c>
      <c r="M62" s="13" t="s">
        <v>75</v>
      </c>
      <c r="N62" s="18">
        <f>(O61-P61)*$C$22/100</f>
        <v>11.4164717075304</v>
      </c>
      <c r="O62" s="18">
        <f t="shared" si="56"/>
        <v>3.63292193197528</v>
      </c>
      <c r="P62" s="18">
        <f t="shared" si="45"/>
        <v>0.0395925498943605</v>
      </c>
      <c r="Q62" s="24">
        <f t="shared" si="46"/>
        <v>0.0114818394693645</v>
      </c>
      <c r="R62" s="18">
        <f t="shared" si="47"/>
        <v>0.87929595</v>
      </c>
      <c r="S62" s="25">
        <f t="shared" si="48"/>
        <v>0.0130579919870716</v>
      </c>
      <c r="T62" s="3">
        <v>0.27</v>
      </c>
      <c r="U62" s="26">
        <f t="shared" si="49"/>
        <v>0.00352565783650934</v>
      </c>
      <c r="V62" s="3">
        <v>180.9</v>
      </c>
      <c r="W62" s="27">
        <v>6</v>
      </c>
      <c r="X62" s="27">
        <v>3</v>
      </c>
      <c r="Y62" s="27">
        <v>0.3</v>
      </c>
      <c r="Z62" s="27">
        <v>6</v>
      </c>
      <c r="AA62" s="3">
        <v>30.2</v>
      </c>
      <c r="AB62" s="2">
        <f t="shared" si="50"/>
        <v>0.227085035317634</v>
      </c>
      <c r="AC62" s="29">
        <f t="shared" si="51"/>
        <v>11.2298333333333</v>
      </c>
      <c r="AD62" s="1">
        <f t="shared" si="52"/>
        <v>0.29</v>
      </c>
      <c r="AE62" s="30">
        <f t="shared" si="53"/>
        <v>16.1743936876538</v>
      </c>
      <c r="AF62" s="1">
        <f t="shared" si="54"/>
        <v>412467.59654578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9">
        <v>2.56140063793548</v>
      </c>
      <c r="E63" s="20">
        <f t="shared" si="55"/>
        <v>-3.5500211107</v>
      </c>
      <c r="F63" s="16" t="s">
        <v>75</v>
      </c>
      <c r="G63" s="13">
        <v>6</v>
      </c>
      <c r="H63" s="18">
        <f t="shared" si="40"/>
        <v>2.56140063793548</v>
      </c>
      <c r="I63" s="18">
        <f t="shared" si="41"/>
        <v>275.711400637935</v>
      </c>
      <c r="J63" s="18">
        <f t="shared" si="42"/>
        <v>0.0242676563198068</v>
      </c>
      <c r="K63" s="18">
        <f t="shared" si="43"/>
        <v>11.2298333333333</v>
      </c>
      <c r="L63" s="18">
        <f t="shared" si="44"/>
        <v>3.032055</v>
      </c>
      <c r="M63" s="13" t="s">
        <v>73</v>
      </c>
      <c r="N63" s="13"/>
      <c r="O63" s="18">
        <f t="shared" si="56"/>
        <v>6.62538438208092</v>
      </c>
      <c r="P63" s="18">
        <f t="shared" si="45"/>
        <v>0.160782551170955</v>
      </c>
      <c r="Q63" s="24">
        <f t="shared" si="46"/>
        <v>0.0466269398395771</v>
      </c>
      <c r="R63" s="18">
        <f t="shared" si="47"/>
        <v>0.87929595</v>
      </c>
      <c r="S63" s="25">
        <f t="shared" si="48"/>
        <v>0.0530275839887322</v>
      </c>
      <c r="T63" s="3">
        <v>0.27</v>
      </c>
      <c r="U63" s="26">
        <f t="shared" si="49"/>
        <v>0.0143174476769577</v>
      </c>
      <c r="V63" s="3">
        <v>180.9</v>
      </c>
      <c r="W63" s="27">
        <v>6</v>
      </c>
      <c r="X63" s="27">
        <v>3</v>
      </c>
      <c r="Y63" s="27">
        <v>0.3</v>
      </c>
      <c r="Z63" s="27">
        <v>6</v>
      </c>
      <c r="AA63" s="3">
        <v>30.2</v>
      </c>
      <c r="AB63" s="2">
        <f t="shared" si="50"/>
        <v>0.229181880083633</v>
      </c>
      <c r="AC63" s="29">
        <f t="shared" si="51"/>
        <v>11.2298333333333</v>
      </c>
      <c r="AD63" s="1">
        <f t="shared" si="52"/>
        <v>0.29</v>
      </c>
      <c r="AE63" s="30">
        <f t="shared" si="53"/>
        <v>16.1743936876538</v>
      </c>
      <c r="AF63" s="1">
        <f t="shared" si="54"/>
        <v>416276.216165966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9">
        <v>7.28935500393333</v>
      </c>
      <c r="E64" s="20">
        <f t="shared" si="55"/>
        <v>2.56140063793548</v>
      </c>
      <c r="F64" s="16" t="s">
        <v>73</v>
      </c>
      <c r="G64" s="13">
        <v>7</v>
      </c>
      <c r="H64" s="18">
        <f t="shared" si="40"/>
        <v>7.28935500393333</v>
      </c>
      <c r="I64" s="18">
        <f t="shared" si="41"/>
        <v>280.439355003933</v>
      </c>
      <c r="J64" s="18">
        <f t="shared" si="42"/>
        <v>0.0440148015595713</v>
      </c>
      <c r="K64" s="18">
        <f t="shared" si="43"/>
        <v>11.2298333333333</v>
      </c>
      <c r="L64" s="18">
        <f t="shared" si="44"/>
        <v>3.032055</v>
      </c>
      <c r="M64" s="13" t="s">
        <v>73</v>
      </c>
      <c r="N64" s="13"/>
      <c r="O64" s="18">
        <f t="shared" si="56"/>
        <v>9.49665683090997</v>
      </c>
      <c r="P64" s="18">
        <f t="shared" si="45"/>
        <v>0.417993465891849</v>
      </c>
      <c r="Q64" s="24">
        <f t="shared" si="46"/>
        <v>0.121218105108636</v>
      </c>
      <c r="R64" s="18">
        <f t="shared" si="47"/>
        <v>0.87929595</v>
      </c>
      <c r="S64" s="25">
        <f t="shared" si="48"/>
        <v>0.137858141060056</v>
      </c>
      <c r="T64" s="3">
        <v>0.27</v>
      </c>
      <c r="U64" s="26">
        <f t="shared" si="49"/>
        <v>0.0372216980862152</v>
      </c>
      <c r="V64" s="3">
        <v>180.9</v>
      </c>
      <c r="W64" s="27">
        <v>6</v>
      </c>
      <c r="X64" s="27">
        <v>3</v>
      </c>
      <c r="Y64" s="27">
        <v>0.3</v>
      </c>
      <c r="Z64" s="27">
        <v>6</v>
      </c>
      <c r="AA64" s="3">
        <v>30.2</v>
      </c>
      <c r="AB64" s="2">
        <f t="shared" si="50"/>
        <v>0.233632175938152</v>
      </c>
      <c r="AC64" s="29">
        <f t="shared" si="51"/>
        <v>11.2298333333333</v>
      </c>
      <c r="AD64" s="1">
        <f t="shared" si="52"/>
        <v>0.29</v>
      </c>
      <c r="AE64" s="30">
        <f t="shared" si="53"/>
        <v>16.1743936876538</v>
      </c>
      <c r="AF64" s="1">
        <f t="shared" si="54"/>
        <v>424359.544212939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9">
        <v>9.70923964041936</v>
      </c>
      <c r="E65" s="20">
        <f t="shared" si="55"/>
        <v>7.28935500393333</v>
      </c>
      <c r="F65" s="16" t="s">
        <v>73</v>
      </c>
      <c r="G65" s="13">
        <v>8</v>
      </c>
      <c r="H65" s="18">
        <f t="shared" si="40"/>
        <v>9.70923964041936</v>
      </c>
      <c r="I65" s="18">
        <f t="shared" si="41"/>
        <v>282.859239640419</v>
      </c>
      <c r="J65" s="18">
        <f t="shared" si="42"/>
        <v>0.0592376021409109</v>
      </c>
      <c r="K65" s="18">
        <f t="shared" si="43"/>
        <v>11.2298333333333</v>
      </c>
      <c r="L65" s="18">
        <f t="shared" si="44"/>
        <v>3.032055</v>
      </c>
      <c r="M65" s="13" t="s">
        <v>73</v>
      </c>
      <c r="N65" s="13"/>
      <c r="O65" s="18">
        <f t="shared" si="56"/>
        <v>12.1107183650181</v>
      </c>
      <c r="P65" s="18">
        <f t="shared" si="45"/>
        <v>0.717409916147566</v>
      </c>
      <c r="Q65" s="24">
        <f t="shared" si="46"/>
        <v>0.208048875682794</v>
      </c>
      <c r="R65" s="18">
        <f t="shared" si="47"/>
        <v>0.87929595</v>
      </c>
      <c r="S65" s="25">
        <f t="shared" si="48"/>
        <v>0.23660847713764</v>
      </c>
      <c r="T65" s="3">
        <v>0.27</v>
      </c>
      <c r="U65" s="26">
        <f t="shared" si="49"/>
        <v>0.0638842888271627</v>
      </c>
      <c r="V65" s="3">
        <v>180.9</v>
      </c>
      <c r="W65" s="27">
        <v>6</v>
      </c>
      <c r="X65" s="27">
        <v>3</v>
      </c>
      <c r="Y65" s="27">
        <v>0.3</v>
      </c>
      <c r="Z65" s="27">
        <v>6</v>
      </c>
      <c r="AA65" s="3">
        <v>30.2</v>
      </c>
      <c r="AB65" s="2">
        <f t="shared" si="50"/>
        <v>0.238812717319118</v>
      </c>
      <c r="AC65" s="29">
        <f t="shared" si="51"/>
        <v>11.2298333333333</v>
      </c>
      <c r="AD65" s="1">
        <f t="shared" si="52"/>
        <v>0.29</v>
      </c>
      <c r="AE65" s="30">
        <f t="shared" si="53"/>
        <v>16.1743936876538</v>
      </c>
      <c r="AF65" s="1">
        <f t="shared" si="54"/>
        <v>433769.25916498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9">
        <v>9.66094521625806</v>
      </c>
      <c r="E66" s="20">
        <f t="shared" si="55"/>
        <v>9.70923964041936</v>
      </c>
      <c r="F66" s="16" t="s">
        <v>73</v>
      </c>
      <c r="G66" s="13">
        <v>9</v>
      </c>
      <c r="H66" s="18">
        <f t="shared" si="40"/>
        <v>9.66094521625806</v>
      </c>
      <c r="I66" s="18">
        <f t="shared" si="41"/>
        <v>282.810945216258</v>
      </c>
      <c r="J66" s="18">
        <f t="shared" si="42"/>
        <v>0.0588904116440816</v>
      </c>
      <c r="K66" s="18">
        <f t="shared" si="43"/>
        <v>11.2298333333333</v>
      </c>
      <c r="L66" s="18">
        <f t="shared" si="44"/>
        <v>3.032055</v>
      </c>
      <c r="M66" s="13" t="s">
        <v>73</v>
      </c>
      <c r="N66" s="13"/>
      <c r="O66" s="18">
        <f t="shared" si="56"/>
        <v>14.4253634488706</v>
      </c>
      <c r="P66" s="18">
        <f t="shared" si="45"/>
        <v>0.849515591619475</v>
      </c>
      <c r="Q66" s="24">
        <f t="shared" si="46"/>
        <v>0.246359521569648</v>
      </c>
      <c r="R66" s="18">
        <f t="shared" si="47"/>
        <v>0.87929595</v>
      </c>
      <c r="S66" s="25">
        <f t="shared" si="48"/>
        <v>0.280178160231089</v>
      </c>
      <c r="T66" s="3">
        <v>0.27</v>
      </c>
      <c r="U66" s="26">
        <f t="shared" si="49"/>
        <v>0.0756481032623941</v>
      </c>
      <c r="V66" s="3">
        <v>180.9</v>
      </c>
      <c r="W66" s="27">
        <v>6</v>
      </c>
      <c r="X66" s="27">
        <v>3</v>
      </c>
      <c r="Y66" s="27">
        <v>0.3</v>
      </c>
      <c r="Z66" s="27">
        <v>6</v>
      </c>
      <c r="AA66" s="3">
        <v>30.2</v>
      </c>
      <c r="AB66" s="2">
        <f t="shared" si="50"/>
        <v>0.241098426463883</v>
      </c>
      <c r="AC66" s="29">
        <f t="shared" si="51"/>
        <v>11.2298333333333</v>
      </c>
      <c r="AD66" s="1">
        <f t="shared" si="52"/>
        <v>0.29</v>
      </c>
      <c r="AE66" s="30">
        <f t="shared" si="53"/>
        <v>16.1743936876538</v>
      </c>
      <c r="AF66" s="1">
        <f t="shared" si="54"/>
        <v>437920.924007295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9">
        <v>5.04857484633334</v>
      </c>
      <c r="E67" s="20">
        <f t="shared" si="55"/>
        <v>9.66094521625806</v>
      </c>
      <c r="F67" s="16" t="s">
        <v>73</v>
      </c>
      <c r="G67" s="13">
        <v>10</v>
      </c>
      <c r="H67" s="18">
        <f t="shared" si="40"/>
        <v>5.04857484633334</v>
      </c>
      <c r="I67" s="18">
        <f t="shared" si="41"/>
        <v>278.198574846333</v>
      </c>
      <c r="J67" s="18">
        <f t="shared" si="42"/>
        <v>0.0332771807743606</v>
      </c>
      <c r="K67" s="18">
        <f t="shared" si="43"/>
        <v>11.2298333333333</v>
      </c>
      <c r="L67" s="18">
        <f t="shared" si="44"/>
        <v>3.032055</v>
      </c>
      <c r="M67" s="13" t="s">
        <v>73</v>
      </c>
      <c r="N67" s="13"/>
      <c r="O67" s="18">
        <f t="shared" si="56"/>
        <v>16.6079028572511</v>
      </c>
      <c r="P67" s="18">
        <f t="shared" si="45"/>
        <v>0.552664185663764</v>
      </c>
      <c r="Q67" s="24">
        <f t="shared" si="46"/>
        <v>0.160272613842492</v>
      </c>
      <c r="R67" s="18">
        <f t="shared" si="47"/>
        <v>0.87929595</v>
      </c>
      <c r="S67" s="25">
        <f t="shared" si="48"/>
        <v>0.182273799671762</v>
      </c>
      <c r="T67" s="3">
        <v>0.27</v>
      </c>
      <c r="U67" s="26">
        <f t="shared" si="49"/>
        <v>0.0492139259113757</v>
      </c>
      <c r="V67" s="3">
        <v>180.9</v>
      </c>
      <c r="W67" s="27">
        <v>6</v>
      </c>
      <c r="X67" s="27">
        <v>3</v>
      </c>
      <c r="Y67" s="27">
        <v>0.3</v>
      </c>
      <c r="Z67" s="27">
        <v>6</v>
      </c>
      <c r="AA67" s="3">
        <v>30.2</v>
      </c>
      <c r="AB67" s="2">
        <f t="shared" si="50"/>
        <v>0.23596226580458</v>
      </c>
      <c r="AC67" s="29">
        <f t="shared" si="51"/>
        <v>11.2298333333333</v>
      </c>
      <c r="AD67" s="1">
        <f t="shared" si="52"/>
        <v>0.29</v>
      </c>
      <c r="AE67" s="30">
        <f t="shared" si="53"/>
        <v>16.1743936876538</v>
      </c>
      <c r="AF67" s="1">
        <f t="shared" si="54"/>
        <v>428591.820309852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9">
        <v>-4.06023265896774</v>
      </c>
      <c r="E68" s="20">
        <f t="shared" si="55"/>
        <v>5.04857484633334</v>
      </c>
      <c r="F68" s="16" t="s">
        <v>73</v>
      </c>
      <c r="G68" s="13">
        <v>11</v>
      </c>
      <c r="H68" s="18">
        <f t="shared" si="40"/>
        <v>-4.06023265896774</v>
      </c>
      <c r="I68" s="18">
        <f t="shared" si="41"/>
        <v>269.089767341032</v>
      </c>
      <c r="J68" s="18">
        <f t="shared" si="42"/>
        <v>0.0101769567895689</v>
      </c>
      <c r="K68" s="18">
        <f t="shared" si="43"/>
        <v>11.2298333333333</v>
      </c>
      <c r="L68" s="18">
        <f t="shared" si="44"/>
        <v>3.032055</v>
      </c>
      <c r="M68" s="13" t="s">
        <v>75</v>
      </c>
      <c r="N68" s="18">
        <f>(O67-P67)*$C$22/100</f>
        <v>15.2524767380079</v>
      </c>
      <c r="O68" s="18">
        <f t="shared" si="56"/>
        <v>3.83481693357937</v>
      </c>
      <c r="P68" s="18">
        <f t="shared" si="45"/>
        <v>0.0390267662289443</v>
      </c>
      <c r="Q68" s="24">
        <f t="shared" si="46"/>
        <v>0.0113177622063939</v>
      </c>
      <c r="R68" s="18">
        <f t="shared" si="47"/>
        <v>0.87929595</v>
      </c>
      <c r="S68" s="25">
        <f t="shared" si="48"/>
        <v>0.0128713912606943</v>
      </c>
      <c r="T68" s="3">
        <v>0.27</v>
      </c>
      <c r="U68" s="26">
        <f t="shared" si="49"/>
        <v>0.00347527564038745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0.227075246056927</v>
      </c>
      <c r="AC68" s="29">
        <f t="shared" si="51"/>
        <v>11.2298333333333</v>
      </c>
      <c r="AD68" s="1">
        <f t="shared" si="52"/>
        <v>0.29</v>
      </c>
      <c r="AE68" s="30">
        <f t="shared" si="53"/>
        <v>16.1743936876538</v>
      </c>
      <c r="AF68" s="1">
        <f t="shared" si="54"/>
        <v>412449.815749129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9">
        <v>-11.4251984268667</v>
      </c>
      <c r="E69" s="20">
        <f t="shared" si="55"/>
        <v>-4.06023265896774</v>
      </c>
      <c r="F69" s="16" t="s">
        <v>75</v>
      </c>
      <c r="G69" s="13">
        <v>12</v>
      </c>
      <c r="H69" s="18">
        <f t="shared" si="40"/>
        <v>-11.4251984268667</v>
      </c>
      <c r="I69" s="18">
        <f t="shared" si="41"/>
        <v>261.724801573133</v>
      </c>
      <c r="J69" s="18">
        <f t="shared" si="42"/>
        <v>0.00367627288016217</v>
      </c>
      <c r="K69" s="18">
        <f t="shared" si="43"/>
        <v>11.2298333333333</v>
      </c>
      <c r="L69" s="18">
        <f t="shared" si="44"/>
        <v>3.032055</v>
      </c>
      <c r="M69" s="13" t="s">
        <v>73</v>
      </c>
      <c r="N69" s="13"/>
      <c r="O69" s="18">
        <f t="shared" si="56"/>
        <v>6.82784516735042</v>
      </c>
      <c r="P69" s="18">
        <f t="shared" si="45"/>
        <v>0.0251010220186767</v>
      </c>
      <c r="Q69" s="24">
        <f t="shared" si="46"/>
        <v>0.00727929638541624</v>
      </c>
      <c r="R69" s="18">
        <f t="shared" si="47"/>
        <v>0.87929595</v>
      </c>
      <c r="S69" s="25">
        <f t="shared" si="48"/>
        <v>0.00827855102189</v>
      </c>
      <c r="T69" s="3">
        <v>0.27</v>
      </c>
      <c r="U69" s="26">
        <f t="shared" si="49"/>
        <v>0.0022352087759103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0.226834301065159</v>
      </c>
      <c r="AC69" s="29">
        <f t="shared" si="51"/>
        <v>11.2298333333333</v>
      </c>
      <c r="AD69" s="1">
        <f t="shared" si="52"/>
        <v>0.29</v>
      </c>
      <c r="AE69" s="30">
        <f t="shared" si="53"/>
        <v>16.1743936876538</v>
      </c>
      <c r="AF69" s="1">
        <f t="shared" si="54"/>
        <v>412012.173517375</v>
      </c>
      <c r="AG69" s="1">
        <f>SUM(AF58:AF69)</f>
        <v>5026225.31137945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9">
        <v>-14.4625701851613</v>
      </c>
      <c r="E70" s="20">
        <f t="shared" si="55"/>
        <v>-11.4251984268667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3" t="s">
        <v>44</v>
      </c>
      <c r="T72" s="23"/>
      <c r="U72" s="23"/>
      <c r="V72" s="23" t="s">
        <v>45</v>
      </c>
      <c r="W72" s="23"/>
      <c r="X72" s="23"/>
      <c r="Y72" s="23" t="s">
        <v>46</v>
      </c>
      <c r="Z72" s="23"/>
      <c r="AA72" s="23"/>
      <c r="AB72" s="23" t="s">
        <v>47</v>
      </c>
      <c r="AC72" s="23"/>
      <c r="AD72" s="23"/>
      <c r="AE72" s="23" t="s">
        <v>48</v>
      </c>
      <c r="AF72" s="23"/>
      <c r="AG72" s="23"/>
      <c r="AH72" s="23" t="s">
        <v>49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51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4" t="s">
        <v>11</v>
      </c>
      <c r="AR73" s="34" t="s">
        <v>12</v>
      </c>
      <c r="AS73" s="34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-15</v>
      </c>
      <c r="E74" s="16"/>
      <c r="F74" s="16"/>
      <c r="G74" s="13">
        <v>1</v>
      </c>
      <c r="H74" s="18">
        <f t="shared" ref="H74:H85" si="57">E75</f>
        <v>-15</v>
      </c>
      <c r="I74" s="18">
        <f t="shared" ref="I74:I85" si="58">H74+273.15</f>
        <v>258.15</v>
      </c>
      <c r="J74" s="18">
        <f t="shared" ref="J74:J85" si="59">EXP(($C$16*(I74-$C$14))/($C$17*I74*$C$14))</f>
        <v>0.00219620150298724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0.00114470414738701</v>
      </c>
      <c r="Q74" s="24">
        <f t="shared" ref="Q74:Q85" si="63">P74*$B$76</f>
        <v>0.000297623078320622</v>
      </c>
      <c r="R74" s="18">
        <f t="shared" ref="R74:R85" si="64">L74*$B$76</f>
        <v>0.1355172</v>
      </c>
      <c r="S74" s="25">
        <f t="shared" ref="S74:S85" si="65">Q74/R74</f>
        <v>0.00219620150298724</v>
      </c>
      <c r="T74" s="3">
        <v>0.01</v>
      </c>
      <c r="U74" s="26">
        <f t="shared" ref="U74:U85" si="66">S74*T74</f>
        <v>2.19620150298724e-5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0.00551196201502987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$E$8/12</f>
        <v>0.783746690063038</v>
      </c>
      <c r="AX74" s="1">
        <f t="shared" ref="AX74:AX85" si="73">AW74*10000*AV74*0.67*AU74*AT74</f>
        <v>392.239347983604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-16.8697148732258</v>
      </c>
      <c r="E75" s="20">
        <f t="shared" ref="E75:E86" si="74">D74</f>
        <v>-15</v>
      </c>
      <c r="F75" s="16" t="s">
        <v>73</v>
      </c>
      <c r="G75" s="13">
        <v>2</v>
      </c>
      <c r="H75" s="18">
        <f t="shared" si="57"/>
        <v>-16.8697148732258</v>
      </c>
      <c r="I75" s="18">
        <f t="shared" si="58"/>
        <v>256.280285126774</v>
      </c>
      <c r="J75" s="18">
        <f t="shared" si="59"/>
        <v>0.00166788698233058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1.04129529585261</v>
      </c>
      <c r="P75" s="18">
        <f t="shared" si="62"/>
        <v>0.00173676286871464</v>
      </c>
      <c r="Q75" s="24">
        <f t="shared" si="63"/>
        <v>0.000451558345865807</v>
      </c>
      <c r="R75" s="18">
        <f t="shared" si="64"/>
        <v>0.1355172</v>
      </c>
      <c r="S75" s="25">
        <f t="shared" si="65"/>
        <v>0.00333211094876375</v>
      </c>
      <c r="T75" s="3">
        <v>0.01</v>
      </c>
      <c r="U75" s="26">
        <f t="shared" si="66"/>
        <v>3.33211094876375e-5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0.00552332110948764</v>
      </c>
      <c r="AU75" s="29">
        <f t="shared" si="70"/>
        <v>52.122</v>
      </c>
      <c r="AV75" s="1">
        <f t="shared" si="71"/>
        <v>0.26</v>
      </c>
      <c r="AW75" s="2">
        <f t="shared" si="72"/>
        <v>0.783746690063038</v>
      </c>
      <c r="AX75" s="1">
        <f t="shared" si="73"/>
        <v>393.047677901634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9">
        <v>-11.8479802757586</v>
      </c>
      <c r="E76" s="20">
        <f t="shared" si="74"/>
        <v>-16.8697148732258</v>
      </c>
      <c r="F76" s="16" t="s">
        <v>73</v>
      </c>
      <c r="G76" s="13">
        <v>3</v>
      </c>
      <c r="H76" s="18">
        <f t="shared" si="57"/>
        <v>-11.8479802757586</v>
      </c>
      <c r="I76" s="18">
        <f t="shared" si="58"/>
        <v>261.302019724241</v>
      </c>
      <c r="J76" s="18">
        <f t="shared" si="59"/>
        <v>0.00346151601458512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1.5607785329839</v>
      </c>
      <c r="P76" s="18">
        <f t="shared" si="62"/>
        <v>0.00540265988714443</v>
      </c>
      <c r="Q76" s="24">
        <f t="shared" si="63"/>
        <v>0.00140469157065755</v>
      </c>
      <c r="R76" s="18">
        <f t="shared" si="64"/>
        <v>0.1355172</v>
      </c>
      <c r="S76" s="25">
        <f t="shared" si="65"/>
        <v>0.01036541170167</v>
      </c>
      <c r="T76" s="3">
        <v>0.01</v>
      </c>
      <c r="U76" s="26">
        <f t="shared" si="66"/>
        <v>0.0001036541170167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0.0055936541170167</v>
      </c>
      <c r="AU76" s="29">
        <f t="shared" si="70"/>
        <v>52.122</v>
      </c>
      <c r="AV76" s="1">
        <f t="shared" si="71"/>
        <v>0.26</v>
      </c>
      <c r="AW76" s="2">
        <f t="shared" si="72"/>
        <v>0.783746690063038</v>
      </c>
      <c r="AX76" s="1">
        <f t="shared" si="73"/>
        <v>398.052678469436</v>
      </c>
    </row>
    <row r="77" s="1" customFormat="1" spans="1:50">
      <c r="A77" s="13"/>
      <c r="B77" s="13"/>
      <c r="C77" s="16">
        <v>3</v>
      </c>
      <c r="D77" s="19">
        <v>-8.97706734467742</v>
      </c>
      <c r="E77" s="20">
        <f t="shared" si="74"/>
        <v>-11.8479802757586</v>
      </c>
      <c r="F77" s="16" t="s">
        <v>73</v>
      </c>
      <c r="G77" s="13">
        <v>4</v>
      </c>
      <c r="H77" s="18">
        <f t="shared" si="57"/>
        <v>-8.97706734467742</v>
      </c>
      <c r="I77" s="18">
        <f t="shared" si="58"/>
        <v>264.172932655323</v>
      </c>
      <c r="J77" s="18">
        <f t="shared" si="59"/>
        <v>0.00518961609016931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2.07659587309675</v>
      </c>
      <c r="P77" s="18">
        <f t="shared" si="62"/>
        <v>0.0107767353558021</v>
      </c>
      <c r="Q77" s="24">
        <f t="shared" si="63"/>
        <v>0.00280195119250855</v>
      </c>
      <c r="R77" s="18">
        <f t="shared" si="64"/>
        <v>0.1355172</v>
      </c>
      <c r="S77" s="25">
        <f t="shared" si="65"/>
        <v>0.0206759820340779</v>
      </c>
      <c r="T77" s="3">
        <v>0.01</v>
      </c>
      <c r="U77" s="26">
        <f t="shared" si="66"/>
        <v>0.000206759820340779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0.00569675982034078</v>
      </c>
      <c r="AU77" s="29">
        <f t="shared" si="70"/>
        <v>52.122</v>
      </c>
      <c r="AV77" s="1">
        <f t="shared" si="71"/>
        <v>0.26</v>
      </c>
      <c r="AW77" s="2">
        <f t="shared" si="72"/>
        <v>0.783746690063038</v>
      </c>
      <c r="AX77" s="1">
        <f t="shared" si="73"/>
        <v>405.389832414792</v>
      </c>
    </row>
    <row r="78" s="1" customFormat="1" spans="1:50">
      <c r="A78" s="13"/>
      <c r="B78" s="13"/>
      <c r="C78" s="16">
        <v>4</v>
      </c>
      <c r="D78" s="19">
        <v>-3.5500211107</v>
      </c>
      <c r="E78" s="20">
        <f t="shared" si="74"/>
        <v>-8.97706734467742</v>
      </c>
      <c r="F78" s="16" t="s">
        <v>73</v>
      </c>
      <c r="G78" s="13">
        <v>5</v>
      </c>
      <c r="H78" s="18">
        <f t="shared" si="57"/>
        <v>-3.5500211107</v>
      </c>
      <c r="I78" s="18">
        <f t="shared" si="58"/>
        <v>269.5999788893</v>
      </c>
      <c r="J78" s="18">
        <f t="shared" si="59"/>
        <v>0.0108982660887605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1.9625281808539</v>
      </c>
      <c r="O78" s="18">
        <f t="shared" si="75"/>
        <v>0.624510956887047</v>
      </c>
      <c r="P78" s="18">
        <f t="shared" si="62"/>
        <v>0.00680608658350148</v>
      </c>
      <c r="Q78" s="24">
        <f t="shared" si="63"/>
        <v>0.00176958251171038</v>
      </c>
      <c r="R78" s="18">
        <f t="shared" si="64"/>
        <v>0.1355172</v>
      </c>
      <c r="S78" s="25">
        <f t="shared" si="65"/>
        <v>0.0130579919870716</v>
      </c>
      <c r="T78" s="3">
        <v>0.01</v>
      </c>
      <c r="U78" s="26">
        <f t="shared" si="66"/>
        <v>0.000130579919870716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0.001</v>
      </c>
      <c r="AF78" s="3">
        <v>0.49</v>
      </c>
      <c r="AG78" s="26">
        <f t="shared" si="67"/>
        <v>0.00049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</v>
      </c>
      <c r="AR78" s="3">
        <v>0.5</v>
      </c>
      <c r="AS78" s="3">
        <f t="shared" si="68"/>
        <v>0.005</v>
      </c>
      <c r="AT78" s="2">
        <f t="shared" si="69"/>
        <v>0.00562057991987072</v>
      </c>
      <c r="AU78" s="29">
        <f t="shared" si="70"/>
        <v>52.122</v>
      </c>
      <c r="AV78" s="1">
        <f t="shared" si="71"/>
        <v>0.26</v>
      </c>
      <c r="AW78" s="2">
        <f t="shared" si="72"/>
        <v>0.783746690063038</v>
      </c>
      <c r="AX78" s="1">
        <f t="shared" si="73"/>
        <v>399.96875832024</v>
      </c>
    </row>
    <row r="79" s="1" customFormat="1" spans="1:50">
      <c r="A79" s="13"/>
      <c r="B79" s="13"/>
      <c r="C79" s="16">
        <v>5</v>
      </c>
      <c r="D79" s="19">
        <v>2.56140063793548</v>
      </c>
      <c r="E79" s="20">
        <f t="shared" si="74"/>
        <v>-3.5500211107</v>
      </c>
      <c r="F79" s="16" t="s">
        <v>75</v>
      </c>
      <c r="G79" s="13">
        <v>6</v>
      </c>
      <c r="H79" s="18">
        <f t="shared" si="57"/>
        <v>2.56140063793548</v>
      </c>
      <c r="I79" s="18">
        <f t="shared" si="58"/>
        <v>275.711400637935</v>
      </c>
      <c r="J79" s="18">
        <f t="shared" si="59"/>
        <v>0.0242676563198068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1.13892487030355</v>
      </c>
      <c r="P79" s="18">
        <f t="shared" si="62"/>
        <v>0.027639037326607</v>
      </c>
      <c r="Q79" s="24">
        <f t="shared" si="63"/>
        <v>0.00718614970491782</v>
      </c>
      <c r="R79" s="18">
        <f t="shared" si="64"/>
        <v>0.1355172</v>
      </c>
      <c r="S79" s="25">
        <f t="shared" si="65"/>
        <v>0.0530275839887322</v>
      </c>
      <c r="T79" s="3">
        <v>0.01</v>
      </c>
      <c r="U79" s="26">
        <f t="shared" si="66"/>
        <v>0.000530275839887322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0.001</v>
      </c>
      <c r="AF79" s="3">
        <v>0.49</v>
      </c>
      <c r="AG79" s="26">
        <f t="shared" si="67"/>
        <v>0.00049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</v>
      </c>
      <c r="AR79" s="3">
        <v>0.5</v>
      </c>
      <c r="AS79" s="3">
        <f t="shared" si="68"/>
        <v>0.005</v>
      </c>
      <c r="AT79" s="2">
        <f t="shared" si="69"/>
        <v>0.00602027583988732</v>
      </c>
      <c r="AU79" s="29">
        <f t="shared" si="70"/>
        <v>52.122</v>
      </c>
      <c r="AV79" s="1">
        <f t="shared" si="71"/>
        <v>0.26</v>
      </c>
      <c r="AW79" s="2">
        <f t="shared" si="72"/>
        <v>0.783746690063038</v>
      </c>
      <c r="AX79" s="1">
        <f t="shared" si="73"/>
        <v>428.411709601748</v>
      </c>
    </row>
    <row r="80" s="1" customFormat="1" spans="1:50">
      <c r="A80" s="13"/>
      <c r="B80" s="13"/>
      <c r="C80" s="16">
        <v>6</v>
      </c>
      <c r="D80" s="19">
        <v>7.28935500393333</v>
      </c>
      <c r="E80" s="20">
        <f t="shared" si="74"/>
        <v>2.56140063793548</v>
      </c>
      <c r="F80" s="16" t="s">
        <v>73</v>
      </c>
      <c r="G80" s="13">
        <v>7</v>
      </c>
      <c r="H80" s="18">
        <f t="shared" si="57"/>
        <v>7.28935500393333</v>
      </c>
      <c r="I80" s="18">
        <f t="shared" si="58"/>
        <v>280.439355003933</v>
      </c>
      <c r="J80" s="18">
        <f t="shared" si="59"/>
        <v>0.0440148015595713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1.63250583297694</v>
      </c>
      <c r="P80" s="18">
        <f t="shared" si="62"/>
        <v>0.0718544202833226</v>
      </c>
      <c r="Q80" s="24">
        <f t="shared" si="63"/>
        <v>0.0186821492736639</v>
      </c>
      <c r="R80" s="18">
        <f t="shared" si="64"/>
        <v>0.1355172</v>
      </c>
      <c r="S80" s="25">
        <f t="shared" si="65"/>
        <v>0.137858141060056</v>
      </c>
      <c r="T80" s="3">
        <v>0.01</v>
      </c>
      <c r="U80" s="26">
        <f t="shared" si="66"/>
        <v>0.00137858141060056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0.001</v>
      </c>
      <c r="AF80" s="3">
        <v>0.49</v>
      </c>
      <c r="AG80" s="26">
        <f t="shared" si="67"/>
        <v>0.00049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</v>
      </c>
      <c r="AR80" s="3">
        <v>0.5</v>
      </c>
      <c r="AS80" s="3">
        <f t="shared" si="68"/>
        <v>0.005</v>
      </c>
      <c r="AT80" s="2">
        <f t="shared" si="69"/>
        <v>0.00686858141060056</v>
      </c>
      <c r="AU80" s="29">
        <f t="shared" si="70"/>
        <v>52.122</v>
      </c>
      <c r="AV80" s="1">
        <f t="shared" si="71"/>
        <v>0.26</v>
      </c>
      <c r="AW80" s="2">
        <f t="shared" si="72"/>
        <v>0.783746690063038</v>
      </c>
      <c r="AX80" s="1">
        <f t="shared" si="73"/>
        <v>488.778385395253</v>
      </c>
    </row>
    <row r="81" s="1" customFormat="1" spans="1:50">
      <c r="A81" s="13"/>
      <c r="B81" s="13"/>
      <c r="C81" s="16">
        <v>7</v>
      </c>
      <c r="D81" s="19">
        <v>9.70923964041936</v>
      </c>
      <c r="E81" s="20">
        <f t="shared" si="74"/>
        <v>7.28935500393333</v>
      </c>
      <c r="F81" s="16" t="s">
        <v>73</v>
      </c>
      <c r="G81" s="13">
        <v>8</v>
      </c>
      <c r="H81" s="18">
        <f t="shared" si="57"/>
        <v>9.70923964041936</v>
      </c>
      <c r="I81" s="18">
        <f t="shared" si="58"/>
        <v>282.859239640419</v>
      </c>
      <c r="J81" s="18">
        <f t="shared" si="59"/>
        <v>0.0592376021409109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2.08187141269362</v>
      </c>
      <c r="P81" s="18">
        <f t="shared" si="62"/>
        <v>0.123325070453681</v>
      </c>
      <c r="Q81" s="24">
        <f t="shared" si="63"/>
        <v>0.032064518317957</v>
      </c>
      <c r="R81" s="18">
        <f t="shared" si="64"/>
        <v>0.1355172</v>
      </c>
      <c r="S81" s="25">
        <f t="shared" si="65"/>
        <v>0.23660847713764</v>
      </c>
      <c r="T81" s="3">
        <v>0.01</v>
      </c>
      <c r="U81" s="26">
        <f t="shared" si="66"/>
        <v>0.0023660847713764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0.001</v>
      </c>
      <c r="AF81" s="3">
        <v>0.49</v>
      </c>
      <c r="AG81" s="26">
        <f t="shared" si="67"/>
        <v>0.00049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</v>
      </c>
      <c r="AR81" s="3">
        <v>0.5</v>
      </c>
      <c r="AS81" s="3">
        <f t="shared" si="68"/>
        <v>0.005</v>
      </c>
      <c r="AT81" s="2">
        <f t="shared" si="69"/>
        <v>0.0078560847713764</v>
      </c>
      <c r="AU81" s="29">
        <f t="shared" si="70"/>
        <v>52.122</v>
      </c>
      <c r="AV81" s="1">
        <f t="shared" si="71"/>
        <v>0.26</v>
      </c>
      <c r="AW81" s="2">
        <f t="shared" si="72"/>
        <v>0.783746690063038</v>
      </c>
      <c r="AX81" s="1">
        <f t="shared" si="73"/>
        <v>559.05058126782</v>
      </c>
    </row>
    <row r="82" s="1" customFormat="1" spans="1:50">
      <c r="A82" s="13"/>
      <c r="B82" s="13"/>
      <c r="C82" s="16">
        <v>8</v>
      </c>
      <c r="D82" s="19">
        <v>9.66094521625806</v>
      </c>
      <c r="E82" s="20">
        <f t="shared" si="74"/>
        <v>9.70923964041936</v>
      </c>
      <c r="F82" s="16" t="s">
        <v>73</v>
      </c>
      <c r="G82" s="13">
        <v>9</v>
      </c>
      <c r="H82" s="18">
        <f t="shared" si="57"/>
        <v>9.66094521625806</v>
      </c>
      <c r="I82" s="18">
        <f t="shared" si="58"/>
        <v>282.810945216258</v>
      </c>
      <c r="J82" s="18">
        <f t="shared" si="59"/>
        <v>0.0588904116440816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2.47976634223994</v>
      </c>
      <c r="P82" s="18">
        <f t="shared" si="62"/>
        <v>0.146034460675648</v>
      </c>
      <c r="Q82" s="24">
        <f t="shared" si="63"/>
        <v>0.0379689597756686</v>
      </c>
      <c r="R82" s="18">
        <f t="shared" si="64"/>
        <v>0.1355172</v>
      </c>
      <c r="S82" s="25">
        <f t="shared" si="65"/>
        <v>0.280178160231089</v>
      </c>
      <c r="T82" s="3">
        <v>0.01</v>
      </c>
      <c r="U82" s="26">
        <f t="shared" si="66"/>
        <v>0.00280178160231089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0.001</v>
      </c>
      <c r="AF82" s="3">
        <v>0.49</v>
      </c>
      <c r="AG82" s="26">
        <f t="shared" si="67"/>
        <v>0.00049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</v>
      </c>
      <c r="AR82" s="3">
        <v>0.5</v>
      </c>
      <c r="AS82" s="3">
        <f t="shared" si="68"/>
        <v>0.005</v>
      </c>
      <c r="AT82" s="2">
        <f t="shared" si="69"/>
        <v>0.00829178160231089</v>
      </c>
      <c r="AU82" s="29">
        <f t="shared" si="70"/>
        <v>52.122</v>
      </c>
      <c r="AV82" s="1">
        <f t="shared" si="71"/>
        <v>0.26</v>
      </c>
      <c r="AW82" s="2">
        <f t="shared" si="72"/>
        <v>0.783746690063038</v>
      </c>
      <c r="AX82" s="1">
        <f t="shared" si="73"/>
        <v>590.055410477142</v>
      </c>
    </row>
    <row r="83" s="1" customFormat="1" spans="1:50">
      <c r="A83" s="13"/>
      <c r="B83" s="13"/>
      <c r="C83" s="16">
        <v>9</v>
      </c>
      <c r="D83" s="19">
        <v>5.04857484633334</v>
      </c>
      <c r="E83" s="20">
        <f t="shared" si="74"/>
        <v>9.66094521625806</v>
      </c>
      <c r="F83" s="16" t="s">
        <v>73</v>
      </c>
      <c r="G83" s="13">
        <v>10</v>
      </c>
      <c r="H83" s="18">
        <f t="shared" si="57"/>
        <v>5.04857484633334</v>
      </c>
      <c r="I83" s="18">
        <f t="shared" si="58"/>
        <v>278.198574846333</v>
      </c>
      <c r="J83" s="18">
        <f t="shared" si="59"/>
        <v>0.0332771807743606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2.85495188156429</v>
      </c>
      <c r="P83" s="18">
        <f t="shared" si="62"/>
        <v>0.0950047498649157</v>
      </c>
      <c r="Q83" s="24">
        <f t="shared" si="63"/>
        <v>0.0247012349648781</v>
      </c>
      <c r="R83" s="18">
        <f t="shared" si="64"/>
        <v>0.1355172</v>
      </c>
      <c r="S83" s="25">
        <f t="shared" si="65"/>
        <v>0.182273799671762</v>
      </c>
      <c r="T83" s="3">
        <v>0.01</v>
      </c>
      <c r="U83" s="26">
        <f t="shared" si="66"/>
        <v>0.00182273799671762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0.001</v>
      </c>
      <c r="AF83" s="3">
        <v>0.49</v>
      </c>
      <c r="AG83" s="26">
        <f t="shared" si="67"/>
        <v>0.00049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</v>
      </c>
      <c r="AR83" s="3">
        <v>0.5</v>
      </c>
      <c r="AS83" s="3">
        <f t="shared" si="68"/>
        <v>0.005</v>
      </c>
      <c r="AT83" s="2">
        <f t="shared" si="69"/>
        <v>0.00731273799671762</v>
      </c>
      <c r="AU83" s="29">
        <f t="shared" si="70"/>
        <v>52.122</v>
      </c>
      <c r="AV83" s="1">
        <f t="shared" si="71"/>
        <v>0.26</v>
      </c>
      <c r="AW83" s="2">
        <f t="shared" si="72"/>
        <v>0.783746690063038</v>
      </c>
      <c r="AX83" s="1">
        <f t="shared" si="73"/>
        <v>520.385223262809</v>
      </c>
    </row>
    <row r="84" s="1" customFormat="1" spans="1:50">
      <c r="A84" s="13"/>
      <c r="B84" s="13"/>
      <c r="C84" s="16">
        <v>10</v>
      </c>
      <c r="D84" s="19">
        <v>-4.06023265896774</v>
      </c>
      <c r="E84" s="20">
        <f t="shared" si="74"/>
        <v>5.04857484633334</v>
      </c>
      <c r="F84" s="16" t="s">
        <v>73</v>
      </c>
      <c r="G84" s="13">
        <v>11</v>
      </c>
      <c r="H84" s="18">
        <f t="shared" si="57"/>
        <v>-4.06023265896774</v>
      </c>
      <c r="I84" s="18">
        <f t="shared" si="58"/>
        <v>269.089767341032</v>
      </c>
      <c r="J84" s="18">
        <f t="shared" si="59"/>
        <v>0.0101769567895689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2.6219497751144</v>
      </c>
      <c r="O84" s="18">
        <f t="shared" si="75"/>
        <v>0.659217356584969</v>
      </c>
      <c r="P84" s="18">
        <f t="shared" si="62"/>
        <v>0.00670882655289906</v>
      </c>
      <c r="Q84" s="24">
        <f t="shared" si="63"/>
        <v>0.00174429490375376</v>
      </c>
      <c r="R84" s="18">
        <f t="shared" si="64"/>
        <v>0.1355172</v>
      </c>
      <c r="S84" s="25">
        <f t="shared" si="65"/>
        <v>0.0128713912606943</v>
      </c>
      <c r="T84" s="3">
        <v>0.01</v>
      </c>
      <c r="U84" s="26">
        <f t="shared" si="66"/>
        <v>0.000128713912606943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0.00561871391260694</v>
      </c>
      <c r="AU84" s="29">
        <f t="shared" si="70"/>
        <v>52.122</v>
      </c>
      <c r="AV84" s="1">
        <f t="shared" si="71"/>
        <v>0.26</v>
      </c>
      <c r="AW84" s="2">
        <f t="shared" si="72"/>
        <v>0.783746690063038</v>
      </c>
      <c r="AX84" s="1">
        <f t="shared" si="73"/>
        <v>399.835970490701</v>
      </c>
    </row>
    <row r="85" s="1" customFormat="1" spans="1:51">
      <c r="A85" s="13"/>
      <c r="B85" s="13"/>
      <c r="C85" s="16">
        <v>11</v>
      </c>
      <c r="D85" s="19">
        <v>-11.4251984268667</v>
      </c>
      <c r="E85" s="20">
        <f t="shared" si="74"/>
        <v>-4.06023265896774</v>
      </c>
      <c r="F85" s="16" t="s">
        <v>75</v>
      </c>
      <c r="G85" s="13">
        <v>12</v>
      </c>
      <c r="H85" s="18">
        <f t="shared" si="57"/>
        <v>-11.4251984268667</v>
      </c>
      <c r="I85" s="18">
        <f t="shared" si="58"/>
        <v>261.724801573133</v>
      </c>
      <c r="J85" s="18">
        <f t="shared" si="59"/>
        <v>0.00367627288016217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1.17372853003207</v>
      </c>
      <c r="P85" s="18">
        <f t="shared" si="62"/>
        <v>0.00431494636362951</v>
      </c>
      <c r="Q85" s="24">
        <f t="shared" si="63"/>
        <v>0.00112188605454367</v>
      </c>
      <c r="R85" s="18">
        <f t="shared" si="64"/>
        <v>0.1355172</v>
      </c>
      <c r="S85" s="25">
        <f t="shared" si="65"/>
        <v>0.00827855102189</v>
      </c>
      <c r="T85" s="3">
        <v>0.01</v>
      </c>
      <c r="U85" s="26">
        <f t="shared" si="66"/>
        <v>8.27855102189e-5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0.0055727855102189</v>
      </c>
      <c r="AU85" s="29">
        <f t="shared" si="70"/>
        <v>52.122</v>
      </c>
      <c r="AV85" s="1">
        <f t="shared" si="71"/>
        <v>0.26</v>
      </c>
      <c r="AW85" s="2">
        <f t="shared" si="72"/>
        <v>0.783746690063038</v>
      </c>
      <c r="AX85" s="1">
        <f t="shared" si="73"/>
        <v>396.567637625291</v>
      </c>
      <c r="AY85" s="1">
        <f>SUM(AX74:AX85)</f>
        <v>5371.78321321047</v>
      </c>
    </row>
    <row r="86" s="1" customFormat="1" spans="1:46">
      <c r="A86" s="13"/>
      <c r="B86" s="13"/>
      <c r="C86" s="16">
        <v>12</v>
      </c>
      <c r="D86" s="19">
        <v>-14.4625701851613</v>
      </c>
      <c r="E86" s="20">
        <f t="shared" si="74"/>
        <v>-11.4251984268667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44</v>
      </c>
      <c r="T88" s="23"/>
      <c r="U88" s="23"/>
      <c r="V88" s="23" t="s">
        <v>45</v>
      </c>
      <c r="W88" s="23"/>
      <c r="X88" s="23"/>
      <c r="Y88" s="23" t="s">
        <v>46</v>
      </c>
      <c r="Z88" s="23"/>
      <c r="AA88" s="23"/>
      <c r="AB88" s="23" t="s">
        <v>47</v>
      </c>
      <c r="AC88" s="23"/>
      <c r="AD88" s="23"/>
      <c r="AE88" s="23" t="s">
        <v>48</v>
      </c>
      <c r="AF88" s="23"/>
      <c r="AG88" s="23"/>
      <c r="AH88" s="23" t="s">
        <v>49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51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4" t="s">
        <v>11</v>
      </c>
      <c r="AR89" s="34" t="s">
        <v>12</v>
      </c>
      <c r="AS89" s="34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-15</v>
      </c>
      <c r="E90" s="16"/>
      <c r="F90" s="16"/>
      <c r="G90" s="13">
        <v>1</v>
      </c>
      <c r="H90" s="18">
        <f t="shared" ref="H90:H101" si="76">E91</f>
        <v>-15</v>
      </c>
      <c r="I90" s="18">
        <f t="shared" ref="I90:I101" si="77">H90+273.15</f>
        <v>258.15</v>
      </c>
      <c r="J90" s="18">
        <f t="shared" ref="J90:J101" si="78">EXP(($C$16*(I90-$C$14))/($C$17*I90*$C$14))</f>
        <v>0.00219620150298724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0.000625258567900467</v>
      </c>
      <c r="Q90" s="24">
        <f t="shared" ref="Q90:Q101" si="82">P90*$B$76</f>
        <v>0.000162567227654122</v>
      </c>
      <c r="R90" s="18">
        <f t="shared" ref="R90:R101" si="83">L90*$B$76</f>
        <v>0.074022</v>
      </c>
      <c r="S90" s="25">
        <f t="shared" ref="S90:S101" si="84">Q90/R90</f>
        <v>0.00219620150298724</v>
      </c>
      <c r="T90" s="3">
        <v>0.01</v>
      </c>
      <c r="U90" s="26">
        <f t="shared" ref="U90:U101" si="85">S90*T90</f>
        <v>2.19620150298724e-5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0.00551196201502987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$E$9/12</f>
        <v>0.0210833333333333</v>
      </c>
      <c r="AX90" s="1">
        <f t="shared" ref="AX90:AX101" si="92">AW90*10000*AV90*0.67*AU90*AT90</f>
        <v>5.76343114378304</v>
      </c>
      <c r="AZ90" s="2">
        <f t="shared" ref="AZ90:AZ101" si="93">$E$10/12</f>
        <v>0.0130594711241996</v>
      </c>
      <c r="BA90" s="1">
        <f t="shared" ref="BA90:BA101" si="94">AZ90*10000*AV90*0.67*AU90*AT90</f>
        <v>3.56999348293505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-16.8697148732258</v>
      </c>
      <c r="E91" s="20">
        <f t="shared" ref="E91:E102" si="95">D90</f>
        <v>-15</v>
      </c>
      <c r="F91" s="16" t="s">
        <v>73</v>
      </c>
      <c r="G91" s="13">
        <v>2</v>
      </c>
      <c r="H91" s="18">
        <f t="shared" si="76"/>
        <v>-16.8697148732258</v>
      </c>
      <c r="I91" s="18">
        <f t="shared" si="77"/>
        <v>256.280285126774</v>
      </c>
      <c r="J91" s="18">
        <f t="shared" si="78"/>
        <v>0.00166788698233058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0.568774741432099</v>
      </c>
      <c r="P91" s="18">
        <f t="shared" si="81"/>
        <v>0.00094865198711304</v>
      </c>
      <c r="Q91" s="24">
        <f t="shared" si="82"/>
        <v>0.000246649516649391</v>
      </c>
      <c r="R91" s="18">
        <f t="shared" si="83"/>
        <v>0.074022</v>
      </c>
      <c r="S91" s="25">
        <f t="shared" si="84"/>
        <v>0.00333211094876375</v>
      </c>
      <c r="T91" s="3">
        <v>0.01</v>
      </c>
      <c r="U91" s="26">
        <f t="shared" si="85"/>
        <v>3.33211094876375e-5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0.00552332110948764</v>
      </c>
      <c r="AU91" s="29">
        <f t="shared" si="89"/>
        <v>28.47</v>
      </c>
      <c r="AV91" s="1">
        <f t="shared" si="90"/>
        <v>0.26</v>
      </c>
      <c r="AW91" s="2">
        <f t="shared" si="91"/>
        <v>0.0210833333333333</v>
      </c>
      <c r="AX91" s="1">
        <f t="shared" si="92"/>
        <v>5.77530846778937</v>
      </c>
      <c r="AZ91" s="2">
        <f t="shared" si="93"/>
        <v>0.0130594711241996</v>
      </c>
      <c r="BA91" s="1">
        <f t="shared" si="94"/>
        <v>3.57735055344382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9">
        <v>-11.8479802757586</v>
      </c>
      <c r="E92" s="20">
        <f t="shared" si="95"/>
        <v>-16.8697148732258</v>
      </c>
      <c r="F92" s="16" t="s">
        <v>73</v>
      </c>
      <c r="G92" s="13">
        <v>3</v>
      </c>
      <c r="H92" s="18">
        <f t="shared" si="76"/>
        <v>-11.8479802757586</v>
      </c>
      <c r="I92" s="18">
        <f t="shared" si="77"/>
        <v>261.302019724241</v>
      </c>
      <c r="J92" s="18">
        <f t="shared" si="78"/>
        <v>0.00346151601458512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0.852526089444987</v>
      </c>
      <c r="P92" s="18">
        <f t="shared" si="81"/>
        <v>0.00295103271146545</v>
      </c>
      <c r="Q92" s="24">
        <f t="shared" si="82"/>
        <v>0.000767268504981016</v>
      </c>
      <c r="R92" s="18">
        <f t="shared" si="83"/>
        <v>0.074022</v>
      </c>
      <c r="S92" s="25">
        <f t="shared" si="84"/>
        <v>0.01036541170167</v>
      </c>
      <c r="T92" s="3">
        <v>0.01</v>
      </c>
      <c r="U92" s="26">
        <f t="shared" si="85"/>
        <v>0.0001036541170167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0.0055936541170167</v>
      </c>
      <c r="AU92" s="29">
        <f t="shared" si="89"/>
        <v>28.47</v>
      </c>
      <c r="AV92" s="1">
        <f t="shared" si="90"/>
        <v>0.26</v>
      </c>
      <c r="AW92" s="2">
        <f t="shared" si="91"/>
        <v>0.0210833333333333</v>
      </c>
      <c r="AX92" s="1">
        <f t="shared" si="92"/>
        <v>5.84885023838278</v>
      </c>
      <c r="AZ92" s="2">
        <f t="shared" si="93"/>
        <v>0.0130594711241996</v>
      </c>
      <c r="BA92" s="1">
        <f t="shared" si="94"/>
        <v>3.62290391136416</v>
      </c>
    </row>
    <row r="93" s="1" customFormat="1" spans="1:53">
      <c r="A93" s="13"/>
      <c r="B93" s="13"/>
      <c r="C93" s="16">
        <v>3</v>
      </c>
      <c r="D93" s="19">
        <v>-8.97706734467742</v>
      </c>
      <c r="E93" s="20">
        <f t="shared" si="95"/>
        <v>-11.8479802757586</v>
      </c>
      <c r="F93" s="16" t="s">
        <v>73</v>
      </c>
      <c r="G93" s="13">
        <v>4</v>
      </c>
      <c r="H93" s="18">
        <f t="shared" si="76"/>
        <v>-8.97706734467742</v>
      </c>
      <c r="I93" s="18">
        <f t="shared" si="77"/>
        <v>264.172932655323</v>
      </c>
      <c r="J93" s="18">
        <f t="shared" si="78"/>
        <v>0.00518961609016931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1.13427505673352</v>
      </c>
      <c r="P93" s="18">
        <f t="shared" si="81"/>
        <v>0.00588645208510199</v>
      </c>
      <c r="Q93" s="24">
        <f t="shared" si="82"/>
        <v>0.00153047754212652</v>
      </c>
      <c r="R93" s="18">
        <f t="shared" si="83"/>
        <v>0.074022</v>
      </c>
      <c r="S93" s="25">
        <f t="shared" si="84"/>
        <v>0.0206759820340779</v>
      </c>
      <c r="T93" s="3">
        <v>0.01</v>
      </c>
      <c r="U93" s="26">
        <f t="shared" si="85"/>
        <v>0.000206759820340779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0.00569675982034078</v>
      </c>
      <c r="AU93" s="29">
        <f t="shared" si="89"/>
        <v>28.47</v>
      </c>
      <c r="AV93" s="1">
        <f t="shared" si="90"/>
        <v>0.26</v>
      </c>
      <c r="AW93" s="2">
        <f t="shared" si="91"/>
        <v>0.0210833333333333</v>
      </c>
      <c r="AX93" s="1">
        <f t="shared" si="92"/>
        <v>5.95665987495489</v>
      </c>
      <c r="AZ93" s="2">
        <f t="shared" si="93"/>
        <v>0.0130594711241996</v>
      </c>
      <c r="BA93" s="1">
        <f t="shared" si="94"/>
        <v>3.68968352412577</v>
      </c>
    </row>
    <row r="94" s="1" customFormat="1" spans="1:53">
      <c r="A94" s="13"/>
      <c r="B94" s="13"/>
      <c r="C94" s="16">
        <v>4</v>
      </c>
      <c r="D94" s="19">
        <v>-3.5500211107</v>
      </c>
      <c r="E94" s="20">
        <f t="shared" si="95"/>
        <v>-8.97706734467742</v>
      </c>
      <c r="F94" s="16" t="s">
        <v>73</v>
      </c>
      <c r="G94" s="13">
        <v>5</v>
      </c>
      <c r="H94" s="18">
        <f t="shared" si="76"/>
        <v>-3.5500211107</v>
      </c>
      <c r="I94" s="18">
        <f t="shared" si="77"/>
        <v>269.5999788893</v>
      </c>
      <c r="J94" s="18">
        <f t="shared" si="78"/>
        <v>0.0108982660887605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1.071969174416</v>
      </c>
      <c r="O94" s="18">
        <f t="shared" si="96"/>
        <v>0.341119430232421</v>
      </c>
      <c r="P94" s="18">
        <f t="shared" si="81"/>
        <v>0.0037176103187193</v>
      </c>
      <c r="Q94" s="24">
        <f t="shared" si="82"/>
        <v>0.000966578682867017</v>
      </c>
      <c r="R94" s="18">
        <f t="shared" si="83"/>
        <v>0.074022</v>
      </c>
      <c r="S94" s="25">
        <f t="shared" si="84"/>
        <v>0.0130579919870716</v>
      </c>
      <c r="T94" s="3">
        <v>0.01</v>
      </c>
      <c r="U94" s="26">
        <f t="shared" si="85"/>
        <v>0.000130579919870716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0.001</v>
      </c>
      <c r="AF94" s="3">
        <v>0.49</v>
      </c>
      <c r="AG94" s="26">
        <f t="shared" si="86"/>
        <v>0.00049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</v>
      </c>
      <c r="AR94" s="3">
        <v>0.5</v>
      </c>
      <c r="AS94" s="3">
        <f t="shared" si="87"/>
        <v>0.005</v>
      </c>
      <c r="AT94" s="2">
        <f t="shared" si="88"/>
        <v>0.00562057991987072</v>
      </c>
      <c r="AU94" s="29">
        <f t="shared" si="89"/>
        <v>28.47</v>
      </c>
      <c r="AV94" s="1">
        <f t="shared" si="90"/>
        <v>0.26</v>
      </c>
      <c r="AW94" s="2">
        <f t="shared" si="91"/>
        <v>0.0210833333333333</v>
      </c>
      <c r="AX94" s="1">
        <f t="shared" si="92"/>
        <v>5.87700446192732</v>
      </c>
      <c r="AZ94" s="2">
        <f t="shared" si="93"/>
        <v>0.0130594711241996</v>
      </c>
      <c r="BA94" s="1">
        <f t="shared" si="94"/>
        <v>3.64034324430033</v>
      </c>
    </row>
    <row r="95" s="1" customFormat="1" spans="1:53">
      <c r="A95" s="13"/>
      <c r="B95" s="13"/>
      <c r="C95" s="16">
        <v>5</v>
      </c>
      <c r="D95" s="19">
        <v>2.56140063793548</v>
      </c>
      <c r="E95" s="20">
        <f t="shared" si="95"/>
        <v>-3.5500211107</v>
      </c>
      <c r="F95" s="16" t="s">
        <v>75</v>
      </c>
      <c r="G95" s="13">
        <v>6</v>
      </c>
      <c r="H95" s="18">
        <f t="shared" si="76"/>
        <v>2.56140063793548</v>
      </c>
      <c r="I95" s="18">
        <f t="shared" si="77"/>
        <v>275.711400637935</v>
      </c>
      <c r="J95" s="18">
        <f t="shared" si="78"/>
        <v>0.0242676563198068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0.622101819913702</v>
      </c>
      <c r="P95" s="18">
        <f t="shared" si="81"/>
        <v>0.0150969531615921</v>
      </c>
      <c r="Q95" s="24">
        <f t="shared" si="82"/>
        <v>0.00392520782201393</v>
      </c>
      <c r="R95" s="18">
        <f t="shared" si="83"/>
        <v>0.074022</v>
      </c>
      <c r="S95" s="25">
        <f t="shared" si="84"/>
        <v>0.0530275839887322</v>
      </c>
      <c r="T95" s="3">
        <v>0.01</v>
      </c>
      <c r="U95" s="26">
        <f t="shared" si="85"/>
        <v>0.000530275839887322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0.001</v>
      </c>
      <c r="AF95" s="3">
        <v>0.49</v>
      </c>
      <c r="AG95" s="26">
        <f t="shared" si="86"/>
        <v>0.00049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</v>
      </c>
      <c r="AR95" s="3">
        <v>0.5</v>
      </c>
      <c r="AS95" s="3">
        <f t="shared" si="87"/>
        <v>0.005</v>
      </c>
      <c r="AT95" s="2">
        <f t="shared" si="88"/>
        <v>0.00602027583988732</v>
      </c>
      <c r="AU95" s="29">
        <f t="shared" si="89"/>
        <v>28.47</v>
      </c>
      <c r="AV95" s="1">
        <f t="shared" si="90"/>
        <v>0.26</v>
      </c>
      <c r="AW95" s="2">
        <f t="shared" si="91"/>
        <v>0.0210833333333333</v>
      </c>
      <c r="AX95" s="1">
        <f t="shared" si="92"/>
        <v>6.29493548307465</v>
      </c>
      <c r="AZ95" s="2">
        <f t="shared" si="93"/>
        <v>0.0130594711241996</v>
      </c>
      <c r="BA95" s="1">
        <f t="shared" si="94"/>
        <v>3.89921872742669</v>
      </c>
    </row>
    <row r="96" s="1" customFormat="1" spans="1:53">
      <c r="A96" s="13"/>
      <c r="B96" s="13"/>
      <c r="C96" s="16">
        <v>6</v>
      </c>
      <c r="D96" s="19">
        <v>7.28935500393333</v>
      </c>
      <c r="E96" s="20">
        <f t="shared" si="95"/>
        <v>2.56140063793548</v>
      </c>
      <c r="F96" s="16" t="s">
        <v>73</v>
      </c>
      <c r="G96" s="13">
        <v>7</v>
      </c>
      <c r="H96" s="18">
        <f t="shared" si="76"/>
        <v>7.28935500393333</v>
      </c>
      <c r="I96" s="18">
        <f t="shared" si="77"/>
        <v>280.439355003933</v>
      </c>
      <c r="J96" s="18">
        <f t="shared" si="78"/>
        <v>0.0440148015595713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0.891704866752109</v>
      </c>
      <c r="P96" s="18">
        <f t="shared" si="81"/>
        <v>0.0392482127597981</v>
      </c>
      <c r="Q96" s="24">
        <f t="shared" si="82"/>
        <v>0.0102045353175475</v>
      </c>
      <c r="R96" s="18">
        <f t="shared" si="83"/>
        <v>0.074022</v>
      </c>
      <c r="S96" s="25">
        <f t="shared" si="84"/>
        <v>0.137858141060056</v>
      </c>
      <c r="T96" s="3">
        <v>0.01</v>
      </c>
      <c r="U96" s="26">
        <f t="shared" si="85"/>
        <v>0.00137858141060056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0.001</v>
      </c>
      <c r="AF96" s="3">
        <v>0.49</v>
      </c>
      <c r="AG96" s="26">
        <f t="shared" si="86"/>
        <v>0.00049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</v>
      </c>
      <c r="AR96" s="3">
        <v>0.5</v>
      </c>
      <c r="AS96" s="3">
        <f t="shared" si="87"/>
        <v>0.005</v>
      </c>
      <c r="AT96" s="2">
        <f t="shared" si="88"/>
        <v>0.00686858141060056</v>
      </c>
      <c r="AU96" s="29">
        <f t="shared" si="89"/>
        <v>28.47</v>
      </c>
      <c r="AV96" s="1">
        <f t="shared" si="90"/>
        <v>0.26</v>
      </c>
      <c r="AW96" s="2">
        <f t="shared" si="91"/>
        <v>0.0210833333333333</v>
      </c>
      <c r="AX96" s="1">
        <f t="shared" si="92"/>
        <v>7.1819428195479</v>
      </c>
      <c r="AZ96" s="2">
        <f t="shared" si="93"/>
        <v>0.0130594711241996</v>
      </c>
      <c r="BA96" s="1">
        <f t="shared" si="94"/>
        <v>4.44865019134569</v>
      </c>
    </row>
    <row r="97" s="1" customFormat="1" spans="1:53">
      <c r="A97" s="13"/>
      <c r="B97" s="13"/>
      <c r="C97" s="16">
        <v>7</v>
      </c>
      <c r="D97" s="19">
        <v>9.70923964041936</v>
      </c>
      <c r="E97" s="20">
        <f t="shared" si="95"/>
        <v>7.28935500393333</v>
      </c>
      <c r="F97" s="16" t="s">
        <v>73</v>
      </c>
      <c r="G97" s="13">
        <v>8</v>
      </c>
      <c r="H97" s="18">
        <f t="shared" si="76"/>
        <v>9.70923964041936</v>
      </c>
      <c r="I97" s="18">
        <f t="shared" si="77"/>
        <v>282.859239640419</v>
      </c>
      <c r="J97" s="18">
        <f t="shared" si="78"/>
        <v>0.0592376021409109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1.13715665399231</v>
      </c>
      <c r="P97" s="18">
        <f t="shared" si="81"/>
        <v>0.067362433441086</v>
      </c>
      <c r="Q97" s="24">
        <f t="shared" si="82"/>
        <v>0.0175142326946824</v>
      </c>
      <c r="R97" s="18">
        <f t="shared" si="83"/>
        <v>0.074022</v>
      </c>
      <c r="S97" s="25">
        <f t="shared" si="84"/>
        <v>0.23660847713764</v>
      </c>
      <c r="T97" s="3">
        <v>0.01</v>
      </c>
      <c r="U97" s="26">
        <f t="shared" si="85"/>
        <v>0.0023660847713764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0.001</v>
      </c>
      <c r="AF97" s="3">
        <v>0.49</v>
      </c>
      <c r="AG97" s="26">
        <f t="shared" si="86"/>
        <v>0.00049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</v>
      </c>
      <c r="AR97" s="3">
        <v>0.5</v>
      </c>
      <c r="AS97" s="3">
        <f t="shared" si="87"/>
        <v>0.005</v>
      </c>
      <c r="AT97" s="2">
        <f t="shared" si="88"/>
        <v>0.0078560847713764</v>
      </c>
      <c r="AU97" s="29">
        <f t="shared" si="89"/>
        <v>28.47</v>
      </c>
      <c r="AV97" s="1">
        <f t="shared" si="90"/>
        <v>0.26</v>
      </c>
      <c r="AW97" s="2">
        <f t="shared" si="91"/>
        <v>0.0210833333333333</v>
      </c>
      <c r="AX97" s="1">
        <f t="shared" si="92"/>
        <v>8.214498488213</v>
      </c>
      <c r="AZ97" s="2">
        <f t="shared" si="93"/>
        <v>0.0130594711241996</v>
      </c>
      <c r="BA97" s="1">
        <f t="shared" si="94"/>
        <v>5.088237429562</v>
      </c>
    </row>
    <row r="98" s="1" customFormat="1" spans="1:53">
      <c r="A98" s="13"/>
      <c r="B98" s="13"/>
      <c r="C98" s="16">
        <v>8</v>
      </c>
      <c r="D98" s="19">
        <v>9.66094521625806</v>
      </c>
      <c r="E98" s="20">
        <f t="shared" si="95"/>
        <v>9.70923964041936</v>
      </c>
      <c r="F98" s="16" t="s">
        <v>73</v>
      </c>
      <c r="G98" s="13">
        <v>9</v>
      </c>
      <c r="H98" s="18">
        <f t="shared" si="76"/>
        <v>9.66094521625806</v>
      </c>
      <c r="I98" s="18">
        <f t="shared" si="77"/>
        <v>282.810945216258</v>
      </c>
      <c r="J98" s="18">
        <f t="shared" si="78"/>
        <v>0.0588904116440816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1.35449422055123</v>
      </c>
      <c r="P98" s="18">
        <f t="shared" si="81"/>
        <v>0.0797667222177911</v>
      </c>
      <c r="Q98" s="24">
        <f t="shared" si="82"/>
        <v>0.0207393477766257</v>
      </c>
      <c r="R98" s="18">
        <f t="shared" si="83"/>
        <v>0.074022</v>
      </c>
      <c r="S98" s="25">
        <f t="shared" si="84"/>
        <v>0.280178160231089</v>
      </c>
      <c r="T98" s="3">
        <v>0.01</v>
      </c>
      <c r="U98" s="26">
        <f t="shared" si="85"/>
        <v>0.00280178160231089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0.001</v>
      </c>
      <c r="AF98" s="3">
        <v>0.49</v>
      </c>
      <c r="AG98" s="26">
        <f t="shared" si="86"/>
        <v>0.00049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</v>
      </c>
      <c r="AR98" s="3">
        <v>0.5</v>
      </c>
      <c r="AS98" s="3">
        <f t="shared" si="87"/>
        <v>0.005</v>
      </c>
      <c r="AT98" s="2">
        <f t="shared" si="88"/>
        <v>0.00829178160231089</v>
      </c>
      <c r="AU98" s="29">
        <f t="shared" si="89"/>
        <v>28.47</v>
      </c>
      <c r="AV98" s="1">
        <f t="shared" si="90"/>
        <v>0.26</v>
      </c>
      <c r="AW98" s="2">
        <f t="shared" si="91"/>
        <v>0.0210833333333333</v>
      </c>
      <c r="AX98" s="1">
        <f t="shared" si="92"/>
        <v>8.67007286949652</v>
      </c>
      <c r="AZ98" s="2">
        <f t="shared" si="93"/>
        <v>0.0130594711241996</v>
      </c>
      <c r="BA98" s="1">
        <f t="shared" si="94"/>
        <v>5.37043002137056</v>
      </c>
    </row>
    <row r="99" s="1" customFormat="1" spans="1:53">
      <c r="A99" s="13"/>
      <c r="B99" s="13"/>
      <c r="C99" s="16">
        <v>9</v>
      </c>
      <c r="D99" s="19">
        <v>5.04857484633334</v>
      </c>
      <c r="E99" s="20">
        <f t="shared" si="95"/>
        <v>9.66094521625806</v>
      </c>
      <c r="F99" s="16" t="s">
        <v>73</v>
      </c>
      <c r="G99" s="13">
        <v>10</v>
      </c>
      <c r="H99" s="18">
        <f t="shared" si="76"/>
        <v>5.04857484633334</v>
      </c>
      <c r="I99" s="18">
        <f t="shared" si="77"/>
        <v>278.198574846333</v>
      </c>
      <c r="J99" s="18">
        <f t="shared" si="78"/>
        <v>0.0332771807743606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1.55942749833343</v>
      </c>
      <c r="P99" s="18">
        <f t="shared" si="81"/>
        <v>0.0518933507665506</v>
      </c>
      <c r="Q99" s="24">
        <f t="shared" si="82"/>
        <v>0.0134922711993032</v>
      </c>
      <c r="R99" s="18">
        <f t="shared" si="83"/>
        <v>0.074022</v>
      </c>
      <c r="S99" s="25">
        <f t="shared" si="84"/>
        <v>0.182273799671762</v>
      </c>
      <c r="T99" s="3">
        <v>0.01</v>
      </c>
      <c r="U99" s="26">
        <f t="shared" si="85"/>
        <v>0.00182273799671762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0.001</v>
      </c>
      <c r="AF99" s="3">
        <v>0.49</v>
      </c>
      <c r="AG99" s="26">
        <f t="shared" si="86"/>
        <v>0.00049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</v>
      </c>
      <c r="AR99" s="3">
        <v>0.5</v>
      </c>
      <c r="AS99" s="3">
        <f t="shared" si="87"/>
        <v>0.005</v>
      </c>
      <c r="AT99" s="2">
        <f t="shared" si="88"/>
        <v>0.00731273799671762</v>
      </c>
      <c r="AU99" s="29">
        <f t="shared" si="89"/>
        <v>28.47</v>
      </c>
      <c r="AV99" s="1">
        <f t="shared" si="90"/>
        <v>0.26</v>
      </c>
      <c r="AW99" s="2">
        <f t="shared" si="91"/>
        <v>0.0210833333333333</v>
      </c>
      <c r="AX99" s="1">
        <f t="shared" si="92"/>
        <v>7.6463629106449</v>
      </c>
      <c r="AZ99" s="2">
        <f t="shared" si="93"/>
        <v>0.0130594711241996</v>
      </c>
      <c r="BA99" s="1">
        <f t="shared" si="94"/>
        <v>4.73632200648464</v>
      </c>
    </row>
    <row r="100" s="1" customFormat="1" spans="1:53">
      <c r="A100" s="13"/>
      <c r="B100" s="13"/>
      <c r="C100" s="16">
        <v>10</v>
      </c>
      <c r="D100" s="19">
        <v>-4.06023265896774</v>
      </c>
      <c r="E100" s="20">
        <f t="shared" si="95"/>
        <v>5.04857484633334</v>
      </c>
      <c r="F100" s="16" t="s">
        <v>73</v>
      </c>
      <c r="G100" s="13">
        <v>11</v>
      </c>
      <c r="H100" s="18">
        <f t="shared" si="76"/>
        <v>-4.06023265896774</v>
      </c>
      <c r="I100" s="18">
        <f t="shared" si="77"/>
        <v>269.089767341032</v>
      </c>
      <c r="J100" s="18">
        <f t="shared" si="78"/>
        <v>0.0101769567895689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1.43215744018854</v>
      </c>
      <c r="O100" s="18">
        <f t="shared" si="96"/>
        <v>0.360076707378344</v>
      </c>
      <c r="P100" s="18">
        <f t="shared" si="81"/>
        <v>0.00366448509191965</v>
      </c>
      <c r="Q100" s="24">
        <f t="shared" si="82"/>
        <v>0.00095276612389911</v>
      </c>
      <c r="R100" s="18">
        <f t="shared" si="83"/>
        <v>0.074022</v>
      </c>
      <c r="S100" s="25">
        <f t="shared" si="84"/>
        <v>0.0128713912606943</v>
      </c>
      <c r="T100" s="3">
        <v>0.01</v>
      </c>
      <c r="U100" s="26">
        <f t="shared" si="85"/>
        <v>0.000128713912606943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0.00561871391260694</v>
      </c>
      <c r="AU100" s="29">
        <f t="shared" si="89"/>
        <v>28.47</v>
      </c>
      <c r="AV100" s="1">
        <f t="shared" si="90"/>
        <v>0.26</v>
      </c>
      <c r="AW100" s="2">
        <f t="shared" si="91"/>
        <v>0.0210833333333333</v>
      </c>
      <c r="AX100" s="1">
        <f t="shared" si="92"/>
        <v>5.87505332286845</v>
      </c>
      <c r="AZ100" s="2">
        <f t="shared" si="93"/>
        <v>0.0130594711241996</v>
      </c>
      <c r="BA100" s="1">
        <f t="shared" si="94"/>
        <v>3.63913466670988</v>
      </c>
    </row>
    <row r="101" s="1" customFormat="1" spans="1:54">
      <c r="A101" s="13"/>
      <c r="B101" s="13"/>
      <c r="C101" s="16">
        <v>11</v>
      </c>
      <c r="D101" s="19">
        <v>-11.4251984268667</v>
      </c>
      <c r="E101" s="20">
        <f t="shared" si="95"/>
        <v>-4.06023265896774</v>
      </c>
      <c r="F101" s="16" t="s">
        <v>75</v>
      </c>
      <c r="G101" s="13">
        <v>12</v>
      </c>
      <c r="H101" s="18">
        <f t="shared" si="76"/>
        <v>-11.4251984268667</v>
      </c>
      <c r="I101" s="18">
        <f t="shared" si="77"/>
        <v>261.724801573133</v>
      </c>
      <c r="J101" s="18">
        <f t="shared" si="78"/>
        <v>0.00367627288016217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0.641112222286425</v>
      </c>
      <c r="P101" s="18">
        <f t="shared" si="81"/>
        <v>0.00235690347593208</v>
      </c>
      <c r="Q101" s="24">
        <f t="shared" si="82"/>
        <v>0.000612794903742342</v>
      </c>
      <c r="R101" s="18">
        <f t="shared" si="83"/>
        <v>0.074022</v>
      </c>
      <c r="S101" s="25">
        <f t="shared" si="84"/>
        <v>0.00827855102189</v>
      </c>
      <c r="T101" s="3">
        <v>0.01</v>
      </c>
      <c r="U101" s="26">
        <f t="shared" si="85"/>
        <v>8.27855102189e-5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0.0055727855102189</v>
      </c>
      <c r="AU101" s="29">
        <f t="shared" si="89"/>
        <v>28.47</v>
      </c>
      <c r="AV101" s="1">
        <f t="shared" si="90"/>
        <v>0.26</v>
      </c>
      <c r="AW101" s="2">
        <f t="shared" si="91"/>
        <v>0.0210833333333333</v>
      </c>
      <c r="AX101" s="1">
        <f t="shared" si="92"/>
        <v>5.8270295549278</v>
      </c>
      <c r="AY101" s="1">
        <f>SUM(AX90:AX101)</f>
        <v>78.9311496356106</v>
      </c>
      <c r="AZ101" s="2">
        <f t="shared" si="93"/>
        <v>0.0130594711241996</v>
      </c>
      <c r="BA101" s="1">
        <f t="shared" si="94"/>
        <v>3.60938770968082</v>
      </c>
      <c r="BB101" s="1">
        <f>SUM(BA90:BA101)</f>
        <v>48.8916554687494</v>
      </c>
    </row>
    <row r="102" s="1" customFormat="1" spans="1:46">
      <c r="A102" s="13"/>
      <c r="B102" s="13"/>
      <c r="C102" s="16">
        <v>12</v>
      </c>
      <c r="D102" s="19">
        <v>-14.4625701851613</v>
      </c>
      <c r="E102" s="20">
        <f t="shared" si="95"/>
        <v>-11.4251984268667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  <row r="103" s="1" customFormat="1" spans="19:46">
      <c r="S103" s="23" t="s">
        <v>44</v>
      </c>
      <c r="T103" s="23"/>
      <c r="U103" s="23"/>
      <c r="V103" s="23" t="s">
        <v>45</v>
      </c>
      <c r="W103" s="23"/>
      <c r="X103" s="23"/>
      <c r="Y103" s="23" t="s">
        <v>46</v>
      </c>
      <c r="Z103" s="23"/>
      <c r="AA103" s="23"/>
      <c r="AB103" s="23" t="s">
        <v>47</v>
      </c>
      <c r="AC103" s="23"/>
      <c r="AD103" s="23"/>
      <c r="AE103" s="23" t="s">
        <v>48</v>
      </c>
      <c r="AF103" s="23"/>
      <c r="AG103" s="23"/>
      <c r="AH103" s="23" t="s">
        <v>49</v>
      </c>
      <c r="AI103" s="23"/>
      <c r="AJ103" s="23"/>
      <c r="AK103" s="31" t="s">
        <v>78</v>
      </c>
      <c r="AL103" s="32"/>
      <c r="AM103" s="33"/>
      <c r="AN103" s="32" t="s">
        <v>79</v>
      </c>
      <c r="AO103" s="32"/>
      <c r="AP103" s="33"/>
      <c r="AQ103" s="23" t="s">
        <v>51</v>
      </c>
      <c r="AR103" s="23"/>
      <c r="AS103" s="23"/>
      <c r="AT103" s="2"/>
    </row>
    <row r="104" s="1" customFormat="1" spans="1:50">
      <c r="A104" s="15" t="s">
        <v>9</v>
      </c>
      <c r="B104" s="15"/>
      <c r="C104" s="16" t="s">
        <v>53</v>
      </c>
      <c r="D104" s="16" t="s">
        <v>54</v>
      </c>
      <c r="E104" s="16" t="s">
        <v>55</v>
      </c>
      <c r="F104" s="16" t="s">
        <v>56</v>
      </c>
      <c r="G104" s="13" t="s">
        <v>53</v>
      </c>
      <c r="H104" s="13" t="s">
        <v>55</v>
      </c>
      <c r="I104" s="13" t="s">
        <v>57</v>
      </c>
      <c r="J104" s="13" t="s">
        <v>58</v>
      </c>
      <c r="K104" s="22" t="s">
        <v>59</v>
      </c>
      <c r="L104" s="22" t="s">
        <v>60</v>
      </c>
      <c r="M104" s="13" t="s">
        <v>61</v>
      </c>
      <c r="N104" s="22" t="s">
        <v>62</v>
      </c>
      <c r="O104" s="13" t="s">
        <v>63</v>
      </c>
      <c r="P104" s="13" t="s">
        <v>64</v>
      </c>
      <c r="Q104" s="22" t="s">
        <v>65</v>
      </c>
      <c r="R104" s="22" t="s">
        <v>66</v>
      </c>
      <c r="S104" s="4" t="s">
        <v>11</v>
      </c>
      <c r="T104" s="3" t="s">
        <v>12</v>
      </c>
      <c r="U104" s="3"/>
      <c r="V104" s="4" t="s">
        <v>11</v>
      </c>
      <c r="W104" s="3" t="s">
        <v>12</v>
      </c>
      <c r="X104" s="3"/>
      <c r="Y104" s="4" t="s">
        <v>11</v>
      </c>
      <c r="Z104" s="3" t="s">
        <v>12</v>
      </c>
      <c r="AA104" s="3"/>
      <c r="AB104" s="4" t="s">
        <v>11</v>
      </c>
      <c r="AC104" s="3" t="s">
        <v>12</v>
      </c>
      <c r="AD104" s="3"/>
      <c r="AE104" s="4" t="s">
        <v>11</v>
      </c>
      <c r="AF104" s="3" t="s">
        <v>12</v>
      </c>
      <c r="AG104" s="3"/>
      <c r="AH104" s="4" t="s">
        <v>11</v>
      </c>
      <c r="AI104" s="3" t="s">
        <v>12</v>
      </c>
      <c r="AJ104" s="3"/>
      <c r="AK104" s="4" t="s">
        <v>11</v>
      </c>
      <c r="AL104" s="3" t="s">
        <v>12</v>
      </c>
      <c r="AM104" s="3"/>
      <c r="AN104" s="4" t="s">
        <v>11</v>
      </c>
      <c r="AO104" s="3" t="s">
        <v>12</v>
      </c>
      <c r="AP104" s="3"/>
      <c r="AQ104" s="34" t="s">
        <v>11</v>
      </c>
      <c r="AR104" s="34" t="s">
        <v>12</v>
      </c>
      <c r="AS104" s="34"/>
      <c r="AT104" s="2" t="s">
        <v>67</v>
      </c>
      <c r="AU104" s="1" t="s">
        <v>68</v>
      </c>
      <c r="AV104" s="1" t="s">
        <v>37</v>
      </c>
      <c r="AW104" s="1" t="s">
        <v>81</v>
      </c>
      <c r="AX104" s="1" t="s">
        <v>82</v>
      </c>
    </row>
    <row r="105" s="1" customFormat="1" spans="1:50">
      <c r="A105" s="13" t="s">
        <v>71</v>
      </c>
      <c r="B105" s="13">
        <f>F11</f>
        <v>910.8575</v>
      </c>
      <c r="C105" s="16" t="s">
        <v>72</v>
      </c>
      <c r="D105" s="17">
        <v>-15</v>
      </c>
      <c r="E105" s="16"/>
      <c r="F105" s="16"/>
      <c r="G105" s="13">
        <v>1</v>
      </c>
      <c r="H105" s="18">
        <f t="shared" ref="H105:H116" si="97">E106</f>
        <v>-15</v>
      </c>
      <c r="I105" s="18">
        <f t="shared" ref="I105:I116" si="98">H105+273.15</f>
        <v>258.15</v>
      </c>
      <c r="J105" s="18">
        <f t="shared" ref="J105:J116" si="99">EXP(($C$16*(I105-$C$14))/($C$17*I105*$C$14))</f>
        <v>0.00219620150298724</v>
      </c>
      <c r="K105" s="18">
        <f t="shared" ref="K105:K116" si="100">$B$105/12</f>
        <v>75.9047916666667</v>
      </c>
      <c r="L105" s="18">
        <f t="shared" ref="L105:L116" si="101">K105*$B$106/100</f>
        <v>0.759047916666667</v>
      </c>
      <c r="M105" s="13" t="s">
        <v>73</v>
      </c>
      <c r="N105" s="13"/>
      <c r="O105" s="18">
        <f>L105</f>
        <v>0.759047916666667</v>
      </c>
      <c r="P105" s="18">
        <f t="shared" ref="P105:P116" si="102">O105*J105</f>
        <v>0.00166702217542267</v>
      </c>
      <c r="Q105" s="24">
        <f t="shared" ref="Q105:Q116" si="103">P105*$B$107</f>
        <v>0.00035007465683876</v>
      </c>
      <c r="R105" s="18">
        <f t="shared" ref="R105:R116" si="104">L105*$B$107</f>
        <v>0.1594000625</v>
      </c>
      <c r="S105" s="25">
        <f t="shared" ref="S105:S116" si="105">Q105/R105</f>
        <v>0.00219620150298724</v>
      </c>
      <c r="T105" s="3">
        <v>0.01</v>
      </c>
      <c r="U105" s="26">
        <f t="shared" ref="U105:U116" si="106">S105*T105</f>
        <v>2.19620150298724e-5</v>
      </c>
      <c r="V105" s="25"/>
      <c r="W105" s="3"/>
      <c r="X105" s="3"/>
      <c r="Y105" s="28"/>
      <c r="Z105" s="3"/>
      <c r="AA105" s="27"/>
      <c r="AB105" s="3"/>
      <c r="AC105" s="3"/>
      <c r="AD105" s="27"/>
      <c r="AE105" s="25">
        <v>0.001</v>
      </c>
      <c r="AF105" s="3">
        <v>0.49</v>
      </c>
      <c r="AG105" s="26">
        <f t="shared" ref="AG105:AG116" si="107">AF105*AE105</f>
        <v>0.00049</v>
      </c>
      <c r="AH105" s="35"/>
      <c r="AI105" s="3"/>
      <c r="AJ105" s="26"/>
      <c r="AK105" s="36"/>
      <c r="AL105" s="27"/>
      <c r="AM105" s="27"/>
      <c r="AN105" s="36"/>
      <c r="AO105" s="27"/>
      <c r="AP105" s="26"/>
      <c r="AQ105" s="3">
        <v>0.01</v>
      </c>
      <c r="AR105" s="3">
        <v>0.5</v>
      </c>
      <c r="AS105" s="3">
        <f t="shared" ref="AS105:AS116" si="108">AR105*AQ105</f>
        <v>0.005</v>
      </c>
      <c r="AT105" s="2">
        <f t="shared" ref="AT105:AT116" si="109">(AS105+AM105+AD105+AA105+U105+X105+AG105+AJ105+AP105)</f>
        <v>0.00551196201502987</v>
      </c>
      <c r="AU105" s="29">
        <f t="shared" ref="AU105:AU116" si="110">$B$90/12</f>
        <v>28.47</v>
      </c>
      <c r="AV105" s="1">
        <f t="shared" ref="AV105:AV116" si="111">$B$76</f>
        <v>0.26</v>
      </c>
      <c r="AW105" s="2">
        <f t="shared" ref="AW105:AW116" si="112">$E$9/12</f>
        <v>0.0210833333333333</v>
      </c>
      <c r="AX105" s="1">
        <f t="shared" ref="AX105:AX116" si="113">AW105*10000*AV105*0.67*AU105*AT105</f>
        <v>5.76343114378304</v>
      </c>
    </row>
    <row r="106" s="1" customFormat="1" spans="1:50">
      <c r="A106" s="13" t="s">
        <v>74</v>
      </c>
      <c r="B106" s="13">
        <v>1</v>
      </c>
      <c r="C106" s="16">
        <v>1</v>
      </c>
      <c r="D106" s="19">
        <v>-16.8697148732258</v>
      </c>
      <c r="E106" s="20">
        <f t="shared" ref="E106:E117" si="114">D105</f>
        <v>-15</v>
      </c>
      <c r="F106" s="16" t="s">
        <v>73</v>
      </c>
      <c r="G106" s="13">
        <v>2</v>
      </c>
      <c r="H106" s="18">
        <f t="shared" si="97"/>
        <v>-16.8697148732258</v>
      </c>
      <c r="I106" s="18">
        <f t="shared" si="98"/>
        <v>256.280285126774</v>
      </c>
      <c r="J106" s="18">
        <f t="shared" si="99"/>
        <v>0.00166788698233058</v>
      </c>
      <c r="K106" s="18">
        <f t="shared" si="100"/>
        <v>75.9047916666667</v>
      </c>
      <c r="L106" s="18">
        <f t="shared" si="101"/>
        <v>0.759047916666667</v>
      </c>
      <c r="M106" s="13" t="s">
        <v>73</v>
      </c>
      <c r="N106" s="13"/>
      <c r="O106" s="18">
        <f t="shared" ref="O106:O116" si="115">L106+O105-P105-N106</f>
        <v>1.51642881115791</v>
      </c>
      <c r="P106" s="18">
        <f t="shared" si="102"/>
        <v>0.00252923187376132</v>
      </c>
      <c r="Q106" s="24">
        <f t="shared" si="103"/>
        <v>0.000531138693489877</v>
      </c>
      <c r="R106" s="18">
        <f t="shared" si="104"/>
        <v>0.1594000625</v>
      </c>
      <c r="S106" s="25">
        <f t="shared" si="105"/>
        <v>0.00333211094876375</v>
      </c>
      <c r="T106" s="3">
        <v>0.01</v>
      </c>
      <c r="U106" s="26">
        <f t="shared" si="106"/>
        <v>3.33211094876375e-5</v>
      </c>
      <c r="V106" s="25"/>
      <c r="W106" s="3"/>
      <c r="X106" s="3"/>
      <c r="Y106" s="28"/>
      <c r="Z106" s="3"/>
      <c r="AA106" s="27"/>
      <c r="AB106" s="3"/>
      <c r="AC106" s="3"/>
      <c r="AD106" s="27"/>
      <c r="AE106" s="25">
        <v>0.001</v>
      </c>
      <c r="AF106" s="3">
        <v>0.49</v>
      </c>
      <c r="AG106" s="26">
        <f t="shared" si="107"/>
        <v>0.00049</v>
      </c>
      <c r="AH106" s="35"/>
      <c r="AI106" s="3"/>
      <c r="AJ106" s="26"/>
      <c r="AK106" s="36"/>
      <c r="AL106" s="27"/>
      <c r="AM106" s="27"/>
      <c r="AN106" s="36"/>
      <c r="AO106" s="27"/>
      <c r="AP106" s="26"/>
      <c r="AQ106" s="3">
        <v>0.01</v>
      </c>
      <c r="AR106" s="3">
        <v>0.5</v>
      </c>
      <c r="AS106" s="3">
        <f t="shared" si="108"/>
        <v>0.005</v>
      </c>
      <c r="AT106" s="2">
        <f t="shared" si="109"/>
        <v>0.00552332110948764</v>
      </c>
      <c r="AU106" s="29">
        <f t="shared" si="110"/>
        <v>28.47</v>
      </c>
      <c r="AV106" s="1">
        <f t="shared" si="111"/>
        <v>0.26</v>
      </c>
      <c r="AW106" s="2">
        <f t="shared" si="112"/>
        <v>0.0210833333333333</v>
      </c>
      <c r="AX106" s="1">
        <f t="shared" si="113"/>
        <v>5.77530846778937</v>
      </c>
    </row>
    <row r="107" s="1" customFormat="1" spans="1:50">
      <c r="A107" s="13" t="s">
        <v>37</v>
      </c>
      <c r="B107" s="13">
        <f>H11</f>
        <v>0.21</v>
      </c>
      <c r="C107" s="16">
        <v>2</v>
      </c>
      <c r="D107" s="19">
        <v>-11.8479802757586</v>
      </c>
      <c r="E107" s="20">
        <f t="shared" si="114"/>
        <v>-16.8697148732258</v>
      </c>
      <c r="F107" s="16" t="s">
        <v>73</v>
      </c>
      <c r="G107" s="13">
        <v>3</v>
      </c>
      <c r="H107" s="18">
        <f t="shared" si="97"/>
        <v>-11.8479802757586</v>
      </c>
      <c r="I107" s="18">
        <f t="shared" si="98"/>
        <v>261.302019724241</v>
      </c>
      <c r="J107" s="18">
        <f t="shared" si="99"/>
        <v>0.00346151601458512</v>
      </c>
      <c r="K107" s="18">
        <f t="shared" si="100"/>
        <v>75.9047916666667</v>
      </c>
      <c r="L107" s="18">
        <f t="shared" si="101"/>
        <v>0.759047916666667</v>
      </c>
      <c r="M107" s="13" t="s">
        <v>73</v>
      </c>
      <c r="N107" s="13"/>
      <c r="O107" s="18">
        <f t="shared" si="115"/>
        <v>2.27294749595082</v>
      </c>
      <c r="P107" s="18">
        <f t="shared" si="102"/>
        <v>0.0078678441575449</v>
      </c>
      <c r="Q107" s="24">
        <f t="shared" si="103"/>
        <v>0.00165224727308443</v>
      </c>
      <c r="R107" s="18">
        <f t="shared" si="104"/>
        <v>0.1594000625</v>
      </c>
      <c r="S107" s="25">
        <f t="shared" si="105"/>
        <v>0.01036541170167</v>
      </c>
      <c r="T107" s="3">
        <v>0.01</v>
      </c>
      <c r="U107" s="26">
        <f t="shared" si="106"/>
        <v>0.0001036541170167</v>
      </c>
      <c r="V107" s="25"/>
      <c r="W107" s="3"/>
      <c r="X107" s="3"/>
      <c r="Y107" s="28"/>
      <c r="Z107" s="3"/>
      <c r="AA107" s="27"/>
      <c r="AB107" s="3"/>
      <c r="AC107" s="3"/>
      <c r="AD107" s="27"/>
      <c r="AE107" s="25">
        <v>0.001</v>
      </c>
      <c r="AF107" s="3">
        <v>0.49</v>
      </c>
      <c r="AG107" s="26">
        <f t="shared" si="107"/>
        <v>0.00049</v>
      </c>
      <c r="AH107" s="35"/>
      <c r="AI107" s="3"/>
      <c r="AJ107" s="26"/>
      <c r="AK107" s="36"/>
      <c r="AL107" s="27"/>
      <c r="AM107" s="27"/>
      <c r="AN107" s="36"/>
      <c r="AO107" s="27"/>
      <c r="AP107" s="26"/>
      <c r="AQ107" s="3">
        <v>0.01</v>
      </c>
      <c r="AR107" s="3">
        <v>0.5</v>
      </c>
      <c r="AS107" s="3">
        <f t="shared" si="108"/>
        <v>0.005</v>
      </c>
      <c r="AT107" s="2">
        <f t="shared" si="109"/>
        <v>0.0055936541170167</v>
      </c>
      <c r="AU107" s="29">
        <f t="shared" si="110"/>
        <v>28.47</v>
      </c>
      <c r="AV107" s="1">
        <f t="shared" si="111"/>
        <v>0.26</v>
      </c>
      <c r="AW107" s="2">
        <f t="shared" si="112"/>
        <v>0.0210833333333333</v>
      </c>
      <c r="AX107" s="1">
        <f t="shared" si="113"/>
        <v>5.84885023838278</v>
      </c>
    </row>
    <row r="108" s="1" customFormat="1" spans="1:50">
      <c r="A108" s="13"/>
      <c r="B108" s="13"/>
      <c r="C108" s="16">
        <v>3</v>
      </c>
      <c r="D108" s="19">
        <v>-8.97706734467742</v>
      </c>
      <c r="E108" s="20">
        <f t="shared" si="114"/>
        <v>-11.8479802757586</v>
      </c>
      <c r="F108" s="16" t="s">
        <v>73</v>
      </c>
      <c r="G108" s="13">
        <v>4</v>
      </c>
      <c r="H108" s="18">
        <f t="shared" si="97"/>
        <v>-8.97706734467742</v>
      </c>
      <c r="I108" s="18">
        <f t="shared" si="98"/>
        <v>264.172932655323</v>
      </c>
      <c r="J108" s="18">
        <f t="shared" si="99"/>
        <v>0.00518961609016931</v>
      </c>
      <c r="K108" s="18">
        <f t="shared" si="100"/>
        <v>75.9047916666667</v>
      </c>
      <c r="L108" s="18">
        <f t="shared" si="101"/>
        <v>0.759047916666667</v>
      </c>
      <c r="M108" s="13" t="s">
        <v>73</v>
      </c>
      <c r="N108" s="13"/>
      <c r="O108" s="18">
        <f t="shared" si="115"/>
        <v>3.02412756845994</v>
      </c>
      <c r="P108" s="18">
        <f t="shared" si="102"/>
        <v>0.0156940610880043</v>
      </c>
      <c r="Q108" s="24">
        <f t="shared" si="103"/>
        <v>0.0032957528284809</v>
      </c>
      <c r="R108" s="18">
        <f t="shared" si="104"/>
        <v>0.1594000625</v>
      </c>
      <c r="S108" s="25">
        <f t="shared" si="105"/>
        <v>0.0206759820340779</v>
      </c>
      <c r="T108" s="3">
        <v>0.01</v>
      </c>
      <c r="U108" s="26">
        <f t="shared" si="106"/>
        <v>0.000206759820340779</v>
      </c>
      <c r="V108" s="25"/>
      <c r="W108" s="3"/>
      <c r="X108" s="3"/>
      <c r="Y108" s="28"/>
      <c r="Z108" s="3"/>
      <c r="AA108" s="27"/>
      <c r="AB108" s="3"/>
      <c r="AC108" s="3"/>
      <c r="AD108" s="27"/>
      <c r="AE108" s="25">
        <v>0.001</v>
      </c>
      <c r="AF108" s="3">
        <v>0.49</v>
      </c>
      <c r="AG108" s="26">
        <f t="shared" si="107"/>
        <v>0.00049</v>
      </c>
      <c r="AH108" s="35"/>
      <c r="AI108" s="3"/>
      <c r="AJ108" s="26"/>
      <c r="AK108" s="36"/>
      <c r="AL108" s="27"/>
      <c r="AM108" s="27"/>
      <c r="AN108" s="36"/>
      <c r="AO108" s="27"/>
      <c r="AP108" s="26"/>
      <c r="AQ108" s="3">
        <v>0.01</v>
      </c>
      <c r="AR108" s="3">
        <v>0.5</v>
      </c>
      <c r="AS108" s="3">
        <f t="shared" si="108"/>
        <v>0.005</v>
      </c>
      <c r="AT108" s="2">
        <f t="shared" si="109"/>
        <v>0.00569675982034078</v>
      </c>
      <c r="AU108" s="29">
        <f t="shared" si="110"/>
        <v>28.47</v>
      </c>
      <c r="AV108" s="1">
        <f t="shared" si="111"/>
        <v>0.26</v>
      </c>
      <c r="AW108" s="2">
        <f t="shared" si="112"/>
        <v>0.0210833333333333</v>
      </c>
      <c r="AX108" s="1">
        <f t="shared" si="113"/>
        <v>5.95665987495489</v>
      </c>
    </row>
    <row r="109" s="1" customFormat="1" spans="1:50">
      <c r="A109" s="13"/>
      <c r="B109" s="13"/>
      <c r="C109" s="16">
        <v>4</v>
      </c>
      <c r="D109" s="19">
        <v>-3.5500211107</v>
      </c>
      <c r="E109" s="20">
        <f t="shared" si="114"/>
        <v>-8.97706734467742</v>
      </c>
      <c r="F109" s="16" t="s">
        <v>73</v>
      </c>
      <c r="G109" s="13">
        <v>5</v>
      </c>
      <c r="H109" s="18">
        <f t="shared" si="97"/>
        <v>-3.5500211107</v>
      </c>
      <c r="I109" s="18">
        <f t="shared" si="98"/>
        <v>269.5999788893</v>
      </c>
      <c r="J109" s="18">
        <f t="shared" si="99"/>
        <v>0.0108982660887605</v>
      </c>
      <c r="K109" s="18">
        <f t="shared" si="100"/>
        <v>75.9047916666667</v>
      </c>
      <c r="L109" s="18">
        <f t="shared" si="101"/>
        <v>0.759047916666667</v>
      </c>
      <c r="M109" s="13" t="s">
        <v>75</v>
      </c>
      <c r="N109" s="18">
        <f>(O108-P108)*$C$22/100</f>
        <v>2.85801183200334</v>
      </c>
      <c r="O109" s="18">
        <f t="shared" si="115"/>
        <v>0.909469592035264</v>
      </c>
      <c r="P109" s="18">
        <f t="shared" si="102"/>
        <v>0.00991164161363676</v>
      </c>
      <c r="Q109" s="24">
        <f t="shared" si="103"/>
        <v>0.00208144473886372</v>
      </c>
      <c r="R109" s="18">
        <f t="shared" si="104"/>
        <v>0.1594000625</v>
      </c>
      <c r="S109" s="25">
        <f t="shared" si="105"/>
        <v>0.0130579919870716</v>
      </c>
      <c r="T109" s="3">
        <v>0.01</v>
      </c>
      <c r="U109" s="26">
        <f t="shared" si="106"/>
        <v>0.000130579919870716</v>
      </c>
      <c r="V109" s="25"/>
      <c r="W109" s="3"/>
      <c r="X109" s="3"/>
      <c r="Y109" s="28"/>
      <c r="Z109" s="3"/>
      <c r="AA109" s="27"/>
      <c r="AB109" s="3"/>
      <c r="AC109" s="3"/>
      <c r="AD109" s="27"/>
      <c r="AE109" s="25">
        <v>0.001</v>
      </c>
      <c r="AF109" s="3">
        <v>0.49</v>
      </c>
      <c r="AG109" s="26">
        <f t="shared" si="107"/>
        <v>0.00049</v>
      </c>
      <c r="AH109" s="35"/>
      <c r="AI109" s="3"/>
      <c r="AJ109" s="26"/>
      <c r="AK109" s="36"/>
      <c r="AL109" s="27"/>
      <c r="AM109" s="27"/>
      <c r="AN109" s="36"/>
      <c r="AO109" s="27"/>
      <c r="AP109" s="26"/>
      <c r="AQ109" s="3">
        <v>0.01</v>
      </c>
      <c r="AR109" s="3">
        <v>0.5</v>
      </c>
      <c r="AS109" s="3">
        <f t="shared" si="108"/>
        <v>0.005</v>
      </c>
      <c r="AT109" s="2">
        <f t="shared" si="109"/>
        <v>0.00562057991987072</v>
      </c>
      <c r="AU109" s="29">
        <f t="shared" si="110"/>
        <v>28.47</v>
      </c>
      <c r="AV109" s="1">
        <f t="shared" si="111"/>
        <v>0.26</v>
      </c>
      <c r="AW109" s="2">
        <f t="shared" si="112"/>
        <v>0.0210833333333333</v>
      </c>
      <c r="AX109" s="1">
        <f t="shared" si="113"/>
        <v>5.87700446192732</v>
      </c>
    </row>
    <row r="110" s="1" customFormat="1" spans="1:52">
      <c r="A110" s="13"/>
      <c r="B110" s="13"/>
      <c r="C110" s="16">
        <v>5</v>
      </c>
      <c r="D110" s="19">
        <v>2.56140063793548</v>
      </c>
      <c r="E110" s="20">
        <f t="shared" si="114"/>
        <v>-3.5500211107</v>
      </c>
      <c r="F110" s="16" t="s">
        <v>75</v>
      </c>
      <c r="G110" s="13">
        <v>6</v>
      </c>
      <c r="H110" s="18">
        <f t="shared" si="97"/>
        <v>2.56140063793548</v>
      </c>
      <c r="I110" s="18">
        <f t="shared" si="98"/>
        <v>275.711400637935</v>
      </c>
      <c r="J110" s="18">
        <f t="shared" si="99"/>
        <v>0.0242676563198068</v>
      </c>
      <c r="K110" s="18">
        <f t="shared" si="100"/>
        <v>75.9047916666667</v>
      </c>
      <c r="L110" s="18">
        <f t="shared" si="101"/>
        <v>0.759047916666667</v>
      </c>
      <c r="M110" s="13" t="s">
        <v>73</v>
      </c>
      <c r="N110" s="13"/>
      <c r="O110" s="18">
        <f t="shared" si="115"/>
        <v>1.65860586708829</v>
      </c>
      <c r="P110" s="18">
        <f t="shared" si="102"/>
        <v>0.0402504771525139</v>
      </c>
      <c r="Q110" s="24">
        <f t="shared" si="103"/>
        <v>0.00845260020202791</v>
      </c>
      <c r="R110" s="18">
        <f t="shared" si="104"/>
        <v>0.1594000625</v>
      </c>
      <c r="S110" s="25">
        <f t="shared" si="105"/>
        <v>0.0530275839887322</v>
      </c>
      <c r="T110" s="3">
        <v>0.01</v>
      </c>
      <c r="U110" s="26">
        <f t="shared" si="106"/>
        <v>0.000530275839887322</v>
      </c>
      <c r="V110" s="25"/>
      <c r="W110" s="3"/>
      <c r="X110" s="3"/>
      <c r="Y110" s="28"/>
      <c r="Z110" s="3"/>
      <c r="AA110" s="27"/>
      <c r="AB110" s="3"/>
      <c r="AC110" s="3"/>
      <c r="AD110" s="27"/>
      <c r="AE110" s="25">
        <v>0.001</v>
      </c>
      <c r="AF110" s="3">
        <v>0.49</v>
      </c>
      <c r="AG110" s="26">
        <f t="shared" si="107"/>
        <v>0.00049</v>
      </c>
      <c r="AH110" s="35"/>
      <c r="AI110" s="3"/>
      <c r="AJ110" s="26"/>
      <c r="AK110" s="36"/>
      <c r="AL110" s="27"/>
      <c r="AM110" s="27"/>
      <c r="AN110" s="36"/>
      <c r="AO110" s="27"/>
      <c r="AP110" s="26"/>
      <c r="AQ110" s="3">
        <v>0.01</v>
      </c>
      <c r="AR110" s="3">
        <v>0.5</v>
      </c>
      <c r="AS110" s="3">
        <f t="shared" si="108"/>
        <v>0.005</v>
      </c>
      <c r="AT110" s="2">
        <f t="shared" si="109"/>
        <v>0.00602027583988732</v>
      </c>
      <c r="AU110" s="29">
        <f t="shared" si="110"/>
        <v>28.47</v>
      </c>
      <c r="AV110" s="1">
        <f t="shared" si="111"/>
        <v>0.26</v>
      </c>
      <c r="AW110" s="2">
        <f t="shared" si="112"/>
        <v>0.0210833333333333</v>
      </c>
      <c r="AX110" s="1">
        <f t="shared" si="113"/>
        <v>6.29493548307465</v>
      </c>
      <c r="AZ110" s="2"/>
    </row>
    <row r="111" s="1" customFormat="1" spans="1:52">
      <c r="A111" s="13"/>
      <c r="B111" s="13"/>
      <c r="C111" s="16">
        <v>6</v>
      </c>
      <c r="D111" s="19">
        <v>7.28935500393333</v>
      </c>
      <c r="E111" s="20">
        <f t="shared" si="114"/>
        <v>2.56140063793548</v>
      </c>
      <c r="F111" s="16" t="s">
        <v>73</v>
      </c>
      <c r="G111" s="13">
        <v>7</v>
      </c>
      <c r="H111" s="18">
        <f t="shared" si="97"/>
        <v>7.28935500393333</v>
      </c>
      <c r="I111" s="18">
        <f t="shared" si="98"/>
        <v>280.439355003933</v>
      </c>
      <c r="J111" s="18">
        <f t="shared" si="99"/>
        <v>0.0440148015595713</v>
      </c>
      <c r="K111" s="18">
        <f t="shared" si="100"/>
        <v>75.9047916666667</v>
      </c>
      <c r="L111" s="18">
        <f t="shared" si="101"/>
        <v>0.759047916666667</v>
      </c>
      <c r="M111" s="13" t="s">
        <v>73</v>
      </c>
      <c r="N111" s="13"/>
      <c r="O111" s="18">
        <f t="shared" si="115"/>
        <v>2.37740330660245</v>
      </c>
      <c r="P111" s="18">
        <f t="shared" si="102"/>
        <v>0.104640934767175</v>
      </c>
      <c r="Q111" s="24">
        <f t="shared" si="103"/>
        <v>0.0219745963011068</v>
      </c>
      <c r="R111" s="18">
        <f t="shared" si="104"/>
        <v>0.1594000625</v>
      </c>
      <c r="S111" s="25">
        <f t="shared" si="105"/>
        <v>0.137858141060056</v>
      </c>
      <c r="T111" s="3">
        <v>0.01</v>
      </c>
      <c r="U111" s="26">
        <f t="shared" si="106"/>
        <v>0.00137858141060056</v>
      </c>
      <c r="V111" s="25"/>
      <c r="W111" s="3"/>
      <c r="X111" s="3"/>
      <c r="Y111" s="28"/>
      <c r="Z111" s="3"/>
      <c r="AA111" s="27"/>
      <c r="AB111" s="3"/>
      <c r="AC111" s="3"/>
      <c r="AD111" s="27"/>
      <c r="AE111" s="25">
        <v>0.001</v>
      </c>
      <c r="AF111" s="3">
        <v>0.49</v>
      </c>
      <c r="AG111" s="26">
        <f t="shared" si="107"/>
        <v>0.00049</v>
      </c>
      <c r="AH111" s="35"/>
      <c r="AI111" s="3"/>
      <c r="AJ111" s="26"/>
      <c r="AK111" s="36"/>
      <c r="AL111" s="27"/>
      <c r="AM111" s="27"/>
      <c r="AN111" s="36"/>
      <c r="AO111" s="27"/>
      <c r="AP111" s="26"/>
      <c r="AQ111" s="3">
        <v>0.01</v>
      </c>
      <c r="AR111" s="3">
        <v>0.5</v>
      </c>
      <c r="AS111" s="3">
        <f t="shared" si="108"/>
        <v>0.005</v>
      </c>
      <c r="AT111" s="2">
        <f t="shared" si="109"/>
        <v>0.00686858141060057</v>
      </c>
      <c r="AU111" s="29">
        <f t="shared" si="110"/>
        <v>28.47</v>
      </c>
      <c r="AV111" s="1">
        <f t="shared" si="111"/>
        <v>0.26</v>
      </c>
      <c r="AW111" s="2">
        <f t="shared" si="112"/>
        <v>0.0210833333333333</v>
      </c>
      <c r="AX111" s="1">
        <f t="shared" si="113"/>
        <v>7.1819428195479</v>
      </c>
      <c r="AZ111" s="2"/>
    </row>
    <row r="112" s="1" customFormat="1" spans="1:52">
      <c r="A112" s="13"/>
      <c r="B112" s="13"/>
      <c r="C112" s="16">
        <v>7</v>
      </c>
      <c r="D112" s="19">
        <v>9.70923964041936</v>
      </c>
      <c r="E112" s="20">
        <f t="shared" si="114"/>
        <v>7.28935500393333</v>
      </c>
      <c r="F112" s="16" t="s">
        <v>73</v>
      </c>
      <c r="G112" s="13">
        <v>8</v>
      </c>
      <c r="H112" s="18">
        <f t="shared" si="97"/>
        <v>9.70923964041936</v>
      </c>
      <c r="I112" s="18">
        <f t="shared" si="98"/>
        <v>282.859239640419</v>
      </c>
      <c r="J112" s="18">
        <f t="shared" si="99"/>
        <v>0.0592376021409109</v>
      </c>
      <c r="K112" s="18">
        <f t="shared" si="100"/>
        <v>75.9047916666667</v>
      </c>
      <c r="L112" s="18">
        <f t="shared" si="101"/>
        <v>0.759047916666667</v>
      </c>
      <c r="M112" s="13" t="s">
        <v>73</v>
      </c>
      <c r="N112" s="13"/>
      <c r="O112" s="18">
        <f t="shared" si="115"/>
        <v>3.03181028850194</v>
      </c>
      <c r="P112" s="18">
        <f t="shared" si="102"/>
        <v>0.179597171636998</v>
      </c>
      <c r="Q112" s="24">
        <f t="shared" si="103"/>
        <v>0.0377154060437696</v>
      </c>
      <c r="R112" s="18">
        <f t="shared" si="104"/>
        <v>0.1594000625</v>
      </c>
      <c r="S112" s="25">
        <f t="shared" si="105"/>
        <v>0.23660847713764</v>
      </c>
      <c r="T112" s="3">
        <v>0.01</v>
      </c>
      <c r="U112" s="26">
        <f t="shared" si="106"/>
        <v>0.0023660847713764</v>
      </c>
      <c r="V112" s="25"/>
      <c r="W112" s="3"/>
      <c r="X112" s="3"/>
      <c r="Y112" s="28"/>
      <c r="Z112" s="3"/>
      <c r="AA112" s="27"/>
      <c r="AB112" s="3"/>
      <c r="AC112" s="3"/>
      <c r="AD112" s="27"/>
      <c r="AE112" s="25">
        <v>0.001</v>
      </c>
      <c r="AF112" s="3">
        <v>0.49</v>
      </c>
      <c r="AG112" s="26">
        <f t="shared" si="107"/>
        <v>0.00049</v>
      </c>
      <c r="AH112" s="35"/>
      <c r="AI112" s="3"/>
      <c r="AJ112" s="26"/>
      <c r="AK112" s="36"/>
      <c r="AL112" s="27"/>
      <c r="AM112" s="27"/>
      <c r="AN112" s="36"/>
      <c r="AO112" s="27"/>
      <c r="AP112" s="26"/>
      <c r="AQ112" s="3">
        <v>0.01</v>
      </c>
      <c r="AR112" s="3">
        <v>0.5</v>
      </c>
      <c r="AS112" s="3">
        <f t="shared" si="108"/>
        <v>0.005</v>
      </c>
      <c r="AT112" s="2">
        <f t="shared" si="109"/>
        <v>0.0078560847713764</v>
      </c>
      <c r="AU112" s="29">
        <f t="shared" si="110"/>
        <v>28.47</v>
      </c>
      <c r="AV112" s="1">
        <f t="shared" si="111"/>
        <v>0.26</v>
      </c>
      <c r="AW112" s="2">
        <f t="shared" si="112"/>
        <v>0.0210833333333333</v>
      </c>
      <c r="AX112" s="1">
        <f t="shared" si="113"/>
        <v>8.21449848821301</v>
      </c>
      <c r="AZ112" s="2"/>
    </row>
    <row r="113" s="1" customFormat="1" spans="1:52">
      <c r="A113" s="13"/>
      <c r="B113" s="13"/>
      <c r="C113" s="16">
        <v>8</v>
      </c>
      <c r="D113" s="19">
        <v>9.66094521625806</v>
      </c>
      <c r="E113" s="20">
        <f t="shared" si="114"/>
        <v>9.70923964041936</v>
      </c>
      <c r="F113" s="16" t="s">
        <v>73</v>
      </c>
      <c r="G113" s="13">
        <v>9</v>
      </c>
      <c r="H113" s="18">
        <f t="shared" si="97"/>
        <v>9.66094521625806</v>
      </c>
      <c r="I113" s="18">
        <f t="shared" si="98"/>
        <v>282.810945216258</v>
      </c>
      <c r="J113" s="18">
        <f t="shared" si="99"/>
        <v>0.0588904116440816</v>
      </c>
      <c r="K113" s="18">
        <f t="shared" si="100"/>
        <v>75.9047916666667</v>
      </c>
      <c r="L113" s="18">
        <f t="shared" si="101"/>
        <v>0.759047916666667</v>
      </c>
      <c r="M113" s="13" t="s">
        <v>73</v>
      </c>
      <c r="N113" s="13"/>
      <c r="O113" s="18">
        <f t="shared" si="115"/>
        <v>3.61126103353161</v>
      </c>
      <c r="P113" s="18">
        <f t="shared" si="102"/>
        <v>0.212668648818908</v>
      </c>
      <c r="Q113" s="24">
        <f t="shared" si="103"/>
        <v>0.0446604162519707</v>
      </c>
      <c r="R113" s="18">
        <f t="shared" si="104"/>
        <v>0.1594000625</v>
      </c>
      <c r="S113" s="25">
        <f t="shared" si="105"/>
        <v>0.280178160231089</v>
      </c>
      <c r="T113" s="3">
        <v>0.01</v>
      </c>
      <c r="U113" s="26">
        <f t="shared" si="106"/>
        <v>0.00280178160231089</v>
      </c>
      <c r="V113" s="25"/>
      <c r="W113" s="3"/>
      <c r="X113" s="3"/>
      <c r="Y113" s="28"/>
      <c r="Z113" s="3"/>
      <c r="AA113" s="27"/>
      <c r="AB113" s="3"/>
      <c r="AC113" s="3"/>
      <c r="AD113" s="27"/>
      <c r="AE113" s="25">
        <v>0.001</v>
      </c>
      <c r="AF113" s="3">
        <v>0.49</v>
      </c>
      <c r="AG113" s="26">
        <f t="shared" si="107"/>
        <v>0.00049</v>
      </c>
      <c r="AH113" s="35"/>
      <c r="AI113" s="3"/>
      <c r="AJ113" s="26"/>
      <c r="AK113" s="36"/>
      <c r="AL113" s="27"/>
      <c r="AM113" s="27"/>
      <c r="AN113" s="36"/>
      <c r="AO113" s="27"/>
      <c r="AP113" s="26"/>
      <c r="AQ113" s="3">
        <v>0.01</v>
      </c>
      <c r="AR113" s="3">
        <v>0.5</v>
      </c>
      <c r="AS113" s="3">
        <f t="shared" si="108"/>
        <v>0.005</v>
      </c>
      <c r="AT113" s="2">
        <f t="shared" si="109"/>
        <v>0.00829178160231089</v>
      </c>
      <c r="AU113" s="29">
        <f t="shared" si="110"/>
        <v>28.47</v>
      </c>
      <c r="AV113" s="1">
        <f t="shared" si="111"/>
        <v>0.26</v>
      </c>
      <c r="AW113" s="2">
        <f t="shared" si="112"/>
        <v>0.0210833333333333</v>
      </c>
      <c r="AX113" s="1">
        <f t="shared" si="113"/>
        <v>8.67007286949652</v>
      </c>
      <c r="AZ113" s="2"/>
    </row>
    <row r="114" s="1" customFormat="1" spans="1:52">
      <c r="A114" s="13"/>
      <c r="B114" s="13"/>
      <c r="C114" s="16">
        <v>9</v>
      </c>
      <c r="D114" s="19">
        <v>5.04857484633334</v>
      </c>
      <c r="E114" s="20">
        <f t="shared" si="114"/>
        <v>9.66094521625806</v>
      </c>
      <c r="F114" s="16" t="s">
        <v>73</v>
      </c>
      <c r="G114" s="13">
        <v>10</v>
      </c>
      <c r="H114" s="18">
        <f t="shared" si="97"/>
        <v>5.04857484633334</v>
      </c>
      <c r="I114" s="18">
        <f t="shared" si="98"/>
        <v>278.198574846333</v>
      </c>
      <c r="J114" s="18">
        <f t="shared" si="99"/>
        <v>0.0332771807743606</v>
      </c>
      <c r="K114" s="18">
        <f t="shared" si="100"/>
        <v>75.9047916666667</v>
      </c>
      <c r="L114" s="18">
        <f t="shared" si="101"/>
        <v>0.759047916666667</v>
      </c>
      <c r="M114" s="13" t="s">
        <v>73</v>
      </c>
      <c r="N114" s="13"/>
      <c r="O114" s="18">
        <f t="shared" si="115"/>
        <v>4.15764030137937</v>
      </c>
      <c r="P114" s="18">
        <f t="shared" si="102"/>
        <v>0.138354547903768</v>
      </c>
      <c r="Q114" s="24">
        <f t="shared" si="103"/>
        <v>0.0290544550597913</v>
      </c>
      <c r="R114" s="18">
        <f t="shared" si="104"/>
        <v>0.1594000625</v>
      </c>
      <c r="S114" s="25">
        <f t="shared" si="105"/>
        <v>0.182273799671762</v>
      </c>
      <c r="T114" s="3">
        <v>0.01</v>
      </c>
      <c r="U114" s="26">
        <f t="shared" si="106"/>
        <v>0.00182273799671762</v>
      </c>
      <c r="V114" s="25"/>
      <c r="W114" s="3"/>
      <c r="X114" s="3"/>
      <c r="Y114" s="28"/>
      <c r="Z114" s="3"/>
      <c r="AA114" s="27"/>
      <c r="AB114" s="3"/>
      <c r="AC114" s="3"/>
      <c r="AD114" s="27"/>
      <c r="AE114" s="25">
        <v>0.001</v>
      </c>
      <c r="AF114" s="3">
        <v>0.49</v>
      </c>
      <c r="AG114" s="26">
        <f t="shared" si="107"/>
        <v>0.00049</v>
      </c>
      <c r="AH114" s="35"/>
      <c r="AI114" s="3"/>
      <c r="AJ114" s="26"/>
      <c r="AK114" s="36"/>
      <c r="AL114" s="27"/>
      <c r="AM114" s="27"/>
      <c r="AN114" s="36"/>
      <c r="AO114" s="27"/>
      <c r="AP114" s="26"/>
      <c r="AQ114" s="3">
        <v>0.01</v>
      </c>
      <c r="AR114" s="3">
        <v>0.5</v>
      </c>
      <c r="AS114" s="3">
        <f t="shared" si="108"/>
        <v>0.005</v>
      </c>
      <c r="AT114" s="2">
        <f t="shared" si="109"/>
        <v>0.00731273799671762</v>
      </c>
      <c r="AU114" s="29">
        <f t="shared" si="110"/>
        <v>28.47</v>
      </c>
      <c r="AV114" s="1">
        <f t="shared" si="111"/>
        <v>0.26</v>
      </c>
      <c r="AW114" s="2">
        <f t="shared" si="112"/>
        <v>0.0210833333333333</v>
      </c>
      <c r="AX114" s="1">
        <f t="shared" si="113"/>
        <v>7.6463629106449</v>
      </c>
      <c r="AZ114" s="2"/>
    </row>
    <row r="115" s="1" customFormat="1" spans="1:52">
      <c r="A115" s="13"/>
      <c r="B115" s="13"/>
      <c r="C115" s="16">
        <v>10</v>
      </c>
      <c r="D115" s="19">
        <v>-4.06023265896774</v>
      </c>
      <c r="E115" s="20">
        <f t="shared" si="114"/>
        <v>5.04857484633334</v>
      </c>
      <c r="F115" s="16" t="s">
        <v>73</v>
      </c>
      <c r="G115" s="13">
        <v>11</v>
      </c>
      <c r="H115" s="18">
        <f t="shared" si="97"/>
        <v>-4.06023265896774</v>
      </c>
      <c r="I115" s="18">
        <f t="shared" si="98"/>
        <v>269.089767341032</v>
      </c>
      <c r="J115" s="18">
        <f t="shared" si="99"/>
        <v>0.0101769567895689</v>
      </c>
      <c r="K115" s="18">
        <f t="shared" si="100"/>
        <v>75.9047916666667</v>
      </c>
      <c r="L115" s="18">
        <f t="shared" si="101"/>
        <v>0.759047916666667</v>
      </c>
      <c r="M115" s="13" t="s">
        <v>75</v>
      </c>
      <c r="N115" s="18">
        <f>(O114-P114)*$C$22/100</f>
        <v>3.81832146580182</v>
      </c>
      <c r="O115" s="18">
        <f t="shared" si="115"/>
        <v>0.960012204340447</v>
      </c>
      <c r="P115" s="18">
        <f t="shared" si="102"/>
        <v>0.00977000272103152</v>
      </c>
      <c r="Q115" s="24">
        <f t="shared" si="103"/>
        <v>0.00205170057141662</v>
      </c>
      <c r="R115" s="18">
        <f t="shared" si="104"/>
        <v>0.1594000625</v>
      </c>
      <c r="S115" s="25">
        <f t="shared" si="105"/>
        <v>0.0128713912606943</v>
      </c>
      <c r="T115" s="3">
        <v>0.01</v>
      </c>
      <c r="U115" s="26">
        <f t="shared" si="106"/>
        <v>0.000128713912606943</v>
      </c>
      <c r="V115" s="25"/>
      <c r="W115" s="3"/>
      <c r="X115" s="3"/>
      <c r="Y115" s="28"/>
      <c r="Z115" s="3"/>
      <c r="AA115" s="27"/>
      <c r="AB115" s="3"/>
      <c r="AC115" s="3"/>
      <c r="AD115" s="27"/>
      <c r="AE115" s="25">
        <v>0.001</v>
      </c>
      <c r="AF115" s="3">
        <v>0.49</v>
      </c>
      <c r="AG115" s="26">
        <f t="shared" si="107"/>
        <v>0.00049</v>
      </c>
      <c r="AH115" s="35"/>
      <c r="AI115" s="3"/>
      <c r="AJ115" s="26"/>
      <c r="AK115" s="36"/>
      <c r="AL115" s="27"/>
      <c r="AM115" s="27"/>
      <c r="AN115" s="36"/>
      <c r="AO115" s="27"/>
      <c r="AP115" s="26"/>
      <c r="AQ115" s="3">
        <v>0.01</v>
      </c>
      <c r="AR115" s="3">
        <v>0.5</v>
      </c>
      <c r="AS115" s="3">
        <f t="shared" si="108"/>
        <v>0.005</v>
      </c>
      <c r="AT115" s="2">
        <f t="shared" si="109"/>
        <v>0.00561871391260694</v>
      </c>
      <c r="AU115" s="29">
        <f t="shared" si="110"/>
        <v>28.47</v>
      </c>
      <c r="AV115" s="1">
        <f t="shared" si="111"/>
        <v>0.26</v>
      </c>
      <c r="AW115" s="2">
        <f t="shared" si="112"/>
        <v>0.0210833333333333</v>
      </c>
      <c r="AX115" s="1">
        <f t="shared" si="113"/>
        <v>5.87505332286845</v>
      </c>
      <c r="AZ115" s="2"/>
    </row>
    <row r="116" s="1" customFormat="1" spans="1:52">
      <c r="A116" s="13"/>
      <c r="B116" s="13"/>
      <c r="C116" s="16">
        <v>11</v>
      </c>
      <c r="D116" s="19">
        <v>-11.4251984268667</v>
      </c>
      <c r="E116" s="20">
        <f t="shared" si="114"/>
        <v>-4.06023265896774</v>
      </c>
      <c r="F116" s="16" t="s">
        <v>75</v>
      </c>
      <c r="G116" s="13">
        <v>12</v>
      </c>
      <c r="H116" s="18">
        <f t="shared" si="97"/>
        <v>-11.4251984268667</v>
      </c>
      <c r="I116" s="18">
        <f t="shared" si="98"/>
        <v>261.724801573133</v>
      </c>
      <c r="J116" s="18">
        <f t="shared" si="99"/>
        <v>0.00367627288016217</v>
      </c>
      <c r="K116" s="18">
        <f t="shared" si="100"/>
        <v>75.9047916666667</v>
      </c>
      <c r="L116" s="18">
        <f t="shared" si="101"/>
        <v>0.759047916666667</v>
      </c>
      <c r="M116" s="13" t="s">
        <v>73</v>
      </c>
      <c r="N116" s="13"/>
      <c r="O116" s="18">
        <f t="shared" si="115"/>
        <v>1.70929011828608</v>
      </c>
      <c r="P116" s="18">
        <f t="shared" si="102"/>
        <v>0.00628381690618431</v>
      </c>
      <c r="Q116" s="24">
        <f t="shared" si="103"/>
        <v>0.00131960155029871</v>
      </c>
      <c r="R116" s="18">
        <f t="shared" si="104"/>
        <v>0.1594000625</v>
      </c>
      <c r="S116" s="25">
        <f t="shared" si="105"/>
        <v>0.00827855102189</v>
      </c>
      <c r="T116" s="3">
        <v>0.01</v>
      </c>
      <c r="U116" s="26">
        <f t="shared" si="106"/>
        <v>8.27855102189e-5</v>
      </c>
      <c r="V116" s="25"/>
      <c r="W116" s="3"/>
      <c r="X116" s="3"/>
      <c r="Y116" s="28"/>
      <c r="Z116" s="3"/>
      <c r="AA116" s="27"/>
      <c r="AB116" s="3"/>
      <c r="AC116" s="3"/>
      <c r="AD116" s="27"/>
      <c r="AE116" s="25">
        <v>0.001</v>
      </c>
      <c r="AF116" s="3">
        <v>0.49</v>
      </c>
      <c r="AG116" s="26">
        <f t="shared" si="107"/>
        <v>0.00049</v>
      </c>
      <c r="AH116" s="35"/>
      <c r="AI116" s="3"/>
      <c r="AJ116" s="26"/>
      <c r="AK116" s="36"/>
      <c r="AL116" s="27"/>
      <c r="AM116" s="27"/>
      <c r="AN116" s="36"/>
      <c r="AO116" s="27"/>
      <c r="AP116" s="26"/>
      <c r="AQ116" s="3">
        <v>0.01</v>
      </c>
      <c r="AR116" s="3">
        <v>0.5</v>
      </c>
      <c r="AS116" s="3">
        <f t="shared" si="108"/>
        <v>0.005</v>
      </c>
      <c r="AT116" s="2">
        <f t="shared" si="109"/>
        <v>0.0055727855102189</v>
      </c>
      <c r="AU116" s="29">
        <f t="shared" si="110"/>
        <v>28.47</v>
      </c>
      <c r="AV116" s="1">
        <f t="shared" si="111"/>
        <v>0.26</v>
      </c>
      <c r="AW116" s="2">
        <f t="shared" si="112"/>
        <v>0.0210833333333333</v>
      </c>
      <c r="AX116" s="1">
        <f t="shared" si="113"/>
        <v>5.8270295549278</v>
      </c>
      <c r="AY116" s="1">
        <f>SUM(AX105:AX116)</f>
        <v>78.9311496356106</v>
      </c>
      <c r="AZ116" s="2"/>
    </row>
    <row r="117" s="1" customFormat="1" spans="1:46">
      <c r="A117" s="13"/>
      <c r="B117" s="13"/>
      <c r="C117" s="16">
        <v>12</v>
      </c>
      <c r="D117" s="19">
        <v>-14.4625701851613</v>
      </c>
      <c r="E117" s="20">
        <f t="shared" si="114"/>
        <v>-11.4251984268667</v>
      </c>
      <c r="F117" s="16" t="s">
        <v>73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AT117" s="2"/>
    </row>
  </sheetData>
  <mergeCells count="6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S103:U103"/>
    <mergeCell ref="V103:X103"/>
    <mergeCell ref="Y103:AA103"/>
    <mergeCell ref="AB103:AD103"/>
    <mergeCell ref="AE103:AG103"/>
    <mergeCell ref="AH103:AJ103"/>
    <mergeCell ref="AK103:AM103"/>
    <mergeCell ref="AN103:AP103"/>
    <mergeCell ref="AQ103:AS103"/>
    <mergeCell ref="A104:B104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02"/>
  <sheetViews>
    <sheetView workbookViewId="0">
      <selection activeCell="I7" sqref="I7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46">
      <c r="C1" s="3" t="s">
        <v>0</v>
      </c>
      <c r="D1" s="3" t="s">
        <v>1</v>
      </c>
      <c r="E1" s="3" t="s">
        <v>2</v>
      </c>
      <c r="F1" s="3" t="s">
        <v>3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T1" s="2"/>
    </row>
    <row r="2" s="1" customFormat="1" spans="1:46">
      <c r="A2" s="4" t="s">
        <v>52</v>
      </c>
      <c r="B2" s="5" t="s">
        <v>10</v>
      </c>
      <c r="C2" s="3"/>
      <c r="D2" s="3"/>
      <c r="E2" s="6">
        <v>759.67</v>
      </c>
      <c r="F2" s="3">
        <v>1108.87</v>
      </c>
      <c r="G2" s="21">
        <f>(F2+F3+F4)/3</f>
        <v>1399.47083333333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T2" s="2"/>
    </row>
    <row r="3" s="1" customFormat="1" spans="1:46">
      <c r="A3" s="4"/>
      <c r="B3" s="5" t="s">
        <v>13</v>
      </c>
      <c r="C3" s="3"/>
      <c r="D3" s="3"/>
      <c r="E3" s="8"/>
      <c r="F3" s="3">
        <v>1433.9025</v>
      </c>
      <c r="G3" s="21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T3" s="2"/>
    </row>
    <row r="4" s="1" customFormat="1" spans="1:46">
      <c r="A4" s="4"/>
      <c r="B4" s="5" t="s">
        <v>14</v>
      </c>
      <c r="C4" s="3"/>
      <c r="D4" s="3"/>
      <c r="E4" s="10"/>
      <c r="F4" s="3">
        <v>1655.64</v>
      </c>
      <c r="G4" s="21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T4" s="2"/>
    </row>
    <row r="5" s="1" customFormat="1" spans="1:46">
      <c r="A5" s="4" t="s">
        <v>4</v>
      </c>
      <c r="B5" s="5" t="s">
        <v>15</v>
      </c>
      <c r="C5" s="3"/>
      <c r="D5" s="3"/>
      <c r="E5" s="6">
        <v>3047.65561643836</v>
      </c>
      <c r="F5" s="3">
        <v>91.104</v>
      </c>
      <c r="G5" s="21">
        <f>(F5+F6)/2</f>
        <v>92.50925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T5" s="2"/>
    </row>
    <row r="6" s="1" customFormat="1" spans="1:46">
      <c r="A6" s="4"/>
      <c r="B6" s="5" t="s">
        <v>16</v>
      </c>
      <c r="C6" s="3"/>
      <c r="D6" s="3"/>
      <c r="E6" s="10"/>
      <c r="F6" s="3">
        <v>93.9145</v>
      </c>
      <c r="G6" s="21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T6" s="2"/>
    </row>
    <row r="7" s="1" customFormat="1" spans="1:46">
      <c r="A7" s="4" t="s">
        <v>5</v>
      </c>
      <c r="B7" s="5"/>
      <c r="C7" s="3"/>
      <c r="D7" s="3"/>
      <c r="E7" s="12">
        <v>5017.13199453667</v>
      </c>
      <c r="F7" s="3">
        <v>122.786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T7" s="2"/>
    </row>
    <row r="8" s="1" customFormat="1" spans="1:46">
      <c r="A8" s="4" t="s">
        <v>6</v>
      </c>
      <c r="B8" s="5"/>
      <c r="C8" s="3"/>
      <c r="D8" s="3"/>
      <c r="E8" s="12">
        <v>6.457</v>
      </c>
      <c r="F8" s="3">
        <v>625.464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T8" s="2"/>
    </row>
    <row r="9" s="1" customFormat="1" spans="1:46">
      <c r="A9" s="4" t="s">
        <v>7</v>
      </c>
      <c r="B9" s="5"/>
      <c r="C9" s="3"/>
      <c r="D9" s="3"/>
      <c r="E9" s="12">
        <v>19.8363961874359</v>
      </c>
      <c r="F9" s="3">
        <v>341.64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T9" s="2"/>
    </row>
    <row r="10" s="1" customFormat="1" spans="1:46">
      <c r="A10" s="4" t="s">
        <v>8</v>
      </c>
      <c r="B10" s="5"/>
      <c r="C10" s="3"/>
      <c r="D10" s="3"/>
      <c r="E10" s="12">
        <v>6.55909639672159</v>
      </c>
      <c r="F10" s="3">
        <v>341.64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T10" s="2"/>
    </row>
    <row r="11" s="1" customFormat="1" spans="1:46">
      <c r="A11" s="4" t="s">
        <v>9</v>
      </c>
      <c r="B11" s="5"/>
      <c r="C11" s="3"/>
      <c r="D11" s="3"/>
      <c r="E11" s="3">
        <v>0</v>
      </c>
      <c r="F11" s="3">
        <v>910.8575</v>
      </c>
      <c r="AT11" s="2"/>
    </row>
    <row r="12" s="1" customFormat="1" spans="46:46">
      <c r="AT12" s="2"/>
    </row>
    <row r="13" s="1" customFormat="1" spans="46:46">
      <c r="AT13" s="2"/>
    </row>
    <row r="14" s="1" customFormat="1" spans="1:46">
      <c r="A14" s="13" t="s">
        <v>17</v>
      </c>
      <c r="B14" s="13" t="s">
        <v>18</v>
      </c>
      <c r="C14" s="13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AV38+AV53+AG69+AY85+AY101+BB101</f>
        <v>143710330.072064</v>
      </c>
      <c r="J14" s="14" t="s">
        <v>21</v>
      </c>
      <c r="K14" s="14">
        <f>I14/(10000*1000)</f>
        <v>14.3710330072064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23</v>
      </c>
      <c r="B15" s="13" t="s">
        <v>18</v>
      </c>
      <c r="C15" s="13"/>
      <c r="D15" s="13"/>
      <c r="E15" s="13"/>
      <c r="F15" s="13"/>
      <c r="G15" s="14"/>
      <c r="H15" s="14" t="s">
        <v>24</v>
      </c>
      <c r="I15" s="14">
        <v>91112225.1210541</v>
      </c>
      <c r="J15" s="14" t="s">
        <v>21</v>
      </c>
      <c r="K15" s="14">
        <f>I15/(10000*1000)</f>
        <v>9.11122251210541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25</v>
      </c>
      <c r="B16" s="13" t="s">
        <v>26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27</v>
      </c>
      <c r="B17" s="13" t="s">
        <v>28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13" t="s">
        <v>31</v>
      </c>
      <c r="B18" s="13" t="s">
        <v>32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34</v>
      </c>
      <c r="B19" s="13" t="s">
        <v>32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37</v>
      </c>
      <c r="B20" s="13" t="s">
        <v>38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39</v>
      </c>
      <c r="B21" s="13" t="s">
        <v>40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41</v>
      </c>
      <c r="B22" s="13" t="s">
        <v>36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42</v>
      </c>
      <c r="B23" s="13" t="s">
        <v>43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44</v>
      </c>
      <c r="T25" s="23"/>
      <c r="U25" s="23"/>
      <c r="V25" s="23" t="s">
        <v>45</v>
      </c>
      <c r="W25" s="23"/>
      <c r="X25" s="23"/>
      <c r="Y25" s="23" t="s">
        <v>46</v>
      </c>
      <c r="Z25" s="23"/>
      <c r="AA25" s="23"/>
      <c r="AB25" s="23" t="s">
        <v>47</v>
      </c>
      <c r="AC25" s="23"/>
      <c r="AD25" s="23"/>
      <c r="AE25" s="23" t="s">
        <v>48</v>
      </c>
      <c r="AF25" s="23"/>
      <c r="AG25" s="23"/>
      <c r="AH25" s="23" t="s">
        <v>49</v>
      </c>
      <c r="AI25" s="23"/>
      <c r="AJ25" s="23"/>
      <c r="AK25" s="31" t="s">
        <v>50</v>
      </c>
      <c r="AL25" s="32"/>
      <c r="AM25" s="33"/>
      <c r="AN25" s="23" t="s">
        <v>51</v>
      </c>
      <c r="AO25" s="23"/>
      <c r="AP25" s="23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4" t="s">
        <v>11</v>
      </c>
      <c r="AO26" s="34" t="s">
        <v>12</v>
      </c>
      <c r="AP26" s="34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1399.47083333333</v>
      </c>
      <c r="C27" s="16" t="s">
        <v>72</v>
      </c>
      <c r="D27" s="17">
        <v>-6</v>
      </c>
      <c r="E27" s="16"/>
      <c r="F27" s="16"/>
      <c r="G27" s="13">
        <v>1</v>
      </c>
      <c r="H27" s="18">
        <f t="shared" ref="H27:H38" si="0">E28</f>
        <v>-6</v>
      </c>
      <c r="I27" s="18">
        <f t="shared" ref="I27:I38" si="1">H27+273.15</f>
        <v>267.15</v>
      </c>
      <c r="J27" s="18">
        <f t="shared" ref="J27:J38" si="2">EXP(($C$16*(I27-$C$14))/($C$17*I27*$C$14))</f>
        <v>0.00782554968707708</v>
      </c>
      <c r="K27" s="18">
        <f t="shared" ref="K27:K38" si="3">$B$27/12</f>
        <v>116.622569444444</v>
      </c>
      <c r="L27" s="18">
        <f t="shared" ref="L27:L38" si="4">K27*$B$28/100</f>
        <v>1.16622569444444</v>
      </c>
      <c r="M27" s="13" t="s">
        <v>73</v>
      </c>
      <c r="N27" s="13"/>
      <c r="O27" s="18">
        <f>L27</f>
        <v>1.16622569444444</v>
      </c>
      <c r="P27" s="18">
        <f t="shared" ref="P27:P38" si="5">O27*J27</f>
        <v>0.00912635711822097</v>
      </c>
      <c r="Q27" s="24">
        <f t="shared" ref="Q27:Q38" si="6">P27*$B$29</f>
        <v>0.00219032570837303</v>
      </c>
      <c r="R27" s="18">
        <f t="shared" ref="R27:R38" si="7">L27*$B$29</f>
        <v>0.279894166666667</v>
      </c>
      <c r="S27" s="25">
        <f t="shared" ref="S27:S38" si="8">Q27/R27</f>
        <v>0.00782554968707708</v>
      </c>
      <c r="T27" s="3">
        <v>0.01</v>
      </c>
      <c r="U27" s="26">
        <f t="shared" ref="U27:U38" si="9">S27*T27</f>
        <v>7.82554968707708e-5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0.0219782554968708</v>
      </c>
      <c r="AR27" s="29">
        <f t="shared" ref="AR27:AR38" si="15">$B$27/12</f>
        <v>116.622569444444</v>
      </c>
      <c r="AS27" s="1">
        <f t="shared" ref="AS27:AS38" si="16">$B$29</f>
        <v>0.24</v>
      </c>
      <c r="AT27" s="2">
        <f>$E$2/12</f>
        <v>63.3058333333333</v>
      </c>
      <c r="AU27" s="1">
        <f t="shared" ref="AU27:AU38" si="17">AT27*10000*AS27*0.67*AR27*AQ27</f>
        <v>260918.935387618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-8.67901561506452</v>
      </c>
      <c r="E28" s="20">
        <f t="shared" ref="E28:E39" si="18">D27</f>
        <v>-6</v>
      </c>
      <c r="F28" s="16" t="s">
        <v>73</v>
      </c>
      <c r="G28" s="13">
        <v>2</v>
      </c>
      <c r="H28" s="18">
        <f t="shared" si="0"/>
        <v>-8.67901561506452</v>
      </c>
      <c r="I28" s="18">
        <f t="shared" si="1"/>
        <v>264.470984384935</v>
      </c>
      <c r="J28" s="18">
        <f t="shared" si="2"/>
        <v>0.00540971975945412</v>
      </c>
      <c r="K28" s="18">
        <f t="shared" si="3"/>
        <v>116.622569444444</v>
      </c>
      <c r="L28" s="18">
        <f t="shared" si="4"/>
        <v>1.16622569444444</v>
      </c>
      <c r="M28" s="13" t="s">
        <v>73</v>
      </c>
      <c r="N28" s="13"/>
      <c r="O28" s="18">
        <f t="shared" ref="O28:O38" si="19">L28+O27-P27-N28</f>
        <v>2.32332503177067</v>
      </c>
      <c r="P28" s="18">
        <f t="shared" si="5"/>
        <v>0.0125685373320042</v>
      </c>
      <c r="Q28" s="24">
        <f t="shared" si="6"/>
        <v>0.003016448959681</v>
      </c>
      <c r="R28" s="18">
        <f t="shared" si="7"/>
        <v>0.279894166666667</v>
      </c>
      <c r="S28" s="25">
        <f t="shared" si="8"/>
        <v>0.0107771054881375</v>
      </c>
      <c r="T28" s="3">
        <v>0.01</v>
      </c>
      <c r="U28" s="26">
        <f t="shared" si="9"/>
        <v>0.000107771054881375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0.0220077710548814</v>
      </c>
      <c r="AR28" s="29">
        <f t="shared" si="15"/>
        <v>116.622569444444</v>
      </c>
      <c r="AS28" s="1">
        <f t="shared" si="16"/>
        <v>0.24</v>
      </c>
      <c r="AT28" s="2">
        <f t="shared" ref="AT28:AT38" si="20">$E$2/12</f>
        <v>63.3058333333333</v>
      </c>
      <c r="AU28" s="1">
        <f t="shared" si="17"/>
        <v>261269.334807381</v>
      </c>
    </row>
    <row r="29" s="1" customFormat="1" spans="1:47">
      <c r="A29" s="13" t="s">
        <v>37</v>
      </c>
      <c r="B29" s="13">
        <v>0.24</v>
      </c>
      <c r="C29" s="16">
        <v>2</v>
      </c>
      <c r="D29" s="19">
        <v>-5.72928215648276</v>
      </c>
      <c r="E29" s="20">
        <f t="shared" si="18"/>
        <v>-8.67901561506452</v>
      </c>
      <c r="F29" s="16" t="s">
        <v>73</v>
      </c>
      <c r="G29" s="13">
        <v>3</v>
      </c>
      <c r="H29" s="18">
        <f t="shared" si="0"/>
        <v>-5.72928215648276</v>
      </c>
      <c r="I29" s="18">
        <f t="shared" si="1"/>
        <v>267.420717843517</v>
      </c>
      <c r="J29" s="18">
        <f t="shared" si="2"/>
        <v>0.00811967596504608</v>
      </c>
      <c r="K29" s="18">
        <f t="shared" si="3"/>
        <v>116.622569444444</v>
      </c>
      <c r="L29" s="18">
        <f t="shared" si="4"/>
        <v>1.16622569444444</v>
      </c>
      <c r="M29" s="13" t="s">
        <v>73</v>
      </c>
      <c r="N29" s="13"/>
      <c r="O29" s="18">
        <f t="shared" si="19"/>
        <v>3.47698218888311</v>
      </c>
      <c r="P29" s="18">
        <f t="shared" si="5"/>
        <v>0.0282319687099675</v>
      </c>
      <c r="Q29" s="24">
        <f t="shared" si="6"/>
        <v>0.0067756724903922</v>
      </c>
      <c r="R29" s="18">
        <f t="shared" si="7"/>
        <v>0.279894166666667</v>
      </c>
      <c r="S29" s="25">
        <f t="shared" si="8"/>
        <v>0.024207980363026</v>
      </c>
      <c r="T29" s="3">
        <v>0.01</v>
      </c>
      <c r="U29" s="26">
        <f t="shared" si="9"/>
        <v>0.00024207980363026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0.0221420798036303</v>
      </c>
      <c r="AR29" s="29">
        <f t="shared" si="15"/>
        <v>116.622569444444</v>
      </c>
      <c r="AS29" s="1">
        <f t="shared" si="16"/>
        <v>0.24</v>
      </c>
      <c r="AT29" s="2">
        <f t="shared" si="20"/>
        <v>63.3058333333333</v>
      </c>
      <c r="AU29" s="1">
        <f t="shared" si="17"/>
        <v>262863.806021977</v>
      </c>
    </row>
    <row r="30" s="1" customFormat="1" spans="1:47">
      <c r="A30" s="13"/>
      <c r="B30" s="13"/>
      <c r="C30" s="16">
        <v>3</v>
      </c>
      <c r="D30" s="19">
        <v>2.0469719286129</v>
      </c>
      <c r="E30" s="20">
        <f t="shared" si="18"/>
        <v>-5.72928215648276</v>
      </c>
      <c r="F30" s="16" t="s">
        <v>73</v>
      </c>
      <c r="G30" s="13">
        <v>4</v>
      </c>
      <c r="H30" s="18">
        <f t="shared" si="0"/>
        <v>2.0469719286129</v>
      </c>
      <c r="I30" s="18">
        <f t="shared" si="1"/>
        <v>275.196971928613</v>
      </c>
      <c r="J30" s="18">
        <f t="shared" si="2"/>
        <v>0.0227173614626722</v>
      </c>
      <c r="K30" s="18">
        <f t="shared" si="3"/>
        <v>116.622569444444</v>
      </c>
      <c r="L30" s="18">
        <f t="shared" si="4"/>
        <v>1.16622569444444</v>
      </c>
      <c r="M30" s="13" t="s">
        <v>73</v>
      </c>
      <c r="N30" s="13"/>
      <c r="O30" s="18">
        <f t="shared" si="19"/>
        <v>4.61497591461759</v>
      </c>
      <c r="P30" s="18">
        <f t="shared" si="5"/>
        <v>0.104840075993894</v>
      </c>
      <c r="Q30" s="24">
        <f t="shared" si="6"/>
        <v>0.0251616182385345</v>
      </c>
      <c r="R30" s="18">
        <f t="shared" si="7"/>
        <v>0.279894166666667</v>
      </c>
      <c r="S30" s="25">
        <f t="shared" si="8"/>
        <v>0.0898969011687199</v>
      </c>
      <c r="T30" s="3">
        <v>0.01</v>
      </c>
      <c r="U30" s="26">
        <f t="shared" si="9"/>
        <v>0.000898969011687199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0.0227989690116872</v>
      </c>
      <c r="AR30" s="29">
        <f t="shared" si="15"/>
        <v>116.622569444444</v>
      </c>
      <c r="AS30" s="1">
        <f t="shared" si="16"/>
        <v>0.24</v>
      </c>
      <c r="AT30" s="2">
        <f t="shared" si="20"/>
        <v>63.3058333333333</v>
      </c>
      <c r="AU30" s="1">
        <f t="shared" si="17"/>
        <v>270662.188057268</v>
      </c>
    </row>
    <row r="31" s="1" customFormat="1" spans="1:47">
      <c r="A31" s="13"/>
      <c r="B31" s="13"/>
      <c r="C31" s="16">
        <v>4</v>
      </c>
      <c r="D31" s="19">
        <v>12.6540851818</v>
      </c>
      <c r="E31" s="20">
        <f t="shared" si="18"/>
        <v>2.0469719286129</v>
      </c>
      <c r="F31" s="16" t="s">
        <v>73</v>
      </c>
      <c r="G31" s="13">
        <v>5</v>
      </c>
      <c r="H31" s="18">
        <f t="shared" si="0"/>
        <v>12.6540851818</v>
      </c>
      <c r="I31" s="18">
        <f t="shared" si="1"/>
        <v>285.8040851818</v>
      </c>
      <c r="J31" s="18">
        <f t="shared" si="2"/>
        <v>0.0844566837851921</v>
      </c>
      <c r="K31" s="18">
        <f t="shared" si="3"/>
        <v>116.622569444444</v>
      </c>
      <c r="L31" s="18">
        <f t="shared" si="4"/>
        <v>1.16622569444444</v>
      </c>
      <c r="M31" s="13" t="s">
        <v>75</v>
      </c>
      <c r="N31" s="18">
        <f>(O30-P30)*C22/100</f>
        <v>4.28462904669251</v>
      </c>
      <c r="O31" s="18">
        <f t="shared" si="19"/>
        <v>1.39173248637563</v>
      </c>
      <c r="P31" s="18">
        <f t="shared" si="5"/>
        <v>0.117541110515406</v>
      </c>
      <c r="Q31" s="24">
        <f t="shared" si="6"/>
        <v>0.0282098665236974</v>
      </c>
      <c r="R31" s="18">
        <f t="shared" si="7"/>
        <v>0.279894166666667</v>
      </c>
      <c r="S31" s="25">
        <f t="shared" si="8"/>
        <v>0.100787618619052</v>
      </c>
      <c r="T31" s="3">
        <v>0.01</v>
      </c>
      <c r="U31" s="26">
        <f t="shared" si="9"/>
        <v>0.00100787618619052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0.0304578761861905</v>
      </c>
      <c r="AR31" s="29">
        <f t="shared" si="15"/>
        <v>116.622569444444</v>
      </c>
      <c r="AS31" s="1">
        <f t="shared" si="16"/>
        <v>0.24</v>
      </c>
      <c r="AT31" s="2">
        <f t="shared" si="20"/>
        <v>63.3058333333333</v>
      </c>
      <c r="AU31" s="1">
        <f t="shared" si="17"/>
        <v>361586.324710813</v>
      </c>
    </row>
    <row r="32" s="1" customFormat="1" spans="1:47">
      <c r="A32" s="13"/>
      <c r="B32" s="13"/>
      <c r="C32" s="16">
        <v>5</v>
      </c>
      <c r="D32" s="19">
        <v>19.1616303293548</v>
      </c>
      <c r="E32" s="20">
        <f t="shared" si="18"/>
        <v>12.6540851818</v>
      </c>
      <c r="F32" s="16" t="s">
        <v>75</v>
      </c>
      <c r="G32" s="13">
        <v>6</v>
      </c>
      <c r="H32" s="18">
        <f t="shared" si="0"/>
        <v>19.1616303293548</v>
      </c>
      <c r="I32" s="18">
        <f t="shared" si="1"/>
        <v>292.311630329355</v>
      </c>
      <c r="J32" s="18">
        <f t="shared" si="2"/>
        <v>0.180309332673823</v>
      </c>
      <c r="K32" s="18">
        <f t="shared" si="3"/>
        <v>116.622569444444</v>
      </c>
      <c r="L32" s="18">
        <f t="shared" si="4"/>
        <v>1.16622569444444</v>
      </c>
      <c r="M32" s="13" t="s">
        <v>73</v>
      </c>
      <c r="N32" s="13"/>
      <c r="O32" s="18">
        <f t="shared" si="19"/>
        <v>2.44041707030467</v>
      </c>
      <c r="P32" s="18">
        <f t="shared" si="5"/>
        <v>0.440029973392441</v>
      </c>
      <c r="Q32" s="24">
        <f t="shared" si="6"/>
        <v>0.105607193614186</v>
      </c>
      <c r="R32" s="18">
        <f t="shared" si="7"/>
        <v>0.279894166666667</v>
      </c>
      <c r="S32" s="25">
        <f t="shared" si="8"/>
        <v>0.377311163258205</v>
      </c>
      <c r="T32" s="3">
        <v>0.01</v>
      </c>
      <c r="U32" s="26">
        <f t="shared" si="9"/>
        <v>0.00377311163258205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0.033223111632582</v>
      </c>
      <c r="AR32" s="29">
        <f t="shared" si="15"/>
        <v>116.622569444444</v>
      </c>
      <c r="AS32" s="1">
        <f t="shared" si="16"/>
        <v>0.24</v>
      </c>
      <c r="AT32" s="2">
        <f t="shared" si="20"/>
        <v>63.3058333333333</v>
      </c>
      <c r="AU32" s="1">
        <f t="shared" si="17"/>
        <v>394414.330048694</v>
      </c>
    </row>
    <row r="33" s="1" customFormat="1" spans="1:47">
      <c r="A33" s="13"/>
      <c r="B33" s="13"/>
      <c r="C33" s="16">
        <v>6</v>
      </c>
      <c r="D33" s="19">
        <v>21.7026662266667</v>
      </c>
      <c r="E33" s="20">
        <f t="shared" si="18"/>
        <v>19.1616303293548</v>
      </c>
      <c r="F33" s="16" t="s">
        <v>73</v>
      </c>
      <c r="G33" s="13">
        <v>7</v>
      </c>
      <c r="H33" s="18">
        <f t="shared" si="0"/>
        <v>21.7026662266667</v>
      </c>
      <c r="I33" s="18">
        <f t="shared" si="1"/>
        <v>294.852666226667</v>
      </c>
      <c r="J33" s="18">
        <f t="shared" si="2"/>
        <v>0.240263369661894</v>
      </c>
      <c r="K33" s="18">
        <f t="shared" si="3"/>
        <v>116.622569444444</v>
      </c>
      <c r="L33" s="18">
        <f t="shared" si="4"/>
        <v>1.16622569444444</v>
      </c>
      <c r="M33" s="13" t="s">
        <v>73</v>
      </c>
      <c r="N33" s="13"/>
      <c r="O33" s="18">
        <f t="shared" si="19"/>
        <v>3.16661279135667</v>
      </c>
      <c r="P33" s="18">
        <f t="shared" si="5"/>
        <v>0.76082105966581</v>
      </c>
      <c r="Q33" s="24">
        <f t="shared" si="6"/>
        <v>0.182597054319794</v>
      </c>
      <c r="R33" s="18">
        <f t="shared" si="7"/>
        <v>0.279894166666667</v>
      </c>
      <c r="S33" s="25">
        <f t="shared" si="8"/>
        <v>0.652378920555547</v>
      </c>
      <c r="T33" s="3">
        <v>0.01</v>
      </c>
      <c r="U33" s="26">
        <f t="shared" si="9"/>
        <v>0.00652378920555547</v>
      </c>
      <c r="V33" s="25"/>
      <c r="W33" s="3"/>
      <c r="X33" s="26"/>
      <c r="Y33" s="28">
        <v>0.04</v>
      </c>
      <c r="Z33" s="3">
        <v>0.21</v>
      </c>
      <c r="AA33" s="27">
        <f t="shared" si="10"/>
        <v>0.0084</v>
      </c>
      <c r="AB33" s="3">
        <v>0.015</v>
      </c>
      <c r="AC33" s="3">
        <v>0.29</v>
      </c>
      <c r="AD33" s="27">
        <f t="shared" si="11"/>
        <v>0.00435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0.0359737892055555</v>
      </c>
      <c r="AR33" s="29">
        <f t="shared" si="15"/>
        <v>116.622569444444</v>
      </c>
      <c r="AS33" s="1">
        <f t="shared" si="16"/>
        <v>0.24</v>
      </c>
      <c r="AT33" s="2">
        <f t="shared" si="20"/>
        <v>63.3058333333333</v>
      </c>
      <c r="AU33" s="1">
        <f t="shared" si="17"/>
        <v>427069.508892939</v>
      </c>
    </row>
    <row r="34" s="1" customFormat="1" spans="1:47">
      <c r="A34" s="13"/>
      <c r="B34" s="13"/>
      <c r="C34" s="16">
        <v>7</v>
      </c>
      <c r="D34" s="19">
        <v>24.0934087932258</v>
      </c>
      <c r="E34" s="20">
        <f t="shared" si="18"/>
        <v>21.7026662266667</v>
      </c>
      <c r="F34" s="16" t="s">
        <v>73</v>
      </c>
      <c r="G34" s="13">
        <v>8</v>
      </c>
      <c r="H34" s="18">
        <f t="shared" si="0"/>
        <v>24.0934087932258</v>
      </c>
      <c r="I34" s="18">
        <f t="shared" si="1"/>
        <v>297.243408793226</v>
      </c>
      <c r="J34" s="18">
        <f t="shared" si="2"/>
        <v>0.313355290993946</v>
      </c>
      <c r="K34" s="18">
        <f t="shared" si="3"/>
        <v>116.622569444444</v>
      </c>
      <c r="L34" s="18">
        <f t="shared" si="4"/>
        <v>1.16622569444444</v>
      </c>
      <c r="M34" s="13" t="s">
        <v>73</v>
      </c>
      <c r="N34" s="13"/>
      <c r="O34" s="18">
        <f t="shared" si="19"/>
        <v>3.57201742613531</v>
      </c>
      <c r="P34" s="18">
        <f t="shared" si="5"/>
        <v>1.11931056000208</v>
      </c>
      <c r="Q34" s="24">
        <f t="shared" si="6"/>
        <v>0.268634534400498</v>
      </c>
      <c r="R34" s="18">
        <f t="shared" si="7"/>
        <v>0.279894166666667</v>
      </c>
      <c r="S34" s="25">
        <f t="shared" si="8"/>
        <v>0.95977182232748</v>
      </c>
      <c r="T34" s="3">
        <v>0.01</v>
      </c>
      <c r="U34" s="26">
        <f t="shared" si="9"/>
        <v>0.0095977182232748</v>
      </c>
      <c r="V34" s="25"/>
      <c r="W34" s="3"/>
      <c r="X34" s="26"/>
      <c r="Y34" s="28">
        <v>0.04</v>
      </c>
      <c r="Z34" s="3">
        <v>0.21</v>
      </c>
      <c r="AA34" s="27">
        <f t="shared" si="10"/>
        <v>0.0084</v>
      </c>
      <c r="AB34" s="3">
        <v>0.015</v>
      </c>
      <c r="AC34" s="3">
        <v>0.29</v>
      </c>
      <c r="AD34" s="27">
        <f t="shared" si="11"/>
        <v>0.00435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0.0390477182232748</v>
      </c>
      <c r="AR34" s="29">
        <f t="shared" si="15"/>
        <v>116.622569444444</v>
      </c>
      <c r="AS34" s="1">
        <f t="shared" si="16"/>
        <v>0.24</v>
      </c>
      <c r="AT34" s="2">
        <f t="shared" si="20"/>
        <v>63.3058333333333</v>
      </c>
      <c r="AU34" s="1">
        <f t="shared" si="17"/>
        <v>463562.227201479</v>
      </c>
    </row>
    <row r="35" s="1" customFormat="1" spans="1:47">
      <c r="A35" s="13"/>
      <c r="B35" s="13"/>
      <c r="C35" s="16">
        <v>8</v>
      </c>
      <c r="D35" s="19">
        <v>22.2019353119355</v>
      </c>
      <c r="E35" s="20">
        <f t="shared" si="18"/>
        <v>24.0934087932258</v>
      </c>
      <c r="F35" s="16" t="s">
        <v>73</v>
      </c>
      <c r="G35" s="13">
        <v>9</v>
      </c>
      <c r="H35" s="18">
        <f t="shared" si="0"/>
        <v>22.2019353119355</v>
      </c>
      <c r="I35" s="18">
        <f t="shared" si="1"/>
        <v>295.351935311935</v>
      </c>
      <c r="J35" s="18">
        <f t="shared" si="2"/>
        <v>0.254056762576834</v>
      </c>
      <c r="K35" s="18">
        <f t="shared" si="3"/>
        <v>116.622569444444</v>
      </c>
      <c r="L35" s="18">
        <f t="shared" si="4"/>
        <v>1.16622569444444</v>
      </c>
      <c r="M35" s="13" t="s">
        <v>73</v>
      </c>
      <c r="N35" s="13"/>
      <c r="O35" s="18">
        <f t="shared" si="19"/>
        <v>3.61893256057768</v>
      </c>
      <c r="P35" s="18">
        <f t="shared" si="5"/>
        <v>0.919414290324257</v>
      </c>
      <c r="Q35" s="24">
        <f t="shared" si="6"/>
        <v>0.220659429677822</v>
      </c>
      <c r="R35" s="18">
        <f t="shared" si="7"/>
        <v>0.279894166666667</v>
      </c>
      <c r="S35" s="25">
        <f t="shared" si="8"/>
        <v>0.788367375803908</v>
      </c>
      <c r="T35" s="3">
        <v>0.01</v>
      </c>
      <c r="U35" s="26">
        <f t="shared" si="9"/>
        <v>0.00788367375803908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0.0373336737580391</v>
      </c>
      <c r="AR35" s="29">
        <f t="shared" si="15"/>
        <v>116.622569444444</v>
      </c>
      <c r="AS35" s="1">
        <f t="shared" si="16"/>
        <v>0.24</v>
      </c>
      <c r="AT35" s="2">
        <f t="shared" si="20"/>
        <v>63.3058333333333</v>
      </c>
      <c r="AU35" s="1">
        <f t="shared" si="17"/>
        <v>443213.630510535</v>
      </c>
    </row>
    <row r="36" s="1" customFormat="1" spans="1:47">
      <c r="A36" s="13"/>
      <c r="B36" s="13"/>
      <c r="C36" s="16">
        <v>9</v>
      </c>
      <c r="D36" s="19">
        <v>16.4405984923333</v>
      </c>
      <c r="E36" s="20">
        <f t="shared" si="18"/>
        <v>22.2019353119355</v>
      </c>
      <c r="F36" s="16" t="s">
        <v>73</v>
      </c>
      <c r="G36" s="13">
        <v>10</v>
      </c>
      <c r="H36" s="18">
        <f t="shared" si="0"/>
        <v>16.4405984923333</v>
      </c>
      <c r="I36" s="18">
        <f t="shared" si="1"/>
        <v>289.590598492333</v>
      </c>
      <c r="J36" s="18">
        <f t="shared" si="2"/>
        <v>0.13185360720088</v>
      </c>
      <c r="K36" s="18">
        <f t="shared" si="3"/>
        <v>116.622569444444</v>
      </c>
      <c r="L36" s="18">
        <f t="shared" si="4"/>
        <v>1.16622569444444</v>
      </c>
      <c r="M36" s="13" t="s">
        <v>73</v>
      </c>
      <c r="N36" s="13"/>
      <c r="O36" s="18">
        <f t="shared" si="19"/>
        <v>3.86574396469786</v>
      </c>
      <c r="P36" s="18">
        <f t="shared" si="5"/>
        <v>0.509712286260445</v>
      </c>
      <c r="Q36" s="24">
        <f t="shared" si="6"/>
        <v>0.122330948702507</v>
      </c>
      <c r="R36" s="18">
        <f t="shared" si="7"/>
        <v>0.279894166666667</v>
      </c>
      <c r="S36" s="25">
        <f t="shared" si="8"/>
        <v>0.437061444185773</v>
      </c>
      <c r="T36" s="3">
        <v>0.01</v>
      </c>
      <c r="U36" s="26">
        <f t="shared" si="9"/>
        <v>0.00437061444185773</v>
      </c>
      <c r="V36" s="25"/>
      <c r="W36" s="3"/>
      <c r="X36" s="26"/>
      <c r="Y36" s="28">
        <v>0.02</v>
      </c>
      <c r="Z36" s="3">
        <v>0.21</v>
      </c>
      <c r="AA36" s="27">
        <f t="shared" si="10"/>
        <v>0.0042</v>
      </c>
      <c r="AB36" s="3">
        <v>0.01</v>
      </c>
      <c r="AC36" s="3">
        <v>0.29</v>
      </c>
      <c r="AD36" s="27">
        <f t="shared" si="11"/>
        <v>0.0029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0.0262706144418577</v>
      </c>
      <c r="AR36" s="29">
        <f t="shared" si="15"/>
        <v>116.622569444444</v>
      </c>
      <c r="AS36" s="1">
        <f t="shared" si="16"/>
        <v>0.24</v>
      </c>
      <c r="AT36" s="2">
        <f t="shared" si="20"/>
        <v>63.3058333333333</v>
      </c>
      <c r="AU36" s="1">
        <f t="shared" si="17"/>
        <v>311876.470501676</v>
      </c>
    </row>
    <row r="37" s="1" customFormat="1" spans="1:47">
      <c r="A37" s="13"/>
      <c r="B37" s="13"/>
      <c r="C37" s="16">
        <v>10</v>
      </c>
      <c r="D37" s="19">
        <v>10.5233263695161</v>
      </c>
      <c r="E37" s="20">
        <f t="shared" si="18"/>
        <v>16.4405984923333</v>
      </c>
      <c r="F37" s="16" t="s">
        <v>73</v>
      </c>
      <c r="G37" s="13">
        <v>11</v>
      </c>
      <c r="H37" s="18">
        <f t="shared" si="0"/>
        <v>10.5233263695161</v>
      </c>
      <c r="I37" s="18">
        <f t="shared" si="1"/>
        <v>283.673326369516</v>
      </c>
      <c r="J37" s="18">
        <f t="shared" si="2"/>
        <v>0.0653882778580998</v>
      </c>
      <c r="K37" s="18">
        <f t="shared" si="3"/>
        <v>116.622569444444</v>
      </c>
      <c r="L37" s="18">
        <f t="shared" si="4"/>
        <v>1.16622569444444</v>
      </c>
      <c r="M37" s="13" t="s">
        <v>75</v>
      </c>
      <c r="N37" s="18">
        <f>(O36-P36)*C22/100</f>
        <v>3.18823009451555</v>
      </c>
      <c r="O37" s="18">
        <f t="shared" si="19"/>
        <v>1.33402727836632</v>
      </c>
      <c r="P37" s="18">
        <f t="shared" si="5"/>
        <v>0.0872297463481013</v>
      </c>
      <c r="Q37" s="24">
        <f t="shared" si="6"/>
        <v>0.0209351391235443</v>
      </c>
      <c r="R37" s="18">
        <f t="shared" si="7"/>
        <v>0.279894166666667</v>
      </c>
      <c r="S37" s="25">
        <f t="shared" si="8"/>
        <v>0.0747966253561708</v>
      </c>
      <c r="T37" s="3">
        <v>0.01</v>
      </c>
      <c r="U37" s="26">
        <f t="shared" si="9"/>
        <v>0.000747966253561708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0.0226479662535617</v>
      </c>
      <c r="AR37" s="29">
        <f t="shared" si="15"/>
        <v>116.622569444444</v>
      </c>
      <c r="AS37" s="1">
        <f t="shared" si="16"/>
        <v>0.24</v>
      </c>
      <c r="AT37" s="2">
        <f t="shared" si="20"/>
        <v>63.3058333333333</v>
      </c>
      <c r="AU37" s="1">
        <f t="shared" si="17"/>
        <v>268869.530814918</v>
      </c>
    </row>
    <row r="38" s="1" customFormat="1" spans="1:48">
      <c r="A38" s="13"/>
      <c r="B38" s="13"/>
      <c r="C38" s="16">
        <v>11</v>
      </c>
      <c r="D38" s="19">
        <v>-0.411956268366667</v>
      </c>
      <c r="E38" s="20">
        <f t="shared" si="18"/>
        <v>10.5233263695161</v>
      </c>
      <c r="F38" s="16" t="s">
        <v>75</v>
      </c>
      <c r="G38" s="13">
        <v>12</v>
      </c>
      <c r="H38" s="18">
        <f t="shared" si="0"/>
        <v>-0.411956268366667</v>
      </c>
      <c r="I38" s="18">
        <f t="shared" si="1"/>
        <v>272.738043731633</v>
      </c>
      <c r="J38" s="18">
        <f t="shared" si="2"/>
        <v>0.016512918288728</v>
      </c>
      <c r="K38" s="18">
        <f t="shared" si="3"/>
        <v>116.622569444444</v>
      </c>
      <c r="L38" s="18">
        <f t="shared" si="4"/>
        <v>1.16622569444444</v>
      </c>
      <c r="M38" s="13" t="s">
        <v>73</v>
      </c>
      <c r="N38" s="13"/>
      <c r="O38" s="18">
        <f t="shared" si="19"/>
        <v>2.41302322646266</v>
      </c>
      <c r="P38" s="18">
        <f t="shared" si="5"/>
        <v>0.0398460553673807</v>
      </c>
      <c r="Q38" s="24">
        <f t="shared" si="6"/>
        <v>0.00956305328817137</v>
      </c>
      <c r="R38" s="18">
        <f t="shared" si="7"/>
        <v>0.279894166666667</v>
      </c>
      <c r="S38" s="25">
        <f t="shared" si="8"/>
        <v>0.0341666759334797</v>
      </c>
      <c r="T38" s="3">
        <v>0.01</v>
      </c>
      <c r="U38" s="26">
        <f t="shared" si="9"/>
        <v>0.000341666759334797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0.0222416667593348</v>
      </c>
      <c r="AR38" s="29">
        <f t="shared" si="15"/>
        <v>116.622569444444</v>
      </c>
      <c r="AS38" s="1">
        <f t="shared" si="16"/>
        <v>0.24</v>
      </c>
      <c r="AT38" s="2">
        <f t="shared" si="20"/>
        <v>63.3058333333333</v>
      </c>
      <c r="AU38" s="1">
        <f t="shared" si="17"/>
        <v>264046.071032256</v>
      </c>
      <c r="AV38" s="1">
        <f>SUM(AU27:AU38)</f>
        <v>3990352.35798755</v>
      </c>
    </row>
    <row r="39" s="1" customFormat="1" spans="1:46">
      <c r="A39" s="13"/>
      <c r="B39" s="13"/>
      <c r="C39" s="16">
        <v>12</v>
      </c>
      <c r="D39" s="19">
        <v>-8.55235159803226</v>
      </c>
      <c r="E39" s="20">
        <f t="shared" si="18"/>
        <v>-0.411956268366667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44</v>
      </c>
      <c r="T40" s="23"/>
      <c r="U40" s="23"/>
      <c r="V40" s="23" t="s">
        <v>45</v>
      </c>
      <c r="W40" s="23"/>
      <c r="X40" s="23"/>
      <c r="Y40" s="23" t="s">
        <v>46</v>
      </c>
      <c r="Z40" s="23"/>
      <c r="AA40" s="23"/>
      <c r="AB40" s="23" t="s">
        <v>47</v>
      </c>
      <c r="AC40" s="23"/>
      <c r="AD40" s="23"/>
      <c r="AE40" s="23" t="s">
        <v>48</v>
      </c>
      <c r="AF40" s="23"/>
      <c r="AG40" s="23"/>
      <c r="AH40" s="23" t="s">
        <v>49</v>
      </c>
      <c r="AI40" s="23"/>
      <c r="AJ40" s="23"/>
      <c r="AK40" s="31" t="s">
        <v>50</v>
      </c>
      <c r="AL40" s="32"/>
      <c r="AM40" s="33"/>
      <c r="AN40" s="23" t="s">
        <v>51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4" t="s">
        <v>11</v>
      </c>
      <c r="AO41" s="34" t="s">
        <v>12</v>
      </c>
      <c r="AP41" s="34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-6</v>
      </c>
      <c r="E42" s="16"/>
      <c r="F42" s="16"/>
      <c r="G42" s="13">
        <v>1</v>
      </c>
      <c r="H42" s="18">
        <f t="shared" ref="H42:H53" si="21">E43</f>
        <v>-6</v>
      </c>
      <c r="I42" s="18">
        <f t="shared" ref="I42:I53" si="22">H42+273.15</f>
        <v>267.15</v>
      </c>
      <c r="J42" s="18">
        <f t="shared" ref="J42:J53" si="23">EXP(($C$16*(I42-$C$14))/($C$17*I42*$C$14))</f>
        <v>0.00782554968707708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0.00060327977699103</v>
      </c>
      <c r="Q42" s="24">
        <f t="shared" ref="Q42:Q53" si="27">P42*$B$44</f>
        <v>0.000108590359858385</v>
      </c>
      <c r="R42" s="18">
        <f t="shared" ref="R42:R53" si="28">L42*$B$44</f>
        <v>0.0138763875</v>
      </c>
      <c r="S42" s="25">
        <f t="shared" ref="S42:S53" si="29">Q42/R42</f>
        <v>0.00782554968707708</v>
      </c>
      <c r="T42" s="3">
        <v>0.01</v>
      </c>
      <c r="U42" s="26">
        <f t="shared" ref="U42:U53" si="30">S42*T42</f>
        <v>7.82554968707708e-5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0.0148782554968708</v>
      </c>
      <c r="AR42" s="29">
        <f t="shared" ref="AR42:AR53" si="34">$B$42/12</f>
        <v>7.70910416666667</v>
      </c>
      <c r="AS42" s="1">
        <f t="shared" ref="AS42:AS53" si="35">$B$44</f>
        <v>0.18</v>
      </c>
      <c r="AT42" s="2">
        <f>$E$5/12</f>
        <v>253.971301369863</v>
      </c>
      <c r="AU42" s="1">
        <f t="shared" ref="AU42:AU53" si="36">AT42*10000*AS42*0.67*AR42*AQ42</f>
        <v>35130.7869593366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-8.67901561506452</v>
      </c>
      <c r="E43" s="20">
        <f t="shared" ref="E43:E54" si="37">D42</f>
        <v>-6</v>
      </c>
      <c r="F43" s="16" t="s">
        <v>73</v>
      </c>
      <c r="G43" s="13">
        <v>2</v>
      </c>
      <c r="H43" s="18">
        <f t="shared" si="21"/>
        <v>-8.67901561506452</v>
      </c>
      <c r="I43" s="18">
        <f t="shared" si="22"/>
        <v>264.470984384935</v>
      </c>
      <c r="J43" s="18">
        <f t="shared" si="23"/>
        <v>0.00540971975945412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8">L43+O42-P42-N43</f>
        <v>0.153578803556342</v>
      </c>
      <c r="P43" s="18">
        <f t="shared" si="26"/>
        <v>0.000830818288232068</v>
      </c>
      <c r="Q43" s="24">
        <f t="shared" si="27"/>
        <v>0.000149547291881772</v>
      </c>
      <c r="R43" s="18">
        <f t="shared" si="28"/>
        <v>0.0138763875</v>
      </c>
      <c r="S43" s="25">
        <f t="shared" si="29"/>
        <v>0.0107771054881375</v>
      </c>
      <c r="T43" s="3">
        <v>0.01</v>
      </c>
      <c r="U43" s="26">
        <f t="shared" si="30"/>
        <v>0.000107771054881375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0.0149077710548814</v>
      </c>
      <c r="AR43" s="29">
        <f t="shared" si="34"/>
        <v>7.70910416666667</v>
      </c>
      <c r="AS43" s="1">
        <f t="shared" si="35"/>
        <v>0.18</v>
      </c>
      <c r="AT43" s="2">
        <f t="shared" ref="AT43:AT53" si="39">$E$5/12</f>
        <v>253.971301369863</v>
      </c>
      <c r="AU43" s="1">
        <f t="shared" si="36"/>
        <v>35200.4795910215</v>
      </c>
    </row>
    <row r="44" s="1" customFormat="1" spans="1:47">
      <c r="A44" s="13" t="s">
        <v>37</v>
      </c>
      <c r="B44" s="13">
        <v>0.18</v>
      </c>
      <c r="C44" s="16">
        <v>2</v>
      </c>
      <c r="D44" s="19">
        <v>-5.72928215648276</v>
      </c>
      <c r="E44" s="20">
        <f t="shared" si="37"/>
        <v>-8.67901561506452</v>
      </c>
      <c r="F44" s="16" t="s">
        <v>73</v>
      </c>
      <c r="G44" s="13">
        <v>3</v>
      </c>
      <c r="H44" s="18">
        <f t="shared" si="21"/>
        <v>-5.72928215648276</v>
      </c>
      <c r="I44" s="18">
        <f t="shared" si="22"/>
        <v>267.420717843517</v>
      </c>
      <c r="J44" s="18">
        <f t="shared" si="23"/>
        <v>0.00811967596504608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8"/>
        <v>0.229839026934777</v>
      </c>
      <c r="P44" s="18">
        <f t="shared" si="26"/>
        <v>0.00186621842283189</v>
      </c>
      <c r="Q44" s="24">
        <f t="shared" si="27"/>
        <v>0.00033591931610974</v>
      </c>
      <c r="R44" s="18">
        <f t="shared" si="28"/>
        <v>0.0138763875</v>
      </c>
      <c r="S44" s="25">
        <f t="shared" si="29"/>
        <v>0.024207980363026</v>
      </c>
      <c r="T44" s="3">
        <v>0.01</v>
      </c>
      <c r="U44" s="26">
        <f t="shared" si="30"/>
        <v>0.00024207980363026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0.0150420798036303</v>
      </c>
      <c r="AR44" s="29">
        <f t="shared" si="34"/>
        <v>7.70910416666667</v>
      </c>
      <c r="AS44" s="1">
        <f t="shared" si="35"/>
        <v>0.18</v>
      </c>
      <c r="AT44" s="2">
        <f t="shared" si="39"/>
        <v>253.971301369863</v>
      </c>
      <c r="AU44" s="1">
        <f t="shared" si="36"/>
        <v>35517.6116660867</v>
      </c>
    </row>
    <row r="45" s="1" customFormat="1" spans="1:47">
      <c r="A45" s="13"/>
      <c r="B45" s="13"/>
      <c r="C45" s="16">
        <v>3</v>
      </c>
      <c r="D45" s="19">
        <v>2.0469719286129</v>
      </c>
      <c r="E45" s="20">
        <f t="shared" si="37"/>
        <v>-5.72928215648276</v>
      </c>
      <c r="F45" s="16" t="s">
        <v>73</v>
      </c>
      <c r="G45" s="13">
        <v>4</v>
      </c>
      <c r="H45" s="18">
        <f t="shared" si="21"/>
        <v>2.0469719286129</v>
      </c>
      <c r="I45" s="18">
        <f t="shared" si="22"/>
        <v>275.196971928613</v>
      </c>
      <c r="J45" s="18">
        <f t="shared" si="23"/>
        <v>0.0227173614626722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8"/>
        <v>0.305063850178612</v>
      </c>
      <c r="P45" s="18">
        <f t="shared" si="26"/>
        <v>0.006930245753702</v>
      </c>
      <c r="Q45" s="24">
        <f t="shared" si="27"/>
        <v>0.00124744423566636</v>
      </c>
      <c r="R45" s="18">
        <f t="shared" si="28"/>
        <v>0.0138763875</v>
      </c>
      <c r="S45" s="25">
        <f t="shared" si="29"/>
        <v>0.0898969011687199</v>
      </c>
      <c r="T45" s="3">
        <v>0.01</v>
      </c>
      <c r="U45" s="26">
        <f t="shared" si="30"/>
        <v>0.000898969011687199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0.0156989690116872</v>
      </c>
      <c r="AR45" s="29">
        <f t="shared" si="34"/>
        <v>7.70910416666667</v>
      </c>
      <c r="AS45" s="1">
        <f t="shared" si="35"/>
        <v>0.18</v>
      </c>
      <c r="AT45" s="2">
        <f t="shared" si="39"/>
        <v>253.971301369863</v>
      </c>
      <c r="AU45" s="1">
        <f t="shared" si="36"/>
        <v>37068.6695054274</v>
      </c>
    </row>
    <row r="46" s="1" customFormat="1" spans="1:47">
      <c r="A46" s="13"/>
      <c r="B46" s="13"/>
      <c r="C46" s="16">
        <v>4</v>
      </c>
      <c r="D46" s="19">
        <v>12.6540851818</v>
      </c>
      <c r="E46" s="20">
        <f t="shared" si="37"/>
        <v>2.0469719286129</v>
      </c>
      <c r="F46" s="16" t="s">
        <v>73</v>
      </c>
      <c r="G46" s="13">
        <v>5</v>
      </c>
      <c r="H46" s="18">
        <f t="shared" si="21"/>
        <v>12.6540851818</v>
      </c>
      <c r="I46" s="18">
        <f t="shared" si="22"/>
        <v>285.8040851818</v>
      </c>
      <c r="J46" s="18">
        <f t="shared" si="23"/>
        <v>0.0844566837851921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0.283226924203664</v>
      </c>
      <c r="O46" s="18">
        <f t="shared" si="38"/>
        <v>0.0919977218879121</v>
      </c>
      <c r="P46" s="18">
        <f t="shared" si="26"/>
        <v>0.00776982250644544</v>
      </c>
      <c r="Q46" s="24">
        <f t="shared" si="27"/>
        <v>0.00139856805116018</v>
      </c>
      <c r="R46" s="18">
        <f t="shared" si="28"/>
        <v>0.0138763875</v>
      </c>
      <c r="S46" s="25">
        <f t="shared" si="29"/>
        <v>0.100787618619052</v>
      </c>
      <c r="T46" s="3">
        <v>0.01</v>
      </c>
      <c r="U46" s="26">
        <f t="shared" si="30"/>
        <v>0.00100787618619052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0.0281078761861905</v>
      </c>
      <c r="AR46" s="29">
        <f t="shared" si="34"/>
        <v>7.70910416666667</v>
      </c>
      <c r="AS46" s="1">
        <f t="shared" si="35"/>
        <v>0.18</v>
      </c>
      <c r="AT46" s="2">
        <f t="shared" si="39"/>
        <v>253.971301369863</v>
      </c>
      <c r="AU46" s="1">
        <f t="shared" si="36"/>
        <v>66368.78970012</v>
      </c>
    </row>
    <row r="47" s="1" customFormat="1" spans="1:47">
      <c r="A47" s="13"/>
      <c r="B47" s="13"/>
      <c r="C47" s="16">
        <v>5</v>
      </c>
      <c r="D47" s="19">
        <v>19.1616303293548</v>
      </c>
      <c r="E47" s="20">
        <f t="shared" si="37"/>
        <v>12.6540851818</v>
      </c>
      <c r="F47" s="16" t="s">
        <v>75</v>
      </c>
      <c r="G47" s="13">
        <v>6</v>
      </c>
      <c r="H47" s="18">
        <f t="shared" si="21"/>
        <v>19.1616303293548</v>
      </c>
      <c r="I47" s="18">
        <f t="shared" si="22"/>
        <v>292.311630329355</v>
      </c>
      <c r="J47" s="18">
        <f t="shared" si="23"/>
        <v>0.180309332673823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8"/>
        <v>0.161318941048133</v>
      </c>
      <c r="P47" s="18">
        <f t="shared" si="26"/>
        <v>0.0290873106080367</v>
      </c>
      <c r="Q47" s="24">
        <f t="shared" si="27"/>
        <v>0.00523571590944661</v>
      </c>
      <c r="R47" s="18">
        <f t="shared" si="28"/>
        <v>0.0138763875</v>
      </c>
      <c r="S47" s="25">
        <f t="shared" si="29"/>
        <v>0.377311163258205</v>
      </c>
      <c r="T47" s="3">
        <v>0.01</v>
      </c>
      <c r="U47" s="26">
        <f t="shared" si="30"/>
        <v>0.00377311163258205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0.030873111632582</v>
      </c>
      <c r="AR47" s="29">
        <f t="shared" si="34"/>
        <v>7.70910416666667</v>
      </c>
      <c r="AS47" s="1">
        <f t="shared" si="35"/>
        <v>0.18</v>
      </c>
      <c r="AT47" s="2">
        <f t="shared" si="39"/>
        <v>253.971301369863</v>
      </c>
      <c r="AU47" s="1">
        <f t="shared" si="36"/>
        <v>72898.1101154079</v>
      </c>
    </row>
    <row r="48" s="1" customFormat="1" spans="1:47">
      <c r="A48" s="13"/>
      <c r="B48" s="13"/>
      <c r="C48" s="16">
        <v>6</v>
      </c>
      <c r="D48" s="19">
        <v>21.7026662266667</v>
      </c>
      <c r="E48" s="20">
        <f t="shared" si="37"/>
        <v>19.1616303293548</v>
      </c>
      <c r="F48" s="16" t="s">
        <v>73</v>
      </c>
      <c r="G48" s="13">
        <v>7</v>
      </c>
      <c r="H48" s="18">
        <f t="shared" si="21"/>
        <v>21.7026662266667</v>
      </c>
      <c r="I48" s="18">
        <f t="shared" si="22"/>
        <v>294.852666226667</v>
      </c>
      <c r="J48" s="18">
        <f t="shared" si="23"/>
        <v>0.240263369661894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8"/>
        <v>0.209322672106763</v>
      </c>
      <c r="P48" s="18">
        <f t="shared" si="26"/>
        <v>0.0502925705470027</v>
      </c>
      <c r="Q48" s="24">
        <f t="shared" si="27"/>
        <v>0.00905266269846049</v>
      </c>
      <c r="R48" s="18">
        <f t="shared" si="28"/>
        <v>0.0138763875</v>
      </c>
      <c r="S48" s="25">
        <f t="shared" si="29"/>
        <v>0.652378920555547</v>
      </c>
      <c r="T48" s="3">
        <v>0.01</v>
      </c>
      <c r="U48" s="26">
        <f t="shared" si="30"/>
        <v>0.00652378920555547</v>
      </c>
      <c r="V48" s="25"/>
      <c r="W48" s="3"/>
      <c r="X48" s="26"/>
      <c r="Y48" s="28">
        <v>0.04</v>
      </c>
      <c r="Z48" s="3">
        <v>0.49</v>
      </c>
      <c r="AA48" s="27">
        <f t="shared" si="31"/>
        <v>0.0196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32"/>
        <v>0.0075</v>
      </c>
      <c r="AQ48" s="1">
        <f t="shared" si="33"/>
        <v>0.0336237892055555</v>
      </c>
      <c r="AR48" s="29">
        <f t="shared" si="34"/>
        <v>7.70910416666667</v>
      </c>
      <c r="AS48" s="1">
        <f t="shared" si="35"/>
        <v>0.18</v>
      </c>
      <c r="AT48" s="2">
        <f t="shared" si="39"/>
        <v>253.971301369863</v>
      </c>
      <c r="AU48" s="1">
        <f t="shared" si="36"/>
        <v>79393.0562352859</v>
      </c>
    </row>
    <row r="49" s="1" customFormat="1" spans="1:47">
      <c r="A49" s="13"/>
      <c r="B49" s="13"/>
      <c r="C49" s="16">
        <v>7</v>
      </c>
      <c r="D49" s="19">
        <v>24.0934087932258</v>
      </c>
      <c r="E49" s="20">
        <f t="shared" si="37"/>
        <v>21.7026662266667</v>
      </c>
      <c r="F49" s="16" t="s">
        <v>73</v>
      </c>
      <c r="G49" s="13">
        <v>8</v>
      </c>
      <c r="H49" s="18">
        <f t="shared" si="21"/>
        <v>24.0934087932258</v>
      </c>
      <c r="I49" s="18">
        <f t="shared" si="22"/>
        <v>297.243408793226</v>
      </c>
      <c r="J49" s="18">
        <f t="shared" si="23"/>
        <v>0.313355290993946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8"/>
        <v>0.236121143226427</v>
      </c>
      <c r="P49" s="18">
        <f t="shared" si="26"/>
        <v>0.0739898095455403</v>
      </c>
      <c r="Q49" s="24">
        <f t="shared" si="27"/>
        <v>0.0133181657181973</v>
      </c>
      <c r="R49" s="18">
        <f t="shared" si="28"/>
        <v>0.0138763875</v>
      </c>
      <c r="S49" s="25">
        <f t="shared" si="29"/>
        <v>0.959771822327479</v>
      </c>
      <c r="T49" s="3">
        <v>0.01</v>
      </c>
      <c r="U49" s="26">
        <f t="shared" si="30"/>
        <v>0.00959771822327479</v>
      </c>
      <c r="V49" s="25"/>
      <c r="W49" s="3"/>
      <c r="X49" s="26"/>
      <c r="Y49" s="28">
        <v>0.04</v>
      </c>
      <c r="Z49" s="3">
        <v>0.49</v>
      </c>
      <c r="AA49" s="27">
        <f t="shared" si="31"/>
        <v>0.0196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0.015</v>
      </c>
      <c r="AO49" s="3">
        <v>0.5</v>
      </c>
      <c r="AP49" s="3">
        <f t="shared" si="32"/>
        <v>0.0075</v>
      </c>
      <c r="AQ49" s="1">
        <f t="shared" si="33"/>
        <v>0.0366977182232748</v>
      </c>
      <c r="AR49" s="29">
        <f t="shared" si="34"/>
        <v>7.70910416666667</v>
      </c>
      <c r="AS49" s="1">
        <f t="shared" si="35"/>
        <v>0.18</v>
      </c>
      <c r="AT49" s="2">
        <f t="shared" si="39"/>
        <v>253.971301369863</v>
      </c>
      <c r="AU49" s="1">
        <f t="shared" si="36"/>
        <v>86651.2690998474</v>
      </c>
    </row>
    <row r="50" s="1" customFormat="1" spans="1:47">
      <c r="A50" s="13"/>
      <c r="B50" s="13"/>
      <c r="C50" s="16">
        <v>8</v>
      </c>
      <c r="D50" s="19">
        <v>22.2019353119355</v>
      </c>
      <c r="E50" s="20">
        <f t="shared" si="37"/>
        <v>24.0934087932258</v>
      </c>
      <c r="F50" s="16" t="s">
        <v>73</v>
      </c>
      <c r="G50" s="13">
        <v>9</v>
      </c>
      <c r="H50" s="18">
        <f t="shared" si="21"/>
        <v>22.2019353119355</v>
      </c>
      <c r="I50" s="18">
        <f t="shared" si="22"/>
        <v>295.351935311935</v>
      </c>
      <c r="J50" s="18">
        <f t="shared" si="23"/>
        <v>0.254056762576834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8"/>
        <v>0.239222375347554</v>
      </c>
      <c r="P50" s="18">
        <f t="shared" si="26"/>
        <v>0.0607760622167397</v>
      </c>
      <c r="Q50" s="24">
        <f t="shared" si="27"/>
        <v>0.0109396911990131</v>
      </c>
      <c r="R50" s="18">
        <f t="shared" si="28"/>
        <v>0.0138763875</v>
      </c>
      <c r="S50" s="25">
        <f t="shared" si="29"/>
        <v>0.788367375803908</v>
      </c>
      <c r="T50" s="3">
        <v>0.01</v>
      </c>
      <c r="U50" s="26">
        <f t="shared" si="30"/>
        <v>0.00788367375803908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0.0349836737580391</v>
      </c>
      <c r="AR50" s="29">
        <f t="shared" si="34"/>
        <v>7.70910416666667</v>
      </c>
      <c r="AS50" s="1">
        <f t="shared" si="35"/>
        <v>0.18</v>
      </c>
      <c r="AT50" s="2">
        <f t="shared" si="39"/>
        <v>253.971301369863</v>
      </c>
      <c r="AU50" s="1">
        <f t="shared" si="36"/>
        <v>82604.0384981353</v>
      </c>
    </row>
    <row r="51" s="1" customFormat="1" spans="1:47">
      <c r="A51" s="13"/>
      <c r="B51" s="13"/>
      <c r="C51" s="16">
        <v>9</v>
      </c>
      <c r="D51" s="19">
        <v>16.4405984923333</v>
      </c>
      <c r="E51" s="20">
        <f t="shared" si="37"/>
        <v>22.2019353119355</v>
      </c>
      <c r="F51" s="16" t="s">
        <v>73</v>
      </c>
      <c r="G51" s="13">
        <v>10</v>
      </c>
      <c r="H51" s="18">
        <f t="shared" si="21"/>
        <v>16.4405984923333</v>
      </c>
      <c r="I51" s="18">
        <f t="shared" si="22"/>
        <v>289.590598492333</v>
      </c>
      <c r="J51" s="18">
        <f t="shared" si="23"/>
        <v>0.13185360720088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8"/>
        <v>0.255537354797481</v>
      </c>
      <c r="P51" s="18">
        <f t="shared" si="26"/>
        <v>0.0336935220046189</v>
      </c>
      <c r="Q51" s="24">
        <f t="shared" si="27"/>
        <v>0.0060648339608314</v>
      </c>
      <c r="R51" s="18">
        <f t="shared" si="28"/>
        <v>0.0138763875</v>
      </c>
      <c r="S51" s="25">
        <f t="shared" si="29"/>
        <v>0.437061444185773</v>
      </c>
      <c r="T51" s="3">
        <v>0.01</v>
      </c>
      <c r="U51" s="26">
        <f t="shared" si="30"/>
        <v>0.00437061444185773</v>
      </c>
      <c r="V51" s="25"/>
      <c r="W51" s="3"/>
      <c r="X51" s="26"/>
      <c r="Y51" s="28">
        <v>0.02</v>
      </c>
      <c r="Z51" s="3">
        <v>0.49</v>
      </c>
      <c r="AA51" s="27">
        <f t="shared" si="31"/>
        <v>0.0098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</v>
      </c>
      <c r="AO51" s="3">
        <v>0.5</v>
      </c>
      <c r="AP51" s="3">
        <f t="shared" si="32"/>
        <v>0.005</v>
      </c>
      <c r="AQ51" s="1">
        <f t="shared" si="33"/>
        <v>0.0191706144418577</v>
      </c>
      <c r="AR51" s="29">
        <f t="shared" si="34"/>
        <v>7.70910416666667</v>
      </c>
      <c r="AS51" s="1">
        <f t="shared" si="35"/>
        <v>0.18</v>
      </c>
      <c r="AT51" s="2">
        <f t="shared" si="39"/>
        <v>253.971301369863</v>
      </c>
      <c r="AU51" s="1">
        <f t="shared" si="36"/>
        <v>45265.9770480574</v>
      </c>
    </row>
    <row r="52" s="1" customFormat="1" spans="1:47">
      <c r="A52" s="13"/>
      <c r="B52" s="13"/>
      <c r="C52" s="16">
        <v>10</v>
      </c>
      <c r="D52" s="19">
        <v>10.5233263695161</v>
      </c>
      <c r="E52" s="20">
        <f t="shared" si="37"/>
        <v>16.4405984923333</v>
      </c>
      <c r="F52" s="16" t="s">
        <v>73</v>
      </c>
      <c r="G52" s="13">
        <v>11</v>
      </c>
      <c r="H52" s="18">
        <f t="shared" si="21"/>
        <v>10.5233263695161</v>
      </c>
      <c r="I52" s="18">
        <f t="shared" si="22"/>
        <v>283.673326369516</v>
      </c>
      <c r="J52" s="18">
        <f t="shared" si="23"/>
        <v>0.0653882778580998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0.210751641153219</v>
      </c>
      <c r="O52" s="18">
        <f t="shared" si="38"/>
        <v>0.0881832333063098</v>
      </c>
      <c r="P52" s="18">
        <f t="shared" si="26"/>
        <v>0.00576614976185862</v>
      </c>
      <c r="Q52" s="24">
        <f t="shared" si="27"/>
        <v>0.00103790695713455</v>
      </c>
      <c r="R52" s="18">
        <f t="shared" si="28"/>
        <v>0.0138763875</v>
      </c>
      <c r="S52" s="25">
        <f t="shared" si="29"/>
        <v>0.0747966253561709</v>
      </c>
      <c r="T52" s="3">
        <v>0.01</v>
      </c>
      <c r="U52" s="26">
        <f t="shared" si="30"/>
        <v>0.000747966253561709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0.0155479662535617</v>
      </c>
      <c r="AR52" s="29">
        <f t="shared" si="34"/>
        <v>7.70910416666667</v>
      </c>
      <c r="AS52" s="1">
        <f t="shared" si="35"/>
        <v>0.18</v>
      </c>
      <c r="AT52" s="2">
        <f t="shared" si="39"/>
        <v>253.971301369863</v>
      </c>
      <c r="AU52" s="1">
        <f t="shared" si="36"/>
        <v>36712.1192548221</v>
      </c>
    </row>
    <row r="53" s="1" customFormat="1" spans="1:48">
      <c r="A53" s="13"/>
      <c r="B53" s="13"/>
      <c r="C53" s="16">
        <v>11</v>
      </c>
      <c r="D53" s="19">
        <v>-0.411956268366667</v>
      </c>
      <c r="E53" s="20">
        <f t="shared" si="37"/>
        <v>10.5233263695161</v>
      </c>
      <c r="F53" s="16" t="s">
        <v>75</v>
      </c>
      <c r="G53" s="13">
        <v>12</v>
      </c>
      <c r="H53" s="18">
        <f t="shared" si="21"/>
        <v>-0.411956268366667</v>
      </c>
      <c r="I53" s="18">
        <f t="shared" si="22"/>
        <v>272.738043731633</v>
      </c>
      <c r="J53" s="18">
        <f t="shared" si="23"/>
        <v>0.016512918288728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8"/>
        <v>0.159508125211118</v>
      </c>
      <c r="P53" s="18">
        <f t="shared" si="26"/>
        <v>0.00263394463799938</v>
      </c>
      <c r="Q53" s="24">
        <f t="shared" si="27"/>
        <v>0.000474110034839889</v>
      </c>
      <c r="R53" s="18">
        <f t="shared" si="28"/>
        <v>0.0138763875</v>
      </c>
      <c r="S53" s="25">
        <f t="shared" si="29"/>
        <v>0.0341666759334797</v>
      </c>
      <c r="T53" s="3">
        <v>0.01</v>
      </c>
      <c r="U53" s="26">
        <f t="shared" si="30"/>
        <v>0.000341666759334797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0.0151416667593348</v>
      </c>
      <c r="AR53" s="29">
        <f t="shared" si="34"/>
        <v>7.70910416666667</v>
      </c>
      <c r="AS53" s="1">
        <f t="shared" si="35"/>
        <v>0.18</v>
      </c>
      <c r="AT53" s="2">
        <f t="shared" si="39"/>
        <v>253.971301369863</v>
      </c>
      <c r="AU53" s="1">
        <f t="shared" si="36"/>
        <v>35752.7580597966</v>
      </c>
      <c r="AV53" s="1">
        <f>SUM(AU42:AU53)</f>
        <v>648563.665733345</v>
      </c>
    </row>
    <row r="54" s="1" customFormat="1" spans="1:46">
      <c r="A54" s="13"/>
      <c r="B54" s="13"/>
      <c r="C54" s="16">
        <v>12</v>
      </c>
      <c r="D54" s="19">
        <v>-8.55235159803226</v>
      </c>
      <c r="E54" s="20">
        <f t="shared" si="37"/>
        <v>-0.411956268366667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27">
      <c r="S56" s="23" t="s">
        <v>44</v>
      </c>
      <c r="T56" s="23"/>
      <c r="U56" s="23"/>
      <c r="V56" s="23" t="s">
        <v>45</v>
      </c>
      <c r="W56" s="23" t="s">
        <v>46</v>
      </c>
      <c r="X56" s="23" t="s">
        <v>47</v>
      </c>
      <c r="Y56" s="23" t="s">
        <v>48</v>
      </c>
      <c r="Z56" s="23" t="s">
        <v>49</v>
      </c>
      <c r="AA56" s="23" t="s">
        <v>50</v>
      </c>
    </row>
    <row r="57" s="1" customFormat="1" spans="1:32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</row>
    <row r="58" s="1" customFormat="1" spans="1:32">
      <c r="A58" s="13" t="s">
        <v>71</v>
      </c>
      <c r="B58" s="13">
        <f>F7</f>
        <v>122.786</v>
      </c>
      <c r="C58" s="16" t="s">
        <v>72</v>
      </c>
      <c r="D58" s="17">
        <v>-6</v>
      </c>
      <c r="E58" s="16"/>
      <c r="F58" s="16"/>
      <c r="G58" s="13">
        <v>1</v>
      </c>
      <c r="H58" s="18">
        <f t="shared" ref="H58:H69" si="40">E59</f>
        <v>-6</v>
      </c>
      <c r="I58" s="18">
        <f t="shared" ref="I58:I69" si="41">H58+273.15</f>
        <v>267.15</v>
      </c>
      <c r="J58" s="18">
        <f t="shared" ref="J58:J69" si="42">EXP(($C$16*(I58-$C$14))/($C$17*I58*$C$14))</f>
        <v>0.00782554968707708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0.0216195287372425</v>
      </c>
      <c r="Q58" s="24">
        <f t="shared" ref="Q58:Q69" si="46">P58*$B$60</f>
        <v>0.00972878793175914</v>
      </c>
      <c r="R58" s="18">
        <f t="shared" ref="R58:R69" si="47">L58*$B$60</f>
        <v>1.24320825</v>
      </c>
      <c r="S58" s="25">
        <f t="shared" ref="S58:S69" si="48">Q58/R58</f>
        <v>0.00782554968707708</v>
      </c>
      <c r="T58" s="3">
        <v>0.27</v>
      </c>
      <c r="U58" s="26">
        <f t="shared" ref="U58:U69" si="49">S58*T58</f>
        <v>0.00211289841551081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0.227037038872277</v>
      </c>
      <c r="AC58" s="29">
        <f t="shared" ref="AC58:AC69" si="51">$B$58/12</f>
        <v>10.2321666666667</v>
      </c>
      <c r="AD58" s="1">
        <f t="shared" ref="AD58:AD69" si="52">$B$60</f>
        <v>0.45</v>
      </c>
      <c r="AE58" s="30">
        <f t="shared" ref="AE58:AE69" si="53">$E$7/12</f>
        <v>418.094332878056</v>
      </c>
      <c r="AF58" s="1">
        <f t="shared" ref="AF58:AF69" si="54">AE58*10000*AC58*AB58</f>
        <v>9712669.26181327</v>
      </c>
    </row>
    <row r="59" s="1" customFormat="1" spans="1:32">
      <c r="A59" s="13" t="s">
        <v>74</v>
      </c>
      <c r="B59" s="13">
        <v>27</v>
      </c>
      <c r="C59" s="16">
        <v>1</v>
      </c>
      <c r="D59" s="19">
        <v>-8.67901561506452</v>
      </c>
      <c r="E59" s="20">
        <f t="shared" ref="E59:E70" si="55">D58</f>
        <v>-6</v>
      </c>
      <c r="F59" s="16" t="s">
        <v>73</v>
      </c>
      <c r="G59" s="13">
        <v>2</v>
      </c>
      <c r="H59" s="18">
        <f t="shared" si="40"/>
        <v>-8.67901561506452</v>
      </c>
      <c r="I59" s="18">
        <f t="shared" si="41"/>
        <v>264.470984384935</v>
      </c>
      <c r="J59" s="18">
        <f t="shared" si="42"/>
        <v>0.00540971975945412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5.50375047126276</v>
      </c>
      <c r="P59" s="18">
        <f t="shared" si="45"/>
        <v>0.0297737476754951</v>
      </c>
      <c r="Q59" s="24">
        <f t="shared" si="46"/>
        <v>0.0133981864539728</v>
      </c>
      <c r="R59" s="18">
        <f t="shared" si="47"/>
        <v>1.24320825</v>
      </c>
      <c r="S59" s="25">
        <f t="shared" si="48"/>
        <v>0.0107771054881375</v>
      </c>
      <c r="T59" s="3">
        <v>0.27</v>
      </c>
      <c r="U59" s="26">
        <f t="shared" si="49"/>
        <v>0.00290981848179712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0.227277310272262</v>
      </c>
      <c r="AC59" s="29">
        <f t="shared" si="51"/>
        <v>10.2321666666667</v>
      </c>
      <c r="AD59" s="1">
        <f t="shared" si="52"/>
        <v>0.45</v>
      </c>
      <c r="AE59" s="30">
        <f t="shared" si="53"/>
        <v>418.094332878056</v>
      </c>
      <c r="AF59" s="1">
        <f t="shared" si="54"/>
        <v>9722948.09848556</v>
      </c>
    </row>
    <row r="60" s="1" customFormat="1" spans="1:32">
      <c r="A60" s="13" t="s">
        <v>37</v>
      </c>
      <c r="B60" s="13">
        <v>0.45</v>
      </c>
      <c r="C60" s="16">
        <v>2</v>
      </c>
      <c r="D60" s="19">
        <v>-5.72928215648276</v>
      </c>
      <c r="E60" s="20">
        <f t="shared" si="55"/>
        <v>-8.67901561506452</v>
      </c>
      <c r="F60" s="16" t="s">
        <v>73</v>
      </c>
      <c r="G60" s="13">
        <v>3</v>
      </c>
      <c r="H60" s="18">
        <f t="shared" si="40"/>
        <v>-5.72928215648276</v>
      </c>
      <c r="I60" s="18">
        <f t="shared" si="41"/>
        <v>267.420717843517</v>
      </c>
      <c r="J60" s="18">
        <f t="shared" si="42"/>
        <v>0.00811967596504608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8.23666172358726</v>
      </c>
      <c r="P60" s="18">
        <f t="shared" si="45"/>
        <v>0.0668790242292265</v>
      </c>
      <c r="Q60" s="24">
        <f t="shared" si="46"/>
        <v>0.0300955609031519</v>
      </c>
      <c r="R60" s="18">
        <f t="shared" si="47"/>
        <v>1.24320825</v>
      </c>
      <c r="S60" s="25">
        <f t="shared" si="48"/>
        <v>0.024207980363026</v>
      </c>
      <c r="T60" s="3">
        <v>0.27</v>
      </c>
      <c r="U60" s="26">
        <f t="shared" si="49"/>
        <v>0.00653615469801702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0.228370650641452</v>
      </c>
      <c r="AC60" s="29">
        <f t="shared" si="51"/>
        <v>10.2321666666667</v>
      </c>
      <c r="AD60" s="1">
        <f t="shared" si="52"/>
        <v>0.45</v>
      </c>
      <c r="AE60" s="30">
        <f t="shared" si="53"/>
        <v>418.094332878056</v>
      </c>
      <c r="AF60" s="1">
        <f t="shared" si="54"/>
        <v>9769721.31861423</v>
      </c>
    </row>
    <row r="61" s="1" customFormat="1" spans="1:32">
      <c r="A61" s="13"/>
      <c r="B61" s="13"/>
      <c r="C61" s="16">
        <v>3</v>
      </c>
      <c r="D61" s="19">
        <v>2.0469719286129</v>
      </c>
      <c r="E61" s="20">
        <f t="shared" si="55"/>
        <v>-5.72928215648276</v>
      </c>
      <c r="F61" s="16" t="s">
        <v>73</v>
      </c>
      <c r="G61" s="13">
        <v>4</v>
      </c>
      <c r="H61" s="18">
        <f t="shared" si="40"/>
        <v>2.0469719286129</v>
      </c>
      <c r="I61" s="18">
        <f t="shared" si="41"/>
        <v>275.196971928613</v>
      </c>
      <c r="J61" s="18">
        <f t="shared" si="42"/>
        <v>0.0227173614626722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10.932467699358</v>
      </c>
      <c r="P61" s="18">
        <f t="shared" si="45"/>
        <v>0.248356820405305</v>
      </c>
      <c r="Q61" s="24">
        <f t="shared" si="46"/>
        <v>0.111760569182387</v>
      </c>
      <c r="R61" s="18">
        <f t="shared" si="47"/>
        <v>1.24320825</v>
      </c>
      <c r="S61" s="25">
        <f t="shared" si="48"/>
        <v>0.0898969011687199</v>
      </c>
      <c r="T61" s="3">
        <v>0.27</v>
      </c>
      <c r="U61" s="26">
        <f t="shared" si="49"/>
        <v>0.0242721633155544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0.23371805723964</v>
      </c>
      <c r="AC61" s="29">
        <f t="shared" si="51"/>
        <v>10.2321666666667</v>
      </c>
      <c r="AD61" s="1">
        <f t="shared" si="52"/>
        <v>0.45</v>
      </c>
      <c r="AE61" s="30">
        <f t="shared" si="53"/>
        <v>418.094332878056</v>
      </c>
      <c r="AF61" s="1">
        <f t="shared" si="54"/>
        <v>9998483.95555935</v>
      </c>
    </row>
    <row r="62" s="1" customFormat="1" spans="1:32">
      <c r="A62" s="13"/>
      <c r="B62" s="13"/>
      <c r="C62" s="16">
        <v>4</v>
      </c>
      <c r="D62" s="19">
        <v>12.6540851818</v>
      </c>
      <c r="E62" s="20">
        <f t="shared" si="55"/>
        <v>2.0469719286129</v>
      </c>
      <c r="F62" s="16" t="s">
        <v>73</v>
      </c>
      <c r="G62" s="13">
        <v>5</v>
      </c>
      <c r="H62" s="18">
        <f t="shared" si="40"/>
        <v>12.6540851818</v>
      </c>
      <c r="I62" s="18">
        <f t="shared" si="41"/>
        <v>285.8040851818</v>
      </c>
      <c r="J62" s="18">
        <f t="shared" si="42"/>
        <v>0.0844566837851921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10.1499053350051</v>
      </c>
      <c r="O62" s="18">
        <f t="shared" si="56"/>
        <v>3.29689054394763</v>
      </c>
      <c r="P62" s="18">
        <f t="shared" si="45"/>
        <v>0.278444442144575</v>
      </c>
      <c r="Q62" s="24">
        <f t="shared" si="46"/>
        <v>0.125299998965059</v>
      </c>
      <c r="R62" s="18">
        <f t="shared" si="47"/>
        <v>1.24320825</v>
      </c>
      <c r="S62" s="25">
        <f t="shared" si="48"/>
        <v>0.100787618619052</v>
      </c>
      <c r="T62" s="3">
        <v>0.27</v>
      </c>
      <c r="U62" s="26">
        <f t="shared" si="49"/>
        <v>0.027212657027144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0.283404616093684</v>
      </c>
      <c r="AC62" s="29">
        <f t="shared" si="51"/>
        <v>10.2321666666667</v>
      </c>
      <c r="AD62" s="1">
        <f t="shared" si="52"/>
        <v>0.45</v>
      </c>
      <c r="AE62" s="30">
        <f t="shared" si="53"/>
        <v>418.094332878056</v>
      </c>
      <c r="AF62" s="1">
        <f t="shared" si="54"/>
        <v>12124080.3573801</v>
      </c>
    </row>
    <row r="63" s="1" customFormat="1" spans="1:32">
      <c r="A63" s="13"/>
      <c r="B63" s="13"/>
      <c r="C63" s="16">
        <v>5</v>
      </c>
      <c r="D63" s="19">
        <v>19.1616303293548</v>
      </c>
      <c r="E63" s="20">
        <f t="shared" si="55"/>
        <v>12.6540851818</v>
      </c>
      <c r="F63" s="16" t="s">
        <v>75</v>
      </c>
      <c r="G63" s="13">
        <v>6</v>
      </c>
      <c r="H63" s="18">
        <f t="shared" si="40"/>
        <v>19.1616303293548</v>
      </c>
      <c r="I63" s="18">
        <f t="shared" si="41"/>
        <v>292.311630329355</v>
      </c>
      <c r="J63" s="18">
        <f t="shared" si="42"/>
        <v>0.180309332673823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5.78113110180306</v>
      </c>
      <c r="P63" s="18">
        <f t="shared" si="45"/>
        <v>1.04239189106599</v>
      </c>
      <c r="Q63" s="24">
        <f t="shared" si="46"/>
        <v>0.469076350979697</v>
      </c>
      <c r="R63" s="18">
        <f t="shared" si="47"/>
        <v>1.24320825</v>
      </c>
      <c r="S63" s="25">
        <f t="shared" si="48"/>
        <v>0.377311163258205</v>
      </c>
      <c r="T63" s="3">
        <v>0.27</v>
      </c>
      <c r="U63" s="26">
        <f t="shared" si="49"/>
        <v>0.101874014079715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0"/>
        <v>0.305915015245034</v>
      </c>
      <c r="AC63" s="29">
        <f t="shared" si="51"/>
        <v>10.2321666666667</v>
      </c>
      <c r="AD63" s="1">
        <f t="shared" si="52"/>
        <v>0.45</v>
      </c>
      <c r="AE63" s="30">
        <f t="shared" si="53"/>
        <v>418.094332878056</v>
      </c>
      <c r="AF63" s="1">
        <f t="shared" si="54"/>
        <v>13087077.6858974</v>
      </c>
    </row>
    <row r="64" s="1" customFormat="1" spans="1:32">
      <c r="A64" s="13"/>
      <c r="B64" s="13"/>
      <c r="C64" s="16">
        <v>6</v>
      </c>
      <c r="D64" s="19">
        <v>21.7026662266667</v>
      </c>
      <c r="E64" s="20">
        <f t="shared" si="55"/>
        <v>19.1616303293548</v>
      </c>
      <c r="F64" s="16" t="s">
        <v>73</v>
      </c>
      <c r="G64" s="13">
        <v>7</v>
      </c>
      <c r="H64" s="18">
        <f t="shared" si="40"/>
        <v>21.7026662266667</v>
      </c>
      <c r="I64" s="18">
        <f t="shared" si="41"/>
        <v>294.852666226667</v>
      </c>
      <c r="J64" s="18">
        <f t="shared" si="42"/>
        <v>0.240263369661894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7.50142421073707</v>
      </c>
      <c r="P64" s="18">
        <f t="shared" si="45"/>
        <v>1.802317458135</v>
      </c>
      <c r="Q64" s="24">
        <f t="shared" si="46"/>
        <v>0.81104285616075</v>
      </c>
      <c r="R64" s="18">
        <f t="shared" si="47"/>
        <v>1.24320825</v>
      </c>
      <c r="S64" s="25">
        <f t="shared" si="48"/>
        <v>0.652378920555547</v>
      </c>
      <c r="T64" s="3">
        <v>0.27</v>
      </c>
      <c r="U64" s="26">
        <f t="shared" si="49"/>
        <v>0.176142308549998</v>
      </c>
      <c r="V64" s="3">
        <v>220.1</v>
      </c>
      <c r="W64" s="27">
        <v>12.1</v>
      </c>
      <c r="X64" s="27">
        <v>4.5</v>
      </c>
      <c r="Y64" s="27">
        <v>1.5</v>
      </c>
      <c r="Z64" s="27">
        <v>6.8</v>
      </c>
      <c r="AA64" s="3">
        <v>30.2</v>
      </c>
      <c r="AB64" s="2">
        <f t="shared" si="50"/>
        <v>0.328306906027824</v>
      </c>
      <c r="AC64" s="29">
        <f t="shared" si="51"/>
        <v>10.2321666666667</v>
      </c>
      <c r="AD64" s="1">
        <f t="shared" si="52"/>
        <v>0.45</v>
      </c>
      <c r="AE64" s="30">
        <f t="shared" si="53"/>
        <v>418.094332878056</v>
      </c>
      <c r="AF64" s="1">
        <f t="shared" si="54"/>
        <v>14045005.2134944</v>
      </c>
    </row>
    <row r="65" s="1" customFormat="1" spans="1:32">
      <c r="A65" s="13"/>
      <c r="B65" s="13"/>
      <c r="C65" s="16">
        <v>7</v>
      </c>
      <c r="D65" s="19">
        <v>24.0934087932258</v>
      </c>
      <c r="E65" s="20">
        <f t="shared" si="55"/>
        <v>21.7026662266667</v>
      </c>
      <c r="F65" s="16" t="s">
        <v>73</v>
      </c>
      <c r="G65" s="13">
        <v>8</v>
      </c>
      <c r="H65" s="18">
        <f t="shared" si="40"/>
        <v>24.0934087932258</v>
      </c>
      <c r="I65" s="18">
        <f t="shared" si="41"/>
        <v>297.243408793226</v>
      </c>
      <c r="J65" s="18">
        <f t="shared" si="42"/>
        <v>0.313355290993946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8.46179175260206</v>
      </c>
      <c r="P65" s="18">
        <f t="shared" si="45"/>
        <v>2.65154721696679</v>
      </c>
      <c r="Q65" s="24">
        <f t="shared" si="46"/>
        <v>1.19319624763506</v>
      </c>
      <c r="R65" s="18">
        <f t="shared" si="47"/>
        <v>1.24320825</v>
      </c>
      <c r="S65" s="25">
        <f t="shared" si="48"/>
        <v>0.959771822327479</v>
      </c>
      <c r="T65" s="3">
        <v>0.27</v>
      </c>
      <c r="U65" s="26">
        <f t="shared" si="49"/>
        <v>0.259138392028419</v>
      </c>
      <c r="V65" s="3">
        <v>220.1</v>
      </c>
      <c r="W65" s="27">
        <v>12.1</v>
      </c>
      <c r="X65" s="27">
        <v>4.5</v>
      </c>
      <c r="Y65" s="27">
        <v>1.5</v>
      </c>
      <c r="Z65" s="27">
        <v>6.8</v>
      </c>
      <c r="AA65" s="3">
        <v>30.2</v>
      </c>
      <c r="AB65" s="2">
        <f t="shared" si="50"/>
        <v>0.353330225196568</v>
      </c>
      <c r="AC65" s="29">
        <f t="shared" si="51"/>
        <v>10.2321666666667</v>
      </c>
      <c r="AD65" s="1">
        <f t="shared" si="52"/>
        <v>0.45</v>
      </c>
      <c r="AE65" s="30">
        <f t="shared" si="53"/>
        <v>418.094332878056</v>
      </c>
      <c r="AF65" s="1">
        <f t="shared" si="54"/>
        <v>15115505.5341735</v>
      </c>
    </row>
    <row r="66" s="1" customFormat="1" spans="1:32">
      <c r="A66" s="13"/>
      <c r="B66" s="13"/>
      <c r="C66" s="16">
        <v>8</v>
      </c>
      <c r="D66" s="19">
        <v>22.2019353119355</v>
      </c>
      <c r="E66" s="20">
        <f t="shared" si="55"/>
        <v>24.0934087932258</v>
      </c>
      <c r="F66" s="16" t="s">
        <v>73</v>
      </c>
      <c r="G66" s="13">
        <v>9</v>
      </c>
      <c r="H66" s="18">
        <f t="shared" si="40"/>
        <v>22.2019353119355</v>
      </c>
      <c r="I66" s="18">
        <f t="shared" si="41"/>
        <v>295.351935311935</v>
      </c>
      <c r="J66" s="18">
        <f t="shared" si="42"/>
        <v>0.254056762576834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8.57292953563527</v>
      </c>
      <c r="P66" s="18">
        <f t="shared" si="45"/>
        <v>2.17801072362282</v>
      </c>
      <c r="Q66" s="24">
        <f t="shared" si="46"/>
        <v>0.980104825630268</v>
      </c>
      <c r="R66" s="18">
        <f t="shared" si="47"/>
        <v>1.24320825</v>
      </c>
      <c r="S66" s="25">
        <f t="shared" si="48"/>
        <v>0.788367375803908</v>
      </c>
      <c r="T66" s="3">
        <v>0.27</v>
      </c>
      <c r="U66" s="26">
        <f t="shared" si="49"/>
        <v>0.212859191467055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50"/>
        <v>0.339377046227317</v>
      </c>
      <c r="AC66" s="29">
        <f t="shared" si="51"/>
        <v>10.2321666666667</v>
      </c>
      <c r="AD66" s="1">
        <f t="shared" si="52"/>
        <v>0.45</v>
      </c>
      <c r="AE66" s="30">
        <f t="shared" si="53"/>
        <v>418.094332878056</v>
      </c>
      <c r="AF66" s="1">
        <f t="shared" si="54"/>
        <v>14518587.0174752</v>
      </c>
    </row>
    <row r="67" s="1" customFormat="1" spans="1:32">
      <c r="A67" s="13"/>
      <c r="B67" s="13"/>
      <c r="C67" s="16">
        <v>9</v>
      </c>
      <c r="D67" s="19">
        <v>16.4405984923333</v>
      </c>
      <c r="E67" s="20">
        <f t="shared" si="55"/>
        <v>22.2019353119355</v>
      </c>
      <c r="F67" s="16" t="s">
        <v>73</v>
      </c>
      <c r="G67" s="13">
        <v>10</v>
      </c>
      <c r="H67" s="18">
        <f t="shared" si="40"/>
        <v>16.4405984923333</v>
      </c>
      <c r="I67" s="18">
        <f t="shared" si="41"/>
        <v>289.590598492333</v>
      </c>
      <c r="J67" s="18">
        <f t="shared" si="42"/>
        <v>0.13185360720088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9.15760381201245</v>
      </c>
      <c r="P67" s="18">
        <f t="shared" si="45"/>
        <v>1.20746309593037</v>
      </c>
      <c r="Q67" s="24">
        <f t="shared" si="46"/>
        <v>0.543358393168667</v>
      </c>
      <c r="R67" s="18">
        <f t="shared" si="47"/>
        <v>1.24320825</v>
      </c>
      <c r="S67" s="25">
        <f t="shared" si="48"/>
        <v>0.437061444185773</v>
      </c>
      <c r="T67" s="3">
        <v>0.27</v>
      </c>
      <c r="U67" s="26">
        <f t="shared" si="49"/>
        <v>0.118006589930159</v>
      </c>
      <c r="V67" s="3">
        <v>180.9</v>
      </c>
      <c r="W67" s="27">
        <v>6</v>
      </c>
      <c r="X67" s="27">
        <v>3</v>
      </c>
      <c r="Y67" s="27">
        <v>0.3</v>
      </c>
      <c r="Z67" s="27">
        <v>6</v>
      </c>
      <c r="AA67" s="3">
        <v>30.2</v>
      </c>
      <c r="AB67" s="2">
        <f t="shared" si="50"/>
        <v>0.261978986863943</v>
      </c>
      <c r="AC67" s="29">
        <f t="shared" si="51"/>
        <v>10.2321666666667</v>
      </c>
      <c r="AD67" s="1">
        <f t="shared" si="52"/>
        <v>0.45</v>
      </c>
      <c r="AE67" s="30">
        <f t="shared" si="53"/>
        <v>418.094332878056</v>
      </c>
      <c r="AF67" s="1">
        <f t="shared" si="54"/>
        <v>11207489.6043102</v>
      </c>
    </row>
    <row r="68" s="1" customFormat="1" spans="1:32">
      <c r="A68" s="13"/>
      <c r="B68" s="13"/>
      <c r="C68" s="16">
        <v>10</v>
      </c>
      <c r="D68" s="19">
        <v>10.5233263695161</v>
      </c>
      <c r="E68" s="20">
        <f t="shared" si="55"/>
        <v>16.4405984923333</v>
      </c>
      <c r="F68" s="16" t="s">
        <v>73</v>
      </c>
      <c r="G68" s="13">
        <v>11</v>
      </c>
      <c r="H68" s="18">
        <f t="shared" si="40"/>
        <v>10.5233263695161</v>
      </c>
      <c r="I68" s="18">
        <f t="shared" si="41"/>
        <v>283.673326369516</v>
      </c>
      <c r="J68" s="18">
        <f t="shared" si="42"/>
        <v>0.0653882778580998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7.55263368027798</v>
      </c>
      <c r="O68" s="18">
        <f t="shared" si="56"/>
        <v>3.1601920358041</v>
      </c>
      <c r="P68" s="18">
        <f t="shared" si="45"/>
        <v>0.206639514922113</v>
      </c>
      <c r="Q68" s="24">
        <f t="shared" si="46"/>
        <v>0.0929877817149507</v>
      </c>
      <c r="R68" s="18">
        <f t="shared" si="47"/>
        <v>1.24320825</v>
      </c>
      <c r="S68" s="25">
        <f t="shared" si="48"/>
        <v>0.0747966253561708</v>
      </c>
      <c r="T68" s="3">
        <v>0.27</v>
      </c>
      <c r="U68" s="26">
        <f t="shared" si="49"/>
        <v>0.0201950888461661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0.232488819287119</v>
      </c>
      <c r="AC68" s="29">
        <f t="shared" si="51"/>
        <v>10.2321666666667</v>
      </c>
      <c r="AD68" s="1">
        <f t="shared" si="52"/>
        <v>0.45</v>
      </c>
      <c r="AE68" s="30">
        <f t="shared" si="53"/>
        <v>418.094332878056</v>
      </c>
      <c r="AF68" s="1">
        <f t="shared" si="54"/>
        <v>9945897.02200788</v>
      </c>
    </row>
    <row r="69" s="1" customFormat="1" spans="1:33">
      <c r="A69" s="13"/>
      <c r="B69" s="13"/>
      <c r="C69" s="16">
        <v>11</v>
      </c>
      <c r="D69" s="19">
        <v>-0.411956268366667</v>
      </c>
      <c r="E69" s="20">
        <f t="shared" si="55"/>
        <v>10.5233263695161</v>
      </c>
      <c r="F69" s="16" t="s">
        <v>75</v>
      </c>
      <c r="G69" s="13">
        <v>12</v>
      </c>
      <c r="H69" s="18">
        <f t="shared" si="40"/>
        <v>-0.411956268366667</v>
      </c>
      <c r="I69" s="18">
        <f t="shared" si="41"/>
        <v>272.738043731633</v>
      </c>
      <c r="J69" s="18">
        <f t="shared" si="42"/>
        <v>0.016512918288728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5.71623752088199</v>
      </c>
      <c r="P69" s="18">
        <f t="shared" si="45"/>
        <v>0.0943917631012854</v>
      </c>
      <c r="Q69" s="24">
        <f t="shared" si="46"/>
        <v>0.0424762933955784</v>
      </c>
      <c r="R69" s="18">
        <f t="shared" si="47"/>
        <v>1.24320825</v>
      </c>
      <c r="S69" s="25">
        <f t="shared" si="48"/>
        <v>0.0341666759334797</v>
      </c>
      <c r="T69" s="3">
        <v>0.27</v>
      </c>
      <c r="U69" s="26">
        <f t="shared" si="49"/>
        <v>0.00922500250203953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0.229181338254365</v>
      </c>
      <c r="AC69" s="29">
        <f t="shared" si="51"/>
        <v>10.2321666666667</v>
      </c>
      <c r="AD69" s="1">
        <f t="shared" si="52"/>
        <v>0.45</v>
      </c>
      <c r="AE69" s="30">
        <f t="shared" si="53"/>
        <v>418.094332878056</v>
      </c>
      <c r="AF69" s="1">
        <f t="shared" si="54"/>
        <v>9804402.62303038</v>
      </c>
      <c r="AG69" s="1">
        <f>SUM(AF58:AF69)</f>
        <v>139051867.692241</v>
      </c>
    </row>
    <row r="70" s="1" customFormat="1" spans="1:46">
      <c r="A70" s="13"/>
      <c r="B70" s="13"/>
      <c r="C70" s="16">
        <v>12</v>
      </c>
      <c r="D70" s="19">
        <v>-8.55235159803226</v>
      </c>
      <c r="E70" s="20">
        <f t="shared" si="55"/>
        <v>-0.411956268366667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3" t="s">
        <v>44</v>
      </c>
      <c r="T72" s="23"/>
      <c r="U72" s="23"/>
      <c r="V72" s="23" t="s">
        <v>45</v>
      </c>
      <c r="W72" s="23"/>
      <c r="X72" s="23"/>
      <c r="Y72" s="23" t="s">
        <v>46</v>
      </c>
      <c r="Z72" s="23"/>
      <c r="AA72" s="23"/>
      <c r="AB72" s="23" t="s">
        <v>47</v>
      </c>
      <c r="AC72" s="23"/>
      <c r="AD72" s="23"/>
      <c r="AE72" s="23" t="s">
        <v>48</v>
      </c>
      <c r="AF72" s="23"/>
      <c r="AG72" s="23"/>
      <c r="AH72" s="23" t="s">
        <v>49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51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4" t="s">
        <v>11</v>
      </c>
      <c r="AR73" s="34" t="s">
        <v>12</v>
      </c>
      <c r="AS73" s="34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-6</v>
      </c>
      <c r="E74" s="16"/>
      <c r="F74" s="16"/>
      <c r="G74" s="13">
        <v>1</v>
      </c>
      <c r="H74" s="18">
        <f t="shared" ref="H74:H85" si="57">E75</f>
        <v>-6</v>
      </c>
      <c r="I74" s="18">
        <f t="shared" ref="I74:I85" si="58">H74+273.15</f>
        <v>267.15</v>
      </c>
      <c r="J74" s="18">
        <f t="shared" ref="J74:J85" si="59">EXP(($C$16*(I74-$C$14))/($C$17*I74*$C$14))</f>
        <v>0.00782554968707708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0.00407883300789832</v>
      </c>
      <c r="Q74" s="24">
        <f t="shared" ref="Q74:Q85" si="63">P74*$B$76</f>
        <v>0.00106049658205356</v>
      </c>
      <c r="R74" s="18">
        <f t="shared" ref="R74:R85" si="64">L74*$B$76</f>
        <v>0.1355172</v>
      </c>
      <c r="S74" s="25">
        <f t="shared" ref="S74:S85" si="65">Q74/R74</f>
        <v>0.00782554968707708</v>
      </c>
      <c r="T74" s="3">
        <v>0.01</v>
      </c>
      <c r="U74" s="26">
        <f t="shared" ref="U74:U85" si="66">S74*T74</f>
        <v>7.82554968707708e-5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0.00556825549687077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>$E$8/12</f>
        <v>0.538083333333333</v>
      </c>
      <c r="AX74" s="1">
        <f t="shared" ref="AX74:AX85" si="72">AW74*10000*AV74*0.67*AU74*AT74</f>
        <v>272.043226716872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-8.67901561506452</v>
      </c>
      <c r="E75" s="20">
        <f t="shared" ref="E75:E86" si="73">D74</f>
        <v>-6</v>
      </c>
      <c r="F75" s="16" t="s">
        <v>73</v>
      </c>
      <c r="G75" s="13">
        <v>2</v>
      </c>
      <c r="H75" s="18">
        <f t="shared" si="57"/>
        <v>-8.67901561506452</v>
      </c>
      <c r="I75" s="18">
        <f t="shared" si="58"/>
        <v>264.470984384935</v>
      </c>
      <c r="J75" s="18">
        <f t="shared" si="59"/>
        <v>0.00540971975945412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1.0383611669921</v>
      </c>
      <c r="P75" s="18">
        <f t="shared" si="62"/>
        <v>0.00561724292252701</v>
      </c>
      <c r="Q75" s="24">
        <f t="shared" si="63"/>
        <v>0.00146048315985702</v>
      </c>
      <c r="R75" s="18">
        <f t="shared" si="64"/>
        <v>0.1355172</v>
      </c>
      <c r="S75" s="25">
        <f t="shared" si="65"/>
        <v>0.0107771054881375</v>
      </c>
      <c r="T75" s="3">
        <v>0.01</v>
      </c>
      <c r="U75" s="26">
        <f t="shared" si="66"/>
        <v>0.000107771054881375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0.00559777105488138</v>
      </c>
      <c r="AU75" s="29">
        <f t="shared" si="70"/>
        <v>52.122</v>
      </c>
      <c r="AV75" s="1">
        <f t="shared" si="71"/>
        <v>0.26</v>
      </c>
      <c r="AW75" s="2">
        <f t="shared" ref="AW75:AW85" si="75">$E$8/12</f>
        <v>0.538083333333333</v>
      </c>
      <c r="AX75" s="1">
        <f t="shared" si="72"/>
        <v>273.485241661062</v>
      </c>
    </row>
    <row r="76" s="1" customFormat="1" spans="1:50">
      <c r="A76" s="13" t="s">
        <v>37</v>
      </c>
      <c r="B76" s="13">
        <v>0.26</v>
      </c>
      <c r="C76" s="16">
        <v>2</v>
      </c>
      <c r="D76" s="19">
        <v>-5.72928215648276</v>
      </c>
      <c r="E76" s="20">
        <f t="shared" si="73"/>
        <v>-8.67901561506452</v>
      </c>
      <c r="F76" s="16" t="s">
        <v>73</v>
      </c>
      <c r="G76" s="13">
        <v>3</v>
      </c>
      <c r="H76" s="18">
        <f t="shared" si="57"/>
        <v>-5.72928215648276</v>
      </c>
      <c r="I76" s="18">
        <f t="shared" si="58"/>
        <v>267.420717843517</v>
      </c>
      <c r="J76" s="18">
        <f t="shared" si="59"/>
        <v>0.00811967596504608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1.55396392406957</v>
      </c>
      <c r="P76" s="18">
        <f t="shared" si="62"/>
        <v>0.0126176835248164</v>
      </c>
      <c r="Q76" s="24">
        <f t="shared" si="63"/>
        <v>0.00328059771645227</v>
      </c>
      <c r="R76" s="18">
        <f t="shared" si="64"/>
        <v>0.1355172</v>
      </c>
      <c r="S76" s="25">
        <f t="shared" si="65"/>
        <v>0.024207980363026</v>
      </c>
      <c r="T76" s="3">
        <v>0.01</v>
      </c>
      <c r="U76" s="26">
        <f t="shared" si="66"/>
        <v>0.00024207980363026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0.00573207980363026</v>
      </c>
      <c r="AU76" s="29">
        <f t="shared" si="70"/>
        <v>52.122</v>
      </c>
      <c r="AV76" s="1">
        <f t="shared" si="71"/>
        <v>0.26</v>
      </c>
      <c r="AW76" s="2">
        <f t="shared" si="75"/>
        <v>0.538083333333333</v>
      </c>
      <c r="AX76" s="1">
        <f t="shared" si="72"/>
        <v>280.047042822392</v>
      </c>
    </row>
    <row r="77" s="1" customFormat="1" spans="1:50">
      <c r="A77" s="13"/>
      <c r="B77" s="13"/>
      <c r="C77" s="16">
        <v>3</v>
      </c>
      <c r="D77" s="19">
        <v>2.0469719286129</v>
      </c>
      <c r="E77" s="20">
        <f t="shared" si="73"/>
        <v>-5.72928215648276</v>
      </c>
      <c r="F77" s="16" t="s">
        <v>73</v>
      </c>
      <c r="G77" s="13">
        <v>4</v>
      </c>
      <c r="H77" s="18">
        <f t="shared" si="57"/>
        <v>2.0469719286129</v>
      </c>
      <c r="I77" s="18">
        <f t="shared" si="58"/>
        <v>275.196971928613</v>
      </c>
      <c r="J77" s="18">
        <f t="shared" si="59"/>
        <v>0.0227173614626722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2.06256624054476</v>
      </c>
      <c r="P77" s="18">
        <f t="shared" si="62"/>
        <v>0.0468560628271602</v>
      </c>
      <c r="Q77" s="24">
        <f t="shared" si="63"/>
        <v>0.0121825763350616</v>
      </c>
      <c r="R77" s="18">
        <f t="shared" si="64"/>
        <v>0.1355172</v>
      </c>
      <c r="S77" s="25">
        <f t="shared" si="65"/>
        <v>0.0898969011687199</v>
      </c>
      <c r="T77" s="3">
        <v>0.01</v>
      </c>
      <c r="U77" s="26">
        <f t="shared" si="66"/>
        <v>0.000898969011687199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0.0063889690116872</v>
      </c>
      <c r="AU77" s="29">
        <f t="shared" si="70"/>
        <v>52.122</v>
      </c>
      <c r="AV77" s="1">
        <f t="shared" si="71"/>
        <v>0.26</v>
      </c>
      <c r="AW77" s="2">
        <f t="shared" si="75"/>
        <v>0.538083333333333</v>
      </c>
      <c r="AX77" s="1">
        <f t="shared" si="72"/>
        <v>312.140085222427</v>
      </c>
    </row>
    <row r="78" s="1" customFormat="1" spans="1:50">
      <c r="A78" s="13"/>
      <c r="B78" s="13"/>
      <c r="C78" s="16">
        <v>4</v>
      </c>
      <c r="D78" s="19">
        <v>12.6540851818</v>
      </c>
      <c r="E78" s="20">
        <f t="shared" si="73"/>
        <v>2.0469719286129</v>
      </c>
      <c r="F78" s="16" t="s">
        <v>73</v>
      </c>
      <c r="G78" s="13">
        <v>5</v>
      </c>
      <c r="H78" s="18">
        <f t="shared" si="57"/>
        <v>12.6540851818</v>
      </c>
      <c r="I78" s="18">
        <f t="shared" si="58"/>
        <v>285.8040851818</v>
      </c>
      <c r="J78" s="18">
        <f t="shared" si="59"/>
        <v>0.0844566837851921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1.91492466883172</v>
      </c>
      <c r="O78" s="18">
        <f t="shared" si="74"/>
        <v>0.62200550888588</v>
      </c>
      <c r="P78" s="18">
        <f t="shared" si="62"/>
        <v>0.0525325225766222</v>
      </c>
      <c r="Q78" s="24">
        <f t="shared" si="63"/>
        <v>0.0136584558699218</v>
      </c>
      <c r="R78" s="18">
        <f t="shared" si="64"/>
        <v>0.1355172</v>
      </c>
      <c r="S78" s="25">
        <f t="shared" si="65"/>
        <v>0.100787618619052</v>
      </c>
      <c r="T78" s="3">
        <v>0.01</v>
      </c>
      <c r="U78" s="26">
        <f t="shared" si="66"/>
        <v>0.00100787618619052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0.0109578761861905</v>
      </c>
      <c r="AU78" s="29">
        <f t="shared" si="70"/>
        <v>52.122</v>
      </c>
      <c r="AV78" s="1">
        <f t="shared" si="71"/>
        <v>0.26</v>
      </c>
      <c r="AW78" s="2">
        <f t="shared" si="75"/>
        <v>0.538083333333333</v>
      </c>
      <c r="AX78" s="1">
        <f t="shared" si="72"/>
        <v>535.359054075464</v>
      </c>
    </row>
    <row r="79" s="1" customFormat="1" spans="1:50">
      <c r="A79" s="13"/>
      <c r="B79" s="13"/>
      <c r="C79" s="16">
        <v>5</v>
      </c>
      <c r="D79" s="19">
        <v>19.1616303293548</v>
      </c>
      <c r="E79" s="20">
        <f t="shared" si="73"/>
        <v>12.6540851818</v>
      </c>
      <c r="F79" s="16" t="s">
        <v>75</v>
      </c>
      <c r="G79" s="13">
        <v>6</v>
      </c>
      <c r="H79" s="18">
        <f t="shared" si="57"/>
        <v>19.1616303293548</v>
      </c>
      <c r="I79" s="18">
        <f t="shared" si="58"/>
        <v>292.311630329355</v>
      </c>
      <c r="J79" s="18">
        <f t="shared" si="59"/>
        <v>0.180309332673823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1.09069298630926</v>
      </c>
      <c r="P79" s="18">
        <f t="shared" si="62"/>
        <v>0.196662124513441</v>
      </c>
      <c r="Q79" s="24">
        <f t="shared" si="63"/>
        <v>0.0511321523734948</v>
      </c>
      <c r="R79" s="18">
        <f t="shared" si="64"/>
        <v>0.1355172</v>
      </c>
      <c r="S79" s="25">
        <f t="shared" si="65"/>
        <v>0.377311163258205</v>
      </c>
      <c r="T79" s="3">
        <v>0.01</v>
      </c>
      <c r="U79" s="26">
        <f t="shared" si="66"/>
        <v>0.00377311163258205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0.013723111632582</v>
      </c>
      <c r="AU79" s="29">
        <f t="shared" si="70"/>
        <v>52.122</v>
      </c>
      <c r="AV79" s="1">
        <f t="shared" si="71"/>
        <v>0.26</v>
      </c>
      <c r="AW79" s="2">
        <f t="shared" si="75"/>
        <v>0.538083333333333</v>
      </c>
      <c r="AX79" s="1">
        <f t="shared" si="72"/>
        <v>670.457663306125</v>
      </c>
    </row>
    <row r="80" s="1" customFormat="1" spans="1:50">
      <c r="A80" s="13"/>
      <c r="B80" s="13"/>
      <c r="C80" s="16">
        <v>6</v>
      </c>
      <c r="D80" s="19">
        <v>21.7026662266667</v>
      </c>
      <c r="E80" s="20">
        <f t="shared" si="73"/>
        <v>19.1616303293548</v>
      </c>
      <c r="F80" s="16" t="s">
        <v>73</v>
      </c>
      <c r="G80" s="13">
        <v>7</v>
      </c>
      <c r="H80" s="18">
        <f t="shared" si="57"/>
        <v>21.7026662266667</v>
      </c>
      <c r="I80" s="18">
        <f t="shared" si="58"/>
        <v>294.852666226667</v>
      </c>
      <c r="J80" s="18">
        <f t="shared" si="59"/>
        <v>0.240263369661894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1.41525086179582</v>
      </c>
      <c r="P80" s="18">
        <f t="shared" si="62"/>
        <v>0.340032940971962</v>
      </c>
      <c r="Q80" s="24">
        <f t="shared" si="63"/>
        <v>0.0884085646527102</v>
      </c>
      <c r="R80" s="18">
        <f t="shared" si="64"/>
        <v>0.1355172</v>
      </c>
      <c r="S80" s="25">
        <f t="shared" si="65"/>
        <v>0.652378920555547</v>
      </c>
      <c r="T80" s="3">
        <v>0.01</v>
      </c>
      <c r="U80" s="26">
        <f t="shared" si="66"/>
        <v>0.00652378920555547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8"/>
        <v>0.0075</v>
      </c>
      <c r="AT80" s="2">
        <f t="shared" si="69"/>
        <v>0.0164737892055555</v>
      </c>
      <c r="AU80" s="29">
        <f t="shared" si="70"/>
        <v>52.122</v>
      </c>
      <c r="AV80" s="1">
        <f t="shared" si="71"/>
        <v>0.26</v>
      </c>
      <c r="AW80" s="2">
        <f t="shared" si="75"/>
        <v>0.538083333333333</v>
      </c>
      <c r="AX80" s="1">
        <f t="shared" si="72"/>
        <v>804.845031671307</v>
      </c>
    </row>
    <row r="81" s="1" customFormat="1" spans="1:50">
      <c r="A81" s="13"/>
      <c r="B81" s="13"/>
      <c r="C81" s="16">
        <v>7</v>
      </c>
      <c r="D81" s="19">
        <v>24.0934087932258</v>
      </c>
      <c r="E81" s="20">
        <f t="shared" si="73"/>
        <v>21.7026662266667</v>
      </c>
      <c r="F81" s="16" t="s">
        <v>73</v>
      </c>
      <c r="G81" s="13">
        <v>8</v>
      </c>
      <c r="H81" s="18">
        <f t="shared" si="57"/>
        <v>24.0934087932258</v>
      </c>
      <c r="I81" s="18">
        <f t="shared" si="58"/>
        <v>297.243408793226</v>
      </c>
      <c r="J81" s="18">
        <f t="shared" si="59"/>
        <v>0.313355290993946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1.59643792082385</v>
      </c>
      <c r="P81" s="18">
        <f t="shared" si="62"/>
        <v>0.500252269233529</v>
      </c>
      <c r="Q81" s="24">
        <f t="shared" si="63"/>
        <v>0.130065590000717</v>
      </c>
      <c r="R81" s="18">
        <f t="shared" si="64"/>
        <v>0.1355172</v>
      </c>
      <c r="S81" s="25">
        <f t="shared" si="65"/>
        <v>0.959771822327479</v>
      </c>
      <c r="T81" s="3">
        <v>0.01</v>
      </c>
      <c r="U81" s="26">
        <f t="shared" si="66"/>
        <v>0.00959771822327479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0.015</v>
      </c>
      <c r="AR81" s="3">
        <v>0.5</v>
      </c>
      <c r="AS81" s="3">
        <f t="shared" si="68"/>
        <v>0.0075</v>
      </c>
      <c r="AT81" s="2">
        <f t="shared" si="69"/>
        <v>0.0195477182232748</v>
      </c>
      <c r="AU81" s="29">
        <f t="shared" si="70"/>
        <v>52.122</v>
      </c>
      <c r="AV81" s="1">
        <f t="shared" si="71"/>
        <v>0.26</v>
      </c>
      <c r="AW81" s="2">
        <f t="shared" si="75"/>
        <v>0.538083333333333</v>
      </c>
      <c r="AX81" s="1">
        <f t="shared" si="72"/>
        <v>955.025203746554</v>
      </c>
    </row>
    <row r="82" s="1" customFormat="1" spans="1:50">
      <c r="A82" s="13"/>
      <c r="B82" s="13"/>
      <c r="C82" s="16">
        <v>8</v>
      </c>
      <c r="D82" s="19">
        <v>22.2019353119355</v>
      </c>
      <c r="E82" s="20">
        <f t="shared" si="73"/>
        <v>24.0934087932258</v>
      </c>
      <c r="F82" s="16" t="s">
        <v>73</v>
      </c>
      <c r="G82" s="13">
        <v>9</v>
      </c>
      <c r="H82" s="18">
        <f t="shared" si="57"/>
        <v>22.2019353119355</v>
      </c>
      <c r="I82" s="18">
        <f t="shared" si="58"/>
        <v>295.351935311935</v>
      </c>
      <c r="J82" s="18">
        <f t="shared" si="59"/>
        <v>0.254056762576834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1.61740565159033</v>
      </c>
      <c r="P82" s="18">
        <f t="shared" si="62"/>
        <v>0.410912843616513</v>
      </c>
      <c r="Q82" s="24">
        <f t="shared" si="63"/>
        <v>0.106837339340293</v>
      </c>
      <c r="R82" s="18">
        <f t="shared" si="64"/>
        <v>0.1355172</v>
      </c>
      <c r="S82" s="25">
        <f t="shared" si="65"/>
        <v>0.788367375803908</v>
      </c>
      <c r="T82" s="3">
        <v>0.01</v>
      </c>
      <c r="U82" s="26">
        <f t="shared" si="66"/>
        <v>0.00788367375803908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7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0.0178336737580391</v>
      </c>
      <c r="AU82" s="29">
        <f t="shared" si="70"/>
        <v>52.122</v>
      </c>
      <c r="AV82" s="1">
        <f t="shared" si="71"/>
        <v>0.26</v>
      </c>
      <c r="AW82" s="2">
        <f t="shared" si="75"/>
        <v>0.538083333333333</v>
      </c>
      <c r="AX82" s="1">
        <f t="shared" si="72"/>
        <v>871.28368230937</v>
      </c>
    </row>
    <row r="83" s="1" customFormat="1" spans="1:50">
      <c r="A83" s="13"/>
      <c r="B83" s="13"/>
      <c r="C83" s="16">
        <v>9</v>
      </c>
      <c r="D83" s="19">
        <v>16.4405984923333</v>
      </c>
      <c r="E83" s="20">
        <f t="shared" si="73"/>
        <v>22.2019353119355</v>
      </c>
      <c r="F83" s="16" t="s">
        <v>73</v>
      </c>
      <c r="G83" s="13">
        <v>10</v>
      </c>
      <c r="H83" s="18">
        <f t="shared" si="57"/>
        <v>16.4405984923333</v>
      </c>
      <c r="I83" s="18">
        <f t="shared" si="58"/>
        <v>289.590598492333</v>
      </c>
      <c r="J83" s="18">
        <f t="shared" si="59"/>
        <v>0.13185360720088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1.72771280797381</v>
      </c>
      <c r="P83" s="18">
        <f t="shared" si="62"/>
        <v>0.227805165938508</v>
      </c>
      <c r="Q83" s="24">
        <f t="shared" si="63"/>
        <v>0.0592293431440122</v>
      </c>
      <c r="R83" s="18">
        <f t="shared" si="64"/>
        <v>0.1355172</v>
      </c>
      <c r="S83" s="25">
        <f t="shared" si="65"/>
        <v>0.437061444185773</v>
      </c>
      <c r="T83" s="3">
        <v>0.01</v>
      </c>
      <c r="U83" s="26">
        <f t="shared" si="66"/>
        <v>0.00437061444185773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0.001</v>
      </c>
      <c r="AF83" s="3">
        <v>0.49</v>
      </c>
      <c r="AG83" s="26">
        <f t="shared" si="67"/>
        <v>0.00049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</v>
      </c>
      <c r="AR83" s="3">
        <v>0.5</v>
      </c>
      <c r="AS83" s="3">
        <f t="shared" si="68"/>
        <v>0.005</v>
      </c>
      <c r="AT83" s="2">
        <f t="shared" si="69"/>
        <v>0.00986061444185773</v>
      </c>
      <c r="AU83" s="29">
        <f t="shared" si="70"/>
        <v>52.122</v>
      </c>
      <c r="AV83" s="1">
        <f t="shared" si="71"/>
        <v>0.26</v>
      </c>
      <c r="AW83" s="2">
        <f t="shared" si="75"/>
        <v>0.538083333333333</v>
      </c>
      <c r="AX83" s="1">
        <f t="shared" si="72"/>
        <v>481.751128640105</v>
      </c>
    </row>
    <row r="84" s="1" customFormat="1" spans="1:50">
      <c r="A84" s="13"/>
      <c r="B84" s="13"/>
      <c r="C84" s="16">
        <v>10</v>
      </c>
      <c r="D84" s="19">
        <v>10.5233263695161</v>
      </c>
      <c r="E84" s="20">
        <f t="shared" si="73"/>
        <v>16.4405984923333</v>
      </c>
      <c r="F84" s="16" t="s">
        <v>73</v>
      </c>
      <c r="G84" s="13">
        <v>11</v>
      </c>
      <c r="H84" s="18">
        <f t="shared" si="57"/>
        <v>10.5233263695161</v>
      </c>
      <c r="I84" s="18">
        <f t="shared" si="58"/>
        <v>283.673326369516</v>
      </c>
      <c r="J84" s="18">
        <f t="shared" si="59"/>
        <v>0.0653882778580998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1.42491225993354</v>
      </c>
      <c r="O84" s="18">
        <f t="shared" si="74"/>
        <v>0.596215382101766</v>
      </c>
      <c r="P84" s="18">
        <f t="shared" si="62"/>
        <v>0.0389854970681434</v>
      </c>
      <c r="Q84" s="24">
        <f t="shared" si="63"/>
        <v>0.0101362292377173</v>
      </c>
      <c r="R84" s="18">
        <f t="shared" si="64"/>
        <v>0.1355172</v>
      </c>
      <c r="S84" s="25">
        <f t="shared" si="65"/>
        <v>0.0747966253561709</v>
      </c>
      <c r="T84" s="3">
        <v>0.01</v>
      </c>
      <c r="U84" s="26">
        <f t="shared" si="66"/>
        <v>0.000747966253561709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0.00623796625356171</v>
      </c>
      <c r="AU84" s="29">
        <f t="shared" si="70"/>
        <v>52.122</v>
      </c>
      <c r="AV84" s="1">
        <f t="shared" si="71"/>
        <v>0.26</v>
      </c>
      <c r="AW84" s="2">
        <f t="shared" si="75"/>
        <v>0.538083333333333</v>
      </c>
      <c r="AX84" s="1">
        <f t="shared" si="72"/>
        <v>304.762679931544</v>
      </c>
    </row>
    <row r="85" s="1" customFormat="1" spans="1:51">
      <c r="A85" s="13"/>
      <c r="B85" s="13"/>
      <c r="C85" s="16">
        <v>11</v>
      </c>
      <c r="D85" s="19">
        <v>-0.411956268366667</v>
      </c>
      <c r="E85" s="20">
        <f t="shared" si="73"/>
        <v>10.5233263695161</v>
      </c>
      <c r="F85" s="16" t="s">
        <v>75</v>
      </c>
      <c r="G85" s="13">
        <v>12</v>
      </c>
      <c r="H85" s="18">
        <f t="shared" si="57"/>
        <v>-0.411956268366667</v>
      </c>
      <c r="I85" s="18">
        <f t="shared" si="58"/>
        <v>272.738043731633</v>
      </c>
      <c r="J85" s="18">
        <f t="shared" si="59"/>
        <v>0.016512918288728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1.07844988503362</v>
      </c>
      <c r="P85" s="18">
        <f t="shared" si="62"/>
        <v>0.0178083548300483</v>
      </c>
      <c r="Q85" s="24">
        <f t="shared" si="63"/>
        <v>0.00463017225581256</v>
      </c>
      <c r="R85" s="18">
        <f t="shared" si="64"/>
        <v>0.1355172</v>
      </c>
      <c r="S85" s="25">
        <f t="shared" si="65"/>
        <v>0.0341666759334797</v>
      </c>
      <c r="T85" s="3">
        <v>0.01</v>
      </c>
      <c r="U85" s="26">
        <f t="shared" si="66"/>
        <v>0.000341666759334797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0.0058316667593348</v>
      </c>
      <c r="AU85" s="29">
        <f t="shared" si="70"/>
        <v>52.122</v>
      </c>
      <c r="AV85" s="1">
        <f t="shared" si="71"/>
        <v>0.26</v>
      </c>
      <c r="AW85" s="2">
        <f t="shared" si="75"/>
        <v>0.538083333333333</v>
      </c>
      <c r="AX85" s="1">
        <f t="shared" si="72"/>
        <v>284.912472719422</v>
      </c>
      <c r="AY85" s="1">
        <f>SUM(AX74:AX85)</f>
        <v>6046.11251282264</v>
      </c>
    </row>
    <row r="86" s="1" customFormat="1" spans="1:46">
      <c r="A86" s="13"/>
      <c r="B86" s="13"/>
      <c r="C86" s="16">
        <v>12</v>
      </c>
      <c r="D86" s="19">
        <v>-8.55235159803226</v>
      </c>
      <c r="E86" s="20">
        <f t="shared" si="73"/>
        <v>-0.411956268366667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44</v>
      </c>
      <c r="T88" s="23"/>
      <c r="U88" s="23"/>
      <c r="V88" s="23" t="s">
        <v>45</v>
      </c>
      <c r="W88" s="23"/>
      <c r="X88" s="23"/>
      <c r="Y88" s="23" t="s">
        <v>46</v>
      </c>
      <c r="Z88" s="23"/>
      <c r="AA88" s="23"/>
      <c r="AB88" s="23" t="s">
        <v>47</v>
      </c>
      <c r="AC88" s="23"/>
      <c r="AD88" s="23"/>
      <c r="AE88" s="23" t="s">
        <v>48</v>
      </c>
      <c r="AF88" s="23"/>
      <c r="AG88" s="23"/>
      <c r="AH88" s="23" t="s">
        <v>49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51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4" t="s">
        <v>11</v>
      </c>
      <c r="AR89" s="34" t="s">
        <v>12</v>
      </c>
      <c r="AS89" s="34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-6</v>
      </c>
      <c r="E90" s="16"/>
      <c r="F90" s="16"/>
      <c r="G90" s="13">
        <v>1</v>
      </c>
      <c r="H90" s="18">
        <f t="shared" ref="H90:H101" si="76">E91</f>
        <v>-6</v>
      </c>
      <c r="I90" s="18">
        <f t="shared" ref="I90:I101" si="77">H90+273.15</f>
        <v>267.15</v>
      </c>
      <c r="J90" s="18">
        <f t="shared" ref="J90:J101" si="78">EXP(($C$16*(I90-$C$14))/($C$17*I90*$C$14))</f>
        <v>0.00782554968707708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0.00222793399591084</v>
      </c>
      <c r="Q90" s="24">
        <f t="shared" ref="Q90:Q101" si="82">P90*$B$76</f>
        <v>0.00057926283893682</v>
      </c>
      <c r="R90" s="18">
        <f t="shared" ref="R90:R101" si="83">L90*$B$76</f>
        <v>0.074022</v>
      </c>
      <c r="S90" s="25">
        <f t="shared" ref="S90:S101" si="84">Q90/R90</f>
        <v>0.00782554968707708</v>
      </c>
      <c r="T90" s="3">
        <v>0.01</v>
      </c>
      <c r="U90" s="26">
        <f t="shared" ref="U90:U101" si="85">S90*T90</f>
        <v>7.82554968707708e-5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0.00556825549687077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>$E$9/12</f>
        <v>1.65303301561966</v>
      </c>
      <c r="AX90" s="1">
        <f t="shared" ref="AX90:AX101" si="91">AW90*10000*AV90*0.67*AU90*AT90</f>
        <v>456.495288992834</v>
      </c>
      <c r="AZ90" s="2">
        <f>$E$10/12</f>
        <v>0.546591366393466</v>
      </c>
      <c r="BA90" s="1">
        <f t="shared" ref="BA90:BA101" si="92">AZ90*10000*AV90*0.67*AU90*AT90</f>
        <v>150.94458574334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-8.67901561506452</v>
      </c>
      <c r="E91" s="20">
        <f t="shared" ref="E91:E102" si="93">D90</f>
        <v>-6</v>
      </c>
      <c r="F91" s="16" t="s">
        <v>73</v>
      </c>
      <c r="G91" s="13">
        <v>2</v>
      </c>
      <c r="H91" s="18">
        <f t="shared" si="76"/>
        <v>-8.67901561506452</v>
      </c>
      <c r="I91" s="18">
        <f t="shared" si="77"/>
        <v>264.470984384935</v>
      </c>
      <c r="J91" s="18">
        <f t="shared" si="78"/>
        <v>0.00540971975945412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0.567172066004089</v>
      </c>
      <c r="P91" s="18">
        <f t="shared" si="81"/>
        <v>0.00306824193247274</v>
      </c>
      <c r="Q91" s="24">
        <f t="shared" si="82"/>
        <v>0.000797742902442912</v>
      </c>
      <c r="R91" s="18">
        <f t="shared" si="83"/>
        <v>0.074022</v>
      </c>
      <c r="S91" s="25">
        <f t="shared" si="84"/>
        <v>0.0107771054881375</v>
      </c>
      <c r="T91" s="3">
        <v>0.01</v>
      </c>
      <c r="U91" s="26">
        <f t="shared" si="85"/>
        <v>0.000107771054881375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0.00559777105488138</v>
      </c>
      <c r="AU91" s="29">
        <f t="shared" si="89"/>
        <v>28.47</v>
      </c>
      <c r="AV91" s="1">
        <f t="shared" si="90"/>
        <v>0.26</v>
      </c>
      <c r="AW91" s="2">
        <f t="shared" ref="AW91:AW101" si="95">$E$9/12</f>
        <v>1.65303301561966</v>
      </c>
      <c r="AX91" s="1">
        <f t="shared" si="91"/>
        <v>458.915025872977</v>
      </c>
      <c r="AZ91" s="2">
        <f t="shared" ref="AZ91:AZ101" si="96">$E$10/12</f>
        <v>0.546591366393466</v>
      </c>
      <c r="BA91" s="1">
        <f t="shared" si="92"/>
        <v>151.744695163498</v>
      </c>
    </row>
    <row r="92" s="1" customFormat="1" spans="1:53">
      <c r="A92" s="13" t="s">
        <v>37</v>
      </c>
      <c r="B92" s="13">
        <v>0.33</v>
      </c>
      <c r="C92" s="16">
        <v>2</v>
      </c>
      <c r="D92" s="19">
        <v>-5.72928215648276</v>
      </c>
      <c r="E92" s="20">
        <f t="shared" si="93"/>
        <v>-8.67901561506452</v>
      </c>
      <c r="F92" s="16" t="s">
        <v>73</v>
      </c>
      <c r="G92" s="13">
        <v>3</v>
      </c>
      <c r="H92" s="18">
        <f t="shared" si="76"/>
        <v>-5.72928215648276</v>
      </c>
      <c r="I92" s="18">
        <f t="shared" si="77"/>
        <v>267.420717843517</v>
      </c>
      <c r="J92" s="18">
        <f t="shared" si="78"/>
        <v>0.00811967596504608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0.848803824071616</v>
      </c>
      <c r="P92" s="18">
        <f t="shared" si="81"/>
        <v>0.00689201200935351</v>
      </c>
      <c r="Q92" s="24">
        <f t="shared" si="82"/>
        <v>0.00179192312243191</v>
      </c>
      <c r="R92" s="18">
        <f t="shared" si="83"/>
        <v>0.074022</v>
      </c>
      <c r="S92" s="25">
        <f t="shared" si="84"/>
        <v>0.024207980363026</v>
      </c>
      <c r="T92" s="3">
        <v>0.01</v>
      </c>
      <c r="U92" s="26">
        <f t="shared" si="85"/>
        <v>0.00024207980363026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0.00573207980363026</v>
      </c>
      <c r="AU92" s="29">
        <f t="shared" si="89"/>
        <v>28.47</v>
      </c>
      <c r="AV92" s="1">
        <f t="shared" si="90"/>
        <v>0.26</v>
      </c>
      <c r="AW92" s="2">
        <f t="shared" si="95"/>
        <v>1.65303301561966</v>
      </c>
      <c r="AX92" s="1">
        <f t="shared" si="91"/>
        <v>469.925891144666</v>
      </c>
      <c r="AZ92" s="2">
        <f t="shared" si="96"/>
        <v>0.546591366393466</v>
      </c>
      <c r="BA92" s="1">
        <f t="shared" si="92"/>
        <v>155.385544340229</v>
      </c>
    </row>
    <row r="93" s="1" customFormat="1" spans="1:53">
      <c r="A93" s="13"/>
      <c r="B93" s="13"/>
      <c r="C93" s="16">
        <v>3</v>
      </c>
      <c r="D93" s="19">
        <v>2.0469719286129</v>
      </c>
      <c r="E93" s="20">
        <f t="shared" si="93"/>
        <v>-5.72928215648276</v>
      </c>
      <c r="F93" s="16" t="s">
        <v>73</v>
      </c>
      <c r="G93" s="13">
        <v>4</v>
      </c>
      <c r="H93" s="18">
        <f t="shared" si="76"/>
        <v>2.0469719286129</v>
      </c>
      <c r="I93" s="18">
        <f t="shared" si="77"/>
        <v>275.196971928613</v>
      </c>
      <c r="J93" s="18">
        <f t="shared" si="78"/>
        <v>0.0227173614626722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1.12661181206226</v>
      </c>
      <c r="P93" s="18">
        <f t="shared" si="81"/>
        <v>0.0255936477627345</v>
      </c>
      <c r="Q93" s="24">
        <f t="shared" si="82"/>
        <v>0.00665434841831098</v>
      </c>
      <c r="R93" s="18">
        <f t="shared" si="83"/>
        <v>0.074022</v>
      </c>
      <c r="S93" s="25">
        <f t="shared" si="84"/>
        <v>0.0898969011687199</v>
      </c>
      <c r="T93" s="3">
        <v>0.01</v>
      </c>
      <c r="U93" s="26">
        <f t="shared" si="85"/>
        <v>0.000898969011687199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0.0063889690116872</v>
      </c>
      <c r="AU93" s="29">
        <f t="shared" si="89"/>
        <v>28.47</v>
      </c>
      <c r="AV93" s="1">
        <f t="shared" si="90"/>
        <v>0.26</v>
      </c>
      <c r="AW93" s="2">
        <f t="shared" si="95"/>
        <v>1.65303301561966</v>
      </c>
      <c r="AX93" s="1">
        <f t="shared" si="91"/>
        <v>523.77881313015</v>
      </c>
      <c r="AZ93" s="2">
        <f t="shared" si="96"/>
        <v>0.546591366393466</v>
      </c>
      <c r="BA93" s="1">
        <f t="shared" si="92"/>
        <v>173.192534239515</v>
      </c>
    </row>
    <row r="94" s="1" customFormat="1" spans="1:53">
      <c r="A94" s="13"/>
      <c r="B94" s="13"/>
      <c r="C94" s="16">
        <v>4</v>
      </c>
      <c r="D94" s="19">
        <v>12.6540851818</v>
      </c>
      <c r="E94" s="20">
        <f t="shared" si="93"/>
        <v>2.0469719286129</v>
      </c>
      <c r="F94" s="16" t="s">
        <v>73</v>
      </c>
      <c r="G94" s="13">
        <v>5</v>
      </c>
      <c r="H94" s="18">
        <f t="shared" si="76"/>
        <v>12.6540851818</v>
      </c>
      <c r="I94" s="18">
        <f t="shared" si="77"/>
        <v>285.8040851818</v>
      </c>
      <c r="J94" s="18">
        <f t="shared" si="78"/>
        <v>0.0844566837851921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1.04596725608455</v>
      </c>
      <c r="O94" s="18">
        <f t="shared" si="94"/>
        <v>0.339750908214976</v>
      </c>
      <c r="P94" s="18">
        <f t="shared" si="81"/>
        <v>0.0286942350208441</v>
      </c>
      <c r="Q94" s="24">
        <f t="shared" si="82"/>
        <v>0.00746050110541946</v>
      </c>
      <c r="R94" s="18">
        <f t="shared" si="83"/>
        <v>0.074022</v>
      </c>
      <c r="S94" s="25">
        <f t="shared" si="84"/>
        <v>0.100787618619052</v>
      </c>
      <c r="T94" s="3">
        <v>0.01</v>
      </c>
      <c r="U94" s="26">
        <f t="shared" si="85"/>
        <v>0.00100787618619052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0.0109578761861905</v>
      </c>
      <c r="AU94" s="29">
        <f t="shared" si="89"/>
        <v>28.47</v>
      </c>
      <c r="AV94" s="1">
        <f t="shared" si="90"/>
        <v>0.26</v>
      </c>
      <c r="AW94" s="2">
        <f t="shared" si="95"/>
        <v>1.65303301561966</v>
      </c>
      <c r="AX94" s="1">
        <f t="shared" si="91"/>
        <v>898.345785169855</v>
      </c>
      <c r="AZ94" s="2">
        <f t="shared" si="96"/>
        <v>0.546591366393466</v>
      </c>
      <c r="BA94" s="1">
        <f t="shared" si="92"/>
        <v>297.046728994541</v>
      </c>
    </row>
    <row r="95" s="1" customFormat="1" spans="1:53">
      <c r="A95" s="13"/>
      <c r="B95" s="13"/>
      <c r="C95" s="16">
        <v>5</v>
      </c>
      <c r="D95" s="19">
        <v>19.1616303293548</v>
      </c>
      <c r="E95" s="20">
        <f t="shared" si="93"/>
        <v>12.6540851818</v>
      </c>
      <c r="F95" s="16" t="s">
        <v>75</v>
      </c>
      <c r="G95" s="13">
        <v>6</v>
      </c>
      <c r="H95" s="18">
        <f t="shared" si="76"/>
        <v>19.1616303293548</v>
      </c>
      <c r="I95" s="18">
        <f t="shared" si="77"/>
        <v>292.311630329355</v>
      </c>
      <c r="J95" s="18">
        <f t="shared" si="78"/>
        <v>0.180309332673823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0.595756673194132</v>
      </c>
      <c r="P95" s="18">
        <f t="shared" si="81"/>
        <v>0.107420488179611</v>
      </c>
      <c r="Q95" s="24">
        <f t="shared" si="82"/>
        <v>0.0279293269266988</v>
      </c>
      <c r="R95" s="18">
        <f t="shared" si="83"/>
        <v>0.074022</v>
      </c>
      <c r="S95" s="25">
        <f t="shared" si="84"/>
        <v>0.377311163258205</v>
      </c>
      <c r="T95" s="3">
        <v>0.01</v>
      </c>
      <c r="U95" s="26">
        <f t="shared" si="85"/>
        <v>0.00377311163258205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0.013723111632582</v>
      </c>
      <c r="AU95" s="29">
        <f t="shared" si="89"/>
        <v>28.47</v>
      </c>
      <c r="AV95" s="1">
        <f t="shared" si="90"/>
        <v>0.26</v>
      </c>
      <c r="AW95" s="2">
        <f t="shared" si="95"/>
        <v>1.65303301561966</v>
      </c>
      <c r="AX95" s="1">
        <f t="shared" si="91"/>
        <v>1125.04460582259</v>
      </c>
      <c r="AZ95" s="2">
        <f t="shared" si="96"/>
        <v>0.546591366393466</v>
      </c>
      <c r="BA95" s="1">
        <f t="shared" si="92"/>
        <v>372.006888271165</v>
      </c>
    </row>
    <row r="96" s="1" customFormat="1" spans="1:53">
      <c r="A96" s="13"/>
      <c r="B96" s="13"/>
      <c r="C96" s="16">
        <v>6</v>
      </c>
      <c r="D96" s="19">
        <v>21.7026662266667</v>
      </c>
      <c r="E96" s="20">
        <f t="shared" si="93"/>
        <v>19.1616303293548</v>
      </c>
      <c r="F96" s="16" t="s">
        <v>73</v>
      </c>
      <c r="G96" s="13">
        <v>7</v>
      </c>
      <c r="H96" s="18">
        <f t="shared" si="76"/>
        <v>21.7026662266667</v>
      </c>
      <c r="I96" s="18">
        <f t="shared" si="77"/>
        <v>294.852666226667</v>
      </c>
      <c r="J96" s="18">
        <f t="shared" si="78"/>
        <v>0.240263369661894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0.773036185014521</v>
      </c>
      <c r="P96" s="18">
        <f t="shared" si="81"/>
        <v>0.185732278682164</v>
      </c>
      <c r="Q96" s="24">
        <f t="shared" si="82"/>
        <v>0.0482903924573627</v>
      </c>
      <c r="R96" s="18">
        <f t="shared" si="83"/>
        <v>0.074022</v>
      </c>
      <c r="S96" s="25">
        <f t="shared" si="84"/>
        <v>0.652378920555547</v>
      </c>
      <c r="T96" s="3">
        <v>0.01</v>
      </c>
      <c r="U96" s="26">
        <f t="shared" si="85"/>
        <v>0.00652378920555547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0.005</v>
      </c>
      <c r="AF96" s="3">
        <v>0.49</v>
      </c>
      <c r="AG96" s="26">
        <f t="shared" si="86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7"/>
        <v>0.0075</v>
      </c>
      <c r="AT96" s="2">
        <f t="shared" si="88"/>
        <v>0.0164737892055555</v>
      </c>
      <c r="AU96" s="29">
        <f t="shared" si="89"/>
        <v>28.47</v>
      </c>
      <c r="AV96" s="1">
        <f t="shared" si="90"/>
        <v>0.26</v>
      </c>
      <c r="AW96" s="2">
        <f t="shared" si="95"/>
        <v>1.65303301561966</v>
      </c>
      <c r="AX96" s="1">
        <f t="shared" si="91"/>
        <v>1350.54994664366</v>
      </c>
      <c r="AZ96" s="2">
        <f t="shared" si="96"/>
        <v>0.546591366393466</v>
      </c>
      <c r="BA96" s="1">
        <f t="shared" si="92"/>
        <v>446.572411889702</v>
      </c>
    </row>
    <row r="97" s="1" customFormat="1" spans="1:53">
      <c r="A97" s="13"/>
      <c r="B97" s="13"/>
      <c r="C97" s="16">
        <v>7</v>
      </c>
      <c r="D97" s="19">
        <v>24.0934087932258</v>
      </c>
      <c r="E97" s="20">
        <f t="shared" si="93"/>
        <v>21.7026662266667</v>
      </c>
      <c r="F97" s="16" t="s">
        <v>73</v>
      </c>
      <c r="G97" s="13">
        <v>8</v>
      </c>
      <c r="H97" s="18">
        <f t="shared" si="76"/>
        <v>24.0934087932258</v>
      </c>
      <c r="I97" s="18">
        <f t="shared" si="77"/>
        <v>297.243408793226</v>
      </c>
      <c r="J97" s="18">
        <f t="shared" si="78"/>
        <v>0.313355290993946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0.872003906332357</v>
      </c>
      <c r="P97" s="18">
        <f t="shared" si="81"/>
        <v>0.273247037816633</v>
      </c>
      <c r="Q97" s="24">
        <f t="shared" si="82"/>
        <v>0.0710442298323247</v>
      </c>
      <c r="R97" s="18">
        <f t="shared" si="83"/>
        <v>0.074022</v>
      </c>
      <c r="S97" s="25">
        <f t="shared" si="84"/>
        <v>0.959771822327479</v>
      </c>
      <c r="T97" s="3">
        <v>0.01</v>
      </c>
      <c r="U97" s="26">
        <f t="shared" si="85"/>
        <v>0.00959771822327479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0.005</v>
      </c>
      <c r="AF97" s="3">
        <v>0.49</v>
      </c>
      <c r="AG97" s="26">
        <f t="shared" si="86"/>
        <v>0.00245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0.015</v>
      </c>
      <c r="AR97" s="3">
        <v>0.5</v>
      </c>
      <c r="AS97" s="3">
        <f t="shared" si="87"/>
        <v>0.0075</v>
      </c>
      <c r="AT97" s="2">
        <f t="shared" si="88"/>
        <v>0.0195477182232748</v>
      </c>
      <c r="AU97" s="29">
        <f t="shared" si="89"/>
        <v>28.47</v>
      </c>
      <c r="AV97" s="1">
        <f t="shared" si="90"/>
        <v>0.26</v>
      </c>
      <c r="AW97" s="2">
        <f t="shared" si="95"/>
        <v>1.65303301561966</v>
      </c>
      <c r="AX97" s="1">
        <f t="shared" si="91"/>
        <v>1602.55600420977</v>
      </c>
      <c r="AZ97" s="2">
        <f t="shared" si="96"/>
        <v>0.546591366393466</v>
      </c>
      <c r="BA97" s="1">
        <f t="shared" si="92"/>
        <v>529.900654001586</v>
      </c>
    </row>
    <row r="98" s="1" customFormat="1" spans="1:53">
      <c r="A98" s="13"/>
      <c r="B98" s="13"/>
      <c r="C98" s="16">
        <v>8</v>
      </c>
      <c r="D98" s="19">
        <v>22.2019353119355</v>
      </c>
      <c r="E98" s="20">
        <f t="shared" si="93"/>
        <v>24.0934087932258</v>
      </c>
      <c r="F98" s="16" t="s">
        <v>73</v>
      </c>
      <c r="G98" s="13">
        <v>9</v>
      </c>
      <c r="H98" s="18">
        <f t="shared" si="76"/>
        <v>22.2019353119355</v>
      </c>
      <c r="I98" s="18">
        <f t="shared" si="77"/>
        <v>295.351935311935</v>
      </c>
      <c r="J98" s="18">
        <f t="shared" si="78"/>
        <v>0.254056762576834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0.883456868515724</v>
      </c>
      <c r="P98" s="18">
        <f t="shared" si="81"/>
        <v>0.224448191891372</v>
      </c>
      <c r="Q98" s="24">
        <f t="shared" si="82"/>
        <v>0.0583565298917568</v>
      </c>
      <c r="R98" s="18">
        <f t="shared" si="83"/>
        <v>0.074022</v>
      </c>
      <c r="S98" s="25">
        <f t="shared" si="84"/>
        <v>0.788367375803907</v>
      </c>
      <c r="T98" s="3">
        <v>0.01</v>
      </c>
      <c r="U98" s="26">
        <f t="shared" si="85"/>
        <v>0.00788367375803907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0.005</v>
      </c>
      <c r="AF98" s="3">
        <v>0.49</v>
      </c>
      <c r="AG98" s="26">
        <f t="shared" si="86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0.0178336737580391</v>
      </c>
      <c r="AU98" s="29">
        <f t="shared" si="89"/>
        <v>28.47</v>
      </c>
      <c r="AV98" s="1">
        <f t="shared" si="90"/>
        <v>0.26</v>
      </c>
      <c r="AW98" s="2">
        <f t="shared" si="95"/>
        <v>1.65303301561966</v>
      </c>
      <c r="AX98" s="1">
        <f t="shared" si="91"/>
        <v>1462.03565201974</v>
      </c>
      <c r="AZ98" s="2">
        <f t="shared" si="96"/>
        <v>0.546591366393466</v>
      </c>
      <c r="BA98" s="1">
        <f t="shared" si="92"/>
        <v>483.436239447321</v>
      </c>
    </row>
    <row r="99" s="1" customFormat="1" spans="1:53">
      <c r="A99" s="13"/>
      <c r="B99" s="13"/>
      <c r="C99" s="16">
        <v>9</v>
      </c>
      <c r="D99" s="19">
        <v>16.4405984923333</v>
      </c>
      <c r="E99" s="20">
        <f t="shared" si="93"/>
        <v>22.2019353119355</v>
      </c>
      <c r="F99" s="16" t="s">
        <v>73</v>
      </c>
      <c r="G99" s="13">
        <v>10</v>
      </c>
      <c r="H99" s="18">
        <f t="shared" si="76"/>
        <v>16.4405984923333</v>
      </c>
      <c r="I99" s="18">
        <f t="shared" si="77"/>
        <v>289.590598492333</v>
      </c>
      <c r="J99" s="18">
        <f t="shared" si="78"/>
        <v>0.13185360720088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0.943708676624351</v>
      </c>
      <c r="P99" s="18">
        <f t="shared" si="81"/>
        <v>0.124431393159689</v>
      </c>
      <c r="Q99" s="24">
        <f t="shared" si="82"/>
        <v>0.0323521622215193</v>
      </c>
      <c r="R99" s="18">
        <f t="shared" si="83"/>
        <v>0.074022</v>
      </c>
      <c r="S99" s="25">
        <f t="shared" si="84"/>
        <v>0.437061444185773</v>
      </c>
      <c r="T99" s="3">
        <v>0.01</v>
      </c>
      <c r="U99" s="26">
        <f t="shared" si="85"/>
        <v>0.00437061444185773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0.001</v>
      </c>
      <c r="AF99" s="3">
        <v>0.49</v>
      </c>
      <c r="AG99" s="26">
        <f t="shared" si="86"/>
        <v>0.00049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</v>
      </c>
      <c r="AR99" s="3">
        <v>0.5</v>
      </c>
      <c r="AS99" s="3">
        <f t="shared" si="87"/>
        <v>0.005</v>
      </c>
      <c r="AT99" s="2">
        <f t="shared" si="88"/>
        <v>0.00986061444185773</v>
      </c>
      <c r="AU99" s="29">
        <f t="shared" si="89"/>
        <v>28.47</v>
      </c>
      <c r="AV99" s="1">
        <f t="shared" si="90"/>
        <v>0.26</v>
      </c>
      <c r="AW99" s="2">
        <f t="shared" si="95"/>
        <v>1.65303301561966</v>
      </c>
      <c r="AX99" s="1">
        <f t="shared" si="91"/>
        <v>808.390355258015</v>
      </c>
      <c r="AZ99" s="2">
        <f t="shared" si="96"/>
        <v>0.546591366393466</v>
      </c>
      <c r="BA99" s="1">
        <f t="shared" si="92"/>
        <v>267.302095411652</v>
      </c>
    </row>
    <row r="100" s="1" customFormat="1" spans="1:53">
      <c r="A100" s="13"/>
      <c r="B100" s="13"/>
      <c r="C100" s="16">
        <v>10</v>
      </c>
      <c r="D100" s="19">
        <v>10.5233263695161</v>
      </c>
      <c r="E100" s="20">
        <f t="shared" si="93"/>
        <v>16.4405984923333</v>
      </c>
      <c r="F100" s="16" t="s">
        <v>73</v>
      </c>
      <c r="G100" s="13">
        <v>11</v>
      </c>
      <c r="H100" s="18">
        <f t="shared" si="76"/>
        <v>10.5233263695161</v>
      </c>
      <c r="I100" s="18">
        <f t="shared" si="77"/>
        <v>283.673326369516</v>
      </c>
      <c r="J100" s="18">
        <f t="shared" si="78"/>
        <v>0.0653882778580998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0.778313419291428</v>
      </c>
      <c r="O100" s="18">
        <f t="shared" si="94"/>
        <v>0.325663864173233</v>
      </c>
      <c r="P100" s="18">
        <f t="shared" si="81"/>
        <v>0.0212945992389018</v>
      </c>
      <c r="Q100" s="24">
        <f t="shared" si="82"/>
        <v>0.00553659580211448</v>
      </c>
      <c r="R100" s="18">
        <f t="shared" si="83"/>
        <v>0.074022</v>
      </c>
      <c r="S100" s="25">
        <f t="shared" si="84"/>
        <v>0.0747966253561709</v>
      </c>
      <c r="T100" s="3">
        <v>0.01</v>
      </c>
      <c r="U100" s="26">
        <f t="shared" si="85"/>
        <v>0.000747966253561709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0.00623796625356171</v>
      </c>
      <c r="AU100" s="29">
        <f t="shared" si="89"/>
        <v>28.47</v>
      </c>
      <c r="AV100" s="1">
        <f t="shared" si="90"/>
        <v>0.26</v>
      </c>
      <c r="AW100" s="2">
        <f t="shared" si="95"/>
        <v>1.65303301561966</v>
      </c>
      <c r="AX100" s="1">
        <f t="shared" si="91"/>
        <v>511.399343878434</v>
      </c>
      <c r="AZ100" s="2">
        <f t="shared" si="96"/>
        <v>0.546591366393466</v>
      </c>
      <c r="BA100" s="1">
        <f t="shared" si="92"/>
        <v>169.099142910011</v>
      </c>
    </row>
    <row r="101" s="1" customFormat="1" spans="1:54">
      <c r="A101" s="13"/>
      <c r="B101" s="13"/>
      <c r="C101" s="16">
        <v>11</v>
      </c>
      <c r="D101" s="19">
        <v>-0.411956268366667</v>
      </c>
      <c r="E101" s="20">
        <f t="shared" si="93"/>
        <v>10.5233263695161</v>
      </c>
      <c r="F101" s="16" t="s">
        <v>75</v>
      </c>
      <c r="G101" s="13">
        <v>12</v>
      </c>
      <c r="H101" s="18">
        <f t="shared" si="76"/>
        <v>-0.411956268366667</v>
      </c>
      <c r="I101" s="18">
        <f t="shared" si="77"/>
        <v>272.738043731633</v>
      </c>
      <c r="J101" s="18">
        <f t="shared" si="78"/>
        <v>0.016512918288728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0.589069264934331</v>
      </c>
      <c r="P101" s="18">
        <f t="shared" si="81"/>
        <v>0.00972725263826168</v>
      </c>
      <c r="Q101" s="24">
        <f t="shared" si="82"/>
        <v>0.00252908568594804</v>
      </c>
      <c r="R101" s="18">
        <f t="shared" si="83"/>
        <v>0.074022</v>
      </c>
      <c r="S101" s="25">
        <f t="shared" si="84"/>
        <v>0.0341666759334797</v>
      </c>
      <c r="T101" s="3">
        <v>0.01</v>
      </c>
      <c r="U101" s="26">
        <f t="shared" si="85"/>
        <v>0.000341666759334797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0.0058316667593348</v>
      </c>
      <c r="AU101" s="29">
        <f t="shared" si="89"/>
        <v>28.47</v>
      </c>
      <c r="AV101" s="1">
        <f t="shared" si="90"/>
        <v>0.26</v>
      </c>
      <c r="AW101" s="2">
        <f t="shared" si="95"/>
        <v>1.65303301561966</v>
      </c>
      <c r="AX101" s="1">
        <f t="shared" si="91"/>
        <v>478.090203315652</v>
      </c>
      <c r="AY101" s="1">
        <f>SUM(AX90:AX101)</f>
        <v>10145.5269154583</v>
      </c>
      <c r="AZ101" s="2">
        <f t="shared" si="96"/>
        <v>0.546591366393466</v>
      </c>
      <c r="BA101" s="1">
        <f t="shared" si="92"/>
        <v>158.085153182299</v>
      </c>
      <c r="BB101" s="1">
        <f>SUM(BA90:BA101)</f>
        <v>3354.71667359486</v>
      </c>
    </row>
    <row r="102" s="1" customFormat="1" spans="1:46">
      <c r="A102" s="13"/>
      <c r="B102" s="13"/>
      <c r="C102" s="16">
        <v>12</v>
      </c>
      <c r="D102" s="19">
        <v>-8.55235159803226</v>
      </c>
      <c r="E102" s="20">
        <f t="shared" si="93"/>
        <v>-0.411956268366667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2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17"/>
  <sheetViews>
    <sheetView workbookViewId="0">
      <pane xSplit="4" topLeftCell="E1" activePane="topRight" state="frozen"/>
      <selection/>
      <selection pane="topRight" activeCell="F16" sqref="F16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11.4444444444444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5.6666666666667" style="1"/>
    <col min="55" max="16384" width="8.88888888888889" style="1"/>
  </cols>
  <sheetData>
    <row r="1" s="1" customFormat="1" spans="3:47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U1" s="2"/>
    </row>
    <row r="2" s="1" customFormat="1" spans="1:47">
      <c r="A2" s="4" t="s">
        <v>52</v>
      </c>
      <c r="B2" s="5" t="s">
        <v>10</v>
      </c>
      <c r="C2" s="3"/>
      <c r="D2" s="3"/>
      <c r="E2" s="6">
        <v>151.47</v>
      </c>
      <c r="F2" s="3">
        <v>1166.832</v>
      </c>
      <c r="G2" s="7">
        <f>(F2+F3+F4)/3</f>
        <v>1338.18733333333</v>
      </c>
      <c r="H2" s="3">
        <v>0.13</v>
      </c>
      <c r="I2" s="21">
        <f>(H2+H3+H4)/3</f>
        <v>0.12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U2" s="2"/>
    </row>
    <row r="3" s="1" customFormat="1" spans="1:47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1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U3" s="2"/>
    </row>
    <row r="4" s="1" customFormat="1" spans="1:47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1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U4" s="2"/>
    </row>
    <row r="5" s="1" customFormat="1" spans="1:47">
      <c r="A5" s="4" t="s">
        <v>4</v>
      </c>
      <c r="B5" s="5" t="s">
        <v>15</v>
      </c>
      <c r="C5" s="3"/>
      <c r="D5" s="3"/>
      <c r="E5" s="6">
        <v>744.427577694603</v>
      </c>
      <c r="F5" s="3">
        <v>91.104</v>
      </c>
      <c r="G5" s="7">
        <f>(F5+F6)/2</f>
        <v>92.50925</v>
      </c>
      <c r="H5" s="3">
        <v>0.13</v>
      </c>
      <c r="I5" s="21">
        <f>(H5+H6)/2</f>
        <v>0.16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U5" s="2"/>
    </row>
    <row r="6" s="1" customFormat="1" spans="1:47">
      <c r="A6" s="4"/>
      <c r="B6" s="5" t="s">
        <v>16</v>
      </c>
      <c r="C6" s="3"/>
      <c r="D6" s="3"/>
      <c r="E6" s="10"/>
      <c r="F6" s="3">
        <v>93.9145</v>
      </c>
      <c r="G6" s="11"/>
      <c r="H6" s="3">
        <v>0.19</v>
      </c>
      <c r="I6" s="21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U6" s="2"/>
    </row>
    <row r="7" s="1" customFormat="1" spans="1:47">
      <c r="A7" s="4" t="s">
        <v>5</v>
      </c>
      <c r="B7" s="5"/>
      <c r="C7" s="3"/>
      <c r="D7" s="3"/>
      <c r="E7" s="12">
        <v>144.386301369863</v>
      </c>
      <c r="F7" s="3">
        <v>134.758</v>
      </c>
      <c r="G7" s="3"/>
      <c r="H7" s="3">
        <v>0.29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U7" s="2"/>
    </row>
    <row r="8" s="1" customFormat="1" spans="1:47">
      <c r="A8" s="4" t="s">
        <v>6</v>
      </c>
      <c r="B8" s="5"/>
      <c r="C8" s="3"/>
      <c r="D8" s="3"/>
      <c r="E8" s="12">
        <v>0.21</v>
      </c>
      <c r="F8" s="3">
        <v>625.464</v>
      </c>
      <c r="G8" s="3"/>
      <c r="H8" s="3">
        <v>0.26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U8" s="2"/>
    </row>
    <row r="9" s="1" customFormat="1" spans="1:47">
      <c r="A9" s="4" t="s">
        <v>7</v>
      </c>
      <c r="B9" s="5"/>
      <c r="C9" s="3"/>
      <c r="D9" s="3"/>
      <c r="E9" s="12">
        <v>6.85</v>
      </c>
      <c r="F9" s="3">
        <v>341.64</v>
      </c>
      <c r="G9" s="3"/>
      <c r="H9" s="3">
        <v>0.26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U9" s="2"/>
    </row>
    <row r="10" s="1" customFormat="1" spans="1:47">
      <c r="A10" s="4" t="s">
        <v>8</v>
      </c>
      <c r="B10" s="5"/>
      <c r="C10" s="3"/>
      <c r="D10" s="3"/>
      <c r="E10" s="12">
        <v>0.438870486924916</v>
      </c>
      <c r="F10" s="3">
        <v>341.64</v>
      </c>
      <c r="G10" s="3"/>
      <c r="H10" s="3">
        <v>0.26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U10" s="2"/>
    </row>
    <row r="11" s="1" customFormat="1" spans="1:47">
      <c r="A11" s="4" t="s">
        <v>9</v>
      </c>
      <c r="B11" s="5"/>
      <c r="C11" s="3"/>
      <c r="D11" s="3"/>
      <c r="E11" s="3">
        <v>0.02</v>
      </c>
      <c r="F11" s="3">
        <v>910.8575</v>
      </c>
      <c r="G11" s="3"/>
      <c r="H11" s="3">
        <v>0.21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U11" s="2"/>
    </row>
    <row r="12" s="1" customFormat="1" spans="8:46"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T12" s="2"/>
    </row>
    <row r="13" s="1" customFormat="1" spans="46:46">
      <c r="AT13" s="2"/>
    </row>
    <row r="14" s="1" customFormat="1" spans="1:46">
      <c r="A14" s="13" t="s">
        <v>17</v>
      </c>
      <c r="B14" s="13" t="s">
        <v>18</v>
      </c>
      <c r="C14" s="13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AV38+AV53+BB69+AY85+AY101+BB101+AY116+AG69</f>
        <v>4689295.60977298</v>
      </c>
      <c r="J14" s="14" t="s">
        <v>21</v>
      </c>
      <c r="K14" s="14">
        <f>I14/(10000*1000)</f>
        <v>0.468929560977298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23</v>
      </c>
      <c r="B15" s="13" t="s">
        <v>18</v>
      </c>
      <c r="C15" s="13"/>
      <c r="D15" s="13"/>
      <c r="E15" s="13"/>
      <c r="F15" s="13"/>
      <c r="G15" s="14"/>
      <c r="H15" s="14" t="s">
        <v>24</v>
      </c>
      <c r="I15" s="14">
        <v>6750754.34164861</v>
      </c>
      <c r="J15" s="14" t="s">
        <v>21</v>
      </c>
      <c r="K15" s="14">
        <f>I15/(10000*1000)</f>
        <v>0.675075434164861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25</v>
      </c>
      <c r="B16" s="13" t="s">
        <v>26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27</v>
      </c>
      <c r="B17" s="13" t="s">
        <v>28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13" t="s">
        <v>31</v>
      </c>
      <c r="B18" s="13" t="s">
        <v>32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34</v>
      </c>
      <c r="B19" s="13" t="s">
        <v>32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37</v>
      </c>
      <c r="B20" s="13" t="s">
        <v>38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39</v>
      </c>
      <c r="B21" s="13" t="s">
        <v>40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41</v>
      </c>
      <c r="B22" s="13" t="s">
        <v>36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42</v>
      </c>
      <c r="B23" s="13" t="s">
        <v>43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44</v>
      </c>
      <c r="T25" s="23"/>
      <c r="U25" s="23"/>
      <c r="V25" s="23" t="s">
        <v>45</v>
      </c>
      <c r="W25" s="23"/>
      <c r="X25" s="23"/>
      <c r="Y25" s="23" t="s">
        <v>46</v>
      </c>
      <c r="Z25" s="23"/>
      <c r="AA25" s="23"/>
      <c r="AB25" s="23" t="s">
        <v>47</v>
      </c>
      <c r="AC25" s="23"/>
      <c r="AD25" s="23"/>
      <c r="AE25" s="23" t="s">
        <v>48</v>
      </c>
      <c r="AF25" s="23"/>
      <c r="AG25" s="23"/>
      <c r="AH25" s="23" t="s">
        <v>49</v>
      </c>
      <c r="AI25" s="23"/>
      <c r="AJ25" s="23"/>
      <c r="AK25" s="31" t="s">
        <v>50</v>
      </c>
      <c r="AL25" s="32"/>
      <c r="AM25" s="33"/>
      <c r="AN25" s="23" t="s">
        <v>51</v>
      </c>
      <c r="AO25" s="23"/>
      <c r="AP25" s="23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4" t="s">
        <v>11</v>
      </c>
      <c r="AO26" s="34" t="s">
        <v>12</v>
      </c>
      <c r="AP26" s="34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1338.18733333333</v>
      </c>
      <c r="C27" s="16" t="s">
        <v>72</v>
      </c>
      <c r="D27" s="17">
        <v>-5</v>
      </c>
      <c r="E27" s="16"/>
      <c r="F27" s="16"/>
      <c r="G27" s="13">
        <v>1</v>
      </c>
      <c r="H27" s="18">
        <f t="shared" ref="H27:H38" si="0">E28</f>
        <v>-5</v>
      </c>
      <c r="I27" s="18">
        <f t="shared" ref="I27:I38" si="1">H27+273.15</f>
        <v>268.15</v>
      </c>
      <c r="J27" s="18">
        <f t="shared" ref="J27:J38" si="2">EXP(($C$16*(I27-$C$14))/($C$17*I27*$C$14))</f>
        <v>0.00896487173486583</v>
      </c>
      <c r="K27" s="18">
        <f t="shared" ref="K27:K38" si="3">$B$27/12</f>
        <v>111.515611111111</v>
      </c>
      <c r="L27" s="18">
        <f t="shared" ref="L27:L38" si="4">K27*$B$28/100</f>
        <v>1.11515611111111</v>
      </c>
      <c r="M27" s="13" t="s">
        <v>73</v>
      </c>
      <c r="N27" s="13"/>
      <c r="O27" s="18">
        <f>L27</f>
        <v>1.11515611111111</v>
      </c>
      <c r="P27" s="18">
        <f t="shared" ref="P27:P38" si="5">O27*J27</f>
        <v>0.0099972315004629</v>
      </c>
      <c r="Q27" s="24">
        <f t="shared" ref="Q27:Q38" si="6">P27*$B$29</f>
        <v>0.00119966778005555</v>
      </c>
      <c r="R27" s="18">
        <f t="shared" ref="R27:R38" si="7">L27*$B$29</f>
        <v>0.133818733333333</v>
      </c>
      <c r="S27" s="25">
        <f t="shared" ref="S27:S38" si="8">Q27/R27</f>
        <v>0.00896487173486583</v>
      </c>
      <c r="T27" s="3">
        <v>0.01</v>
      </c>
      <c r="U27" s="26">
        <f t="shared" ref="U27:U38" si="9">S27*T27</f>
        <v>8.96487173486583e-5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0.0219896487173487</v>
      </c>
      <c r="AR27" s="29">
        <f t="shared" ref="AR27:AR38" si="15">$B$27/12</f>
        <v>111.515611111111</v>
      </c>
      <c r="AS27" s="1">
        <f t="shared" ref="AS27:AS38" si="16">$B$29</f>
        <v>0.12</v>
      </c>
      <c r="AT27" s="2">
        <f>$E$2/12</f>
        <v>12.6225</v>
      </c>
      <c r="AU27" s="1">
        <f t="shared" ref="AU27:AU38" si="17">AT27*10000*AS27*0.67*AR27*AQ27</f>
        <v>24886.0167099996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-8.55655966858065</v>
      </c>
      <c r="E28" s="20">
        <f t="shared" ref="E28:E39" si="18">D27</f>
        <v>-5</v>
      </c>
      <c r="F28" s="16" t="s">
        <v>73</v>
      </c>
      <c r="G28" s="13">
        <v>2</v>
      </c>
      <c r="H28" s="18">
        <f t="shared" si="0"/>
        <v>-8.55655966858065</v>
      </c>
      <c r="I28" s="18">
        <f t="shared" si="1"/>
        <v>264.593440331419</v>
      </c>
      <c r="J28" s="18">
        <f t="shared" si="2"/>
        <v>0.00550268454779956</v>
      </c>
      <c r="K28" s="18">
        <f t="shared" si="3"/>
        <v>111.515611111111</v>
      </c>
      <c r="L28" s="18">
        <f t="shared" si="4"/>
        <v>1.11515611111111</v>
      </c>
      <c r="M28" s="13" t="s">
        <v>73</v>
      </c>
      <c r="N28" s="13"/>
      <c r="O28" s="18">
        <f t="shared" ref="O28:O38" si="19">L28+O27-P27-N28</f>
        <v>2.22031499072176</v>
      </c>
      <c r="P28" s="18">
        <f t="shared" si="5"/>
        <v>0.0122176929906923</v>
      </c>
      <c r="Q28" s="24">
        <f t="shared" si="6"/>
        <v>0.00146612315888308</v>
      </c>
      <c r="R28" s="18">
        <f t="shared" si="7"/>
        <v>0.133818733333333</v>
      </c>
      <c r="S28" s="25">
        <f t="shared" si="8"/>
        <v>0.0109560382344307</v>
      </c>
      <c r="T28" s="3">
        <v>0.01</v>
      </c>
      <c r="U28" s="26">
        <f t="shared" si="9"/>
        <v>0.000109560382344307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0.0220095603823443</v>
      </c>
      <c r="AR28" s="29">
        <f t="shared" si="15"/>
        <v>111.515611111111</v>
      </c>
      <c r="AS28" s="1">
        <f t="shared" si="16"/>
        <v>0.12</v>
      </c>
      <c r="AT28" s="2">
        <f t="shared" ref="AT28:AT38" si="20">$E$2/12</f>
        <v>12.6225</v>
      </c>
      <c r="AU28" s="1">
        <f t="shared" si="17"/>
        <v>24908.5510412286</v>
      </c>
    </row>
    <row r="29" s="1" customFormat="1" spans="1:47">
      <c r="A29" s="13" t="s">
        <v>37</v>
      </c>
      <c r="B29" s="13">
        <f>I2</f>
        <v>0.12</v>
      </c>
      <c r="C29" s="16">
        <v>2</v>
      </c>
      <c r="D29" s="19">
        <v>-5.15439800389655</v>
      </c>
      <c r="E29" s="20">
        <f t="shared" si="18"/>
        <v>-8.55655966858065</v>
      </c>
      <c r="F29" s="16" t="s">
        <v>73</v>
      </c>
      <c r="G29" s="13">
        <v>3</v>
      </c>
      <c r="H29" s="18">
        <f t="shared" si="0"/>
        <v>-5.15439800389655</v>
      </c>
      <c r="I29" s="18">
        <f t="shared" si="1"/>
        <v>267.995601996103</v>
      </c>
      <c r="J29" s="18">
        <f t="shared" si="2"/>
        <v>0.00877927883476638</v>
      </c>
      <c r="K29" s="18">
        <f t="shared" si="3"/>
        <v>111.515611111111</v>
      </c>
      <c r="L29" s="18">
        <f t="shared" si="4"/>
        <v>1.11515611111111</v>
      </c>
      <c r="M29" s="13" t="s">
        <v>73</v>
      </c>
      <c r="N29" s="13"/>
      <c r="O29" s="18">
        <f t="shared" si="19"/>
        <v>3.32325340884218</v>
      </c>
      <c r="P29" s="18">
        <f t="shared" si="5"/>
        <v>0.0291757683148134</v>
      </c>
      <c r="Q29" s="24">
        <f t="shared" si="6"/>
        <v>0.0035010921977776</v>
      </c>
      <c r="R29" s="18">
        <f t="shared" si="7"/>
        <v>0.133818733333333</v>
      </c>
      <c r="S29" s="25">
        <f t="shared" si="8"/>
        <v>0.0261629452810364</v>
      </c>
      <c r="T29" s="3">
        <v>0.01</v>
      </c>
      <c r="U29" s="26">
        <f t="shared" si="9"/>
        <v>0.000261629452810364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0.0221616294528104</v>
      </c>
      <c r="AR29" s="29">
        <f t="shared" si="15"/>
        <v>111.515611111111</v>
      </c>
      <c r="AS29" s="1">
        <f t="shared" si="16"/>
        <v>0.12</v>
      </c>
      <c r="AT29" s="2">
        <f t="shared" si="20"/>
        <v>12.6225</v>
      </c>
      <c r="AU29" s="1">
        <f t="shared" si="17"/>
        <v>25080.6498990747</v>
      </c>
    </row>
    <row r="30" s="1" customFormat="1" spans="1:47">
      <c r="A30" s="13"/>
      <c r="B30" s="13"/>
      <c r="C30" s="16">
        <v>3</v>
      </c>
      <c r="D30" s="19">
        <v>3.67809184867742</v>
      </c>
      <c r="E30" s="20">
        <f t="shared" si="18"/>
        <v>-5.15439800389655</v>
      </c>
      <c r="F30" s="16" t="s">
        <v>73</v>
      </c>
      <c r="G30" s="13">
        <v>4</v>
      </c>
      <c r="H30" s="18">
        <f t="shared" si="0"/>
        <v>3.67809184867742</v>
      </c>
      <c r="I30" s="18">
        <f t="shared" si="1"/>
        <v>276.828091848677</v>
      </c>
      <c r="J30" s="18">
        <f t="shared" si="2"/>
        <v>0.0279831210459509</v>
      </c>
      <c r="K30" s="18">
        <f t="shared" si="3"/>
        <v>111.515611111111</v>
      </c>
      <c r="L30" s="18">
        <f t="shared" si="4"/>
        <v>1.11515611111111</v>
      </c>
      <c r="M30" s="13" t="s">
        <v>73</v>
      </c>
      <c r="N30" s="13"/>
      <c r="O30" s="18">
        <f t="shared" si="19"/>
        <v>4.40923375163848</v>
      </c>
      <c r="P30" s="18">
        <f t="shared" si="5"/>
        <v>0.123384121791992</v>
      </c>
      <c r="Q30" s="24">
        <f t="shared" si="6"/>
        <v>0.014806094615039</v>
      </c>
      <c r="R30" s="18">
        <f t="shared" si="7"/>
        <v>0.133818733333333</v>
      </c>
      <c r="S30" s="25">
        <f t="shared" si="8"/>
        <v>0.110642914084069</v>
      </c>
      <c r="T30" s="3">
        <v>0.01</v>
      </c>
      <c r="U30" s="26">
        <f t="shared" si="9"/>
        <v>0.00110642914084069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0.0230064291408407</v>
      </c>
      <c r="AR30" s="29">
        <f t="shared" si="15"/>
        <v>111.515611111111</v>
      </c>
      <c r="AS30" s="1">
        <f t="shared" si="16"/>
        <v>0.12</v>
      </c>
      <c r="AT30" s="2">
        <f t="shared" si="20"/>
        <v>12.6225</v>
      </c>
      <c r="AU30" s="1">
        <f t="shared" si="17"/>
        <v>26036.7224322543</v>
      </c>
    </row>
    <row r="31" s="1" customFormat="1" spans="1:47">
      <c r="A31" s="13"/>
      <c r="B31" s="13"/>
      <c r="C31" s="16">
        <v>4</v>
      </c>
      <c r="D31" s="19">
        <v>11.8032913416</v>
      </c>
      <c r="E31" s="20">
        <f t="shared" si="18"/>
        <v>3.67809184867742</v>
      </c>
      <c r="F31" s="16" t="s">
        <v>73</v>
      </c>
      <c r="G31" s="13">
        <v>5</v>
      </c>
      <c r="H31" s="18">
        <f t="shared" si="0"/>
        <v>11.8032913416</v>
      </c>
      <c r="I31" s="18">
        <f t="shared" si="1"/>
        <v>284.9532913416</v>
      </c>
      <c r="J31" s="18">
        <f t="shared" si="2"/>
        <v>0.076288388383982</v>
      </c>
      <c r="K31" s="18">
        <f t="shared" si="3"/>
        <v>111.515611111111</v>
      </c>
      <c r="L31" s="18">
        <f t="shared" si="4"/>
        <v>1.11515611111111</v>
      </c>
      <c r="M31" s="13" t="s">
        <v>75</v>
      </c>
      <c r="N31" s="18">
        <f>(O30-P30)*C22/100</f>
        <v>4.07155714835416</v>
      </c>
      <c r="O31" s="18">
        <f t="shared" si="19"/>
        <v>1.32944859260344</v>
      </c>
      <c r="P31" s="18">
        <f t="shared" si="5"/>
        <v>0.101421490569069</v>
      </c>
      <c r="Q31" s="24">
        <f t="shared" si="6"/>
        <v>0.0121705788682883</v>
      </c>
      <c r="R31" s="18">
        <f t="shared" si="7"/>
        <v>0.133818733333333</v>
      </c>
      <c r="S31" s="25">
        <f t="shared" si="8"/>
        <v>0.0909482444283209</v>
      </c>
      <c r="T31" s="3">
        <v>0.01</v>
      </c>
      <c r="U31" s="26">
        <f t="shared" si="9"/>
        <v>0.000909482444283209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0.0303594824442832</v>
      </c>
      <c r="AR31" s="29">
        <f t="shared" si="15"/>
        <v>111.515611111111</v>
      </c>
      <c r="AS31" s="1">
        <f t="shared" si="16"/>
        <v>0.12</v>
      </c>
      <c r="AT31" s="2">
        <f t="shared" si="20"/>
        <v>12.6225</v>
      </c>
      <c r="AU31" s="1">
        <f t="shared" si="17"/>
        <v>34358.2836236625</v>
      </c>
    </row>
    <row r="32" s="1" customFormat="1" spans="1:47">
      <c r="A32" s="13"/>
      <c r="B32" s="13"/>
      <c r="C32" s="16">
        <v>5</v>
      </c>
      <c r="D32" s="19">
        <v>16.7789411070968</v>
      </c>
      <c r="E32" s="20">
        <f t="shared" si="18"/>
        <v>11.8032913416</v>
      </c>
      <c r="F32" s="16" t="s">
        <v>75</v>
      </c>
      <c r="G32" s="13">
        <v>6</v>
      </c>
      <c r="H32" s="18">
        <f t="shared" si="0"/>
        <v>16.7789411070968</v>
      </c>
      <c r="I32" s="18">
        <f t="shared" si="1"/>
        <v>289.928941107097</v>
      </c>
      <c r="J32" s="18">
        <f t="shared" si="2"/>
        <v>0.137129992857943</v>
      </c>
      <c r="K32" s="18">
        <f t="shared" si="3"/>
        <v>111.515611111111</v>
      </c>
      <c r="L32" s="18">
        <f t="shared" si="4"/>
        <v>1.11515611111111</v>
      </c>
      <c r="M32" s="13" t="s">
        <v>73</v>
      </c>
      <c r="N32" s="13"/>
      <c r="O32" s="18">
        <f t="shared" si="19"/>
        <v>2.34318321314548</v>
      </c>
      <c r="P32" s="18">
        <f t="shared" si="5"/>
        <v>0.321320697283491</v>
      </c>
      <c r="Q32" s="24">
        <f t="shared" si="6"/>
        <v>0.038558483674019</v>
      </c>
      <c r="R32" s="18">
        <f t="shared" si="7"/>
        <v>0.133818733333333</v>
      </c>
      <c r="S32" s="25">
        <f t="shared" si="8"/>
        <v>0.288139655140603</v>
      </c>
      <c r="T32" s="3">
        <v>0.01</v>
      </c>
      <c r="U32" s="26">
        <f t="shared" si="9"/>
        <v>0.00288139655140603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0.032331396551406</v>
      </c>
      <c r="AR32" s="29">
        <f t="shared" si="15"/>
        <v>111.515611111111</v>
      </c>
      <c r="AS32" s="1">
        <f t="shared" si="16"/>
        <v>0.12</v>
      </c>
      <c r="AT32" s="2">
        <f t="shared" si="20"/>
        <v>12.6225</v>
      </c>
      <c r="AU32" s="1">
        <f t="shared" si="17"/>
        <v>36589.9285240118</v>
      </c>
    </row>
    <row r="33" s="1" customFormat="1" spans="1:47">
      <c r="A33" s="13"/>
      <c r="B33" s="13"/>
      <c r="C33" s="16">
        <v>6</v>
      </c>
      <c r="D33" s="19">
        <v>21.0450385206667</v>
      </c>
      <c r="E33" s="20">
        <f t="shared" si="18"/>
        <v>16.7789411070968</v>
      </c>
      <c r="F33" s="16" t="s">
        <v>73</v>
      </c>
      <c r="G33" s="13">
        <v>7</v>
      </c>
      <c r="H33" s="18">
        <f t="shared" si="0"/>
        <v>21.0450385206667</v>
      </c>
      <c r="I33" s="18">
        <f t="shared" si="1"/>
        <v>294.195038520667</v>
      </c>
      <c r="J33" s="18">
        <f t="shared" si="2"/>
        <v>0.223166661435083</v>
      </c>
      <c r="K33" s="18">
        <f t="shared" si="3"/>
        <v>111.515611111111</v>
      </c>
      <c r="L33" s="18">
        <f t="shared" si="4"/>
        <v>1.11515611111111</v>
      </c>
      <c r="M33" s="13" t="s">
        <v>73</v>
      </c>
      <c r="N33" s="13"/>
      <c r="O33" s="18">
        <f t="shared" si="19"/>
        <v>3.1370186269731</v>
      </c>
      <c r="P33" s="18">
        <f t="shared" si="5"/>
        <v>0.700077973841254</v>
      </c>
      <c r="Q33" s="24">
        <f t="shared" si="6"/>
        <v>0.0840093568609505</v>
      </c>
      <c r="R33" s="18">
        <f t="shared" si="7"/>
        <v>0.133818733333333</v>
      </c>
      <c r="S33" s="25">
        <f t="shared" si="8"/>
        <v>0.627784726161538</v>
      </c>
      <c r="T33" s="3">
        <v>0.01</v>
      </c>
      <c r="U33" s="26">
        <f t="shared" si="9"/>
        <v>0.00627784726161538</v>
      </c>
      <c r="V33" s="25"/>
      <c r="W33" s="3"/>
      <c r="X33" s="26"/>
      <c r="Y33" s="28">
        <v>0.04</v>
      </c>
      <c r="Z33" s="3">
        <v>0.21</v>
      </c>
      <c r="AA33" s="27">
        <f t="shared" si="10"/>
        <v>0.0084</v>
      </c>
      <c r="AB33" s="3">
        <v>0.015</v>
      </c>
      <c r="AC33" s="3">
        <v>0.29</v>
      </c>
      <c r="AD33" s="27">
        <f t="shared" si="11"/>
        <v>0.00435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0.0357278472616154</v>
      </c>
      <c r="AR33" s="29">
        <f t="shared" si="15"/>
        <v>111.515611111111</v>
      </c>
      <c r="AS33" s="1">
        <f t="shared" si="16"/>
        <v>0.12</v>
      </c>
      <c r="AT33" s="2">
        <f t="shared" si="20"/>
        <v>12.6225</v>
      </c>
      <c r="AU33" s="1">
        <f t="shared" si="17"/>
        <v>40433.7429575855</v>
      </c>
    </row>
    <row r="34" s="1" customFormat="1" spans="1:47">
      <c r="A34" s="13"/>
      <c r="B34" s="13"/>
      <c r="C34" s="16">
        <v>7</v>
      </c>
      <c r="D34" s="19">
        <v>22.7018222364516</v>
      </c>
      <c r="E34" s="20">
        <f t="shared" si="18"/>
        <v>21.0450385206667</v>
      </c>
      <c r="F34" s="16" t="s">
        <v>73</v>
      </c>
      <c r="G34" s="13">
        <v>8</v>
      </c>
      <c r="H34" s="18">
        <f t="shared" si="0"/>
        <v>22.7018222364516</v>
      </c>
      <c r="I34" s="18">
        <f t="shared" si="1"/>
        <v>295.851822236452</v>
      </c>
      <c r="J34" s="18">
        <f t="shared" si="2"/>
        <v>0.268609878435165</v>
      </c>
      <c r="K34" s="18">
        <f t="shared" si="3"/>
        <v>111.515611111111</v>
      </c>
      <c r="L34" s="18">
        <f t="shared" si="4"/>
        <v>1.11515611111111</v>
      </c>
      <c r="M34" s="13" t="s">
        <v>73</v>
      </c>
      <c r="N34" s="13"/>
      <c r="O34" s="18">
        <f t="shared" si="19"/>
        <v>3.55209676424295</v>
      </c>
      <c r="P34" s="18">
        <f t="shared" si="5"/>
        <v>0.954128280033243</v>
      </c>
      <c r="Q34" s="24">
        <f t="shared" si="6"/>
        <v>0.114495393603989</v>
      </c>
      <c r="R34" s="18">
        <f t="shared" si="7"/>
        <v>0.133818733333333</v>
      </c>
      <c r="S34" s="25">
        <f t="shared" si="8"/>
        <v>0.855600637907616</v>
      </c>
      <c r="T34" s="3">
        <v>0.01</v>
      </c>
      <c r="U34" s="26">
        <f t="shared" si="9"/>
        <v>0.00855600637907616</v>
      </c>
      <c r="V34" s="25"/>
      <c r="W34" s="3"/>
      <c r="X34" s="26"/>
      <c r="Y34" s="28">
        <v>0.04</v>
      </c>
      <c r="Z34" s="3">
        <v>0.21</v>
      </c>
      <c r="AA34" s="27">
        <f t="shared" si="10"/>
        <v>0.0084</v>
      </c>
      <c r="AB34" s="3">
        <v>0.015</v>
      </c>
      <c r="AC34" s="3">
        <v>0.29</v>
      </c>
      <c r="AD34" s="27">
        <f t="shared" si="11"/>
        <v>0.00435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0.0380060063790762</v>
      </c>
      <c r="AR34" s="29">
        <f t="shared" si="15"/>
        <v>111.515611111111</v>
      </c>
      <c r="AS34" s="1">
        <f t="shared" si="16"/>
        <v>0.12</v>
      </c>
      <c r="AT34" s="2">
        <f t="shared" si="20"/>
        <v>12.6225</v>
      </c>
      <c r="AU34" s="1">
        <f t="shared" si="17"/>
        <v>43011.9699494718</v>
      </c>
    </row>
    <row r="35" s="1" customFormat="1" spans="1:47">
      <c r="A35" s="13"/>
      <c r="B35" s="13"/>
      <c r="C35" s="16">
        <v>8</v>
      </c>
      <c r="D35" s="19">
        <v>21.7499245829032</v>
      </c>
      <c r="E35" s="20">
        <f t="shared" si="18"/>
        <v>22.7018222364516</v>
      </c>
      <c r="F35" s="16" t="s">
        <v>73</v>
      </c>
      <c r="G35" s="13">
        <v>9</v>
      </c>
      <c r="H35" s="18">
        <f t="shared" si="0"/>
        <v>21.7499245829032</v>
      </c>
      <c r="I35" s="18">
        <f t="shared" si="1"/>
        <v>294.899924582903</v>
      </c>
      <c r="J35" s="18">
        <f t="shared" si="2"/>
        <v>0.24153819843044</v>
      </c>
      <c r="K35" s="18">
        <f t="shared" si="3"/>
        <v>111.515611111111</v>
      </c>
      <c r="L35" s="18">
        <f t="shared" si="4"/>
        <v>1.11515611111111</v>
      </c>
      <c r="M35" s="13" t="s">
        <v>73</v>
      </c>
      <c r="N35" s="13"/>
      <c r="O35" s="18">
        <f t="shared" si="19"/>
        <v>3.71312459532082</v>
      </c>
      <c r="P35" s="18">
        <f t="shared" si="5"/>
        <v>0.896861425301548</v>
      </c>
      <c r="Q35" s="24">
        <f t="shared" si="6"/>
        <v>0.107623371036186</v>
      </c>
      <c r="R35" s="18">
        <f t="shared" si="7"/>
        <v>0.133818733333333</v>
      </c>
      <c r="S35" s="25">
        <f t="shared" si="8"/>
        <v>0.804247420038742</v>
      </c>
      <c r="T35" s="3">
        <v>0.01</v>
      </c>
      <c r="U35" s="26">
        <f t="shared" si="9"/>
        <v>0.00804247420038742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0.0374924742003874</v>
      </c>
      <c r="AR35" s="29">
        <f t="shared" si="15"/>
        <v>111.515611111111</v>
      </c>
      <c r="AS35" s="1">
        <f t="shared" si="16"/>
        <v>0.12</v>
      </c>
      <c r="AT35" s="2">
        <f t="shared" si="20"/>
        <v>12.6225</v>
      </c>
      <c r="AU35" s="1">
        <f t="shared" si="17"/>
        <v>42430.7978468958</v>
      </c>
    </row>
    <row r="36" s="1" customFormat="1" spans="1:47">
      <c r="A36" s="13"/>
      <c r="B36" s="13"/>
      <c r="C36" s="16">
        <v>9</v>
      </c>
      <c r="D36" s="19">
        <v>14.5413392801667</v>
      </c>
      <c r="E36" s="20">
        <f t="shared" si="18"/>
        <v>21.7499245829032</v>
      </c>
      <c r="F36" s="16" t="s">
        <v>73</v>
      </c>
      <c r="G36" s="13">
        <v>10</v>
      </c>
      <c r="H36" s="18">
        <f t="shared" si="0"/>
        <v>14.5413392801667</v>
      </c>
      <c r="I36" s="18">
        <f t="shared" si="1"/>
        <v>287.691339280167</v>
      </c>
      <c r="J36" s="18">
        <f t="shared" si="2"/>
        <v>0.105607046079499</v>
      </c>
      <c r="K36" s="18">
        <f t="shared" si="3"/>
        <v>111.515611111111</v>
      </c>
      <c r="L36" s="18">
        <f t="shared" si="4"/>
        <v>1.11515611111111</v>
      </c>
      <c r="M36" s="13" t="s">
        <v>73</v>
      </c>
      <c r="N36" s="13"/>
      <c r="O36" s="18">
        <f t="shared" si="19"/>
        <v>3.93141928113039</v>
      </c>
      <c r="P36" s="18">
        <f t="shared" si="5"/>
        <v>0.415185577180168</v>
      </c>
      <c r="Q36" s="24">
        <f t="shared" si="6"/>
        <v>0.0498222692616201</v>
      </c>
      <c r="R36" s="18">
        <f t="shared" si="7"/>
        <v>0.133818733333333</v>
      </c>
      <c r="S36" s="25">
        <f t="shared" si="8"/>
        <v>0.372311619013133</v>
      </c>
      <c r="T36" s="3">
        <v>0.01</v>
      </c>
      <c r="U36" s="26">
        <f t="shared" si="9"/>
        <v>0.00372311619013133</v>
      </c>
      <c r="V36" s="25"/>
      <c r="W36" s="3"/>
      <c r="X36" s="26"/>
      <c r="Y36" s="28">
        <v>0.02</v>
      </c>
      <c r="Z36" s="3">
        <v>0.21</v>
      </c>
      <c r="AA36" s="27">
        <f t="shared" si="10"/>
        <v>0.0042</v>
      </c>
      <c r="AB36" s="3">
        <v>0.01</v>
      </c>
      <c r="AC36" s="3">
        <v>0.29</v>
      </c>
      <c r="AD36" s="27">
        <f t="shared" si="11"/>
        <v>0.0029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0.0256231161901313</v>
      </c>
      <c r="AR36" s="29">
        <f t="shared" si="15"/>
        <v>111.515611111111</v>
      </c>
      <c r="AS36" s="1">
        <f t="shared" si="16"/>
        <v>0.12</v>
      </c>
      <c r="AT36" s="2">
        <f t="shared" si="20"/>
        <v>12.6225</v>
      </c>
      <c r="AU36" s="1">
        <f t="shared" si="17"/>
        <v>28998.0665842467</v>
      </c>
    </row>
    <row r="37" s="1" customFormat="1" spans="1:47">
      <c r="A37" s="13"/>
      <c r="B37" s="13"/>
      <c r="C37" s="16">
        <v>10</v>
      </c>
      <c r="D37" s="19">
        <v>9.50757570364516</v>
      </c>
      <c r="E37" s="20">
        <f t="shared" si="18"/>
        <v>14.5413392801667</v>
      </c>
      <c r="F37" s="16" t="s">
        <v>73</v>
      </c>
      <c r="G37" s="13">
        <v>11</v>
      </c>
      <c r="H37" s="18">
        <f t="shared" si="0"/>
        <v>9.50757570364516</v>
      </c>
      <c r="I37" s="18">
        <f t="shared" si="1"/>
        <v>282.657575703645</v>
      </c>
      <c r="J37" s="18">
        <f t="shared" si="2"/>
        <v>0.0578004973296274</v>
      </c>
      <c r="K37" s="18">
        <f t="shared" si="3"/>
        <v>111.515611111111</v>
      </c>
      <c r="L37" s="18">
        <f t="shared" si="4"/>
        <v>1.11515611111111</v>
      </c>
      <c r="M37" s="13" t="s">
        <v>75</v>
      </c>
      <c r="N37" s="18">
        <f>(O36-P36)*C22/100</f>
        <v>3.34042201875271</v>
      </c>
      <c r="O37" s="18">
        <f t="shared" si="19"/>
        <v>1.29096779630862</v>
      </c>
      <c r="P37" s="18">
        <f t="shared" si="5"/>
        <v>0.0746185806631715</v>
      </c>
      <c r="Q37" s="24">
        <f t="shared" si="6"/>
        <v>0.00895422967958058</v>
      </c>
      <c r="R37" s="18">
        <f t="shared" si="7"/>
        <v>0.133818733333333</v>
      </c>
      <c r="S37" s="25">
        <f t="shared" si="8"/>
        <v>0.0669131253639668</v>
      </c>
      <c r="T37" s="3">
        <v>0.01</v>
      </c>
      <c r="U37" s="26">
        <f t="shared" si="9"/>
        <v>0.000669131253639668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0.0225691312536397</v>
      </c>
      <c r="AR37" s="29">
        <f t="shared" si="15"/>
        <v>111.515611111111</v>
      </c>
      <c r="AS37" s="1">
        <f t="shared" si="16"/>
        <v>0.12</v>
      </c>
      <c r="AT37" s="2">
        <f t="shared" si="20"/>
        <v>12.6225</v>
      </c>
      <c r="AU37" s="1">
        <f t="shared" si="17"/>
        <v>25541.8258257639</v>
      </c>
    </row>
    <row r="38" s="1" customFormat="1" spans="1:48">
      <c r="A38" s="13"/>
      <c r="B38" s="13"/>
      <c r="C38" s="16">
        <v>11</v>
      </c>
      <c r="D38" s="19">
        <v>-0.177233960433333</v>
      </c>
      <c r="E38" s="20">
        <f t="shared" si="18"/>
        <v>9.50757570364516</v>
      </c>
      <c r="F38" s="16" t="s">
        <v>75</v>
      </c>
      <c r="G38" s="13">
        <v>12</v>
      </c>
      <c r="H38" s="18">
        <f t="shared" si="0"/>
        <v>-0.177233960433333</v>
      </c>
      <c r="I38" s="18">
        <f t="shared" si="1"/>
        <v>272.972766039567</v>
      </c>
      <c r="J38" s="18">
        <f t="shared" si="2"/>
        <v>0.0170276866935406</v>
      </c>
      <c r="K38" s="18">
        <f t="shared" si="3"/>
        <v>111.515611111111</v>
      </c>
      <c r="L38" s="18">
        <f t="shared" si="4"/>
        <v>1.11515611111111</v>
      </c>
      <c r="M38" s="13" t="s">
        <v>73</v>
      </c>
      <c r="N38" s="13"/>
      <c r="O38" s="18">
        <f t="shared" si="19"/>
        <v>2.33150532675656</v>
      </c>
      <c r="P38" s="18">
        <f t="shared" si="5"/>
        <v>0.0397001422283317</v>
      </c>
      <c r="Q38" s="24">
        <f t="shared" si="6"/>
        <v>0.00476401706739981</v>
      </c>
      <c r="R38" s="18">
        <f t="shared" si="7"/>
        <v>0.133818733333333</v>
      </c>
      <c r="S38" s="25">
        <f t="shared" si="8"/>
        <v>0.0356005242967961</v>
      </c>
      <c r="T38" s="3">
        <v>0.01</v>
      </c>
      <c r="U38" s="26">
        <f t="shared" si="9"/>
        <v>0.000356005242967961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0.022256005242968</v>
      </c>
      <c r="AR38" s="29">
        <f t="shared" si="15"/>
        <v>111.515611111111</v>
      </c>
      <c r="AS38" s="1">
        <f t="shared" si="16"/>
        <v>0.12</v>
      </c>
      <c r="AT38" s="2">
        <f t="shared" si="20"/>
        <v>12.6225</v>
      </c>
      <c r="AU38" s="1">
        <f t="shared" si="17"/>
        <v>25187.4564024923</v>
      </c>
      <c r="AV38" s="1">
        <f>SUM(AU27:AU38)</f>
        <v>377464.011796687</v>
      </c>
    </row>
    <row r="39" s="1" customFormat="1" spans="1:46">
      <c r="A39" s="13"/>
      <c r="B39" s="13"/>
      <c r="C39" s="16">
        <v>12</v>
      </c>
      <c r="D39" s="19">
        <v>-6.02143754658065</v>
      </c>
      <c r="E39" s="20">
        <f t="shared" si="18"/>
        <v>-0.177233960433333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44</v>
      </c>
      <c r="T40" s="23"/>
      <c r="U40" s="23"/>
      <c r="V40" s="23" t="s">
        <v>45</v>
      </c>
      <c r="W40" s="23"/>
      <c r="X40" s="23"/>
      <c r="Y40" s="23" t="s">
        <v>46</v>
      </c>
      <c r="Z40" s="23"/>
      <c r="AA40" s="23"/>
      <c r="AB40" s="23" t="s">
        <v>47</v>
      </c>
      <c r="AC40" s="23"/>
      <c r="AD40" s="23"/>
      <c r="AE40" s="23" t="s">
        <v>48</v>
      </c>
      <c r="AF40" s="23"/>
      <c r="AG40" s="23"/>
      <c r="AH40" s="23" t="s">
        <v>49</v>
      </c>
      <c r="AI40" s="23"/>
      <c r="AJ40" s="23"/>
      <c r="AK40" s="31" t="s">
        <v>50</v>
      </c>
      <c r="AL40" s="32"/>
      <c r="AM40" s="33"/>
      <c r="AN40" s="23" t="s">
        <v>51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4" t="s">
        <v>11</v>
      </c>
      <c r="AO41" s="34" t="s">
        <v>12</v>
      </c>
      <c r="AP41" s="34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-5</v>
      </c>
      <c r="E42" s="16"/>
      <c r="F42" s="16"/>
      <c r="G42" s="13">
        <v>1</v>
      </c>
      <c r="H42" s="18">
        <f t="shared" ref="H42:H53" si="21">E43</f>
        <v>-5</v>
      </c>
      <c r="I42" s="18">
        <f t="shared" ref="I42:I53" si="22">H42+273.15</f>
        <v>268.15</v>
      </c>
      <c r="J42" s="18">
        <f t="shared" ref="J42:J53" si="23">EXP(($C$16*(I42-$C$14))/($C$17*I42*$C$14))</f>
        <v>0.00896487173486583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0.000691111300448864</v>
      </c>
      <c r="Q42" s="24">
        <f t="shared" ref="Q42:Q53" si="27">P42*$B$44</f>
        <v>0.000110577808071818</v>
      </c>
      <c r="R42" s="18">
        <f t="shared" ref="R42:R53" si="28">L42*$B$44</f>
        <v>0.0123345666666667</v>
      </c>
      <c r="S42" s="25">
        <f t="shared" ref="S42:S53" si="29">Q42/R42</f>
        <v>0.00896487173486583</v>
      </c>
      <c r="T42" s="3">
        <v>0.01</v>
      </c>
      <c r="U42" s="26">
        <f t="shared" ref="U42:U53" si="30">S42*T42</f>
        <v>8.96487173486583e-5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0.0148896487173487</v>
      </c>
      <c r="AR42" s="29">
        <f t="shared" ref="AR42:AR53" si="34">$B$42/12</f>
        <v>7.70910416666667</v>
      </c>
      <c r="AS42" s="1">
        <f t="shared" ref="AS42:AS53" si="35">$B$44</f>
        <v>0.16</v>
      </c>
      <c r="AT42" s="2">
        <f t="shared" ref="AT42:AT53" si="36">$E$5/12</f>
        <v>62.0356314745503</v>
      </c>
      <c r="AU42" s="1">
        <f t="shared" ref="AU42:AU53" si="37">AT42*10000*AS42*0.67*AR42*AQ42</f>
        <v>7633.5114000274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-8.55655966858065</v>
      </c>
      <c r="E43" s="20">
        <f t="shared" ref="E43:E54" si="38">D42</f>
        <v>-5</v>
      </c>
      <c r="F43" s="16" t="s">
        <v>73</v>
      </c>
      <c r="G43" s="13">
        <v>2</v>
      </c>
      <c r="H43" s="18">
        <f t="shared" si="21"/>
        <v>-8.55655966858065</v>
      </c>
      <c r="I43" s="18">
        <f t="shared" si="22"/>
        <v>264.593440331419</v>
      </c>
      <c r="J43" s="18">
        <f t="shared" si="23"/>
        <v>0.00550268454779956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0.153490972032884</v>
      </c>
      <c r="P43" s="18">
        <f t="shared" si="26"/>
        <v>0.000844612400032088</v>
      </c>
      <c r="Q43" s="24">
        <f t="shared" si="27"/>
        <v>0.000135137984005134</v>
      </c>
      <c r="R43" s="18">
        <f t="shared" si="28"/>
        <v>0.0123345666666667</v>
      </c>
      <c r="S43" s="25">
        <f t="shared" si="29"/>
        <v>0.0109560382344307</v>
      </c>
      <c r="T43" s="3">
        <v>0.01</v>
      </c>
      <c r="U43" s="26">
        <f t="shared" si="30"/>
        <v>0.000109560382344307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0.0149095603823443</v>
      </c>
      <c r="AR43" s="29">
        <f t="shared" si="34"/>
        <v>7.70910416666667</v>
      </c>
      <c r="AS43" s="1">
        <f t="shared" si="35"/>
        <v>0.16</v>
      </c>
      <c r="AT43" s="2">
        <f t="shared" si="36"/>
        <v>62.0356314745503</v>
      </c>
      <c r="AU43" s="1">
        <f t="shared" si="37"/>
        <v>7643.7195603825</v>
      </c>
    </row>
    <row r="44" s="1" customFormat="1" spans="1:47">
      <c r="A44" s="13" t="s">
        <v>37</v>
      </c>
      <c r="B44" s="13">
        <f>I5</f>
        <v>0.16</v>
      </c>
      <c r="C44" s="16">
        <v>2</v>
      </c>
      <c r="D44" s="19">
        <v>-5.15439800389655</v>
      </c>
      <c r="E44" s="20">
        <f t="shared" si="38"/>
        <v>-8.55655966858065</v>
      </c>
      <c r="F44" s="16" t="s">
        <v>73</v>
      </c>
      <c r="G44" s="13">
        <v>3</v>
      </c>
      <c r="H44" s="18">
        <f t="shared" si="21"/>
        <v>-5.15439800389655</v>
      </c>
      <c r="I44" s="18">
        <f t="shared" si="22"/>
        <v>267.995601996103</v>
      </c>
      <c r="J44" s="18">
        <f t="shared" si="23"/>
        <v>0.00877927883476638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0.229737401299519</v>
      </c>
      <c r="P44" s="18">
        <f t="shared" si="26"/>
        <v>0.0020169287047831</v>
      </c>
      <c r="Q44" s="24">
        <f t="shared" si="27"/>
        <v>0.000322708592765296</v>
      </c>
      <c r="R44" s="18">
        <f t="shared" si="28"/>
        <v>0.0123345666666667</v>
      </c>
      <c r="S44" s="25">
        <f t="shared" si="29"/>
        <v>0.0261629452810364</v>
      </c>
      <c r="T44" s="3">
        <v>0.01</v>
      </c>
      <c r="U44" s="26">
        <f t="shared" si="30"/>
        <v>0.000261629452810364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0.0150616294528104</v>
      </c>
      <c r="AR44" s="29">
        <f t="shared" si="34"/>
        <v>7.70910416666667</v>
      </c>
      <c r="AS44" s="1">
        <f t="shared" si="35"/>
        <v>0.16</v>
      </c>
      <c r="AT44" s="2">
        <f t="shared" si="36"/>
        <v>62.0356314745503</v>
      </c>
      <c r="AU44" s="1">
        <f t="shared" si="37"/>
        <v>7721.68117015787</v>
      </c>
    </row>
    <row r="45" s="1" customFormat="1" spans="1:47">
      <c r="A45" s="13"/>
      <c r="B45" s="13"/>
      <c r="C45" s="16">
        <v>3</v>
      </c>
      <c r="D45" s="19">
        <v>3.67809184867742</v>
      </c>
      <c r="E45" s="20">
        <f t="shared" si="38"/>
        <v>-5.15439800389655</v>
      </c>
      <c r="F45" s="16" t="s">
        <v>73</v>
      </c>
      <c r="G45" s="13">
        <v>4</v>
      </c>
      <c r="H45" s="18">
        <f t="shared" si="21"/>
        <v>3.67809184867742</v>
      </c>
      <c r="I45" s="18">
        <f t="shared" si="22"/>
        <v>276.828091848677</v>
      </c>
      <c r="J45" s="18">
        <f t="shared" si="23"/>
        <v>0.0279831210459509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0.304811514261403</v>
      </c>
      <c r="P45" s="18">
        <f t="shared" si="26"/>
        <v>0.00852957749977642</v>
      </c>
      <c r="Q45" s="24">
        <f t="shared" si="27"/>
        <v>0.00136473239996423</v>
      </c>
      <c r="R45" s="18">
        <f t="shared" si="28"/>
        <v>0.0123345666666667</v>
      </c>
      <c r="S45" s="25">
        <f t="shared" si="29"/>
        <v>0.110642914084069</v>
      </c>
      <c r="T45" s="3">
        <v>0.01</v>
      </c>
      <c r="U45" s="26">
        <f t="shared" si="30"/>
        <v>0.00110642914084069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0.0159064291408407</v>
      </c>
      <c r="AR45" s="29">
        <f t="shared" si="34"/>
        <v>7.70910416666667</v>
      </c>
      <c r="AS45" s="1">
        <f t="shared" si="35"/>
        <v>0.16</v>
      </c>
      <c r="AT45" s="2">
        <f t="shared" si="36"/>
        <v>62.0356314745503</v>
      </c>
      <c r="AU45" s="1">
        <f t="shared" si="37"/>
        <v>8154.78662292825</v>
      </c>
    </row>
    <row r="46" s="1" customFormat="1" spans="1:47">
      <c r="A46" s="13"/>
      <c r="B46" s="13"/>
      <c r="C46" s="16">
        <v>4</v>
      </c>
      <c r="D46" s="19">
        <v>11.8032913416</v>
      </c>
      <c r="E46" s="20">
        <f t="shared" si="38"/>
        <v>3.67809184867742</v>
      </c>
      <c r="F46" s="16" t="s">
        <v>73</v>
      </c>
      <c r="G46" s="13">
        <v>5</v>
      </c>
      <c r="H46" s="18">
        <f t="shared" si="21"/>
        <v>11.8032913416</v>
      </c>
      <c r="I46" s="18">
        <f t="shared" si="22"/>
        <v>284.9532913416</v>
      </c>
      <c r="J46" s="18">
        <f t="shared" si="23"/>
        <v>0.076288388383982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0.281467839923545</v>
      </c>
      <c r="O46" s="18">
        <f t="shared" si="39"/>
        <v>0.091905138504748</v>
      </c>
      <c r="P46" s="18">
        <f t="shared" si="26"/>
        <v>0.00701129490073388</v>
      </c>
      <c r="Q46" s="24">
        <f t="shared" si="27"/>
        <v>0.00112180718411742</v>
      </c>
      <c r="R46" s="18">
        <f t="shared" si="28"/>
        <v>0.0123345666666667</v>
      </c>
      <c r="S46" s="25">
        <f t="shared" si="29"/>
        <v>0.0909482444283209</v>
      </c>
      <c r="T46" s="3">
        <v>0.01</v>
      </c>
      <c r="U46" s="26">
        <f t="shared" si="30"/>
        <v>0.000909482444283209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0.0280094824442832</v>
      </c>
      <c r="AR46" s="29">
        <f t="shared" si="34"/>
        <v>7.70910416666667</v>
      </c>
      <c r="AS46" s="1">
        <f t="shared" si="35"/>
        <v>0.16</v>
      </c>
      <c r="AT46" s="2">
        <f t="shared" si="36"/>
        <v>62.0356314745503</v>
      </c>
      <c r="AU46" s="1">
        <f t="shared" si="37"/>
        <v>14359.6875659116</v>
      </c>
    </row>
    <row r="47" s="1" customFormat="1" spans="1:47">
      <c r="A47" s="13"/>
      <c r="B47" s="13"/>
      <c r="C47" s="16">
        <v>5</v>
      </c>
      <c r="D47" s="19">
        <v>16.7789411070968</v>
      </c>
      <c r="E47" s="20">
        <f t="shared" si="38"/>
        <v>11.8032913416</v>
      </c>
      <c r="F47" s="16" t="s">
        <v>75</v>
      </c>
      <c r="G47" s="13">
        <v>6</v>
      </c>
      <c r="H47" s="18">
        <f t="shared" si="21"/>
        <v>16.7789411070968</v>
      </c>
      <c r="I47" s="18">
        <f t="shared" si="22"/>
        <v>289.928941107097</v>
      </c>
      <c r="J47" s="18">
        <f t="shared" si="23"/>
        <v>0.137129992857943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0.161984885270681</v>
      </c>
      <c r="P47" s="18">
        <f t="shared" si="26"/>
        <v>0.0222129861602632</v>
      </c>
      <c r="Q47" s="24">
        <f t="shared" si="27"/>
        <v>0.00355407778564211</v>
      </c>
      <c r="R47" s="18">
        <f t="shared" si="28"/>
        <v>0.0123345666666667</v>
      </c>
      <c r="S47" s="25">
        <f t="shared" si="29"/>
        <v>0.288139655140603</v>
      </c>
      <c r="T47" s="3">
        <v>0.01</v>
      </c>
      <c r="U47" s="26">
        <f t="shared" si="30"/>
        <v>0.00288139655140603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0.029981396551406</v>
      </c>
      <c r="AR47" s="29">
        <f t="shared" si="34"/>
        <v>7.70910416666667</v>
      </c>
      <c r="AS47" s="1">
        <f t="shared" si="35"/>
        <v>0.16</v>
      </c>
      <c r="AT47" s="2">
        <f t="shared" si="36"/>
        <v>62.0356314745503</v>
      </c>
      <c r="AU47" s="1">
        <f t="shared" si="37"/>
        <v>15370.6334318848</v>
      </c>
    </row>
    <row r="48" s="1" customFormat="1" spans="1:47">
      <c r="A48" s="13"/>
      <c r="B48" s="13"/>
      <c r="C48" s="16">
        <v>6</v>
      </c>
      <c r="D48" s="19">
        <v>21.0450385206667</v>
      </c>
      <c r="E48" s="20">
        <f t="shared" si="38"/>
        <v>16.7789411070968</v>
      </c>
      <c r="F48" s="16" t="s">
        <v>73</v>
      </c>
      <c r="G48" s="13">
        <v>7</v>
      </c>
      <c r="H48" s="18">
        <f t="shared" si="21"/>
        <v>21.0450385206667</v>
      </c>
      <c r="I48" s="18">
        <f t="shared" si="22"/>
        <v>294.195038520667</v>
      </c>
      <c r="J48" s="18">
        <f t="shared" si="23"/>
        <v>0.223166661435083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0.216862940777084</v>
      </c>
      <c r="P48" s="18">
        <f t="shared" si="26"/>
        <v>0.048396578482216</v>
      </c>
      <c r="Q48" s="24">
        <f t="shared" si="27"/>
        <v>0.00774345255715456</v>
      </c>
      <c r="R48" s="18">
        <f t="shared" si="28"/>
        <v>0.0123345666666667</v>
      </c>
      <c r="S48" s="25">
        <f t="shared" si="29"/>
        <v>0.627784726161538</v>
      </c>
      <c r="T48" s="3">
        <v>0.01</v>
      </c>
      <c r="U48" s="26">
        <f t="shared" si="30"/>
        <v>0.00627784726161538</v>
      </c>
      <c r="V48" s="25"/>
      <c r="W48" s="3"/>
      <c r="X48" s="26"/>
      <c r="Y48" s="28">
        <v>0.04</v>
      </c>
      <c r="Z48" s="3">
        <v>0.49</v>
      </c>
      <c r="AA48" s="27">
        <f t="shared" si="31"/>
        <v>0.0196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32"/>
        <v>0.0075</v>
      </c>
      <c r="AQ48" s="1">
        <f t="shared" si="33"/>
        <v>0.0333778472616154</v>
      </c>
      <c r="AR48" s="29">
        <f t="shared" si="34"/>
        <v>7.70910416666667</v>
      </c>
      <c r="AS48" s="1">
        <f t="shared" si="35"/>
        <v>0.16</v>
      </c>
      <c r="AT48" s="2">
        <f t="shared" si="36"/>
        <v>62.0356314745503</v>
      </c>
      <c r="AU48" s="1">
        <f t="shared" si="37"/>
        <v>17111.8998450948</v>
      </c>
    </row>
    <row r="49" s="1" customFormat="1" spans="1:47">
      <c r="A49" s="13"/>
      <c r="B49" s="13"/>
      <c r="C49" s="16">
        <v>7</v>
      </c>
      <c r="D49" s="19">
        <v>22.7018222364516</v>
      </c>
      <c r="E49" s="20">
        <f t="shared" si="38"/>
        <v>21.0450385206667</v>
      </c>
      <c r="F49" s="16" t="s">
        <v>73</v>
      </c>
      <c r="G49" s="13">
        <v>8</v>
      </c>
      <c r="H49" s="18">
        <f t="shared" si="21"/>
        <v>22.7018222364516</v>
      </c>
      <c r="I49" s="18">
        <f t="shared" si="22"/>
        <v>295.851822236452</v>
      </c>
      <c r="J49" s="18">
        <f t="shared" si="23"/>
        <v>0.268609878435165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0.245557403961535</v>
      </c>
      <c r="P49" s="18">
        <f t="shared" si="26"/>
        <v>0.0659591444269626</v>
      </c>
      <c r="Q49" s="24">
        <f t="shared" si="27"/>
        <v>0.010553463108314</v>
      </c>
      <c r="R49" s="18">
        <f t="shared" si="28"/>
        <v>0.0123345666666667</v>
      </c>
      <c r="S49" s="25">
        <f t="shared" si="29"/>
        <v>0.855600637907616</v>
      </c>
      <c r="T49" s="3">
        <v>0.01</v>
      </c>
      <c r="U49" s="26">
        <f t="shared" si="30"/>
        <v>0.00855600637907616</v>
      </c>
      <c r="V49" s="25"/>
      <c r="W49" s="3"/>
      <c r="X49" s="26"/>
      <c r="Y49" s="28">
        <v>0.04</v>
      </c>
      <c r="Z49" s="3">
        <v>0.49</v>
      </c>
      <c r="AA49" s="27">
        <f t="shared" si="31"/>
        <v>0.0196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0.015</v>
      </c>
      <c r="AO49" s="3">
        <v>0.5</v>
      </c>
      <c r="AP49" s="3">
        <f t="shared" si="32"/>
        <v>0.0075</v>
      </c>
      <c r="AQ49" s="1">
        <f t="shared" si="33"/>
        <v>0.0356560063790762</v>
      </c>
      <c r="AR49" s="29">
        <f t="shared" si="34"/>
        <v>7.70910416666667</v>
      </c>
      <c r="AS49" s="1">
        <f t="shared" si="35"/>
        <v>0.16</v>
      </c>
      <c r="AT49" s="2">
        <f t="shared" si="36"/>
        <v>62.0356314745503</v>
      </c>
      <c r="AU49" s="1">
        <f t="shared" si="37"/>
        <v>18279.8490643367</v>
      </c>
    </row>
    <row r="50" s="1" customFormat="1" spans="1:47">
      <c r="A50" s="13"/>
      <c r="B50" s="13"/>
      <c r="C50" s="16">
        <v>8</v>
      </c>
      <c r="D50" s="19">
        <v>21.7499245829032</v>
      </c>
      <c r="E50" s="20">
        <f t="shared" si="38"/>
        <v>22.7018222364516</v>
      </c>
      <c r="F50" s="16" t="s">
        <v>73</v>
      </c>
      <c r="G50" s="13">
        <v>9</v>
      </c>
      <c r="H50" s="18">
        <f t="shared" si="21"/>
        <v>21.7499245829032</v>
      </c>
      <c r="I50" s="18">
        <f t="shared" si="22"/>
        <v>294.899924582903</v>
      </c>
      <c r="J50" s="18">
        <f t="shared" si="23"/>
        <v>0.24153819843044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0.256689301201239</v>
      </c>
      <c r="P50" s="18">
        <f t="shared" si="26"/>
        <v>0.0620002713685158</v>
      </c>
      <c r="Q50" s="24">
        <f t="shared" si="27"/>
        <v>0.00992004341896253</v>
      </c>
      <c r="R50" s="18">
        <f t="shared" si="28"/>
        <v>0.0123345666666667</v>
      </c>
      <c r="S50" s="25">
        <f t="shared" si="29"/>
        <v>0.804247420038742</v>
      </c>
      <c r="T50" s="3">
        <v>0.01</v>
      </c>
      <c r="U50" s="26">
        <f t="shared" si="30"/>
        <v>0.00804247420038742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0.0351424742003874</v>
      </c>
      <c r="AR50" s="29">
        <f t="shared" si="34"/>
        <v>7.70910416666667</v>
      </c>
      <c r="AS50" s="1">
        <f t="shared" si="35"/>
        <v>0.16</v>
      </c>
      <c r="AT50" s="2">
        <f t="shared" si="36"/>
        <v>62.0356314745503</v>
      </c>
      <c r="AU50" s="1">
        <f t="shared" si="37"/>
        <v>18016.5753085405</v>
      </c>
    </row>
    <row r="51" s="1" customFormat="1" spans="1:47">
      <c r="A51" s="13"/>
      <c r="B51" s="13"/>
      <c r="C51" s="16">
        <v>9</v>
      </c>
      <c r="D51" s="19">
        <v>14.5413392801667</v>
      </c>
      <c r="E51" s="20">
        <f t="shared" si="38"/>
        <v>21.7499245829032</v>
      </c>
      <c r="F51" s="16" t="s">
        <v>73</v>
      </c>
      <c r="G51" s="13">
        <v>10</v>
      </c>
      <c r="H51" s="18">
        <f t="shared" si="21"/>
        <v>14.5413392801667</v>
      </c>
      <c r="I51" s="18">
        <f t="shared" si="22"/>
        <v>287.691339280167</v>
      </c>
      <c r="J51" s="18">
        <f t="shared" si="23"/>
        <v>0.105607046079499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0.27178007149939</v>
      </c>
      <c r="P51" s="18">
        <f t="shared" si="26"/>
        <v>0.0287018905343256</v>
      </c>
      <c r="Q51" s="24">
        <f t="shared" si="27"/>
        <v>0.0045923024854921</v>
      </c>
      <c r="R51" s="18">
        <f t="shared" si="28"/>
        <v>0.0123345666666667</v>
      </c>
      <c r="S51" s="25">
        <f t="shared" si="29"/>
        <v>0.372311619013133</v>
      </c>
      <c r="T51" s="3">
        <v>0.01</v>
      </c>
      <c r="U51" s="26">
        <f t="shared" si="30"/>
        <v>0.00372311619013133</v>
      </c>
      <c r="V51" s="25"/>
      <c r="W51" s="3"/>
      <c r="X51" s="26"/>
      <c r="Y51" s="28">
        <v>0.02</v>
      </c>
      <c r="Z51" s="3">
        <v>0.49</v>
      </c>
      <c r="AA51" s="27">
        <f t="shared" si="31"/>
        <v>0.0098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</v>
      </c>
      <c r="AO51" s="3">
        <v>0.5</v>
      </c>
      <c r="AP51" s="3">
        <f t="shared" si="32"/>
        <v>0.005</v>
      </c>
      <c r="AQ51" s="1">
        <f t="shared" si="33"/>
        <v>0.0185231161901313</v>
      </c>
      <c r="AR51" s="29">
        <f t="shared" si="34"/>
        <v>7.70910416666667</v>
      </c>
      <c r="AS51" s="1">
        <f t="shared" si="35"/>
        <v>0.16</v>
      </c>
      <c r="AT51" s="2">
        <f t="shared" si="36"/>
        <v>62.0356314745503</v>
      </c>
      <c r="AU51" s="1">
        <f t="shared" si="37"/>
        <v>9496.28975710165</v>
      </c>
    </row>
    <row r="52" s="1" customFormat="1" spans="1:47">
      <c r="A52" s="13"/>
      <c r="B52" s="13"/>
      <c r="C52" s="16">
        <v>10</v>
      </c>
      <c r="D52" s="19">
        <v>9.50757570364516</v>
      </c>
      <c r="E52" s="20">
        <f t="shared" si="38"/>
        <v>14.5413392801667</v>
      </c>
      <c r="F52" s="16" t="s">
        <v>73</v>
      </c>
      <c r="G52" s="13">
        <v>11</v>
      </c>
      <c r="H52" s="18">
        <f t="shared" si="21"/>
        <v>9.50757570364516</v>
      </c>
      <c r="I52" s="18">
        <f t="shared" si="22"/>
        <v>282.657575703645</v>
      </c>
      <c r="J52" s="18">
        <f t="shared" si="23"/>
        <v>0.0578004973296274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0.230924271916811</v>
      </c>
      <c r="O52" s="18">
        <f t="shared" si="39"/>
        <v>0.0892449507149199</v>
      </c>
      <c r="P52" s="18">
        <f t="shared" si="26"/>
        <v>0.00515840253548046</v>
      </c>
      <c r="Q52" s="24">
        <f t="shared" si="27"/>
        <v>0.000825344405676873</v>
      </c>
      <c r="R52" s="18">
        <f t="shared" si="28"/>
        <v>0.0123345666666667</v>
      </c>
      <c r="S52" s="25">
        <f t="shared" si="29"/>
        <v>0.0669131253639668</v>
      </c>
      <c r="T52" s="3">
        <v>0.01</v>
      </c>
      <c r="U52" s="26">
        <f t="shared" si="30"/>
        <v>0.000669131253639668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0.0154691312536397</v>
      </c>
      <c r="AR52" s="29">
        <f t="shared" si="34"/>
        <v>7.70910416666667</v>
      </c>
      <c r="AS52" s="1">
        <f t="shared" si="35"/>
        <v>0.16</v>
      </c>
      <c r="AT52" s="2">
        <f t="shared" si="36"/>
        <v>62.0356314745503</v>
      </c>
      <c r="AU52" s="1">
        <f t="shared" si="37"/>
        <v>7930.59608153102</v>
      </c>
    </row>
    <row r="53" s="1" customFormat="1" spans="1:48">
      <c r="A53" s="13"/>
      <c r="B53" s="13"/>
      <c r="C53" s="16">
        <v>11</v>
      </c>
      <c r="D53" s="19">
        <v>-0.177233960433333</v>
      </c>
      <c r="E53" s="20">
        <f t="shared" si="38"/>
        <v>9.50757570364516</v>
      </c>
      <c r="F53" s="16" t="s">
        <v>75</v>
      </c>
      <c r="G53" s="13">
        <v>12</v>
      </c>
      <c r="H53" s="18">
        <f t="shared" si="21"/>
        <v>-0.177233960433333</v>
      </c>
      <c r="I53" s="18">
        <f t="shared" si="22"/>
        <v>272.972766039567</v>
      </c>
      <c r="J53" s="18">
        <f t="shared" si="23"/>
        <v>0.0170276866935406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0.161177589846106</v>
      </c>
      <c r="P53" s="18">
        <f t="shared" si="26"/>
        <v>0.00274448150191949</v>
      </c>
      <c r="Q53" s="24">
        <f t="shared" si="27"/>
        <v>0.000439117040307118</v>
      </c>
      <c r="R53" s="18">
        <f t="shared" si="28"/>
        <v>0.0123345666666667</v>
      </c>
      <c r="S53" s="25">
        <f t="shared" si="29"/>
        <v>0.0356005242967961</v>
      </c>
      <c r="T53" s="3">
        <v>0.01</v>
      </c>
      <c r="U53" s="26">
        <f t="shared" si="30"/>
        <v>0.000356005242967961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0.015156005242968</v>
      </c>
      <c r="AR53" s="29">
        <f t="shared" si="34"/>
        <v>7.70910416666667</v>
      </c>
      <c r="AS53" s="1">
        <f t="shared" si="35"/>
        <v>0.16</v>
      </c>
      <c r="AT53" s="2">
        <f t="shared" si="36"/>
        <v>62.0356314745503</v>
      </c>
      <c r="AU53" s="1">
        <f t="shared" si="37"/>
        <v>7770.06502955781</v>
      </c>
      <c r="AV53" s="1">
        <f>SUM(AU42:AU53)</f>
        <v>139489.294837455</v>
      </c>
    </row>
    <row r="54" s="1" customFormat="1" spans="1:46">
      <c r="A54" s="13"/>
      <c r="B54" s="13"/>
      <c r="C54" s="16">
        <v>12</v>
      </c>
      <c r="D54" s="19">
        <v>-6.02143754658065</v>
      </c>
      <c r="E54" s="20">
        <f t="shared" si="38"/>
        <v>-0.177233960433333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3" t="s">
        <v>44</v>
      </c>
      <c r="T56" s="23"/>
      <c r="U56" s="23"/>
      <c r="V56" s="23" t="s">
        <v>45</v>
      </c>
      <c r="W56" s="23" t="s">
        <v>46</v>
      </c>
      <c r="X56" s="23" t="s">
        <v>47</v>
      </c>
      <c r="Y56" s="23" t="s">
        <v>48</v>
      </c>
      <c r="Z56" s="23" t="s">
        <v>49</v>
      </c>
      <c r="AA56" s="23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134.758</v>
      </c>
      <c r="C58" s="16" t="s">
        <v>72</v>
      </c>
      <c r="D58" s="17">
        <v>-5</v>
      </c>
      <c r="E58" s="16"/>
      <c r="F58" s="16"/>
      <c r="G58" s="13">
        <v>1</v>
      </c>
      <c r="H58" s="18">
        <f t="shared" ref="H58:H69" si="40">E59</f>
        <v>-5</v>
      </c>
      <c r="I58" s="18">
        <f t="shared" ref="I58:I69" si="41">H58+273.15</f>
        <v>268.15</v>
      </c>
      <c r="J58" s="18">
        <f t="shared" ref="J58:J69" si="42">EXP(($C$16*(I58-$C$14))/($C$17*I58*$C$14))</f>
        <v>0.00896487173486583</v>
      </c>
      <c r="K58" s="18">
        <f t="shared" ref="K58:K69" si="43">$B$58/12</f>
        <v>11.2298333333333</v>
      </c>
      <c r="L58" s="18">
        <f t="shared" ref="L58:L69" si="44">K58*$B$59/100</f>
        <v>3.032055</v>
      </c>
      <c r="M58" s="13" t="s">
        <v>73</v>
      </c>
      <c r="N58" s="13"/>
      <c r="O58" s="18">
        <f>L58</f>
        <v>3.032055</v>
      </c>
      <c r="P58" s="18">
        <f t="shared" ref="P58:P69" si="45">O58*J58</f>
        <v>0.0271819841680586</v>
      </c>
      <c r="Q58" s="24">
        <f t="shared" ref="Q58:Q69" si="46">P58*$B$60</f>
        <v>0.007882775408737</v>
      </c>
      <c r="R58" s="18">
        <f t="shared" ref="R58:R69" si="47">L58*$B$60</f>
        <v>0.87929595</v>
      </c>
      <c r="S58" s="25">
        <f t="shared" ref="S58:S69" si="48">Q58/R58</f>
        <v>0.00896487173486583</v>
      </c>
      <c r="T58" s="3">
        <v>0.27</v>
      </c>
      <c r="U58" s="26">
        <f t="shared" ref="U58:U69" si="49">S58*T58</f>
        <v>0.00242051536841378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0.226870306136083</v>
      </c>
      <c r="AC58" s="29">
        <f t="shared" ref="AC58:AC69" si="51">$B$58/12</f>
        <v>11.2298333333333</v>
      </c>
      <c r="AD58" s="1">
        <f t="shared" ref="AD58:AD69" si="52">$B$60</f>
        <v>0.29</v>
      </c>
      <c r="AE58" s="30">
        <f t="shared" ref="AE58:AE69" si="53">$E$7/12</f>
        <v>12.0321917808219</v>
      </c>
      <c r="AF58" s="1">
        <f t="shared" ref="AF58:AF69" si="54">AE58*10000*AC58*AB58</f>
        <v>306546.042205403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9">
        <v>-8.55655966858065</v>
      </c>
      <c r="E59" s="20">
        <f t="shared" ref="E59:E70" si="55">D58</f>
        <v>-5</v>
      </c>
      <c r="F59" s="16" t="s">
        <v>73</v>
      </c>
      <c r="G59" s="13">
        <v>2</v>
      </c>
      <c r="H59" s="18">
        <f t="shared" si="40"/>
        <v>-8.55655966858065</v>
      </c>
      <c r="I59" s="18">
        <f t="shared" si="41"/>
        <v>264.593440331419</v>
      </c>
      <c r="J59" s="18">
        <f t="shared" si="42"/>
        <v>0.00550268454779956</v>
      </c>
      <c r="K59" s="18">
        <f t="shared" si="43"/>
        <v>11.2298333333333</v>
      </c>
      <c r="L59" s="18">
        <f t="shared" si="44"/>
        <v>3.032055</v>
      </c>
      <c r="M59" s="13" t="s">
        <v>73</v>
      </c>
      <c r="N59" s="13"/>
      <c r="O59" s="18">
        <f t="shared" ref="O59:O69" si="56">L59+O58-P58-N59</f>
        <v>6.03692801583194</v>
      </c>
      <c r="P59" s="18">
        <f t="shared" si="45"/>
        <v>0.0332193105088967</v>
      </c>
      <c r="Q59" s="24">
        <f t="shared" si="46"/>
        <v>0.00963360004758004</v>
      </c>
      <c r="R59" s="18">
        <f t="shared" si="47"/>
        <v>0.87929595</v>
      </c>
      <c r="S59" s="25">
        <f t="shared" si="48"/>
        <v>0.0109560382344307</v>
      </c>
      <c r="T59" s="3">
        <v>0.27</v>
      </c>
      <c r="U59" s="26">
        <f t="shared" si="49"/>
        <v>0.00295813032329628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0.226974764721816</v>
      </c>
      <c r="AC59" s="29">
        <f t="shared" si="51"/>
        <v>11.2298333333333</v>
      </c>
      <c r="AD59" s="1">
        <f t="shared" si="52"/>
        <v>0.29</v>
      </c>
      <c r="AE59" s="30">
        <f t="shared" si="53"/>
        <v>12.0321917808219</v>
      </c>
      <c r="AF59" s="1">
        <f t="shared" si="54"/>
        <v>306687.186132859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37</v>
      </c>
      <c r="B60" s="13">
        <f>H7</f>
        <v>0.29</v>
      </c>
      <c r="C60" s="16">
        <v>2</v>
      </c>
      <c r="D60" s="19">
        <v>-5.15439800389655</v>
      </c>
      <c r="E60" s="20">
        <f t="shared" si="55"/>
        <v>-8.55655966858065</v>
      </c>
      <c r="F60" s="16" t="s">
        <v>73</v>
      </c>
      <c r="G60" s="13">
        <v>3</v>
      </c>
      <c r="H60" s="18">
        <f t="shared" si="40"/>
        <v>-5.15439800389655</v>
      </c>
      <c r="I60" s="18">
        <f t="shared" si="41"/>
        <v>267.995601996103</v>
      </c>
      <c r="J60" s="18">
        <f t="shared" si="42"/>
        <v>0.00877927883476638</v>
      </c>
      <c r="K60" s="18">
        <f t="shared" si="43"/>
        <v>11.2298333333333</v>
      </c>
      <c r="L60" s="18">
        <f t="shared" si="44"/>
        <v>3.032055</v>
      </c>
      <c r="M60" s="13" t="s">
        <v>73</v>
      </c>
      <c r="N60" s="13"/>
      <c r="O60" s="18">
        <f t="shared" si="56"/>
        <v>9.03576370532305</v>
      </c>
      <c r="P60" s="18">
        <f t="shared" si="45"/>
        <v>0.0793274890540929</v>
      </c>
      <c r="Q60" s="24">
        <f t="shared" si="46"/>
        <v>0.0230049718256869</v>
      </c>
      <c r="R60" s="18">
        <f t="shared" si="47"/>
        <v>0.87929595</v>
      </c>
      <c r="S60" s="25">
        <f t="shared" si="48"/>
        <v>0.0261629452810364</v>
      </c>
      <c r="T60" s="3">
        <v>0.27</v>
      </c>
      <c r="U60" s="26">
        <f t="shared" si="49"/>
        <v>0.00706399522587983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0.227772534272388</v>
      </c>
      <c r="AC60" s="29">
        <f t="shared" si="51"/>
        <v>11.2298333333333</v>
      </c>
      <c r="AD60" s="1">
        <f t="shared" si="52"/>
        <v>0.29</v>
      </c>
      <c r="AE60" s="30">
        <f t="shared" si="53"/>
        <v>12.0321917808219</v>
      </c>
      <c r="AF60" s="1">
        <f t="shared" si="54"/>
        <v>307765.128427224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9">
        <v>3.67809184867742</v>
      </c>
      <c r="E61" s="20">
        <f t="shared" si="55"/>
        <v>-5.15439800389655</v>
      </c>
      <c r="F61" s="16" t="s">
        <v>73</v>
      </c>
      <c r="G61" s="13">
        <v>4</v>
      </c>
      <c r="H61" s="18">
        <f t="shared" si="40"/>
        <v>3.67809184867742</v>
      </c>
      <c r="I61" s="18">
        <f t="shared" si="41"/>
        <v>276.828091848677</v>
      </c>
      <c r="J61" s="18">
        <f t="shared" si="42"/>
        <v>0.0279831210459509</v>
      </c>
      <c r="K61" s="18">
        <f t="shared" si="43"/>
        <v>11.2298333333333</v>
      </c>
      <c r="L61" s="18">
        <f t="shared" si="44"/>
        <v>3.032055</v>
      </c>
      <c r="M61" s="13" t="s">
        <v>73</v>
      </c>
      <c r="N61" s="13"/>
      <c r="O61" s="18">
        <f t="shared" si="56"/>
        <v>11.988491216269</v>
      </c>
      <c r="P61" s="18">
        <f t="shared" si="45"/>
        <v>0.335475400863173</v>
      </c>
      <c r="Q61" s="24">
        <f t="shared" si="46"/>
        <v>0.0972878662503202</v>
      </c>
      <c r="R61" s="18">
        <f t="shared" si="47"/>
        <v>0.87929595</v>
      </c>
      <c r="S61" s="25">
        <f t="shared" si="48"/>
        <v>0.110642914084069</v>
      </c>
      <c r="T61" s="3">
        <v>0.27</v>
      </c>
      <c r="U61" s="26">
        <f t="shared" si="49"/>
        <v>0.0298735868026988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0.232204437915764</v>
      </c>
      <c r="AC61" s="29">
        <f t="shared" si="51"/>
        <v>11.2298333333333</v>
      </c>
      <c r="AD61" s="1">
        <f t="shared" si="52"/>
        <v>0.29</v>
      </c>
      <c r="AE61" s="30">
        <f t="shared" si="53"/>
        <v>12.0321917808219</v>
      </c>
      <c r="AF61" s="1">
        <f t="shared" si="54"/>
        <v>313753.494839961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9">
        <v>11.8032913416</v>
      </c>
      <c r="E62" s="20">
        <f t="shared" si="55"/>
        <v>3.67809184867742</v>
      </c>
      <c r="F62" s="16" t="s">
        <v>73</v>
      </c>
      <c r="G62" s="13">
        <v>5</v>
      </c>
      <c r="H62" s="18">
        <f t="shared" si="40"/>
        <v>11.8032913416</v>
      </c>
      <c r="I62" s="18">
        <f t="shared" si="41"/>
        <v>284.9532913416</v>
      </c>
      <c r="J62" s="18">
        <f t="shared" si="42"/>
        <v>0.076288388383982</v>
      </c>
      <c r="K62" s="18">
        <f t="shared" si="43"/>
        <v>11.2298333333333</v>
      </c>
      <c r="L62" s="18">
        <f t="shared" si="44"/>
        <v>3.032055</v>
      </c>
      <c r="M62" s="13" t="s">
        <v>75</v>
      </c>
      <c r="N62" s="18">
        <f>(O61-P61)*$C$22/100</f>
        <v>11.0703650246355</v>
      </c>
      <c r="O62" s="18">
        <f t="shared" si="56"/>
        <v>3.61470579077029</v>
      </c>
      <c r="P62" s="18">
        <f t="shared" si="45"/>
        <v>0.275760079260113</v>
      </c>
      <c r="Q62" s="24">
        <f t="shared" si="46"/>
        <v>0.0799704229854327</v>
      </c>
      <c r="R62" s="18">
        <f t="shared" si="47"/>
        <v>0.87929595</v>
      </c>
      <c r="S62" s="25">
        <f t="shared" si="48"/>
        <v>0.0909482444283209</v>
      </c>
      <c r="T62" s="3">
        <v>0.27</v>
      </c>
      <c r="U62" s="26">
        <f t="shared" si="49"/>
        <v>0.0245560259956467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0.279971235850954</v>
      </c>
      <c r="AC62" s="29">
        <f t="shared" si="51"/>
        <v>11.2298333333333</v>
      </c>
      <c r="AD62" s="1">
        <f t="shared" si="52"/>
        <v>0.29</v>
      </c>
      <c r="AE62" s="30">
        <f t="shared" si="53"/>
        <v>12.0321917808219</v>
      </c>
      <c r="AF62" s="1">
        <f t="shared" si="54"/>
        <v>378295.757356566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9">
        <v>16.7789411070968</v>
      </c>
      <c r="E63" s="20">
        <f t="shared" si="55"/>
        <v>11.8032913416</v>
      </c>
      <c r="F63" s="16" t="s">
        <v>75</v>
      </c>
      <c r="G63" s="13">
        <v>6</v>
      </c>
      <c r="H63" s="18">
        <f t="shared" si="40"/>
        <v>16.7789411070968</v>
      </c>
      <c r="I63" s="18">
        <f t="shared" si="41"/>
        <v>289.928941107097</v>
      </c>
      <c r="J63" s="18">
        <f t="shared" si="42"/>
        <v>0.137129992857943</v>
      </c>
      <c r="K63" s="18">
        <f t="shared" si="43"/>
        <v>11.2298333333333</v>
      </c>
      <c r="L63" s="18">
        <f t="shared" si="44"/>
        <v>3.032055</v>
      </c>
      <c r="M63" s="13" t="s">
        <v>73</v>
      </c>
      <c r="N63" s="13"/>
      <c r="O63" s="18">
        <f t="shared" si="56"/>
        <v>6.37100071151018</v>
      </c>
      <c r="P63" s="18">
        <f t="shared" si="45"/>
        <v>0.87365528206734</v>
      </c>
      <c r="Q63" s="24">
        <f t="shared" si="46"/>
        <v>0.253360031799529</v>
      </c>
      <c r="R63" s="18">
        <f t="shared" si="47"/>
        <v>0.87929595</v>
      </c>
      <c r="S63" s="25">
        <f t="shared" si="48"/>
        <v>0.288139655140603</v>
      </c>
      <c r="T63" s="3">
        <v>0.27</v>
      </c>
      <c r="U63" s="26">
        <f t="shared" si="49"/>
        <v>0.0777977068879628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0"/>
        <v>0.290316094448331</v>
      </c>
      <c r="AC63" s="29">
        <f t="shared" si="51"/>
        <v>11.2298333333333</v>
      </c>
      <c r="AD63" s="1">
        <f t="shared" si="52"/>
        <v>0.29</v>
      </c>
      <c r="AE63" s="30">
        <f t="shared" si="53"/>
        <v>12.0321917808219</v>
      </c>
      <c r="AF63" s="1">
        <f t="shared" si="54"/>
        <v>392273.679431121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9">
        <v>21.0450385206667</v>
      </c>
      <c r="E64" s="20">
        <f t="shared" si="55"/>
        <v>16.7789411070968</v>
      </c>
      <c r="F64" s="16" t="s">
        <v>73</v>
      </c>
      <c r="G64" s="13">
        <v>7</v>
      </c>
      <c r="H64" s="18">
        <f t="shared" si="40"/>
        <v>21.0450385206667</v>
      </c>
      <c r="I64" s="18">
        <f t="shared" si="41"/>
        <v>294.195038520667</v>
      </c>
      <c r="J64" s="18">
        <f t="shared" si="42"/>
        <v>0.223166661435083</v>
      </c>
      <c r="K64" s="18">
        <f t="shared" si="43"/>
        <v>11.2298333333333</v>
      </c>
      <c r="L64" s="18">
        <f t="shared" si="44"/>
        <v>3.032055</v>
      </c>
      <c r="M64" s="13" t="s">
        <v>73</v>
      </c>
      <c r="N64" s="13"/>
      <c r="O64" s="18">
        <f t="shared" si="56"/>
        <v>8.52940042944284</v>
      </c>
      <c r="P64" s="18">
        <f t="shared" si="45"/>
        <v>1.90347781788172</v>
      </c>
      <c r="Q64" s="24">
        <f t="shared" si="46"/>
        <v>0.552008567185699</v>
      </c>
      <c r="R64" s="18">
        <f t="shared" si="47"/>
        <v>0.87929595</v>
      </c>
      <c r="S64" s="25">
        <f t="shared" si="48"/>
        <v>0.627784726161538</v>
      </c>
      <c r="T64" s="3">
        <v>0.27</v>
      </c>
      <c r="U64" s="26">
        <f t="shared" si="49"/>
        <v>0.169501876063615</v>
      </c>
      <c r="V64" s="3">
        <v>220.1</v>
      </c>
      <c r="W64" s="27">
        <v>12.1</v>
      </c>
      <c r="X64" s="27">
        <v>4.5</v>
      </c>
      <c r="Y64" s="27">
        <v>1.5</v>
      </c>
      <c r="Z64" s="27">
        <v>6.8</v>
      </c>
      <c r="AA64" s="3">
        <v>30.2</v>
      </c>
      <c r="AB64" s="2">
        <f t="shared" si="50"/>
        <v>0.30813421451916</v>
      </c>
      <c r="AC64" s="29">
        <f t="shared" si="51"/>
        <v>11.2298333333333</v>
      </c>
      <c r="AD64" s="1">
        <f t="shared" si="52"/>
        <v>0.29</v>
      </c>
      <c r="AE64" s="30">
        <f t="shared" si="53"/>
        <v>12.0321917808219</v>
      </c>
      <c r="AF64" s="1">
        <f t="shared" si="54"/>
        <v>416349.435665068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9">
        <v>22.7018222364516</v>
      </c>
      <c r="E65" s="20">
        <f t="shared" si="55"/>
        <v>21.0450385206667</v>
      </c>
      <c r="F65" s="16" t="s">
        <v>73</v>
      </c>
      <c r="G65" s="13">
        <v>8</v>
      </c>
      <c r="H65" s="18">
        <f t="shared" si="40"/>
        <v>22.7018222364516</v>
      </c>
      <c r="I65" s="18">
        <f t="shared" si="41"/>
        <v>295.851822236452</v>
      </c>
      <c r="J65" s="18">
        <f t="shared" si="42"/>
        <v>0.268609878435165</v>
      </c>
      <c r="K65" s="18">
        <f t="shared" si="43"/>
        <v>11.2298333333333</v>
      </c>
      <c r="L65" s="18">
        <f t="shared" si="44"/>
        <v>3.032055</v>
      </c>
      <c r="M65" s="13" t="s">
        <v>73</v>
      </c>
      <c r="N65" s="13"/>
      <c r="O65" s="18">
        <f t="shared" si="56"/>
        <v>9.65797761156112</v>
      </c>
      <c r="P65" s="18">
        <f t="shared" si="45"/>
        <v>2.59422819217098</v>
      </c>
      <c r="Q65" s="24">
        <f t="shared" si="46"/>
        <v>0.752326175729583</v>
      </c>
      <c r="R65" s="18">
        <f t="shared" si="47"/>
        <v>0.87929595</v>
      </c>
      <c r="S65" s="25">
        <f t="shared" si="48"/>
        <v>0.855600637907616</v>
      </c>
      <c r="T65" s="3">
        <v>0.27</v>
      </c>
      <c r="U65" s="26">
        <f t="shared" si="49"/>
        <v>0.231012172235056</v>
      </c>
      <c r="V65" s="3">
        <v>220.1</v>
      </c>
      <c r="W65" s="27">
        <v>12.1</v>
      </c>
      <c r="X65" s="27">
        <v>4.5</v>
      </c>
      <c r="Y65" s="27">
        <v>1.5</v>
      </c>
      <c r="Z65" s="27">
        <v>6.8</v>
      </c>
      <c r="AA65" s="3">
        <v>30.2</v>
      </c>
      <c r="AB65" s="2">
        <f t="shared" si="50"/>
        <v>0.320085665065271</v>
      </c>
      <c r="AC65" s="29">
        <f t="shared" si="51"/>
        <v>11.2298333333333</v>
      </c>
      <c r="AD65" s="1">
        <f t="shared" si="52"/>
        <v>0.29</v>
      </c>
      <c r="AE65" s="30">
        <f t="shared" si="53"/>
        <v>12.0321917808219</v>
      </c>
      <c r="AF65" s="1">
        <f t="shared" si="54"/>
        <v>432498.176881675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9">
        <v>21.7499245829032</v>
      </c>
      <c r="E66" s="20">
        <f t="shared" si="55"/>
        <v>22.7018222364516</v>
      </c>
      <c r="F66" s="16" t="s">
        <v>73</v>
      </c>
      <c r="G66" s="13">
        <v>9</v>
      </c>
      <c r="H66" s="18">
        <f t="shared" si="40"/>
        <v>21.7499245829032</v>
      </c>
      <c r="I66" s="18">
        <f t="shared" si="41"/>
        <v>294.899924582903</v>
      </c>
      <c r="J66" s="18">
        <f t="shared" si="42"/>
        <v>0.24153819843044</v>
      </c>
      <c r="K66" s="18">
        <f t="shared" si="43"/>
        <v>11.2298333333333</v>
      </c>
      <c r="L66" s="18">
        <f t="shared" si="44"/>
        <v>3.032055</v>
      </c>
      <c r="M66" s="13" t="s">
        <v>73</v>
      </c>
      <c r="N66" s="13"/>
      <c r="O66" s="18">
        <f t="shared" si="56"/>
        <v>10.0958044193901</v>
      </c>
      <c r="P66" s="18">
        <f t="shared" si="45"/>
        <v>2.43852241116557</v>
      </c>
      <c r="Q66" s="24">
        <f t="shared" si="46"/>
        <v>0.707171499238015</v>
      </c>
      <c r="R66" s="18">
        <f t="shared" si="47"/>
        <v>0.87929595</v>
      </c>
      <c r="S66" s="25">
        <f t="shared" si="48"/>
        <v>0.804247420038742</v>
      </c>
      <c r="T66" s="3">
        <v>0.27</v>
      </c>
      <c r="U66" s="26">
        <f t="shared" si="49"/>
        <v>0.21714680341046</v>
      </c>
      <c r="V66" s="3">
        <v>180.9</v>
      </c>
      <c r="W66" s="27">
        <v>6</v>
      </c>
      <c r="X66" s="27">
        <v>3</v>
      </c>
      <c r="Y66" s="27">
        <v>0.3</v>
      </c>
      <c r="Z66" s="27">
        <v>6</v>
      </c>
      <c r="AA66" s="3">
        <v>30.2</v>
      </c>
      <c r="AB66" s="2">
        <f t="shared" si="50"/>
        <v>0.268591623902652</v>
      </c>
      <c r="AC66" s="29">
        <f t="shared" si="51"/>
        <v>11.2298333333333</v>
      </c>
      <c r="AD66" s="1">
        <f t="shared" si="52"/>
        <v>0.29</v>
      </c>
      <c r="AE66" s="30">
        <f t="shared" si="53"/>
        <v>12.0321917808219</v>
      </c>
      <c r="AF66" s="1">
        <f t="shared" si="54"/>
        <v>362919.68164178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9">
        <v>14.5413392801667</v>
      </c>
      <c r="E67" s="20">
        <f t="shared" si="55"/>
        <v>21.7499245829032</v>
      </c>
      <c r="F67" s="16" t="s">
        <v>73</v>
      </c>
      <c r="G67" s="13">
        <v>10</v>
      </c>
      <c r="H67" s="18">
        <f t="shared" si="40"/>
        <v>14.5413392801667</v>
      </c>
      <c r="I67" s="18">
        <f t="shared" si="41"/>
        <v>287.691339280167</v>
      </c>
      <c r="J67" s="18">
        <f t="shared" si="42"/>
        <v>0.105607046079499</v>
      </c>
      <c r="K67" s="18">
        <f t="shared" si="43"/>
        <v>11.2298333333333</v>
      </c>
      <c r="L67" s="18">
        <f t="shared" si="44"/>
        <v>3.032055</v>
      </c>
      <c r="M67" s="13" t="s">
        <v>73</v>
      </c>
      <c r="N67" s="13"/>
      <c r="O67" s="18">
        <f t="shared" si="56"/>
        <v>10.6893370082246</v>
      </c>
      <c r="P67" s="18">
        <f t="shared" si="45"/>
        <v>1.12886930598687</v>
      </c>
      <c r="Q67" s="24">
        <f t="shared" si="46"/>
        <v>0.327372098736191</v>
      </c>
      <c r="R67" s="18">
        <f t="shared" si="47"/>
        <v>0.87929595</v>
      </c>
      <c r="S67" s="25">
        <f t="shared" si="48"/>
        <v>0.372311619013133</v>
      </c>
      <c r="T67" s="3">
        <v>0.27</v>
      </c>
      <c r="U67" s="26">
        <f t="shared" si="49"/>
        <v>0.100524137133546</v>
      </c>
      <c r="V67" s="3">
        <v>180.9</v>
      </c>
      <c r="W67" s="27">
        <v>6</v>
      </c>
      <c r="X67" s="27">
        <v>3</v>
      </c>
      <c r="Y67" s="27">
        <v>0.3</v>
      </c>
      <c r="Z67" s="27">
        <v>6</v>
      </c>
      <c r="AA67" s="3">
        <v>30.2</v>
      </c>
      <c r="AB67" s="2">
        <f t="shared" si="50"/>
        <v>0.245931839845048</v>
      </c>
      <c r="AC67" s="29">
        <f t="shared" si="51"/>
        <v>11.2298333333333</v>
      </c>
      <c r="AD67" s="1">
        <f t="shared" si="52"/>
        <v>0.29</v>
      </c>
      <c r="AE67" s="30">
        <f t="shared" si="53"/>
        <v>12.0321917808219</v>
      </c>
      <c r="AF67" s="1">
        <f t="shared" si="54"/>
        <v>332301.89283375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9">
        <v>9.50757570364516</v>
      </c>
      <c r="E68" s="20">
        <f t="shared" si="55"/>
        <v>14.5413392801667</v>
      </c>
      <c r="F68" s="16" t="s">
        <v>73</v>
      </c>
      <c r="G68" s="13">
        <v>11</v>
      </c>
      <c r="H68" s="18">
        <f t="shared" si="40"/>
        <v>9.50757570364516</v>
      </c>
      <c r="I68" s="18">
        <f t="shared" si="41"/>
        <v>282.657575703645</v>
      </c>
      <c r="J68" s="18">
        <f t="shared" si="42"/>
        <v>0.0578004973296274</v>
      </c>
      <c r="K68" s="18">
        <f t="shared" si="43"/>
        <v>11.2298333333333</v>
      </c>
      <c r="L68" s="18">
        <f t="shared" si="44"/>
        <v>3.032055</v>
      </c>
      <c r="M68" s="13" t="s">
        <v>75</v>
      </c>
      <c r="N68" s="18">
        <f>(O67-P67)*$C$22/100</f>
        <v>9.08244431712582</v>
      </c>
      <c r="O68" s="18">
        <f t="shared" si="56"/>
        <v>3.51007838511189</v>
      </c>
      <c r="P68" s="18">
        <f t="shared" si="45"/>
        <v>0.202884276325442</v>
      </c>
      <c r="Q68" s="24">
        <f t="shared" si="46"/>
        <v>0.0588364401343783</v>
      </c>
      <c r="R68" s="18">
        <f t="shared" si="47"/>
        <v>0.87929595</v>
      </c>
      <c r="S68" s="25">
        <f t="shared" si="48"/>
        <v>0.0669131253639668</v>
      </c>
      <c r="T68" s="3">
        <v>0.27</v>
      </c>
      <c r="U68" s="26">
        <f t="shared" si="49"/>
        <v>0.018066543848271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0.229910329469719</v>
      </c>
      <c r="AC68" s="29">
        <f t="shared" si="51"/>
        <v>11.2298333333333</v>
      </c>
      <c r="AD68" s="1">
        <f t="shared" si="52"/>
        <v>0.29</v>
      </c>
      <c r="AE68" s="30">
        <f t="shared" si="53"/>
        <v>12.0321917808219</v>
      </c>
      <c r="AF68" s="1">
        <f t="shared" si="54"/>
        <v>310653.706787031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9">
        <v>-0.177233960433333</v>
      </c>
      <c r="E69" s="20">
        <f t="shared" si="55"/>
        <v>9.50757570364516</v>
      </c>
      <c r="F69" s="16" t="s">
        <v>75</v>
      </c>
      <c r="G69" s="13">
        <v>12</v>
      </c>
      <c r="H69" s="18">
        <f t="shared" si="40"/>
        <v>-0.177233960433333</v>
      </c>
      <c r="I69" s="18">
        <f t="shared" si="41"/>
        <v>272.972766039567</v>
      </c>
      <c r="J69" s="18">
        <f t="shared" si="42"/>
        <v>0.0170276866935406</v>
      </c>
      <c r="K69" s="18">
        <f t="shared" si="43"/>
        <v>11.2298333333333</v>
      </c>
      <c r="L69" s="18">
        <f t="shared" si="44"/>
        <v>3.032055</v>
      </c>
      <c r="M69" s="13" t="s">
        <v>73</v>
      </c>
      <c r="N69" s="13"/>
      <c r="O69" s="18">
        <f t="shared" si="56"/>
        <v>6.33924910878644</v>
      </c>
      <c r="P69" s="18">
        <f t="shared" si="45"/>
        <v>0.107942747696722</v>
      </c>
      <c r="Q69" s="24">
        <f t="shared" si="46"/>
        <v>0.0313033968320494</v>
      </c>
      <c r="R69" s="18">
        <f t="shared" si="47"/>
        <v>0.87929595</v>
      </c>
      <c r="S69" s="25">
        <f t="shared" si="48"/>
        <v>0.0356005242967961</v>
      </c>
      <c r="T69" s="3">
        <v>0.27</v>
      </c>
      <c r="U69" s="26">
        <f t="shared" si="49"/>
        <v>0.00961214156013494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0.228267639105134</v>
      </c>
      <c r="AC69" s="29">
        <f t="shared" si="51"/>
        <v>11.2298333333333</v>
      </c>
      <c r="AD69" s="1">
        <f t="shared" si="52"/>
        <v>0.29</v>
      </c>
      <c r="AE69" s="30">
        <f t="shared" si="53"/>
        <v>12.0321917808219</v>
      </c>
      <c r="AF69" s="1">
        <f t="shared" si="54"/>
        <v>308434.111642965</v>
      </c>
      <c r="AG69" s="1">
        <f>SUM(AF58:AF69)</f>
        <v>4168478.2938454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9">
        <v>-6.02143754658065</v>
      </c>
      <c r="E70" s="20">
        <f t="shared" si="55"/>
        <v>-0.177233960433333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3" t="s">
        <v>44</v>
      </c>
      <c r="T72" s="23"/>
      <c r="U72" s="23"/>
      <c r="V72" s="23" t="s">
        <v>45</v>
      </c>
      <c r="W72" s="23"/>
      <c r="X72" s="23"/>
      <c r="Y72" s="23" t="s">
        <v>46</v>
      </c>
      <c r="Z72" s="23"/>
      <c r="AA72" s="23"/>
      <c r="AB72" s="23" t="s">
        <v>47</v>
      </c>
      <c r="AC72" s="23"/>
      <c r="AD72" s="23"/>
      <c r="AE72" s="23" t="s">
        <v>48</v>
      </c>
      <c r="AF72" s="23"/>
      <c r="AG72" s="23"/>
      <c r="AH72" s="23" t="s">
        <v>49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51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4" t="s">
        <v>11</v>
      </c>
      <c r="AR73" s="34" t="s">
        <v>12</v>
      </c>
      <c r="AS73" s="34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-5</v>
      </c>
      <c r="E74" s="16"/>
      <c r="F74" s="16"/>
      <c r="G74" s="13">
        <v>1</v>
      </c>
      <c r="H74" s="18">
        <f t="shared" ref="H74:H85" si="57">E75</f>
        <v>-5</v>
      </c>
      <c r="I74" s="18">
        <f t="shared" ref="I74:I85" si="58">H74+273.15</f>
        <v>268.15</v>
      </c>
      <c r="J74" s="18">
        <f t="shared" ref="J74:J85" si="59">EXP(($C$16*(I74-$C$14))/($C$17*I74*$C$14))</f>
        <v>0.00896487173486583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0.00467267044564677</v>
      </c>
      <c r="Q74" s="24">
        <f t="shared" ref="Q74:Q85" si="63">P74*$B$76</f>
        <v>0.00121489431586816</v>
      </c>
      <c r="R74" s="18">
        <f t="shared" ref="R74:R85" si="64">L74*$B$76</f>
        <v>0.1355172</v>
      </c>
      <c r="S74" s="25">
        <f t="shared" ref="S74:S85" si="65">Q74/R74</f>
        <v>0.00896487173486583</v>
      </c>
      <c r="T74" s="3">
        <v>0.01</v>
      </c>
      <c r="U74" s="26">
        <f t="shared" ref="U74:U85" si="66">S74*T74</f>
        <v>8.96487173486583e-5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0.00557964871734866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>$E$8/12</f>
        <v>0.0175</v>
      </c>
      <c r="AX74" s="1">
        <f t="shared" ref="AX74:AX85" si="72">AW74*10000*AV74*0.67*AU74*AT74</f>
        <v>8.86572240183554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-8.55655966858065</v>
      </c>
      <c r="E75" s="20">
        <f t="shared" ref="E75:E86" si="73">D74</f>
        <v>-5</v>
      </c>
      <c r="F75" s="16" t="s">
        <v>73</v>
      </c>
      <c r="G75" s="13">
        <v>2</v>
      </c>
      <c r="H75" s="18">
        <f t="shared" si="57"/>
        <v>-8.55655966858065</v>
      </c>
      <c r="I75" s="18">
        <f t="shared" si="58"/>
        <v>264.593440331419</v>
      </c>
      <c r="J75" s="18">
        <f t="shared" si="59"/>
        <v>0.00550268454779956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1.03776732955435</v>
      </c>
      <c r="P75" s="18">
        <f t="shared" si="62"/>
        <v>0.00571050624854995</v>
      </c>
      <c r="Q75" s="24">
        <f t="shared" si="63"/>
        <v>0.00148473162462299</v>
      </c>
      <c r="R75" s="18">
        <f t="shared" si="64"/>
        <v>0.1355172</v>
      </c>
      <c r="S75" s="25">
        <f t="shared" si="65"/>
        <v>0.0109560382344307</v>
      </c>
      <c r="T75" s="3">
        <v>0.01</v>
      </c>
      <c r="U75" s="26">
        <f t="shared" si="66"/>
        <v>0.000109560382344307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0.00559956038234431</v>
      </c>
      <c r="AU75" s="29">
        <f t="shared" si="70"/>
        <v>52.122</v>
      </c>
      <c r="AV75" s="1">
        <f t="shared" si="71"/>
        <v>0.26</v>
      </c>
      <c r="AW75" s="2">
        <f t="shared" ref="AW75:AW85" si="75">$E$8/12</f>
        <v>0.0175</v>
      </c>
      <c r="AX75" s="1">
        <f t="shared" si="72"/>
        <v>8.89736082628704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9">
        <v>-5.15439800389655</v>
      </c>
      <c r="E76" s="20">
        <f t="shared" si="73"/>
        <v>-8.55655966858065</v>
      </c>
      <c r="F76" s="16" t="s">
        <v>73</v>
      </c>
      <c r="G76" s="13">
        <v>3</v>
      </c>
      <c r="H76" s="18">
        <f t="shared" si="57"/>
        <v>-5.15439800389655</v>
      </c>
      <c r="I76" s="18">
        <f t="shared" si="58"/>
        <v>267.995601996103</v>
      </c>
      <c r="J76" s="18">
        <f t="shared" si="59"/>
        <v>0.00877927883476638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1.5532768233058</v>
      </c>
      <c r="P76" s="18">
        <f t="shared" si="62"/>
        <v>0.0136366503393818</v>
      </c>
      <c r="Q76" s="24">
        <f t="shared" si="63"/>
        <v>0.00354552908823927</v>
      </c>
      <c r="R76" s="18">
        <f t="shared" si="64"/>
        <v>0.1355172</v>
      </c>
      <c r="S76" s="25">
        <f t="shared" si="65"/>
        <v>0.0261629452810364</v>
      </c>
      <c r="T76" s="3">
        <v>0.01</v>
      </c>
      <c r="U76" s="26">
        <f t="shared" si="66"/>
        <v>0.000261629452810364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0.00575162945281036</v>
      </c>
      <c r="AU76" s="29">
        <f t="shared" si="70"/>
        <v>52.122</v>
      </c>
      <c r="AV76" s="1">
        <f t="shared" si="71"/>
        <v>0.26</v>
      </c>
      <c r="AW76" s="2">
        <f t="shared" si="75"/>
        <v>0.0175</v>
      </c>
      <c r="AX76" s="1">
        <f t="shared" si="72"/>
        <v>9.13898932889605</v>
      </c>
    </row>
    <row r="77" s="1" customFormat="1" spans="1:50">
      <c r="A77" s="13"/>
      <c r="B77" s="13"/>
      <c r="C77" s="16">
        <v>3</v>
      </c>
      <c r="D77" s="19">
        <v>3.67809184867742</v>
      </c>
      <c r="E77" s="20">
        <f t="shared" si="73"/>
        <v>-5.15439800389655</v>
      </c>
      <c r="F77" s="16" t="s">
        <v>73</v>
      </c>
      <c r="G77" s="13">
        <v>4</v>
      </c>
      <c r="H77" s="18">
        <f t="shared" si="57"/>
        <v>3.67809184867742</v>
      </c>
      <c r="I77" s="18">
        <f t="shared" si="58"/>
        <v>276.828091848677</v>
      </c>
      <c r="J77" s="18">
        <f t="shared" si="59"/>
        <v>0.0279831210459509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2.06086017296642</v>
      </c>
      <c r="P77" s="18">
        <f t="shared" si="62"/>
        <v>0.0576692996788987</v>
      </c>
      <c r="Q77" s="24">
        <f t="shared" si="63"/>
        <v>0.0149940179165137</v>
      </c>
      <c r="R77" s="18">
        <f t="shared" si="64"/>
        <v>0.1355172</v>
      </c>
      <c r="S77" s="25">
        <f t="shared" si="65"/>
        <v>0.110642914084069</v>
      </c>
      <c r="T77" s="3">
        <v>0.01</v>
      </c>
      <c r="U77" s="26">
        <f t="shared" si="66"/>
        <v>0.00110642914084069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0.0065964291408407</v>
      </c>
      <c r="AU77" s="29">
        <f t="shared" si="70"/>
        <v>52.122</v>
      </c>
      <c r="AV77" s="1">
        <f t="shared" si="71"/>
        <v>0.26</v>
      </c>
      <c r="AW77" s="2">
        <f t="shared" si="75"/>
        <v>0.0175</v>
      </c>
      <c r="AX77" s="1">
        <f t="shared" si="72"/>
        <v>10.4813246440112</v>
      </c>
    </row>
    <row r="78" s="1" customFormat="1" spans="1:50">
      <c r="A78" s="13"/>
      <c r="B78" s="13"/>
      <c r="C78" s="16">
        <v>4</v>
      </c>
      <c r="D78" s="19">
        <v>11.8032913416</v>
      </c>
      <c r="E78" s="20">
        <f t="shared" si="73"/>
        <v>3.67809184867742</v>
      </c>
      <c r="F78" s="16" t="s">
        <v>73</v>
      </c>
      <c r="G78" s="13">
        <v>5</v>
      </c>
      <c r="H78" s="18">
        <f t="shared" si="57"/>
        <v>11.8032913416</v>
      </c>
      <c r="I78" s="18">
        <f t="shared" si="58"/>
        <v>284.9532913416</v>
      </c>
      <c r="J78" s="18">
        <f t="shared" si="59"/>
        <v>0.076288388383982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1.90303132962315</v>
      </c>
      <c r="O78" s="18">
        <f t="shared" si="74"/>
        <v>0.621379543664376</v>
      </c>
      <c r="P78" s="18">
        <f t="shared" si="62"/>
        <v>0.0474040439609294</v>
      </c>
      <c r="Q78" s="24">
        <f t="shared" si="63"/>
        <v>0.0123250514298417</v>
      </c>
      <c r="R78" s="18">
        <f t="shared" si="64"/>
        <v>0.1355172</v>
      </c>
      <c r="S78" s="25">
        <f t="shared" si="65"/>
        <v>0.0909482444283209</v>
      </c>
      <c r="T78" s="3">
        <v>0.01</v>
      </c>
      <c r="U78" s="26">
        <f t="shared" si="66"/>
        <v>0.000909482444283209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0.0108594824442832</v>
      </c>
      <c r="AU78" s="29">
        <f t="shared" si="70"/>
        <v>52.122</v>
      </c>
      <c r="AV78" s="1">
        <f t="shared" si="71"/>
        <v>0.26</v>
      </c>
      <c r="AW78" s="2">
        <f t="shared" si="75"/>
        <v>0.0175</v>
      </c>
      <c r="AX78" s="1">
        <f t="shared" si="72"/>
        <v>17.2550570216489</v>
      </c>
    </row>
    <row r="79" s="1" customFormat="1" spans="1:50">
      <c r="A79" s="13"/>
      <c r="B79" s="13"/>
      <c r="C79" s="16">
        <v>5</v>
      </c>
      <c r="D79" s="19">
        <v>16.7789411070968</v>
      </c>
      <c r="E79" s="20">
        <f t="shared" si="73"/>
        <v>11.8032913416</v>
      </c>
      <c r="F79" s="16" t="s">
        <v>75</v>
      </c>
      <c r="G79" s="13">
        <v>6</v>
      </c>
      <c r="H79" s="18">
        <f t="shared" si="57"/>
        <v>16.7789411070968</v>
      </c>
      <c r="I79" s="18">
        <f t="shared" si="58"/>
        <v>289.928941107097</v>
      </c>
      <c r="J79" s="18">
        <f t="shared" si="59"/>
        <v>0.137129992857943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1.09519549970345</v>
      </c>
      <c r="P79" s="18">
        <f t="shared" si="62"/>
        <v>0.150184151052385</v>
      </c>
      <c r="Q79" s="24">
        <f t="shared" si="63"/>
        <v>0.0390478792736201</v>
      </c>
      <c r="R79" s="18">
        <f t="shared" si="64"/>
        <v>0.1355172</v>
      </c>
      <c r="S79" s="25">
        <f t="shared" si="65"/>
        <v>0.288139655140603</v>
      </c>
      <c r="T79" s="3">
        <v>0.01</v>
      </c>
      <c r="U79" s="26">
        <f t="shared" si="66"/>
        <v>0.00288139655140603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0.012831396551406</v>
      </c>
      <c r="AU79" s="29">
        <f t="shared" si="70"/>
        <v>52.122</v>
      </c>
      <c r="AV79" s="1">
        <f t="shared" si="71"/>
        <v>0.26</v>
      </c>
      <c r="AW79" s="2">
        <f t="shared" si="75"/>
        <v>0.0175</v>
      </c>
      <c r="AX79" s="1">
        <f t="shared" si="72"/>
        <v>20.388308586332</v>
      </c>
    </row>
    <row r="80" s="1" customFormat="1" spans="1:50">
      <c r="A80" s="13"/>
      <c r="B80" s="13"/>
      <c r="C80" s="16">
        <v>6</v>
      </c>
      <c r="D80" s="19">
        <v>21.0450385206667</v>
      </c>
      <c r="E80" s="20">
        <f t="shared" si="73"/>
        <v>16.7789411070968</v>
      </c>
      <c r="F80" s="16" t="s">
        <v>73</v>
      </c>
      <c r="G80" s="13">
        <v>7</v>
      </c>
      <c r="H80" s="18">
        <f t="shared" si="57"/>
        <v>21.0450385206667</v>
      </c>
      <c r="I80" s="18">
        <f t="shared" si="58"/>
        <v>294.195038520667</v>
      </c>
      <c r="J80" s="18">
        <f t="shared" si="59"/>
        <v>0.223166661435083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1.46623134865106</v>
      </c>
      <c r="P80" s="18">
        <f t="shared" si="62"/>
        <v>0.327213954969917</v>
      </c>
      <c r="Q80" s="24">
        <f t="shared" si="63"/>
        <v>0.0850756282921783</v>
      </c>
      <c r="R80" s="18">
        <f t="shared" si="64"/>
        <v>0.1355172</v>
      </c>
      <c r="S80" s="25">
        <f t="shared" si="65"/>
        <v>0.627784726161538</v>
      </c>
      <c r="T80" s="3">
        <v>0.01</v>
      </c>
      <c r="U80" s="26">
        <f t="shared" si="66"/>
        <v>0.00627784726161538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8"/>
        <v>0.0075</v>
      </c>
      <c r="AT80" s="2">
        <f t="shared" si="69"/>
        <v>0.0162278472616154</v>
      </c>
      <c r="AU80" s="29">
        <f t="shared" si="70"/>
        <v>52.122</v>
      </c>
      <c r="AV80" s="1">
        <f t="shared" si="71"/>
        <v>0.26</v>
      </c>
      <c r="AW80" s="2">
        <f t="shared" si="75"/>
        <v>0.0175</v>
      </c>
      <c r="AX80" s="1">
        <f t="shared" si="72"/>
        <v>25.7850621587579</v>
      </c>
    </row>
    <row r="81" s="1" customFormat="1" spans="1:50">
      <c r="A81" s="13"/>
      <c r="B81" s="13"/>
      <c r="C81" s="16">
        <v>7</v>
      </c>
      <c r="D81" s="19">
        <v>22.7018222364516</v>
      </c>
      <c r="E81" s="20">
        <f t="shared" si="73"/>
        <v>21.0450385206667</v>
      </c>
      <c r="F81" s="16" t="s">
        <v>73</v>
      </c>
      <c r="G81" s="13">
        <v>8</v>
      </c>
      <c r="H81" s="18">
        <f t="shared" si="57"/>
        <v>22.7018222364516</v>
      </c>
      <c r="I81" s="18">
        <f t="shared" si="58"/>
        <v>295.851822236452</v>
      </c>
      <c r="J81" s="18">
        <f t="shared" si="59"/>
        <v>0.268609878435165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1.66023739368115</v>
      </c>
      <c r="P81" s="18">
        <f t="shared" si="62"/>
        <v>0.445956164490208</v>
      </c>
      <c r="Q81" s="24">
        <f t="shared" si="63"/>
        <v>0.115948602767454</v>
      </c>
      <c r="R81" s="18">
        <f t="shared" si="64"/>
        <v>0.1355172</v>
      </c>
      <c r="S81" s="25">
        <f t="shared" si="65"/>
        <v>0.855600637907616</v>
      </c>
      <c r="T81" s="3">
        <v>0.01</v>
      </c>
      <c r="U81" s="26">
        <f t="shared" si="66"/>
        <v>0.00855600637907616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0.015</v>
      </c>
      <c r="AR81" s="3">
        <v>0.5</v>
      </c>
      <c r="AS81" s="3">
        <f t="shared" si="68"/>
        <v>0.0075</v>
      </c>
      <c r="AT81" s="2">
        <f t="shared" si="69"/>
        <v>0.0185060063790762</v>
      </c>
      <c r="AU81" s="29">
        <f t="shared" si="70"/>
        <v>52.122</v>
      </c>
      <c r="AV81" s="1">
        <f t="shared" si="71"/>
        <v>0.26</v>
      </c>
      <c r="AW81" s="2">
        <f t="shared" si="75"/>
        <v>0.0175</v>
      </c>
      <c r="AX81" s="1">
        <f t="shared" si="72"/>
        <v>29.404918415984</v>
      </c>
    </row>
    <row r="82" s="1" customFormat="1" spans="1:50">
      <c r="A82" s="13"/>
      <c r="B82" s="13"/>
      <c r="C82" s="16">
        <v>8</v>
      </c>
      <c r="D82" s="19">
        <v>21.7499245829032</v>
      </c>
      <c r="E82" s="20">
        <f t="shared" si="73"/>
        <v>22.7018222364516</v>
      </c>
      <c r="F82" s="16" t="s">
        <v>73</v>
      </c>
      <c r="G82" s="13">
        <v>9</v>
      </c>
      <c r="H82" s="18">
        <f t="shared" si="57"/>
        <v>21.7499245829032</v>
      </c>
      <c r="I82" s="18">
        <f t="shared" si="58"/>
        <v>294.899924582903</v>
      </c>
      <c r="J82" s="18">
        <f t="shared" si="59"/>
        <v>0.24153819843044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1.73550122919094</v>
      </c>
      <c r="P82" s="18">
        <f t="shared" si="62"/>
        <v>0.419189840272593</v>
      </c>
      <c r="Q82" s="24">
        <f t="shared" si="63"/>
        <v>0.108989358470874</v>
      </c>
      <c r="R82" s="18">
        <f t="shared" si="64"/>
        <v>0.1355172</v>
      </c>
      <c r="S82" s="25">
        <f t="shared" si="65"/>
        <v>0.804247420038742</v>
      </c>
      <c r="T82" s="3">
        <v>0.01</v>
      </c>
      <c r="U82" s="26">
        <f t="shared" si="66"/>
        <v>0.00804247420038742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7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0.0179924742003874</v>
      </c>
      <c r="AU82" s="29">
        <f t="shared" si="70"/>
        <v>52.122</v>
      </c>
      <c r="AV82" s="1">
        <f t="shared" si="71"/>
        <v>0.26</v>
      </c>
      <c r="AW82" s="2">
        <f t="shared" si="75"/>
        <v>0.0175</v>
      </c>
      <c r="AX82" s="1">
        <f t="shared" si="72"/>
        <v>28.58894702221</v>
      </c>
    </row>
    <row r="83" s="1" customFormat="1" spans="1:50">
      <c r="A83" s="13"/>
      <c r="B83" s="13"/>
      <c r="C83" s="16">
        <v>9</v>
      </c>
      <c r="D83" s="19">
        <v>14.5413392801667</v>
      </c>
      <c r="E83" s="20">
        <f t="shared" si="73"/>
        <v>21.7499245829032</v>
      </c>
      <c r="F83" s="16" t="s">
        <v>73</v>
      </c>
      <c r="G83" s="13">
        <v>10</v>
      </c>
      <c r="H83" s="18">
        <f t="shared" si="57"/>
        <v>14.5413392801667</v>
      </c>
      <c r="I83" s="18">
        <f t="shared" si="58"/>
        <v>287.691339280167</v>
      </c>
      <c r="J83" s="18">
        <f t="shared" si="59"/>
        <v>0.105607046079499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1.83753138891834</v>
      </c>
      <c r="P83" s="18">
        <f t="shared" si="62"/>
        <v>0.194056262062025</v>
      </c>
      <c r="Q83" s="24">
        <f t="shared" si="63"/>
        <v>0.0504546281361266</v>
      </c>
      <c r="R83" s="18">
        <f t="shared" si="64"/>
        <v>0.1355172</v>
      </c>
      <c r="S83" s="25">
        <f t="shared" si="65"/>
        <v>0.372311619013133</v>
      </c>
      <c r="T83" s="3">
        <v>0.01</v>
      </c>
      <c r="U83" s="26">
        <f t="shared" si="66"/>
        <v>0.00372311619013133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0.001</v>
      </c>
      <c r="AF83" s="3">
        <v>0.49</v>
      </c>
      <c r="AG83" s="26">
        <f t="shared" si="67"/>
        <v>0.00049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</v>
      </c>
      <c r="AR83" s="3">
        <v>0.5</v>
      </c>
      <c r="AS83" s="3">
        <f t="shared" si="68"/>
        <v>0.005</v>
      </c>
      <c r="AT83" s="2">
        <f t="shared" si="69"/>
        <v>0.00921311619013133</v>
      </c>
      <c r="AU83" s="29">
        <f t="shared" si="70"/>
        <v>52.122</v>
      </c>
      <c r="AV83" s="1">
        <f t="shared" si="71"/>
        <v>0.26</v>
      </c>
      <c r="AW83" s="2">
        <f t="shared" si="75"/>
        <v>0.0175</v>
      </c>
      <c r="AX83" s="1">
        <f t="shared" si="72"/>
        <v>14.6390811922608</v>
      </c>
    </row>
    <row r="84" s="1" customFormat="1" spans="1:50">
      <c r="A84" s="13"/>
      <c r="B84" s="13"/>
      <c r="C84" s="16">
        <v>10</v>
      </c>
      <c r="D84" s="19">
        <v>9.50757570364516</v>
      </c>
      <c r="E84" s="20">
        <f t="shared" si="73"/>
        <v>14.5413392801667</v>
      </c>
      <c r="F84" s="16" t="s">
        <v>73</v>
      </c>
      <c r="G84" s="13">
        <v>11</v>
      </c>
      <c r="H84" s="18">
        <f t="shared" si="57"/>
        <v>9.50757570364516</v>
      </c>
      <c r="I84" s="18">
        <f t="shared" si="58"/>
        <v>282.657575703645</v>
      </c>
      <c r="J84" s="18">
        <f t="shared" si="59"/>
        <v>0.0578004973296274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1.5613013705135</v>
      </c>
      <c r="O84" s="18">
        <f t="shared" si="74"/>
        <v>0.603393756342816</v>
      </c>
      <c r="P84" s="18">
        <f t="shared" si="62"/>
        <v>0.0348764592022068</v>
      </c>
      <c r="Q84" s="24">
        <f t="shared" si="63"/>
        <v>0.00906787939257376</v>
      </c>
      <c r="R84" s="18">
        <f t="shared" si="64"/>
        <v>0.1355172</v>
      </c>
      <c r="S84" s="25">
        <f t="shared" si="65"/>
        <v>0.0669131253639668</v>
      </c>
      <c r="T84" s="3">
        <v>0.01</v>
      </c>
      <c r="U84" s="26">
        <f t="shared" si="66"/>
        <v>0.000669131253639668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0.00615913125363967</v>
      </c>
      <c r="AU84" s="29">
        <f t="shared" si="70"/>
        <v>52.122</v>
      </c>
      <c r="AV84" s="1">
        <f t="shared" si="71"/>
        <v>0.26</v>
      </c>
      <c r="AW84" s="2">
        <f t="shared" si="75"/>
        <v>0.0175</v>
      </c>
      <c r="AX84" s="1">
        <f t="shared" si="72"/>
        <v>9.78648490207927</v>
      </c>
    </row>
    <row r="85" s="1" customFormat="1" spans="1:51">
      <c r="A85" s="13"/>
      <c r="B85" s="13"/>
      <c r="C85" s="16">
        <v>11</v>
      </c>
      <c r="D85" s="19">
        <v>-0.177233960433333</v>
      </c>
      <c r="E85" s="20">
        <f t="shared" si="73"/>
        <v>9.50757570364516</v>
      </c>
      <c r="F85" s="16" t="s">
        <v>75</v>
      </c>
      <c r="G85" s="13">
        <v>12</v>
      </c>
      <c r="H85" s="18">
        <f t="shared" si="57"/>
        <v>-0.177233960433333</v>
      </c>
      <c r="I85" s="18">
        <f t="shared" si="58"/>
        <v>272.972766039567</v>
      </c>
      <c r="J85" s="18">
        <f t="shared" si="59"/>
        <v>0.0170276866935406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1.08973729714061</v>
      </c>
      <c r="P85" s="18">
        <f t="shared" si="62"/>
        <v>0.018555705273976</v>
      </c>
      <c r="Q85" s="24">
        <f t="shared" si="63"/>
        <v>0.00482448337123377</v>
      </c>
      <c r="R85" s="18">
        <f t="shared" si="64"/>
        <v>0.1355172</v>
      </c>
      <c r="S85" s="25">
        <f t="shared" si="65"/>
        <v>0.0356005242967961</v>
      </c>
      <c r="T85" s="3">
        <v>0.01</v>
      </c>
      <c r="U85" s="26">
        <f t="shared" si="66"/>
        <v>0.000356005242967961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0.00584600524296796</v>
      </c>
      <c r="AU85" s="29">
        <f t="shared" si="70"/>
        <v>52.122</v>
      </c>
      <c r="AV85" s="1">
        <f t="shared" si="71"/>
        <v>0.26</v>
      </c>
      <c r="AW85" s="2">
        <f t="shared" si="75"/>
        <v>0.0175</v>
      </c>
      <c r="AX85" s="1">
        <f t="shared" si="72"/>
        <v>9.28894671857716</v>
      </c>
      <c r="AY85" s="1">
        <f>SUM(AX74:AX85)</f>
        <v>192.52020321888</v>
      </c>
    </row>
    <row r="86" s="1" customFormat="1" spans="1:46">
      <c r="A86" s="13"/>
      <c r="B86" s="13"/>
      <c r="C86" s="16">
        <v>12</v>
      </c>
      <c r="D86" s="19">
        <v>-6.02143754658065</v>
      </c>
      <c r="E86" s="20">
        <f t="shared" si="73"/>
        <v>-0.177233960433333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44</v>
      </c>
      <c r="T88" s="23"/>
      <c r="U88" s="23"/>
      <c r="V88" s="23" t="s">
        <v>45</v>
      </c>
      <c r="W88" s="23"/>
      <c r="X88" s="23"/>
      <c r="Y88" s="23" t="s">
        <v>46</v>
      </c>
      <c r="Z88" s="23"/>
      <c r="AA88" s="23"/>
      <c r="AB88" s="23" t="s">
        <v>47</v>
      </c>
      <c r="AC88" s="23"/>
      <c r="AD88" s="23"/>
      <c r="AE88" s="23" t="s">
        <v>48</v>
      </c>
      <c r="AF88" s="23"/>
      <c r="AG88" s="23"/>
      <c r="AH88" s="23" t="s">
        <v>49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51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4" t="s">
        <v>11</v>
      </c>
      <c r="AR89" s="34" t="s">
        <v>12</v>
      </c>
      <c r="AS89" s="34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-5</v>
      </c>
      <c r="E90" s="16"/>
      <c r="F90" s="16"/>
      <c r="G90" s="13">
        <v>1</v>
      </c>
      <c r="H90" s="18">
        <f t="shared" ref="H90:H101" si="76">E91</f>
        <v>-5</v>
      </c>
      <c r="I90" s="18">
        <f t="shared" ref="I90:I101" si="77">H90+273.15</f>
        <v>268.15</v>
      </c>
      <c r="J90" s="18">
        <f t="shared" ref="J90:J101" si="78">EXP(($C$16*(I90-$C$14))/($C$17*I90*$C$14))</f>
        <v>0.00896487173486583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0.0025522989829163</v>
      </c>
      <c r="Q90" s="24">
        <f t="shared" ref="Q90:Q101" si="82">P90*$B$76</f>
        <v>0.000663597735558238</v>
      </c>
      <c r="R90" s="18">
        <f t="shared" ref="R90:R101" si="83">L90*$B$76</f>
        <v>0.074022</v>
      </c>
      <c r="S90" s="25">
        <f t="shared" ref="S90:S101" si="84">Q90/R90</f>
        <v>0.00896487173486583</v>
      </c>
      <c r="T90" s="3">
        <v>0.01</v>
      </c>
      <c r="U90" s="26">
        <f t="shared" ref="U90:U101" si="85">S90*T90</f>
        <v>8.96487173486583e-5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0.00557964871734866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>$E$9/12</f>
        <v>0.570833333333333</v>
      </c>
      <c r="AX90" s="1">
        <f t="shared" ref="AX90:AX101" si="91">AW90*10000*AV90*0.67*AU90*AT90</f>
        <v>157.961700656954</v>
      </c>
      <c r="AZ90" s="2">
        <f>$E$10/12</f>
        <v>0.0365725405770763</v>
      </c>
      <c r="BA90" s="1">
        <f t="shared" ref="BA90:BA101" si="92">AZ90*10000*AV90*0.67*AU90*AT90</f>
        <v>10.1203983186577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-8.55655966858065</v>
      </c>
      <c r="E91" s="20">
        <f t="shared" ref="E91:E102" si="93">D90</f>
        <v>-5</v>
      </c>
      <c r="F91" s="16" t="s">
        <v>73</v>
      </c>
      <c r="G91" s="13">
        <v>2</v>
      </c>
      <c r="H91" s="18">
        <f t="shared" si="76"/>
        <v>-8.55655966858065</v>
      </c>
      <c r="I91" s="18">
        <f t="shared" si="77"/>
        <v>264.593440331419</v>
      </c>
      <c r="J91" s="18">
        <f t="shared" si="78"/>
        <v>0.00550268454779956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0.566847701017084</v>
      </c>
      <c r="P91" s="18">
        <f t="shared" si="81"/>
        <v>0.00311918408534241</v>
      </c>
      <c r="Q91" s="24">
        <f t="shared" si="82"/>
        <v>0.000810987862189027</v>
      </c>
      <c r="R91" s="18">
        <f t="shared" si="83"/>
        <v>0.074022</v>
      </c>
      <c r="S91" s="25">
        <f t="shared" si="84"/>
        <v>0.0109560382344307</v>
      </c>
      <c r="T91" s="3">
        <v>0.01</v>
      </c>
      <c r="U91" s="26">
        <f t="shared" si="85"/>
        <v>0.000109560382344307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0.00559956038234431</v>
      </c>
      <c r="AU91" s="29">
        <f t="shared" si="89"/>
        <v>28.47</v>
      </c>
      <c r="AV91" s="1">
        <f t="shared" si="90"/>
        <v>0.26</v>
      </c>
      <c r="AW91" s="2">
        <f t="shared" ref="AW91:AW101" si="95">$E$9/12</f>
        <v>0.570833333333333</v>
      </c>
      <c r="AX91" s="1">
        <f t="shared" si="91"/>
        <v>158.525406478764</v>
      </c>
      <c r="AZ91" s="2">
        <f t="shared" ref="AZ91:AZ101" si="96">$E$10/12</f>
        <v>0.0365725405770763</v>
      </c>
      <c r="BA91" s="1">
        <f t="shared" si="92"/>
        <v>10.1565142089497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9">
        <v>-5.15439800389655</v>
      </c>
      <c r="E92" s="20">
        <f t="shared" si="93"/>
        <v>-8.55655966858065</v>
      </c>
      <c r="F92" s="16" t="s">
        <v>73</v>
      </c>
      <c r="G92" s="13">
        <v>3</v>
      </c>
      <c r="H92" s="18">
        <f t="shared" si="76"/>
        <v>-5.15439800389655</v>
      </c>
      <c r="I92" s="18">
        <f t="shared" si="77"/>
        <v>267.995601996103</v>
      </c>
      <c r="J92" s="18">
        <f t="shared" si="78"/>
        <v>0.00877927883476638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0.848428516931741</v>
      </c>
      <c r="P92" s="18">
        <f t="shared" si="81"/>
        <v>0.00744859052151107</v>
      </c>
      <c r="Q92" s="24">
        <f t="shared" si="82"/>
        <v>0.00193663353559288</v>
      </c>
      <c r="R92" s="18">
        <f t="shared" si="83"/>
        <v>0.074022</v>
      </c>
      <c r="S92" s="25">
        <f t="shared" si="84"/>
        <v>0.0261629452810364</v>
      </c>
      <c r="T92" s="3">
        <v>0.01</v>
      </c>
      <c r="U92" s="26">
        <f t="shared" si="85"/>
        <v>0.000261629452810364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0.00575162945281036</v>
      </c>
      <c r="AU92" s="29">
        <f t="shared" si="89"/>
        <v>28.47</v>
      </c>
      <c r="AV92" s="1">
        <f t="shared" si="90"/>
        <v>0.26</v>
      </c>
      <c r="AW92" s="2">
        <f t="shared" si="95"/>
        <v>0.570833333333333</v>
      </c>
      <c r="AX92" s="1">
        <f t="shared" si="91"/>
        <v>162.830532160503</v>
      </c>
      <c r="AZ92" s="2">
        <f t="shared" si="96"/>
        <v>0.0365725405770763</v>
      </c>
      <c r="BA92" s="1">
        <f t="shared" si="92"/>
        <v>10.4323379467917</v>
      </c>
    </row>
    <row r="93" s="1" customFormat="1" spans="1:53">
      <c r="A93" s="13"/>
      <c r="B93" s="13"/>
      <c r="C93" s="16">
        <v>3</v>
      </c>
      <c r="D93" s="19">
        <v>3.67809184867742</v>
      </c>
      <c r="E93" s="20">
        <f t="shared" si="93"/>
        <v>-5.15439800389655</v>
      </c>
      <c r="F93" s="16" t="s">
        <v>73</v>
      </c>
      <c r="G93" s="13">
        <v>4</v>
      </c>
      <c r="H93" s="18">
        <f t="shared" si="76"/>
        <v>3.67809184867742</v>
      </c>
      <c r="I93" s="18">
        <f t="shared" si="77"/>
        <v>276.828091848677</v>
      </c>
      <c r="J93" s="18">
        <f t="shared" si="78"/>
        <v>0.0279831210459509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1.12567992641023</v>
      </c>
      <c r="P93" s="18">
        <f t="shared" si="81"/>
        <v>0.0315000376397346</v>
      </c>
      <c r="Q93" s="24">
        <f t="shared" si="82"/>
        <v>0.00819000978633099</v>
      </c>
      <c r="R93" s="18">
        <f t="shared" si="83"/>
        <v>0.074022</v>
      </c>
      <c r="S93" s="25">
        <f t="shared" si="84"/>
        <v>0.110642914084069</v>
      </c>
      <c r="T93" s="3">
        <v>0.01</v>
      </c>
      <c r="U93" s="26">
        <f t="shared" si="85"/>
        <v>0.00110642914084069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0.0065964291408407</v>
      </c>
      <c r="AU93" s="29">
        <f t="shared" si="89"/>
        <v>28.47</v>
      </c>
      <c r="AV93" s="1">
        <f t="shared" si="90"/>
        <v>0.26</v>
      </c>
      <c r="AW93" s="2">
        <f t="shared" si="95"/>
        <v>0.570833333333333</v>
      </c>
      <c r="AX93" s="1">
        <f t="shared" si="91"/>
        <v>186.747090746138</v>
      </c>
      <c r="AZ93" s="2">
        <f t="shared" si="96"/>
        <v>0.0365725405770763</v>
      </c>
      <c r="BA93" s="1">
        <f t="shared" si="92"/>
        <v>11.9646403865065</v>
      </c>
    </row>
    <row r="94" s="1" customFormat="1" spans="1:53">
      <c r="A94" s="13"/>
      <c r="B94" s="13"/>
      <c r="C94" s="16">
        <v>4</v>
      </c>
      <c r="D94" s="19">
        <v>11.8032913416</v>
      </c>
      <c r="E94" s="20">
        <f t="shared" si="93"/>
        <v>3.67809184867742</v>
      </c>
      <c r="F94" s="16" t="s">
        <v>73</v>
      </c>
      <c r="G94" s="13">
        <v>5</v>
      </c>
      <c r="H94" s="18">
        <f t="shared" si="76"/>
        <v>11.8032913416</v>
      </c>
      <c r="I94" s="18">
        <f t="shared" si="77"/>
        <v>284.9532913416</v>
      </c>
      <c r="J94" s="18">
        <f t="shared" si="78"/>
        <v>0.076288388383982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1.03947089433197</v>
      </c>
      <c r="O94" s="18">
        <f t="shared" si="94"/>
        <v>0.339408994438525</v>
      </c>
      <c r="P94" s="18">
        <f t="shared" si="81"/>
        <v>0.025892965188743</v>
      </c>
      <c r="Q94" s="24">
        <f t="shared" si="82"/>
        <v>0.00673217094907317</v>
      </c>
      <c r="R94" s="18">
        <f t="shared" si="83"/>
        <v>0.074022</v>
      </c>
      <c r="S94" s="25">
        <f t="shared" si="84"/>
        <v>0.0909482444283209</v>
      </c>
      <c r="T94" s="3">
        <v>0.01</v>
      </c>
      <c r="U94" s="26">
        <f t="shared" si="85"/>
        <v>0.000909482444283209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0.0108594824442832</v>
      </c>
      <c r="AU94" s="29">
        <f t="shared" si="89"/>
        <v>28.47</v>
      </c>
      <c r="AV94" s="1">
        <f t="shared" si="90"/>
        <v>0.26</v>
      </c>
      <c r="AW94" s="2">
        <f t="shared" si="95"/>
        <v>0.570833333333333</v>
      </c>
      <c r="AX94" s="1">
        <f t="shared" si="91"/>
        <v>307.435539771476</v>
      </c>
      <c r="AZ94" s="2">
        <f t="shared" si="96"/>
        <v>0.0365725405770763</v>
      </c>
      <c r="BA94" s="1">
        <f t="shared" si="92"/>
        <v>19.696990516428</v>
      </c>
    </row>
    <row r="95" s="1" customFormat="1" spans="1:53">
      <c r="A95" s="13"/>
      <c r="B95" s="13"/>
      <c r="C95" s="16">
        <v>5</v>
      </c>
      <c r="D95" s="19">
        <v>16.7789411070968</v>
      </c>
      <c r="E95" s="20">
        <f t="shared" si="93"/>
        <v>11.8032913416</v>
      </c>
      <c r="F95" s="16" t="s">
        <v>75</v>
      </c>
      <c r="G95" s="13">
        <v>6</v>
      </c>
      <c r="H95" s="18">
        <f t="shared" si="76"/>
        <v>16.7789411070968</v>
      </c>
      <c r="I95" s="18">
        <f t="shared" si="77"/>
        <v>289.928941107097</v>
      </c>
      <c r="J95" s="18">
        <f t="shared" si="78"/>
        <v>0.137129992857943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0.598216029249782</v>
      </c>
      <c r="P95" s="18">
        <f t="shared" si="81"/>
        <v>0.0820333598185296</v>
      </c>
      <c r="Q95" s="24">
        <f t="shared" si="82"/>
        <v>0.0213286735528177</v>
      </c>
      <c r="R95" s="18">
        <f t="shared" si="83"/>
        <v>0.074022</v>
      </c>
      <c r="S95" s="25">
        <f t="shared" si="84"/>
        <v>0.288139655140603</v>
      </c>
      <c r="T95" s="3">
        <v>0.01</v>
      </c>
      <c r="U95" s="26">
        <f t="shared" si="85"/>
        <v>0.00288139655140603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0.012831396551406</v>
      </c>
      <c r="AU95" s="29">
        <f t="shared" si="89"/>
        <v>28.47</v>
      </c>
      <c r="AV95" s="1">
        <f t="shared" si="90"/>
        <v>0.26</v>
      </c>
      <c r="AW95" s="2">
        <f t="shared" si="95"/>
        <v>0.570833333333333</v>
      </c>
      <c r="AX95" s="1">
        <f t="shared" si="91"/>
        <v>363.261080354714</v>
      </c>
      <c r="AZ95" s="2">
        <f t="shared" si="96"/>
        <v>0.0365725405770763</v>
      </c>
      <c r="BA95" s="1">
        <f t="shared" si="92"/>
        <v>23.2736594476123</v>
      </c>
    </row>
    <row r="96" s="1" customFormat="1" spans="1:53">
      <c r="A96" s="13"/>
      <c r="B96" s="13"/>
      <c r="C96" s="16">
        <v>6</v>
      </c>
      <c r="D96" s="19">
        <v>21.0450385206667</v>
      </c>
      <c r="E96" s="20">
        <f t="shared" si="93"/>
        <v>16.7789411070968</v>
      </c>
      <c r="F96" s="16" t="s">
        <v>73</v>
      </c>
      <c r="G96" s="13">
        <v>7</v>
      </c>
      <c r="H96" s="18">
        <f t="shared" si="76"/>
        <v>21.0450385206667</v>
      </c>
      <c r="I96" s="18">
        <f t="shared" si="77"/>
        <v>294.195038520667</v>
      </c>
      <c r="J96" s="18">
        <f t="shared" si="78"/>
        <v>0.223166661435083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0.800882669431252</v>
      </c>
      <c r="P96" s="18">
        <f t="shared" si="81"/>
        <v>0.17873031153819</v>
      </c>
      <c r="Q96" s="24">
        <f t="shared" si="82"/>
        <v>0.0464698809999293</v>
      </c>
      <c r="R96" s="18">
        <f t="shared" si="83"/>
        <v>0.074022</v>
      </c>
      <c r="S96" s="25">
        <f t="shared" si="84"/>
        <v>0.627784726161538</v>
      </c>
      <c r="T96" s="3">
        <v>0.01</v>
      </c>
      <c r="U96" s="26">
        <f t="shared" si="85"/>
        <v>0.00627784726161538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0.005</v>
      </c>
      <c r="AF96" s="3">
        <v>0.49</v>
      </c>
      <c r="AG96" s="26">
        <f t="shared" si="86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7"/>
        <v>0.0075</v>
      </c>
      <c r="AT96" s="2">
        <f t="shared" si="88"/>
        <v>0.0162278472616154</v>
      </c>
      <c r="AU96" s="29">
        <f t="shared" si="89"/>
        <v>28.47</v>
      </c>
      <c r="AV96" s="1">
        <f t="shared" si="90"/>
        <v>0.26</v>
      </c>
      <c r="AW96" s="2">
        <f t="shared" si="95"/>
        <v>0.570833333333333</v>
      </c>
      <c r="AX96" s="1">
        <f t="shared" si="91"/>
        <v>459.415723336813</v>
      </c>
      <c r="AZ96" s="2">
        <f t="shared" si="96"/>
        <v>0.0365725405770763</v>
      </c>
      <c r="BA96" s="1">
        <f t="shared" si="92"/>
        <v>29.4341609053708</v>
      </c>
    </row>
    <row r="97" s="1" customFormat="1" spans="1:53">
      <c r="A97" s="13"/>
      <c r="B97" s="13"/>
      <c r="C97" s="16">
        <v>7</v>
      </c>
      <c r="D97" s="19">
        <v>22.7018222364516</v>
      </c>
      <c r="E97" s="20">
        <f t="shared" si="93"/>
        <v>21.0450385206667</v>
      </c>
      <c r="F97" s="16" t="s">
        <v>73</v>
      </c>
      <c r="G97" s="13">
        <v>8</v>
      </c>
      <c r="H97" s="18">
        <f t="shared" si="76"/>
        <v>22.7018222364516</v>
      </c>
      <c r="I97" s="18">
        <f t="shared" si="77"/>
        <v>295.851822236452</v>
      </c>
      <c r="J97" s="18">
        <f t="shared" si="78"/>
        <v>0.268609878435165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0.906852357893063</v>
      </c>
      <c r="P97" s="18">
        <f t="shared" si="81"/>
        <v>0.243589501612298</v>
      </c>
      <c r="Q97" s="24">
        <f t="shared" si="82"/>
        <v>0.0633332704191975</v>
      </c>
      <c r="R97" s="18">
        <f t="shared" si="83"/>
        <v>0.074022</v>
      </c>
      <c r="S97" s="25">
        <f t="shared" si="84"/>
        <v>0.855600637907616</v>
      </c>
      <c r="T97" s="3">
        <v>0.01</v>
      </c>
      <c r="U97" s="26">
        <f t="shared" si="85"/>
        <v>0.00855600637907616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0.005</v>
      </c>
      <c r="AF97" s="3">
        <v>0.49</v>
      </c>
      <c r="AG97" s="26">
        <f t="shared" si="86"/>
        <v>0.00245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0.015</v>
      </c>
      <c r="AR97" s="3">
        <v>0.5</v>
      </c>
      <c r="AS97" s="3">
        <f t="shared" si="87"/>
        <v>0.0075</v>
      </c>
      <c r="AT97" s="2">
        <f t="shared" si="88"/>
        <v>0.0185060063790762</v>
      </c>
      <c r="AU97" s="29">
        <f t="shared" si="89"/>
        <v>28.47</v>
      </c>
      <c r="AV97" s="1">
        <f t="shared" si="90"/>
        <v>0.26</v>
      </c>
      <c r="AW97" s="2">
        <f t="shared" si="95"/>
        <v>0.570833333333333</v>
      </c>
      <c r="AX97" s="1">
        <f t="shared" si="91"/>
        <v>523.911161453256</v>
      </c>
      <c r="AZ97" s="2">
        <f t="shared" si="96"/>
        <v>0.0365725405770763</v>
      </c>
      <c r="BA97" s="1">
        <f t="shared" si="92"/>
        <v>33.5662987638524</v>
      </c>
    </row>
    <row r="98" s="1" customFormat="1" spans="1:53">
      <c r="A98" s="13"/>
      <c r="B98" s="13"/>
      <c r="C98" s="16">
        <v>8</v>
      </c>
      <c r="D98" s="19">
        <v>21.7499245829032</v>
      </c>
      <c r="E98" s="20">
        <f t="shared" si="93"/>
        <v>22.7018222364516</v>
      </c>
      <c r="F98" s="16" t="s">
        <v>73</v>
      </c>
      <c r="G98" s="13">
        <v>9</v>
      </c>
      <c r="H98" s="18">
        <f t="shared" si="76"/>
        <v>21.7499245829032</v>
      </c>
      <c r="I98" s="18">
        <f t="shared" si="77"/>
        <v>294.899924582903</v>
      </c>
      <c r="J98" s="18">
        <f t="shared" si="78"/>
        <v>0.24153819843044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0.947962856280764</v>
      </c>
      <c r="P98" s="18">
        <f t="shared" si="81"/>
        <v>0.22896924048503</v>
      </c>
      <c r="Q98" s="24">
        <f t="shared" si="82"/>
        <v>0.0595320025261078</v>
      </c>
      <c r="R98" s="18">
        <f t="shared" si="83"/>
        <v>0.074022</v>
      </c>
      <c r="S98" s="25">
        <f t="shared" si="84"/>
        <v>0.804247420038742</v>
      </c>
      <c r="T98" s="3">
        <v>0.01</v>
      </c>
      <c r="U98" s="26">
        <f t="shared" si="85"/>
        <v>0.00804247420038742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0.005</v>
      </c>
      <c r="AF98" s="3">
        <v>0.49</v>
      </c>
      <c r="AG98" s="26">
        <f t="shared" si="86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0.0179924742003874</v>
      </c>
      <c r="AU98" s="29">
        <f t="shared" si="89"/>
        <v>28.47</v>
      </c>
      <c r="AV98" s="1">
        <f t="shared" si="90"/>
        <v>0.26</v>
      </c>
      <c r="AW98" s="2">
        <f t="shared" si="95"/>
        <v>0.570833333333333</v>
      </c>
      <c r="AX98" s="1">
        <f t="shared" si="91"/>
        <v>509.37289562381</v>
      </c>
      <c r="AZ98" s="2">
        <f t="shared" si="96"/>
        <v>0.0365725405770763</v>
      </c>
      <c r="BA98" s="1">
        <f t="shared" si="92"/>
        <v>32.6348512012811</v>
      </c>
    </row>
    <row r="99" s="1" customFormat="1" spans="1:53">
      <c r="A99" s="13"/>
      <c r="B99" s="13"/>
      <c r="C99" s="16">
        <v>9</v>
      </c>
      <c r="D99" s="19">
        <v>14.5413392801667</v>
      </c>
      <c r="E99" s="20">
        <f t="shared" si="93"/>
        <v>21.7499245829032</v>
      </c>
      <c r="F99" s="16" t="s">
        <v>73</v>
      </c>
      <c r="G99" s="13">
        <v>10</v>
      </c>
      <c r="H99" s="18">
        <f t="shared" si="76"/>
        <v>14.5413392801667</v>
      </c>
      <c r="I99" s="18">
        <f t="shared" si="77"/>
        <v>287.691339280167</v>
      </c>
      <c r="J99" s="18">
        <f t="shared" si="78"/>
        <v>0.105607046079499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1.00369361579573</v>
      </c>
      <c r="P99" s="18">
        <f t="shared" si="81"/>
        <v>0.105997117933039</v>
      </c>
      <c r="Q99" s="24">
        <f t="shared" si="82"/>
        <v>0.0275592506625902</v>
      </c>
      <c r="R99" s="18">
        <f t="shared" si="83"/>
        <v>0.074022</v>
      </c>
      <c r="S99" s="25">
        <f t="shared" si="84"/>
        <v>0.372311619013133</v>
      </c>
      <c r="T99" s="3">
        <v>0.01</v>
      </c>
      <c r="U99" s="26">
        <f t="shared" si="85"/>
        <v>0.00372311619013133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0.001</v>
      </c>
      <c r="AF99" s="3">
        <v>0.49</v>
      </c>
      <c r="AG99" s="26">
        <f t="shared" si="86"/>
        <v>0.00049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</v>
      </c>
      <c r="AR99" s="3">
        <v>0.5</v>
      </c>
      <c r="AS99" s="3">
        <f t="shared" si="87"/>
        <v>0.005</v>
      </c>
      <c r="AT99" s="2">
        <f t="shared" si="88"/>
        <v>0.00921311619013133</v>
      </c>
      <c r="AU99" s="29">
        <f t="shared" si="89"/>
        <v>28.47</v>
      </c>
      <c r="AV99" s="1">
        <f t="shared" si="90"/>
        <v>0.26</v>
      </c>
      <c r="AW99" s="2">
        <f t="shared" si="95"/>
        <v>0.570833333333333</v>
      </c>
      <c r="AX99" s="1">
        <f t="shared" si="91"/>
        <v>260.826366580798</v>
      </c>
      <c r="AZ99" s="2">
        <f t="shared" si="96"/>
        <v>0.0365725405770763</v>
      </c>
      <c r="BA99" s="1">
        <f t="shared" si="92"/>
        <v>16.7108021173973</v>
      </c>
    </row>
    <row r="100" s="1" customFormat="1" spans="1:53">
      <c r="A100" s="13"/>
      <c r="B100" s="13"/>
      <c r="C100" s="16">
        <v>10</v>
      </c>
      <c r="D100" s="19">
        <v>9.50757570364516</v>
      </c>
      <c r="E100" s="20">
        <f t="shared" si="93"/>
        <v>14.5413392801667</v>
      </c>
      <c r="F100" s="16" t="s">
        <v>73</v>
      </c>
      <c r="G100" s="13">
        <v>11</v>
      </c>
      <c r="H100" s="18">
        <f t="shared" si="76"/>
        <v>9.50757570364516</v>
      </c>
      <c r="I100" s="18">
        <f t="shared" si="77"/>
        <v>282.657575703645</v>
      </c>
      <c r="J100" s="18">
        <f t="shared" si="78"/>
        <v>0.0578004973296274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0.85281167296956</v>
      </c>
      <c r="O100" s="18">
        <f t="shared" si="94"/>
        <v>0.329584824893135</v>
      </c>
      <c r="P100" s="18">
        <f t="shared" si="81"/>
        <v>0.0190501667911214</v>
      </c>
      <c r="Q100" s="24">
        <f t="shared" si="82"/>
        <v>0.00495304336569155</v>
      </c>
      <c r="R100" s="18">
        <f t="shared" si="83"/>
        <v>0.074022</v>
      </c>
      <c r="S100" s="25">
        <f t="shared" si="84"/>
        <v>0.0669131253639668</v>
      </c>
      <c r="T100" s="3">
        <v>0.01</v>
      </c>
      <c r="U100" s="26">
        <f t="shared" si="85"/>
        <v>0.000669131253639668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0.00615913125363967</v>
      </c>
      <c r="AU100" s="29">
        <f t="shared" si="89"/>
        <v>28.47</v>
      </c>
      <c r="AV100" s="1">
        <f t="shared" si="90"/>
        <v>0.26</v>
      </c>
      <c r="AW100" s="2">
        <f t="shared" si="95"/>
        <v>0.570833333333333</v>
      </c>
      <c r="AX100" s="1">
        <f t="shared" si="91"/>
        <v>174.367042923201</v>
      </c>
      <c r="AZ100" s="2">
        <f t="shared" si="96"/>
        <v>0.0365725405770763</v>
      </c>
      <c r="BA100" s="1">
        <f t="shared" si="92"/>
        <v>11.1714670118778</v>
      </c>
    </row>
    <row r="101" s="1" customFormat="1" spans="1:54">
      <c r="A101" s="13"/>
      <c r="B101" s="13"/>
      <c r="C101" s="16">
        <v>11</v>
      </c>
      <c r="D101" s="19">
        <v>-0.177233960433333</v>
      </c>
      <c r="E101" s="20">
        <f t="shared" si="93"/>
        <v>9.50757570364516</v>
      </c>
      <c r="F101" s="16" t="s">
        <v>75</v>
      </c>
      <c r="G101" s="13">
        <v>12</v>
      </c>
      <c r="H101" s="18">
        <f t="shared" si="76"/>
        <v>-0.177233960433333</v>
      </c>
      <c r="I101" s="18">
        <f t="shared" si="77"/>
        <v>272.972766039567</v>
      </c>
      <c r="J101" s="18">
        <f t="shared" si="78"/>
        <v>0.0170276866935406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0.595234658102014</v>
      </c>
      <c r="P101" s="18">
        <f t="shared" si="81"/>
        <v>0.0101354692672978</v>
      </c>
      <c r="Q101" s="24">
        <f t="shared" si="82"/>
        <v>0.00263522200949744</v>
      </c>
      <c r="R101" s="18">
        <f t="shared" si="83"/>
        <v>0.074022</v>
      </c>
      <c r="S101" s="25">
        <f t="shared" si="84"/>
        <v>0.0356005242967961</v>
      </c>
      <c r="T101" s="3">
        <v>0.01</v>
      </c>
      <c r="U101" s="26">
        <f t="shared" si="85"/>
        <v>0.000356005242967961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0.00584600524296796</v>
      </c>
      <c r="AU101" s="29">
        <f t="shared" si="89"/>
        <v>28.47</v>
      </c>
      <c r="AV101" s="1">
        <f t="shared" si="90"/>
        <v>0.26</v>
      </c>
      <c r="AW101" s="2">
        <f t="shared" si="95"/>
        <v>0.570833333333333</v>
      </c>
      <c r="AX101" s="1">
        <f t="shared" si="91"/>
        <v>165.502341994657</v>
      </c>
      <c r="AY101" s="1">
        <f>SUM(AX90:AX101)</f>
        <v>3430.15688208108</v>
      </c>
      <c r="AZ101" s="2">
        <f t="shared" si="96"/>
        <v>0.0365725405770763</v>
      </c>
      <c r="BA101" s="1">
        <f t="shared" si="92"/>
        <v>10.603517287359</v>
      </c>
      <c r="BB101" s="1">
        <f>SUM(BA90:BA101)</f>
        <v>219.765638112084</v>
      </c>
    </row>
    <row r="102" s="1" customFormat="1" spans="1:46">
      <c r="A102" s="13"/>
      <c r="B102" s="13"/>
      <c r="C102" s="16">
        <v>12</v>
      </c>
      <c r="D102" s="19">
        <v>-6.02143754658065</v>
      </c>
      <c r="E102" s="20">
        <f t="shared" si="93"/>
        <v>-0.177233960433333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  <row r="103" s="1" customFormat="1" spans="19:46">
      <c r="S103" s="23" t="s">
        <v>44</v>
      </c>
      <c r="T103" s="23"/>
      <c r="U103" s="23"/>
      <c r="V103" s="23" t="s">
        <v>45</v>
      </c>
      <c r="W103" s="23"/>
      <c r="X103" s="23"/>
      <c r="Y103" s="23" t="s">
        <v>46</v>
      </c>
      <c r="Z103" s="23"/>
      <c r="AA103" s="23"/>
      <c r="AB103" s="23" t="s">
        <v>47</v>
      </c>
      <c r="AC103" s="23"/>
      <c r="AD103" s="23"/>
      <c r="AE103" s="23" t="s">
        <v>48</v>
      </c>
      <c r="AF103" s="23"/>
      <c r="AG103" s="23"/>
      <c r="AH103" s="23" t="s">
        <v>49</v>
      </c>
      <c r="AI103" s="23"/>
      <c r="AJ103" s="23"/>
      <c r="AK103" s="31" t="s">
        <v>78</v>
      </c>
      <c r="AL103" s="32"/>
      <c r="AM103" s="33"/>
      <c r="AN103" s="32" t="s">
        <v>79</v>
      </c>
      <c r="AO103" s="32"/>
      <c r="AP103" s="33"/>
      <c r="AQ103" s="23" t="s">
        <v>51</v>
      </c>
      <c r="AR103" s="23"/>
      <c r="AS103" s="23"/>
      <c r="AT103" s="2"/>
    </row>
    <row r="104" s="1" customFormat="1" spans="1:50">
      <c r="A104" s="15" t="s">
        <v>9</v>
      </c>
      <c r="B104" s="15"/>
      <c r="C104" s="16" t="s">
        <v>53</v>
      </c>
      <c r="D104" s="16" t="s">
        <v>54</v>
      </c>
      <c r="E104" s="16" t="s">
        <v>55</v>
      </c>
      <c r="F104" s="16" t="s">
        <v>56</v>
      </c>
      <c r="G104" s="13" t="s">
        <v>53</v>
      </c>
      <c r="H104" s="13" t="s">
        <v>55</v>
      </c>
      <c r="I104" s="13" t="s">
        <v>57</v>
      </c>
      <c r="J104" s="13" t="s">
        <v>58</v>
      </c>
      <c r="K104" s="22" t="s">
        <v>59</v>
      </c>
      <c r="L104" s="22" t="s">
        <v>60</v>
      </c>
      <c r="M104" s="13" t="s">
        <v>61</v>
      </c>
      <c r="N104" s="22" t="s">
        <v>62</v>
      </c>
      <c r="O104" s="13" t="s">
        <v>63</v>
      </c>
      <c r="P104" s="13" t="s">
        <v>64</v>
      </c>
      <c r="Q104" s="22" t="s">
        <v>65</v>
      </c>
      <c r="R104" s="22" t="s">
        <v>66</v>
      </c>
      <c r="S104" s="4" t="s">
        <v>11</v>
      </c>
      <c r="T104" s="3" t="s">
        <v>12</v>
      </c>
      <c r="U104" s="3"/>
      <c r="V104" s="4" t="s">
        <v>11</v>
      </c>
      <c r="W104" s="3" t="s">
        <v>12</v>
      </c>
      <c r="X104" s="3"/>
      <c r="Y104" s="4" t="s">
        <v>11</v>
      </c>
      <c r="Z104" s="3" t="s">
        <v>12</v>
      </c>
      <c r="AA104" s="3"/>
      <c r="AB104" s="4" t="s">
        <v>11</v>
      </c>
      <c r="AC104" s="3" t="s">
        <v>12</v>
      </c>
      <c r="AD104" s="3"/>
      <c r="AE104" s="4" t="s">
        <v>11</v>
      </c>
      <c r="AF104" s="3" t="s">
        <v>12</v>
      </c>
      <c r="AG104" s="3"/>
      <c r="AH104" s="4" t="s">
        <v>11</v>
      </c>
      <c r="AI104" s="3" t="s">
        <v>12</v>
      </c>
      <c r="AJ104" s="3"/>
      <c r="AK104" s="4" t="s">
        <v>11</v>
      </c>
      <c r="AL104" s="3" t="s">
        <v>12</v>
      </c>
      <c r="AM104" s="3"/>
      <c r="AN104" s="4" t="s">
        <v>11</v>
      </c>
      <c r="AO104" s="3" t="s">
        <v>12</v>
      </c>
      <c r="AP104" s="3"/>
      <c r="AQ104" s="34" t="s">
        <v>11</v>
      </c>
      <c r="AR104" s="34" t="s">
        <v>12</v>
      </c>
      <c r="AS104" s="34"/>
      <c r="AT104" s="2" t="s">
        <v>67</v>
      </c>
      <c r="AU104" s="1" t="s">
        <v>68</v>
      </c>
      <c r="AV104" s="1" t="s">
        <v>37</v>
      </c>
      <c r="AW104" s="1" t="s">
        <v>69</v>
      </c>
      <c r="AX104" s="1" t="s">
        <v>70</v>
      </c>
    </row>
    <row r="105" s="1" customFormat="1" spans="1:52">
      <c r="A105" s="13" t="s">
        <v>71</v>
      </c>
      <c r="B105" s="13">
        <f>F11</f>
        <v>910.8575</v>
      </c>
      <c r="C105" s="16" t="s">
        <v>72</v>
      </c>
      <c r="D105" s="17">
        <v>-5</v>
      </c>
      <c r="E105" s="16"/>
      <c r="F105" s="16"/>
      <c r="G105" s="13">
        <v>1</v>
      </c>
      <c r="H105" s="18">
        <f t="shared" ref="H105:H116" si="97">E106</f>
        <v>-5</v>
      </c>
      <c r="I105" s="18">
        <f t="shared" ref="I105:I116" si="98">H105+273.15</f>
        <v>268.15</v>
      </c>
      <c r="J105" s="18">
        <f t="shared" ref="J105:J116" si="99">EXP(($C$16*(I105-$C$14))/($C$17*I105*$C$14))</f>
        <v>0.00896487173486583</v>
      </c>
      <c r="K105" s="18">
        <f t="shared" ref="K105:K116" si="100">$B$105/12</f>
        <v>75.9047916666667</v>
      </c>
      <c r="L105" s="18">
        <f t="shared" ref="L105:L116" si="101">K105*$B$106/100</f>
        <v>0.759047916666667</v>
      </c>
      <c r="M105" s="13" t="s">
        <v>73</v>
      </c>
      <c r="N105" s="13"/>
      <c r="O105" s="18">
        <f>L105</f>
        <v>0.759047916666667</v>
      </c>
      <c r="P105" s="18">
        <f t="shared" ref="P105:P116" si="102">O105*J105</f>
        <v>0.00680476721353379</v>
      </c>
      <c r="Q105" s="24">
        <f t="shared" ref="Q105:Q116" si="103">P105*$B$107</f>
        <v>0.0014290011148421</v>
      </c>
      <c r="R105" s="18">
        <f t="shared" ref="R105:R116" si="104">L105*$B$107</f>
        <v>0.1594000625</v>
      </c>
      <c r="S105" s="25">
        <f t="shared" ref="S105:S116" si="105">Q105/R105</f>
        <v>0.00896487173486583</v>
      </c>
      <c r="T105" s="3">
        <v>0.01</v>
      </c>
      <c r="U105" s="26">
        <f t="shared" ref="U105:U116" si="106">S105*T105</f>
        <v>8.96487173486583e-5</v>
      </c>
      <c r="V105" s="25"/>
      <c r="W105" s="3"/>
      <c r="X105" s="3"/>
      <c r="Y105" s="28"/>
      <c r="Z105" s="3"/>
      <c r="AA105" s="27"/>
      <c r="AB105" s="3"/>
      <c r="AC105" s="3"/>
      <c r="AD105" s="3"/>
      <c r="AE105" s="25">
        <v>0.001</v>
      </c>
      <c r="AF105" s="3">
        <v>0.49</v>
      </c>
      <c r="AG105" s="26">
        <f t="shared" ref="AG105:AG116" si="107">AF105*AE105</f>
        <v>0.00049</v>
      </c>
      <c r="AH105" s="35"/>
      <c r="AI105" s="3"/>
      <c r="AJ105" s="26"/>
      <c r="AK105" s="36"/>
      <c r="AL105" s="27"/>
      <c r="AM105" s="27"/>
      <c r="AN105" s="36"/>
      <c r="AO105" s="27"/>
      <c r="AP105" s="26"/>
      <c r="AQ105" s="3">
        <v>0.01</v>
      </c>
      <c r="AR105" s="3">
        <v>0.5</v>
      </c>
      <c r="AS105" s="3">
        <f t="shared" ref="AS105:AS116" si="108">AR105*AQ105</f>
        <v>0.005</v>
      </c>
      <c r="AT105" s="2">
        <f t="shared" ref="AT105:AT116" si="109">(AS105+AM105+AD105+AA105+U105+X105+AG105+AJ105+AP105)</f>
        <v>0.00557964871734866</v>
      </c>
      <c r="AU105" s="29">
        <f t="shared" ref="AU105:AU116" si="110">$B$105/12</f>
        <v>75.9047916666667</v>
      </c>
      <c r="AV105" s="1">
        <f t="shared" ref="AV105:AV116" si="111">$B$107</f>
        <v>0.21</v>
      </c>
      <c r="AW105" s="2">
        <f t="shared" ref="AW105:AW116" si="112">$E$11/12</f>
        <v>0.00166666666666667</v>
      </c>
      <c r="AX105" s="1">
        <f t="shared" ref="AX105:AX116" si="113">AW105*10000*AV105*0.67*AU105*AT105</f>
        <v>0.993159262271987</v>
      </c>
      <c r="AZ105" s="2"/>
    </row>
    <row r="106" s="1" customFormat="1" spans="1:52">
      <c r="A106" s="13" t="s">
        <v>74</v>
      </c>
      <c r="B106" s="13">
        <v>1</v>
      </c>
      <c r="C106" s="16">
        <v>1</v>
      </c>
      <c r="D106" s="19">
        <v>-8.55655966858065</v>
      </c>
      <c r="E106" s="20">
        <f t="shared" ref="E106:E117" si="114">D105</f>
        <v>-5</v>
      </c>
      <c r="F106" s="16" t="s">
        <v>73</v>
      </c>
      <c r="G106" s="13">
        <v>2</v>
      </c>
      <c r="H106" s="18">
        <f t="shared" si="97"/>
        <v>-8.55655966858065</v>
      </c>
      <c r="I106" s="18">
        <f t="shared" si="98"/>
        <v>264.593440331419</v>
      </c>
      <c r="J106" s="18">
        <f t="shared" si="99"/>
        <v>0.00550268454779956</v>
      </c>
      <c r="K106" s="18">
        <f t="shared" si="100"/>
        <v>75.9047916666667</v>
      </c>
      <c r="L106" s="18">
        <f t="shared" si="101"/>
        <v>0.759047916666667</v>
      </c>
      <c r="M106" s="13" t="s">
        <v>73</v>
      </c>
      <c r="N106" s="13"/>
      <c r="O106" s="18">
        <f t="shared" ref="O106:O116" si="115">L106+O105-P105-N106</f>
        <v>1.5112910661198</v>
      </c>
      <c r="P106" s="18">
        <f t="shared" si="102"/>
        <v>0.00831615799676494</v>
      </c>
      <c r="Q106" s="24">
        <f t="shared" si="103"/>
        <v>0.00174639317932064</v>
      </c>
      <c r="R106" s="18">
        <f t="shared" si="104"/>
        <v>0.1594000625</v>
      </c>
      <c r="S106" s="25">
        <f t="shared" si="105"/>
        <v>0.0109560382344307</v>
      </c>
      <c r="T106" s="3">
        <v>0.01</v>
      </c>
      <c r="U106" s="26">
        <f t="shared" si="106"/>
        <v>0.000109560382344307</v>
      </c>
      <c r="V106" s="25"/>
      <c r="W106" s="3"/>
      <c r="X106" s="3"/>
      <c r="Y106" s="28"/>
      <c r="Z106" s="3"/>
      <c r="AA106" s="27"/>
      <c r="AB106" s="3"/>
      <c r="AC106" s="3"/>
      <c r="AD106" s="3"/>
      <c r="AE106" s="25">
        <v>0.001</v>
      </c>
      <c r="AF106" s="3">
        <v>0.49</v>
      </c>
      <c r="AG106" s="26">
        <f t="shared" si="107"/>
        <v>0.00049</v>
      </c>
      <c r="AH106" s="35"/>
      <c r="AI106" s="3"/>
      <c r="AJ106" s="26"/>
      <c r="AK106" s="36"/>
      <c r="AL106" s="27"/>
      <c r="AM106" s="27"/>
      <c r="AN106" s="36"/>
      <c r="AO106" s="27"/>
      <c r="AP106" s="26"/>
      <c r="AQ106" s="3">
        <v>0.01</v>
      </c>
      <c r="AR106" s="3">
        <v>0.5</v>
      </c>
      <c r="AS106" s="3">
        <f t="shared" si="108"/>
        <v>0.005</v>
      </c>
      <c r="AT106" s="2">
        <f t="shared" si="109"/>
        <v>0.00559956038234431</v>
      </c>
      <c r="AU106" s="29">
        <f t="shared" si="110"/>
        <v>75.9047916666667</v>
      </c>
      <c r="AV106" s="1">
        <f t="shared" si="111"/>
        <v>0.21</v>
      </c>
      <c r="AW106" s="2">
        <f t="shared" si="112"/>
        <v>0.00166666666666667</v>
      </c>
      <c r="AX106" s="1">
        <f t="shared" si="113"/>
        <v>0.996703473658664</v>
      </c>
      <c r="AZ106" s="2"/>
    </row>
    <row r="107" s="1" customFormat="1" spans="1:52">
      <c r="A107" s="13" t="s">
        <v>37</v>
      </c>
      <c r="B107" s="13">
        <f>H11</f>
        <v>0.21</v>
      </c>
      <c r="C107" s="16">
        <v>2</v>
      </c>
      <c r="D107" s="19">
        <v>-5.15439800389655</v>
      </c>
      <c r="E107" s="20">
        <f t="shared" si="114"/>
        <v>-8.55655966858065</v>
      </c>
      <c r="F107" s="16" t="s">
        <v>73</v>
      </c>
      <c r="G107" s="13">
        <v>3</v>
      </c>
      <c r="H107" s="18">
        <f t="shared" si="97"/>
        <v>-5.15439800389655</v>
      </c>
      <c r="I107" s="18">
        <f t="shared" si="98"/>
        <v>267.995601996103</v>
      </c>
      <c r="J107" s="18">
        <f t="shared" si="99"/>
        <v>0.00877927883476638</v>
      </c>
      <c r="K107" s="18">
        <f t="shared" si="100"/>
        <v>75.9047916666667</v>
      </c>
      <c r="L107" s="18">
        <f t="shared" si="101"/>
        <v>0.759047916666667</v>
      </c>
      <c r="M107" s="13" t="s">
        <v>73</v>
      </c>
      <c r="N107" s="13"/>
      <c r="O107" s="18">
        <f t="shared" si="115"/>
        <v>2.2620228247897</v>
      </c>
      <c r="P107" s="18">
        <f t="shared" si="102"/>
        <v>0.0198589291094347</v>
      </c>
      <c r="Q107" s="24">
        <f t="shared" si="103"/>
        <v>0.00417037511298128</v>
      </c>
      <c r="R107" s="18">
        <f t="shared" si="104"/>
        <v>0.1594000625</v>
      </c>
      <c r="S107" s="25">
        <f t="shared" si="105"/>
        <v>0.0261629452810364</v>
      </c>
      <c r="T107" s="3">
        <v>0.01</v>
      </c>
      <c r="U107" s="26">
        <f t="shared" si="106"/>
        <v>0.000261629452810364</v>
      </c>
      <c r="V107" s="25"/>
      <c r="W107" s="3"/>
      <c r="X107" s="3"/>
      <c r="Y107" s="28"/>
      <c r="Z107" s="3"/>
      <c r="AA107" s="27"/>
      <c r="AB107" s="3"/>
      <c r="AC107" s="3"/>
      <c r="AD107" s="3"/>
      <c r="AE107" s="25">
        <v>0.001</v>
      </c>
      <c r="AF107" s="3">
        <v>0.49</v>
      </c>
      <c r="AG107" s="26">
        <f t="shared" si="107"/>
        <v>0.00049</v>
      </c>
      <c r="AH107" s="35"/>
      <c r="AI107" s="3"/>
      <c r="AJ107" s="26"/>
      <c r="AK107" s="36"/>
      <c r="AL107" s="27"/>
      <c r="AM107" s="27"/>
      <c r="AN107" s="36"/>
      <c r="AO107" s="27"/>
      <c r="AP107" s="26"/>
      <c r="AQ107" s="3">
        <v>0.01</v>
      </c>
      <c r="AR107" s="3">
        <v>0.5</v>
      </c>
      <c r="AS107" s="3">
        <f t="shared" si="108"/>
        <v>0.005</v>
      </c>
      <c r="AT107" s="2">
        <f t="shared" si="109"/>
        <v>0.00575162945281036</v>
      </c>
      <c r="AU107" s="29">
        <f t="shared" si="110"/>
        <v>75.9047916666667</v>
      </c>
      <c r="AV107" s="1">
        <f t="shared" si="111"/>
        <v>0.21</v>
      </c>
      <c r="AW107" s="2">
        <f t="shared" si="112"/>
        <v>0.00166666666666667</v>
      </c>
      <c r="AX107" s="1">
        <f t="shared" si="113"/>
        <v>1.02377127191787</v>
      </c>
      <c r="AZ107" s="2"/>
    </row>
    <row r="108" s="1" customFormat="1" spans="1:52">
      <c r="A108" s="13"/>
      <c r="B108" s="13"/>
      <c r="C108" s="16">
        <v>3</v>
      </c>
      <c r="D108" s="19">
        <v>3.67809184867742</v>
      </c>
      <c r="E108" s="20">
        <f t="shared" si="114"/>
        <v>-5.15439800389655</v>
      </c>
      <c r="F108" s="16" t="s">
        <v>73</v>
      </c>
      <c r="G108" s="13">
        <v>4</v>
      </c>
      <c r="H108" s="18">
        <f t="shared" si="97"/>
        <v>3.67809184867742</v>
      </c>
      <c r="I108" s="18">
        <f t="shared" si="98"/>
        <v>276.828091848677</v>
      </c>
      <c r="J108" s="18">
        <f t="shared" si="99"/>
        <v>0.0279831210459509</v>
      </c>
      <c r="K108" s="18">
        <f t="shared" si="100"/>
        <v>75.9047916666667</v>
      </c>
      <c r="L108" s="18">
        <f t="shared" si="101"/>
        <v>0.759047916666667</v>
      </c>
      <c r="M108" s="13" t="s">
        <v>73</v>
      </c>
      <c r="N108" s="13"/>
      <c r="O108" s="18">
        <f t="shared" si="115"/>
        <v>3.00121181234693</v>
      </c>
      <c r="P108" s="18">
        <f t="shared" si="102"/>
        <v>0.0839832734294419</v>
      </c>
      <c r="Q108" s="24">
        <f t="shared" si="103"/>
        <v>0.0176364874201828</v>
      </c>
      <c r="R108" s="18">
        <f t="shared" si="104"/>
        <v>0.1594000625</v>
      </c>
      <c r="S108" s="25">
        <f t="shared" si="105"/>
        <v>0.110642914084069</v>
      </c>
      <c r="T108" s="3">
        <v>0.01</v>
      </c>
      <c r="U108" s="26">
        <f t="shared" si="106"/>
        <v>0.00110642914084069</v>
      </c>
      <c r="V108" s="25"/>
      <c r="W108" s="3"/>
      <c r="X108" s="3"/>
      <c r="Y108" s="28"/>
      <c r="Z108" s="3"/>
      <c r="AA108" s="27"/>
      <c r="AB108" s="3"/>
      <c r="AC108" s="3"/>
      <c r="AD108" s="3"/>
      <c r="AE108" s="25">
        <v>0.001</v>
      </c>
      <c r="AF108" s="3">
        <v>0.49</v>
      </c>
      <c r="AG108" s="26">
        <f t="shared" si="107"/>
        <v>0.00049</v>
      </c>
      <c r="AH108" s="35"/>
      <c r="AI108" s="3"/>
      <c r="AJ108" s="26"/>
      <c r="AK108" s="36"/>
      <c r="AL108" s="27"/>
      <c r="AM108" s="27"/>
      <c r="AN108" s="36"/>
      <c r="AO108" s="27"/>
      <c r="AP108" s="26"/>
      <c r="AQ108" s="3">
        <v>0.01</v>
      </c>
      <c r="AR108" s="3">
        <v>0.5</v>
      </c>
      <c r="AS108" s="3">
        <f t="shared" si="108"/>
        <v>0.005</v>
      </c>
      <c r="AT108" s="2">
        <f t="shared" si="109"/>
        <v>0.0065964291408407</v>
      </c>
      <c r="AU108" s="29">
        <f t="shared" si="110"/>
        <v>75.9047916666667</v>
      </c>
      <c r="AV108" s="1">
        <f t="shared" si="111"/>
        <v>0.21</v>
      </c>
      <c r="AW108" s="2">
        <f t="shared" si="112"/>
        <v>0.00166666666666667</v>
      </c>
      <c r="AX108" s="1">
        <f t="shared" si="113"/>
        <v>1.17414285934829</v>
      </c>
      <c r="AZ108" s="2"/>
    </row>
    <row r="109" s="1" customFormat="1" spans="1:52">
      <c r="A109" s="13"/>
      <c r="B109" s="13"/>
      <c r="C109" s="16">
        <v>4</v>
      </c>
      <c r="D109" s="19">
        <v>11.8032913416</v>
      </c>
      <c r="E109" s="20">
        <f t="shared" si="114"/>
        <v>3.67809184867742</v>
      </c>
      <c r="F109" s="16" t="s">
        <v>73</v>
      </c>
      <c r="G109" s="13">
        <v>5</v>
      </c>
      <c r="H109" s="18">
        <f t="shared" si="97"/>
        <v>11.8032913416</v>
      </c>
      <c r="I109" s="18">
        <f t="shared" si="98"/>
        <v>284.9532913416</v>
      </c>
      <c r="J109" s="18">
        <f t="shared" si="99"/>
        <v>0.076288388383982</v>
      </c>
      <c r="K109" s="18">
        <f t="shared" si="100"/>
        <v>75.9047916666667</v>
      </c>
      <c r="L109" s="18">
        <f t="shared" si="101"/>
        <v>0.759047916666667</v>
      </c>
      <c r="M109" s="13" t="s">
        <v>75</v>
      </c>
      <c r="N109" s="18">
        <f>(O108-P108)*$C$22/100</f>
        <v>2.77136711197162</v>
      </c>
      <c r="O109" s="18">
        <f t="shared" si="115"/>
        <v>0.904909343612541</v>
      </c>
      <c r="P109" s="18">
        <f t="shared" si="102"/>
        <v>0.0690340754578078</v>
      </c>
      <c r="Q109" s="24">
        <f t="shared" si="103"/>
        <v>0.0144971558461396</v>
      </c>
      <c r="R109" s="18">
        <f t="shared" si="104"/>
        <v>0.1594000625</v>
      </c>
      <c r="S109" s="25">
        <f t="shared" si="105"/>
        <v>0.0909482444283209</v>
      </c>
      <c r="T109" s="3">
        <v>0.01</v>
      </c>
      <c r="U109" s="26">
        <f t="shared" si="106"/>
        <v>0.000909482444283209</v>
      </c>
      <c r="V109" s="25"/>
      <c r="W109" s="3"/>
      <c r="X109" s="3"/>
      <c r="Y109" s="28"/>
      <c r="Z109" s="3"/>
      <c r="AA109" s="27"/>
      <c r="AB109" s="3"/>
      <c r="AC109" s="3"/>
      <c r="AD109" s="3"/>
      <c r="AE109" s="25">
        <v>0.005</v>
      </c>
      <c r="AF109" s="3">
        <v>0.49</v>
      </c>
      <c r="AG109" s="26">
        <f t="shared" si="107"/>
        <v>0.00245</v>
      </c>
      <c r="AH109" s="35"/>
      <c r="AI109" s="3"/>
      <c r="AJ109" s="26"/>
      <c r="AK109" s="36"/>
      <c r="AL109" s="27"/>
      <c r="AM109" s="27"/>
      <c r="AN109" s="36"/>
      <c r="AO109" s="27"/>
      <c r="AP109" s="26"/>
      <c r="AQ109" s="3">
        <v>0.015</v>
      </c>
      <c r="AR109" s="3">
        <v>0.5</v>
      </c>
      <c r="AS109" s="3">
        <f t="shared" si="108"/>
        <v>0.0075</v>
      </c>
      <c r="AT109" s="2">
        <f t="shared" si="109"/>
        <v>0.0108594824442832</v>
      </c>
      <c r="AU109" s="29">
        <f t="shared" si="110"/>
        <v>75.9047916666667</v>
      </c>
      <c r="AV109" s="1">
        <f t="shared" si="111"/>
        <v>0.21</v>
      </c>
      <c r="AW109" s="2">
        <f t="shared" si="112"/>
        <v>0.00166666666666667</v>
      </c>
      <c r="AX109" s="1">
        <f t="shared" si="113"/>
        <v>1.93295243470898</v>
      </c>
      <c r="AZ109" s="2"/>
    </row>
    <row r="110" s="1" customFormat="1" spans="1:52">
      <c r="A110" s="13"/>
      <c r="B110" s="13"/>
      <c r="C110" s="16">
        <v>5</v>
      </c>
      <c r="D110" s="19">
        <v>16.7789411070968</v>
      </c>
      <c r="E110" s="20">
        <f t="shared" si="114"/>
        <v>11.8032913416</v>
      </c>
      <c r="F110" s="16" t="s">
        <v>75</v>
      </c>
      <c r="G110" s="13">
        <v>6</v>
      </c>
      <c r="H110" s="18">
        <f t="shared" si="97"/>
        <v>16.7789411070968</v>
      </c>
      <c r="I110" s="18">
        <f t="shared" si="98"/>
        <v>289.928941107097</v>
      </c>
      <c r="J110" s="18">
        <f t="shared" si="99"/>
        <v>0.137129992857943</v>
      </c>
      <c r="K110" s="18">
        <f t="shared" si="100"/>
        <v>75.9047916666667</v>
      </c>
      <c r="L110" s="18">
        <f t="shared" si="101"/>
        <v>0.759047916666667</v>
      </c>
      <c r="M110" s="13" t="s">
        <v>73</v>
      </c>
      <c r="N110" s="13"/>
      <c r="O110" s="18">
        <f t="shared" si="115"/>
        <v>1.5949231848214</v>
      </c>
      <c r="P110" s="18">
        <f t="shared" si="102"/>
        <v>0.218711804943526</v>
      </c>
      <c r="Q110" s="24">
        <f t="shared" si="103"/>
        <v>0.0459294790381405</v>
      </c>
      <c r="R110" s="18">
        <f t="shared" si="104"/>
        <v>0.1594000625</v>
      </c>
      <c r="S110" s="25">
        <f t="shared" si="105"/>
        <v>0.288139655140603</v>
      </c>
      <c r="T110" s="3">
        <v>0.01</v>
      </c>
      <c r="U110" s="26">
        <f t="shared" si="106"/>
        <v>0.00288139655140603</v>
      </c>
      <c r="V110" s="25"/>
      <c r="W110" s="3"/>
      <c r="X110" s="3"/>
      <c r="Y110" s="28"/>
      <c r="Z110" s="3"/>
      <c r="AA110" s="27"/>
      <c r="AB110" s="3"/>
      <c r="AC110" s="3"/>
      <c r="AD110" s="3"/>
      <c r="AE110" s="25">
        <v>0.005</v>
      </c>
      <c r="AF110" s="3">
        <v>0.49</v>
      </c>
      <c r="AG110" s="26">
        <f t="shared" si="107"/>
        <v>0.00245</v>
      </c>
      <c r="AH110" s="35"/>
      <c r="AI110" s="3"/>
      <c r="AJ110" s="26"/>
      <c r="AK110" s="36"/>
      <c r="AL110" s="27"/>
      <c r="AM110" s="27"/>
      <c r="AN110" s="36"/>
      <c r="AO110" s="27"/>
      <c r="AP110" s="26"/>
      <c r="AQ110" s="3">
        <v>0.015</v>
      </c>
      <c r="AR110" s="3">
        <v>0.5</v>
      </c>
      <c r="AS110" s="3">
        <f t="shared" si="108"/>
        <v>0.0075</v>
      </c>
      <c r="AT110" s="2">
        <f t="shared" si="109"/>
        <v>0.012831396551406</v>
      </c>
      <c r="AU110" s="29">
        <f t="shared" si="110"/>
        <v>75.9047916666667</v>
      </c>
      <c r="AV110" s="1">
        <f t="shared" si="111"/>
        <v>0.21</v>
      </c>
      <c r="AW110" s="2">
        <f t="shared" si="112"/>
        <v>0.00166666666666667</v>
      </c>
      <c r="AX110" s="1">
        <f t="shared" si="113"/>
        <v>2.28394671035299</v>
      </c>
      <c r="AZ110" s="2"/>
    </row>
    <row r="111" s="1" customFormat="1" spans="1:52">
      <c r="A111" s="13"/>
      <c r="B111" s="13"/>
      <c r="C111" s="16">
        <v>6</v>
      </c>
      <c r="D111" s="19">
        <v>21.0450385206667</v>
      </c>
      <c r="E111" s="20">
        <f t="shared" si="114"/>
        <v>16.7789411070968</v>
      </c>
      <c r="F111" s="16" t="s">
        <v>73</v>
      </c>
      <c r="G111" s="13">
        <v>7</v>
      </c>
      <c r="H111" s="18">
        <f t="shared" si="97"/>
        <v>21.0450385206667</v>
      </c>
      <c r="I111" s="18">
        <f t="shared" si="98"/>
        <v>294.195038520667</v>
      </c>
      <c r="J111" s="18">
        <f t="shared" si="99"/>
        <v>0.223166661435083</v>
      </c>
      <c r="K111" s="18">
        <f t="shared" si="100"/>
        <v>75.9047916666667</v>
      </c>
      <c r="L111" s="18">
        <f t="shared" si="101"/>
        <v>0.759047916666667</v>
      </c>
      <c r="M111" s="13" t="s">
        <v>73</v>
      </c>
      <c r="N111" s="13"/>
      <c r="O111" s="18">
        <f t="shared" si="115"/>
        <v>2.13525929654454</v>
      </c>
      <c r="P111" s="18">
        <f t="shared" si="102"/>
        <v>0.476518688508069</v>
      </c>
      <c r="Q111" s="24">
        <f t="shared" si="103"/>
        <v>0.100068924586695</v>
      </c>
      <c r="R111" s="18">
        <f t="shared" si="104"/>
        <v>0.1594000625</v>
      </c>
      <c r="S111" s="25">
        <f t="shared" si="105"/>
        <v>0.627784726161538</v>
      </c>
      <c r="T111" s="3">
        <v>0.01</v>
      </c>
      <c r="U111" s="26">
        <f t="shared" si="106"/>
        <v>0.00627784726161538</v>
      </c>
      <c r="V111" s="25"/>
      <c r="W111" s="3"/>
      <c r="X111" s="3"/>
      <c r="Y111" s="28"/>
      <c r="Z111" s="3"/>
      <c r="AA111" s="27"/>
      <c r="AB111" s="3"/>
      <c r="AC111" s="3"/>
      <c r="AD111" s="3"/>
      <c r="AE111" s="25">
        <v>0.005</v>
      </c>
      <c r="AF111" s="3">
        <v>0.49</v>
      </c>
      <c r="AG111" s="26">
        <f t="shared" si="107"/>
        <v>0.00245</v>
      </c>
      <c r="AH111" s="35"/>
      <c r="AI111" s="3"/>
      <c r="AJ111" s="26"/>
      <c r="AK111" s="36"/>
      <c r="AL111" s="27"/>
      <c r="AM111" s="27"/>
      <c r="AN111" s="36"/>
      <c r="AO111" s="27"/>
      <c r="AP111" s="26"/>
      <c r="AQ111" s="3">
        <v>0.015</v>
      </c>
      <c r="AR111" s="3">
        <v>0.5</v>
      </c>
      <c r="AS111" s="3">
        <f t="shared" si="108"/>
        <v>0.0075</v>
      </c>
      <c r="AT111" s="2">
        <f t="shared" si="109"/>
        <v>0.0162278472616154</v>
      </c>
      <c r="AU111" s="29">
        <f t="shared" si="110"/>
        <v>75.9047916666667</v>
      </c>
      <c r="AV111" s="1">
        <f t="shared" si="111"/>
        <v>0.21</v>
      </c>
      <c r="AW111" s="2">
        <f t="shared" si="112"/>
        <v>0.00166666666666667</v>
      </c>
      <c r="AX111" s="1">
        <f t="shared" si="113"/>
        <v>2.88850385231184</v>
      </c>
      <c r="AZ111" s="2"/>
    </row>
    <row r="112" s="1" customFormat="1" spans="1:52">
      <c r="A112" s="13"/>
      <c r="B112" s="13"/>
      <c r="C112" s="16">
        <v>7</v>
      </c>
      <c r="D112" s="19">
        <v>22.7018222364516</v>
      </c>
      <c r="E112" s="20">
        <f t="shared" si="114"/>
        <v>21.0450385206667</v>
      </c>
      <c r="F112" s="16" t="s">
        <v>73</v>
      </c>
      <c r="G112" s="13">
        <v>8</v>
      </c>
      <c r="H112" s="18">
        <f t="shared" si="97"/>
        <v>22.7018222364516</v>
      </c>
      <c r="I112" s="18">
        <f t="shared" si="98"/>
        <v>295.851822236452</v>
      </c>
      <c r="J112" s="18">
        <f t="shared" si="99"/>
        <v>0.268609878435165</v>
      </c>
      <c r="K112" s="18">
        <f t="shared" si="100"/>
        <v>75.9047916666667</v>
      </c>
      <c r="L112" s="18">
        <f t="shared" si="101"/>
        <v>0.759047916666667</v>
      </c>
      <c r="M112" s="13" t="s">
        <v>73</v>
      </c>
      <c r="N112" s="13"/>
      <c r="O112" s="18">
        <f t="shared" si="115"/>
        <v>2.41778852470314</v>
      </c>
      <c r="P112" s="18">
        <f t="shared" si="102"/>
        <v>0.649441881702447</v>
      </c>
      <c r="Q112" s="24">
        <f t="shared" si="103"/>
        <v>0.136382795157514</v>
      </c>
      <c r="R112" s="18">
        <f t="shared" si="104"/>
        <v>0.1594000625</v>
      </c>
      <c r="S112" s="25">
        <f t="shared" si="105"/>
        <v>0.855600637907616</v>
      </c>
      <c r="T112" s="3">
        <v>0.01</v>
      </c>
      <c r="U112" s="26">
        <f t="shared" si="106"/>
        <v>0.00855600637907616</v>
      </c>
      <c r="V112" s="25"/>
      <c r="W112" s="3"/>
      <c r="X112" s="3"/>
      <c r="Y112" s="28"/>
      <c r="Z112" s="3"/>
      <c r="AA112" s="27"/>
      <c r="AB112" s="3"/>
      <c r="AC112" s="3"/>
      <c r="AD112" s="3"/>
      <c r="AE112" s="25">
        <v>0.005</v>
      </c>
      <c r="AF112" s="3">
        <v>0.49</v>
      </c>
      <c r="AG112" s="26">
        <f t="shared" si="107"/>
        <v>0.00245</v>
      </c>
      <c r="AH112" s="35"/>
      <c r="AI112" s="3"/>
      <c r="AJ112" s="26"/>
      <c r="AK112" s="36"/>
      <c r="AL112" s="27"/>
      <c r="AM112" s="27"/>
      <c r="AN112" s="36"/>
      <c r="AO112" s="27"/>
      <c r="AP112" s="26"/>
      <c r="AQ112" s="3">
        <v>0.015</v>
      </c>
      <c r="AR112" s="3">
        <v>0.5</v>
      </c>
      <c r="AS112" s="3">
        <f t="shared" si="108"/>
        <v>0.0075</v>
      </c>
      <c r="AT112" s="2">
        <f t="shared" si="109"/>
        <v>0.0185060063790762</v>
      </c>
      <c r="AU112" s="29">
        <f t="shared" si="110"/>
        <v>75.9047916666667</v>
      </c>
      <c r="AV112" s="1">
        <f t="shared" si="111"/>
        <v>0.21</v>
      </c>
      <c r="AW112" s="2">
        <f t="shared" si="112"/>
        <v>0.00166666666666667</v>
      </c>
      <c r="AX112" s="1">
        <f t="shared" si="113"/>
        <v>3.29400874035265</v>
      </c>
      <c r="AZ112" s="2"/>
    </row>
    <row r="113" s="1" customFormat="1" spans="1:52">
      <c r="A113" s="13"/>
      <c r="B113" s="13"/>
      <c r="C113" s="16">
        <v>8</v>
      </c>
      <c r="D113" s="19">
        <v>21.7499245829032</v>
      </c>
      <c r="E113" s="20">
        <f t="shared" si="114"/>
        <v>22.7018222364516</v>
      </c>
      <c r="F113" s="16" t="s">
        <v>73</v>
      </c>
      <c r="G113" s="13">
        <v>9</v>
      </c>
      <c r="H113" s="18">
        <f t="shared" si="97"/>
        <v>21.7499245829032</v>
      </c>
      <c r="I113" s="18">
        <f t="shared" si="98"/>
        <v>294.899924582903</v>
      </c>
      <c r="J113" s="18">
        <f t="shared" si="99"/>
        <v>0.24153819843044</v>
      </c>
      <c r="K113" s="18">
        <f t="shared" si="100"/>
        <v>75.9047916666667</v>
      </c>
      <c r="L113" s="18">
        <f t="shared" si="101"/>
        <v>0.759047916666667</v>
      </c>
      <c r="M113" s="13" t="s">
        <v>73</v>
      </c>
      <c r="N113" s="13"/>
      <c r="O113" s="18">
        <f t="shared" si="115"/>
        <v>2.52739455966736</v>
      </c>
      <c r="P113" s="18">
        <f t="shared" si="102"/>
        <v>0.610462328664949</v>
      </c>
      <c r="Q113" s="24">
        <f t="shared" si="103"/>
        <v>0.128197089019639</v>
      </c>
      <c r="R113" s="18">
        <f t="shared" si="104"/>
        <v>0.1594000625</v>
      </c>
      <c r="S113" s="25">
        <f t="shared" si="105"/>
        <v>0.804247420038742</v>
      </c>
      <c r="T113" s="3">
        <v>0.01</v>
      </c>
      <c r="U113" s="26">
        <f t="shared" si="106"/>
        <v>0.00804247420038742</v>
      </c>
      <c r="V113" s="25"/>
      <c r="W113" s="3"/>
      <c r="X113" s="3"/>
      <c r="Y113" s="28"/>
      <c r="Z113" s="3"/>
      <c r="AA113" s="27"/>
      <c r="AB113" s="3"/>
      <c r="AC113" s="3"/>
      <c r="AD113" s="3"/>
      <c r="AE113" s="25">
        <v>0.005</v>
      </c>
      <c r="AF113" s="3">
        <v>0.49</v>
      </c>
      <c r="AG113" s="26">
        <f t="shared" si="107"/>
        <v>0.00245</v>
      </c>
      <c r="AH113" s="35"/>
      <c r="AI113" s="3"/>
      <c r="AJ113" s="26"/>
      <c r="AK113" s="36"/>
      <c r="AL113" s="27"/>
      <c r="AM113" s="27"/>
      <c r="AN113" s="36"/>
      <c r="AO113" s="27"/>
      <c r="AP113" s="26"/>
      <c r="AQ113" s="3">
        <v>0.015</v>
      </c>
      <c r="AR113" s="3">
        <v>0.5</v>
      </c>
      <c r="AS113" s="3">
        <f t="shared" si="108"/>
        <v>0.0075</v>
      </c>
      <c r="AT113" s="2">
        <f t="shared" si="109"/>
        <v>0.0179924742003874</v>
      </c>
      <c r="AU113" s="29">
        <f t="shared" si="110"/>
        <v>75.9047916666667</v>
      </c>
      <c r="AV113" s="1">
        <f t="shared" si="111"/>
        <v>0.21</v>
      </c>
      <c r="AW113" s="2">
        <f t="shared" si="112"/>
        <v>0.00166666666666667</v>
      </c>
      <c r="AX113" s="1">
        <f t="shared" si="113"/>
        <v>3.20260168847972</v>
      </c>
      <c r="AZ113" s="2"/>
    </row>
    <row r="114" s="1" customFormat="1" spans="1:52">
      <c r="A114" s="13"/>
      <c r="B114" s="13"/>
      <c r="C114" s="16">
        <v>9</v>
      </c>
      <c r="D114" s="19">
        <v>14.5413392801667</v>
      </c>
      <c r="E114" s="20">
        <f t="shared" si="114"/>
        <v>21.7499245829032</v>
      </c>
      <c r="F114" s="16" t="s">
        <v>73</v>
      </c>
      <c r="G114" s="13">
        <v>10</v>
      </c>
      <c r="H114" s="18">
        <f t="shared" si="97"/>
        <v>14.5413392801667</v>
      </c>
      <c r="I114" s="18">
        <f t="shared" si="98"/>
        <v>287.691339280167</v>
      </c>
      <c r="J114" s="18">
        <f t="shared" si="99"/>
        <v>0.105607046079499</v>
      </c>
      <c r="K114" s="18">
        <f t="shared" si="100"/>
        <v>75.9047916666667</v>
      </c>
      <c r="L114" s="18">
        <f t="shared" si="101"/>
        <v>0.759047916666667</v>
      </c>
      <c r="M114" s="13" t="s">
        <v>73</v>
      </c>
      <c r="N114" s="13"/>
      <c r="O114" s="18">
        <f t="shared" si="115"/>
        <v>2.67598014766908</v>
      </c>
      <c r="P114" s="18">
        <f t="shared" si="102"/>
        <v>0.282602358762713</v>
      </c>
      <c r="Q114" s="24">
        <f t="shared" si="103"/>
        <v>0.0593464953401697</v>
      </c>
      <c r="R114" s="18">
        <f t="shared" si="104"/>
        <v>0.1594000625</v>
      </c>
      <c r="S114" s="25">
        <f t="shared" si="105"/>
        <v>0.372311619013133</v>
      </c>
      <c r="T114" s="3">
        <v>0.01</v>
      </c>
      <c r="U114" s="26">
        <f t="shared" si="106"/>
        <v>0.00372311619013133</v>
      </c>
      <c r="V114" s="25"/>
      <c r="W114" s="3"/>
      <c r="X114" s="3"/>
      <c r="Y114" s="28"/>
      <c r="Z114" s="3"/>
      <c r="AA114" s="27"/>
      <c r="AB114" s="3"/>
      <c r="AC114" s="3"/>
      <c r="AD114" s="3"/>
      <c r="AE114" s="25">
        <v>0.001</v>
      </c>
      <c r="AF114" s="3">
        <v>0.49</v>
      </c>
      <c r="AG114" s="26">
        <f t="shared" si="107"/>
        <v>0.00049</v>
      </c>
      <c r="AH114" s="35"/>
      <c r="AI114" s="3"/>
      <c r="AJ114" s="26"/>
      <c r="AK114" s="36"/>
      <c r="AL114" s="27"/>
      <c r="AM114" s="27"/>
      <c r="AN114" s="36"/>
      <c r="AO114" s="27"/>
      <c r="AP114" s="26"/>
      <c r="AQ114" s="3">
        <v>0.01</v>
      </c>
      <c r="AR114" s="3">
        <v>0.5</v>
      </c>
      <c r="AS114" s="3">
        <f t="shared" si="108"/>
        <v>0.005</v>
      </c>
      <c r="AT114" s="2">
        <f t="shared" si="109"/>
        <v>0.00921311619013133</v>
      </c>
      <c r="AU114" s="29">
        <f t="shared" si="110"/>
        <v>75.9047916666667</v>
      </c>
      <c r="AV114" s="1">
        <f t="shared" si="111"/>
        <v>0.21</v>
      </c>
      <c r="AW114" s="2">
        <f t="shared" si="112"/>
        <v>0.00166666666666667</v>
      </c>
      <c r="AX114" s="1">
        <f t="shared" si="113"/>
        <v>1.63990461445481</v>
      </c>
      <c r="AZ114" s="2"/>
    </row>
    <row r="115" s="1" customFormat="1" spans="1:52">
      <c r="A115" s="13"/>
      <c r="B115" s="13"/>
      <c r="C115" s="16">
        <v>10</v>
      </c>
      <c r="D115" s="19">
        <v>9.50757570364516</v>
      </c>
      <c r="E115" s="20">
        <f t="shared" si="114"/>
        <v>14.5413392801667</v>
      </c>
      <c r="F115" s="16" t="s">
        <v>73</v>
      </c>
      <c r="G115" s="13">
        <v>11</v>
      </c>
      <c r="H115" s="18">
        <f t="shared" si="97"/>
        <v>9.50757570364516</v>
      </c>
      <c r="I115" s="18">
        <f t="shared" si="98"/>
        <v>282.657575703645</v>
      </c>
      <c r="J115" s="18">
        <f t="shared" si="99"/>
        <v>0.0578004973296274</v>
      </c>
      <c r="K115" s="18">
        <f t="shared" si="100"/>
        <v>75.9047916666667</v>
      </c>
      <c r="L115" s="18">
        <f t="shared" si="101"/>
        <v>0.759047916666667</v>
      </c>
      <c r="M115" s="13" t="s">
        <v>75</v>
      </c>
      <c r="N115" s="18">
        <f>(O114-P114)*$C$22/100</f>
        <v>2.27370889946105</v>
      </c>
      <c r="O115" s="18">
        <f t="shared" si="115"/>
        <v>0.878716806111985</v>
      </c>
      <c r="P115" s="18">
        <f t="shared" si="102"/>
        <v>0.0507902684051745</v>
      </c>
      <c r="Q115" s="24">
        <f t="shared" si="103"/>
        <v>0.0106659563650866</v>
      </c>
      <c r="R115" s="18">
        <f t="shared" si="104"/>
        <v>0.1594000625</v>
      </c>
      <c r="S115" s="25">
        <f t="shared" si="105"/>
        <v>0.0669131253639668</v>
      </c>
      <c r="T115" s="3">
        <v>0.01</v>
      </c>
      <c r="U115" s="26">
        <f t="shared" si="106"/>
        <v>0.000669131253639668</v>
      </c>
      <c r="V115" s="25"/>
      <c r="W115" s="3"/>
      <c r="X115" s="3"/>
      <c r="Y115" s="28"/>
      <c r="Z115" s="3"/>
      <c r="AA115" s="27"/>
      <c r="AB115" s="3"/>
      <c r="AC115" s="3"/>
      <c r="AD115" s="3"/>
      <c r="AE115" s="25">
        <v>0.001</v>
      </c>
      <c r="AF115" s="3">
        <v>0.49</v>
      </c>
      <c r="AG115" s="26">
        <f t="shared" si="107"/>
        <v>0.00049</v>
      </c>
      <c r="AH115" s="35"/>
      <c r="AI115" s="3"/>
      <c r="AJ115" s="26"/>
      <c r="AK115" s="36"/>
      <c r="AL115" s="27"/>
      <c r="AM115" s="27"/>
      <c r="AN115" s="36"/>
      <c r="AO115" s="27"/>
      <c r="AP115" s="26"/>
      <c r="AQ115" s="3">
        <v>0.01</v>
      </c>
      <c r="AR115" s="3">
        <v>0.5</v>
      </c>
      <c r="AS115" s="3">
        <f t="shared" si="108"/>
        <v>0.005</v>
      </c>
      <c r="AT115" s="2">
        <f t="shared" si="109"/>
        <v>0.00615913125363967</v>
      </c>
      <c r="AU115" s="29">
        <f t="shared" si="110"/>
        <v>75.9047916666667</v>
      </c>
      <c r="AV115" s="1">
        <f t="shared" si="111"/>
        <v>0.21</v>
      </c>
      <c r="AW115" s="2">
        <f t="shared" si="112"/>
        <v>0.00166666666666667</v>
      </c>
      <c r="AX115" s="1">
        <f t="shared" si="113"/>
        <v>1.09630526256638</v>
      </c>
      <c r="AZ115" s="2"/>
    </row>
    <row r="116" s="1" customFormat="1" spans="1:52">
      <c r="A116" s="13"/>
      <c r="B116" s="13"/>
      <c r="C116" s="16">
        <v>11</v>
      </c>
      <c r="D116" s="19">
        <v>-0.177233960433333</v>
      </c>
      <c r="E116" s="20">
        <f t="shared" si="114"/>
        <v>9.50757570364516</v>
      </c>
      <c r="F116" s="16" t="s">
        <v>75</v>
      </c>
      <c r="G116" s="13">
        <v>12</v>
      </c>
      <c r="H116" s="18">
        <f t="shared" si="97"/>
        <v>-0.177233960433333</v>
      </c>
      <c r="I116" s="18">
        <f t="shared" si="98"/>
        <v>272.972766039567</v>
      </c>
      <c r="J116" s="18">
        <f t="shared" si="99"/>
        <v>0.0170276866935406</v>
      </c>
      <c r="K116" s="18">
        <f t="shared" si="100"/>
        <v>75.9047916666667</v>
      </c>
      <c r="L116" s="18">
        <f t="shared" si="101"/>
        <v>0.759047916666667</v>
      </c>
      <c r="M116" s="13" t="s">
        <v>73</v>
      </c>
      <c r="N116" s="13"/>
      <c r="O116" s="18">
        <f t="shared" si="115"/>
        <v>1.58697445437348</v>
      </c>
      <c r="P116" s="18">
        <f t="shared" si="102"/>
        <v>0.0270225037997241</v>
      </c>
      <c r="Q116" s="24">
        <f t="shared" si="103"/>
        <v>0.00567472579794206</v>
      </c>
      <c r="R116" s="18">
        <f t="shared" si="104"/>
        <v>0.1594000625</v>
      </c>
      <c r="S116" s="25">
        <f t="shared" si="105"/>
        <v>0.0356005242967961</v>
      </c>
      <c r="T116" s="3">
        <v>0.01</v>
      </c>
      <c r="U116" s="26">
        <f t="shared" si="106"/>
        <v>0.000356005242967961</v>
      </c>
      <c r="V116" s="25"/>
      <c r="W116" s="3"/>
      <c r="X116" s="3"/>
      <c r="Y116" s="28"/>
      <c r="Z116" s="3"/>
      <c r="AA116" s="27"/>
      <c r="AB116" s="3"/>
      <c r="AC116" s="3"/>
      <c r="AD116" s="3"/>
      <c r="AE116" s="25">
        <v>0.001</v>
      </c>
      <c r="AF116" s="3">
        <v>0.49</v>
      </c>
      <c r="AG116" s="26">
        <f t="shared" si="107"/>
        <v>0.00049</v>
      </c>
      <c r="AH116" s="35"/>
      <c r="AI116" s="3"/>
      <c r="AJ116" s="26"/>
      <c r="AK116" s="36"/>
      <c r="AL116" s="27"/>
      <c r="AM116" s="27"/>
      <c r="AN116" s="36"/>
      <c r="AO116" s="27"/>
      <c r="AP116" s="26"/>
      <c r="AQ116" s="3">
        <v>0.01</v>
      </c>
      <c r="AR116" s="3">
        <v>0.5</v>
      </c>
      <c r="AS116" s="3">
        <f t="shared" si="108"/>
        <v>0.005</v>
      </c>
      <c r="AT116" s="2">
        <f t="shared" si="109"/>
        <v>0.00584600524296796</v>
      </c>
      <c r="AU116" s="29">
        <f t="shared" si="110"/>
        <v>75.9047916666667</v>
      </c>
      <c r="AV116" s="1">
        <f t="shared" si="111"/>
        <v>0.21</v>
      </c>
      <c r="AW116" s="2">
        <f t="shared" si="112"/>
        <v>0.00166666666666667</v>
      </c>
      <c r="AX116" s="1">
        <f t="shared" si="113"/>
        <v>1.0405698545666</v>
      </c>
      <c r="AY116" s="1">
        <f>SUM(AX105:AX116)</f>
        <v>21.5665700249908</v>
      </c>
      <c r="AZ116" s="2"/>
    </row>
    <row r="117" s="1" customFormat="1" spans="1:46">
      <c r="A117" s="13"/>
      <c r="B117" s="13"/>
      <c r="C117" s="16">
        <v>12</v>
      </c>
      <c r="D117" s="19">
        <v>-6.02143754658065</v>
      </c>
      <c r="E117" s="20">
        <f t="shared" si="114"/>
        <v>-0.177233960433333</v>
      </c>
      <c r="F117" s="16" t="s">
        <v>73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AT117" s="2"/>
    </row>
  </sheetData>
  <mergeCells count="6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S103:U103"/>
    <mergeCell ref="V103:X103"/>
    <mergeCell ref="Y103:AA103"/>
    <mergeCell ref="AB103:AD103"/>
    <mergeCell ref="AE103:AG103"/>
    <mergeCell ref="AH103:AJ103"/>
    <mergeCell ref="AK103:AM103"/>
    <mergeCell ref="AN103:AP103"/>
    <mergeCell ref="AQ103:AS103"/>
    <mergeCell ref="A104:B104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17"/>
  <sheetViews>
    <sheetView workbookViewId="0">
      <pane xSplit="4" topLeftCell="E1" activePane="topRight" state="frozen"/>
      <selection/>
      <selection pane="topRight" activeCell="G19" sqref="G19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11.4444444444444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5.6666666666667" style="1"/>
    <col min="55" max="16384" width="8.88888888888889" style="1"/>
  </cols>
  <sheetData>
    <row r="1" s="1" customFormat="1" spans="3:47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U1" s="2"/>
    </row>
    <row r="2" s="1" customFormat="1" spans="1:47">
      <c r="A2" s="4" t="s">
        <v>52</v>
      </c>
      <c r="B2" s="5" t="s">
        <v>10</v>
      </c>
      <c r="C2" s="3"/>
      <c r="D2" s="3"/>
      <c r="E2" s="6">
        <v>572.166074926577</v>
      </c>
      <c r="F2" s="3">
        <v>1069.523</v>
      </c>
      <c r="G2" s="7">
        <f>(F2+F3+F4)/3</f>
        <v>1386.35516666667</v>
      </c>
      <c r="H2" s="3">
        <v>0.13</v>
      </c>
      <c r="I2" s="21">
        <f>(H2+H3+H4)/3</f>
        <v>0.156666666666667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U2" s="2"/>
    </row>
    <row r="3" s="1" customFormat="1" spans="1:47">
      <c r="A3" s="4"/>
      <c r="B3" s="5" t="s">
        <v>13</v>
      </c>
      <c r="C3" s="3"/>
      <c r="D3" s="3"/>
      <c r="E3" s="8"/>
      <c r="F3" s="3">
        <v>1433.9025</v>
      </c>
      <c r="G3" s="9"/>
      <c r="H3" s="3">
        <v>0.24</v>
      </c>
      <c r="I3" s="21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U3" s="2"/>
    </row>
    <row r="4" s="1" customFormat="1" spans="1:47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1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U4" s="2"/>
    </row>
    <row r="5" s="1" customFormat="1" spans="1:47">
      <c r="A5" s="4" t="s">
        <v>4</v>
      </c>
      <c r="B5" s="5" t="s">
        <v>15</v>
      </c>
      <c r="C5" s="3"/>
      <c r="D5" s="3"/>
      <c r="E5" s="6">
        <v>8389.47945205479</v>
      </c>
      <c r="F5" s="3">
        <v>91.104</v>
      </c>
      <c r="G5" s="7">
        <f>(F5+F6)/2</f>
        <v>92.50925</v>
      </c>
      <c r="H5" s="3">
        <v>0.18</v>
      </c>
      <c r="I5" s="21">
        <f>(H5+H6)/2</f>
        <v>0.185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U5" s="2"/>
    </row>
    <row r="6" s="1" customFormat="1" spans="1:47">
      <c r="A6" s="4"/>
      <c r="B6" s="5" t="s">
        <v>16</v>
      </c>
      <c r="C6" s="3"/>
      <c r="D6" s="3"/>
      <c r="E6" s="10"/>
      <c r="F6" s="3">
        <v>93.9145</v>
      </c>
      <c r="G6" s="11"/>
      <c r="H6" s="3">
        <v>0.19</v>
      </c>
      <c r="I6" s="21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U6" s="2"/>
    </row>
    <row r="7" s="1" customFormat="1" spans="1:47">
      <c r="A7" s="4" t="s">
        <v>5</v>
      </c>
      <c r="B7" s="5"/>
      <c r="C7" s="3"/>
      <c r="D7" s="3"/>
      <c r="E7" s="12">
        <v>375.77100492047</v>
      </c>
      <c r="F7" s="3">
        <v>134.758</v>
      </c>
      <c r="G7" s="3"/>
      <c r="H7" s="3">
        <v>0.29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U7" s="2"/>
    </row>
    <row r="8" s="1" customFormat="1" spans="1:47">
      <c r="A8" s="4" t="s">
        <v>6</v>
      </c>
      <c r="B8" s="5"/>
      <c r="C8" s="3"/>
      <c r="D8" s="3"/>
      <c r="E8" s="12">
        <v>39.2226979947899</v>
      </c>
      <c r="F8" s="3">
        <v>625.464</v>
      </c>
      <c r="G8" s="3"/>
      <c r="H8" s="3">
        <v>0.3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U8" s="2"/>
    </row>
    <row r="9" s="1" customFormat="1" spans="1:47">
      <c r="A9" s="4" t="s">
        <v>7</v>
      </c>
      <c r="B9" s="5"/>
      <c r="C9" s="3"/>
      <c r="D9" s="3"/>
      <c r="E9" s="12">
        <v>10.5652905654562</v>
      </c>
      <c r="F9" s="3">
        <v>341.64</v>
      </c>
      <c r="G9" s="3"/>
      <c r="H9" s="3">
        <v>0.33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U9" s="2"/>
    </row>
    <row r="10" s="1" customFormat="1" spans="1:47">
      <c r="A10" s="4" t="s">
        <v>8</v>
      </c>
      <c r="B10" s="5"/>
      <c r="C10" s="3"/>
      <c r="D10" s="3"/>
      <c r="E10" s="12">
        <v>0.0900560905170378</v>
      </c>
      <c r="F10" s="3">
        <v>341.64</v>
      </c>
      <c r="G10" s="3"/>
      <c r="H10" s="3">
        <v>0.26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U10" s="2"/>
    </row>
    <row r="11" s="1" customFormat="1" spans="1:47">
      <c r="A11" s="4" t="s">
        <v>9</v>
      </c>
      <c r="B11" s="5"/>
      <c r="C11" s="3"/>
      <c r="D11" s="3"/>
      <c r="E11" s="12">
        <v>9.32429963262223</v>
      </c>
      <c r="F11" s="3">
        <v>910.8575</v>
      </c>
      <c r="G11" s="3"/>
      <c r="H11" s="3">
        <v>0.26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U11" s="2"/>
    </row>
    <row r="12" s="1" customFormat="1" spans="8:46"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T12" s="2"/>
    </row>
    <row r="13" s="1" customFormat="1" spans="46:46">
      <c r="AT13" s="2"/>
    </row>
    <row r="14" s="1" customFormat="1" spans="1:46">
      <c r="A14" s="13" t="s">
        <v>17</v>
      </c>
      <c r="B14" s="13" t="s">
        <v>18</v>
      </c>
      <c r="C14" s="13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AV38+AV53+BB69+AY85+AY101+BB101+AY116+AG69</f>
        <v>14650789.7486436</v>
      </c>
      <c r="J14" s="14" t="s">
        <v>21</v>
      </c>
      <c r="K14" s="14">
        <f>I14/(10000*1000)</f>
        <v>1.46507897486436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23</v>
      </c>
      <c r="B15" s="13" t="s">
        <v>18</v>
      </c>
      <c r="C15" s="13"/>
      <c r="D15" s="13"/>
      <c r="E15" s="13"/>
      <c r="F15" s="13"/>
      <c r="G15" s="14"/>
      <c r="H15" s="14" t="s">
        <v>24</v>
      </c>
      <c r="I15" s="14">
        <v>30465129.1284734</v>
      </c>
      <c r="J15" s="14" t="s">
        <v>21</v>
      </c>
      <c r="K15" s="14">
        <f>I15/(10000*1000)</f>
        <v>3.04651291284734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25</v>
      </c>
      <c r="B16" s="13" t="s">
        <v>26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27</v>
      </c>
      <c r="B17" s="13" t="s">
        <v>28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13" t="s">
        <v>31</v>
      </c>
      <c r="B18" s="13" t="s">
        <v>32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34</v>
      </c>
      <c r="B19" s="13" t="s">
        <v>32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37</v>
      </c>
      <c r="B20" s="13" t="s">
        <v>38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39</v>
      </c>
      <c r="B21" s="13" t="s">
        <v>40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41</v>
      </c>
      <c r="B22" s="13" t="s">
        <v>36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42</v>
      </c>
      <c r="B23" s="13" t="s">
        <v>43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44</v>
      </c>
      <c r="T25" s="23"/>
      <c r="U25" s="23"/>
      <c r="V25" s="23" t="s">
        <v>45</v>
      </c>
      <c r="W25" s="23"/>
      <c r="X25" s="23"/>
      <c r="Y25" s="23" t="s">
        <v>46</v>
      </c>
      <c r="Z25" s="23"/>
      <c r="AA25" s="23"/>
      <c r="AB25" s="23" t="s">
        <v>47</v>
      </c>
      <c r="AC25" s="23"/>
      <c r="AD25" s="23"/>
      <c r="AE25" s="23" t="s">
        <v>48</v>
      </c>
      <c r="AF25" s="23"/>
      <c r="AG25" s="23"/>
      <c r="AH25" s="23" t="s">
        <v>49</v>
      </c>
      <c r="AI25" s="23"/>
      <c r="AJ25" s="23"/>
      <c r="AK25" s="31" t="s">
        <v>50</v>
      </c>
      <c r="AL25" s="32"/>
      <c r="AM25" s="33"/>
      <c r="AN25" s="23" t="s">
        <v>51</v>
      </c>
      <c r="AO25" s="23"/>
      <c r="AP25" s="23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4" t="s">
        <v>11</v>
      </c>
      <c r="AO26" s="34" t="s">
        <v>12</v>
      </c>
      <c r="AP26" s="34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1386.35516666667</v>
      </c>
      <c r="C27" s="16" t="s">
        <v>72</v>
      </c>
      <c r="D27" s="17">
        <v>-14</v>
      </c>
      <c r="E27" s="16"/>
      <c r="F27" s="16"/>
      <c r="G27" s="13">
        <v>1</v>
      </c>
      <c r="H27" s="18">
        <f t="shared" ref="H27:H38" si="0">E28</f>
        <v>-14</v>
      </c>
      <c r="I27" s="18">
        <f t="shared" ref="I27:I38" si="1">H27+273.15</f>
        <v>259.15</v>
      </c>
      <c r="J27" s="18">
        <f t="shared" ref="J27:J38" si="2">EXP(($C$16*(I27-$C$14))/($C$17*I27*$C$14))</f>
        <v>0.00254027577249845</v>
      </c>
      <c r="K27" s="18">
        <f t="shared" ref="K27:K38" si="3">$B$27/12</f>
        <v>115.529597222222</v>
      </c>
      <c r="L27" s="18">
        <f t="shared" ref="L27:L38" si="4">K27*$B$28/100</f>
        <v>1.15529597222222</v>
      </c>
      <c r="M27" s="13" t="s">
        <v>73</v>
      </c>
      <c r="N27" s="13"/>
      <c r="O27" s="18">
        <f>L27</f>
        <v>1.15529597222222</v>
      </c>
      <c r="P27" s="18">
        <f t="shared" ref="P27:P38" si="5">O27*J27</f>
        <v>0.00293477036830115</v>
      </c>
      <c r="Q27" s="24">
        <f t="shared" ref="Q27:Q38" si="6">P27*$B$29</f>
        <v>0.000459780691033847</v>
      </c>
      <c r="R27" s="18">
        <f t="shared" ref="R27:R38" si="7">L27*$B$29</f>
        <v>0.180996368981481</v>
      </c>
      <c r="S27" s="25">
        <f t="shared" ref="S27:S38" si="8">Q27/R27</f>
        <v>0.00254027577249845</v>
      </c>
      <c r="T27" s="3">
        <v>0.01</v>
      </c>
      <c r="U27" s="26">
        <f t="shared" ref="U27:U38" si="9">S27*T27</f>
        <v>2.54027577249845e-5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0.021925402757725</v>
      </c>
      <c r="AR27" s="29">
        <f t="shared" ref="AR27:AR38" si="15">$B$27/12</f>
        <v>115.529597222222</v>
      </c>
      <c r="AS27" s="1">
        <f t="shared" ref="AS27:AS38" si="16">$B$29</f>
        <v>0.156666666666667</v>
      </c>
      <c r="AT27" s="2">
        <f>$E$2/12</f>
        <v>47.6805062438814</v>
      </c>
      <c r="AU27" s="1">
        <f t="shared" ref="AU27:AU38" si="17">AT27*10000*AS27*0.67*AR27*AQ27</f>
        <v>126774.849270117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-15.3002242087097</v>
      </c>
      <c r="E28" s="20">
        <f t="shared" ref="E28:E39" si="18">D27</f>
        <v>-14</v>
      </c>
      <c r="F28" s="16" t="s">
        <v>73</v>
      </c>
      <c r="G28" s="13">
        <v>2</v>
      </c>
      <c r="H28" s="18">
        <f t="shared" si="0"/>
        <v>-15.3002242087097</v>
      </c>
      <c r="I28" s="18">
        <f t="shared" si="1"/>
        <v>257.84977579129</v>
      </c>
      <c r="J28" s="18">
        <f t="shared" si="2"/>
        <v>0.00210184030735029</v>
      </c>
      <c r="K28" s="18">
        <f t="shared" si="3"/>
        <v>115.529597222222</v>
      </c>
      <c r="L28" s="18">
        <f t="shared" si="4"/>
        <v>1.15529597222222</v>
      </c>
      <c r="M28" s="13" t="s">
        <v>73</v>
      </c>
      <c r="N28" s="13"/>
      <c r="O28" s="18">
        <f t="shared" ref="O28:O38" si="19">L28+O27-P27-N28</f>
        <v>2.30765717407614</v>
      </c>
      <c r="P28" s="18">
        <f t="shared" si="5"/>
        <v>0.0048503268640193</v>
      </c>
      <c r="Q28" s="24">
        <f t="shared" si="6"/>
        <v>0.000759884542029691</v>
      </c>
      <c r="R28" s="18">
        <f t="shared" si="7"/>
        <v>0.180996368981481</v>
      </c>
      <c r="S28" s="25">
        <f t="shared" si="8"/>
        <v>0.00419834136069016</v>
      </c>
      <c r="T28" s="3">
        <v>0.01</v>
      </c>
      <c r="U28" s="26">
        <f t="shared" si="9"/>
        <v>4.19834136069016e-5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0.0219419834136069</v>
      </c>
      <c r="AR28" s="29">
        <f t="shared" si="15"/>
        <v>115.529597222222</v>
      </c>
      <c r="AS28" s="1">
        <f t="shared" si="16"/>
        <v>0.156666666666667</v>
      </c>
      <c r="AT28" s="2">
        <f t="shared" ref="AT28:AT38" si="20">$E$2/12</f>
        <v>47.6805062438814</v>
      </c>
      <c r="AU28" s="1">
        <f t="shared" si="17"/>
        <v>126870.720263843</v>
      </c>
    </row>
    <row r="29" s="1" customFormat="1" spans="1:47">
      <c r="A29" s="13" t="s">
        <v>37</v>
      </c>
      <c r="B29" s="13">
        <f>I2</f>
        <v>0.156666666666667</v>
      </c>
      <c r="C29" s="16">
        <v>2</v>
      </c>
      <c r="D29" s="19">
        <v>-9.30371084368966</v>
      </c>
      <c r="E29" s="20">
        <f t="shared" si="18"/>
        <v>-15.3002242087097</v>
      </c>
      <c r="F29" s="16" t="s">
        <v>73</v>
      </c>
      <c r="G29" s="13">
        <v>3</v>
      </c>
      <c r="H29" s="18">
        <f t="shared" si="0"/>
        <v>-9.30371084368966</v>
      </c>
      <c r="I29" s="18">
        <f t="shared" si="1"/>
        <v>263.84628915631</v>
      </c>
      <c r="J29" s="18">
        <f t="shared" si="2"/>
        <v>0.00495813530085147</v>
      </c>
      <c r="K29" s="18">
        <f t="shared" si="3"/>
        <v>115.529597222222</v>
      </c>
      <c r="L29" s="18">
        <f t="shared" si="4"/>
        <v>1.15529597222222</v>
      </c>
      <c r="M29" s="13" t="s">
        <v>73</v>
      </c>
      <c r="N29" s="13"/>
      <c r="O29" s="18">
        <f t="shared" si="19"/>
        <v>3.45810281943435</v>
      </c>
      <c r="P29" s="18">
        <f t="shared" si="5"/>
        <v>0.0171457416630114</v>
      </c>
      <c r="Q29" s="24">
        <f t="shared" si="6"/>
        <v>0.00268616619387179</v>
      </c>
      <c r="R29" s="18">
        <f t="shared" si="7"/>
        <v>0.180996368981481</v>
      </c>
      <c r="S29" s="25">
        <f t="shared" si="8"/>
        <v>0.0148409949270674</v>
      </c>
      <c r="T29" s="3">
        <v>0.01</v>
      </c>
      <c r="U29" s="26">
        <f t="shared" si="9"/>
        <v>0.000148409949270674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0.0220484099492707</v>
      </c>
      <c r="AR29" s="29">
        <f t="shared" si="15"/>
        <v>115.529597222222</v>
      </c>
      <c r="AS29" s="1">
        <f t="shared" si="16"/>
        <v>0.156666666666667</v>
      </c>
      <c r="AT29" s="2">
        <f t="shared" si="20"/>
        <v>47.6805062438814</v>
      </c>
      <c r="AU29" s="1">
        <f t="shared" si="17"/>
        <v>127486.089028842</v>
      </c>
    </row>
    <row r="30" s="1" customFormat="1" spans="1:47">
      <c r="A30" s="13"/>
      <c r="B30" s="13"/>
      <c r="C30" s="16">
        <v>3</v>
      </c>
      <c r="D30" s="19">
        <v>-0.185059662677419</v>
      </c>
      <c r="E30" s="20">
        <f t="shared" si="18"/>
        <v>-9.30371084368966</v>
      </c>
      <c r="F30" s="16" t="s">
        <v>73</v>
      </c>
      <c r="G30" s="13">
        <v>4</v>
      </c>
      <c r="H30" s="18">
        <f t="shared" si="0"/>
        <v>-0.185059662677419</v>
      </c>
      <c r="I30" s="18">
        <f t="shared" si="1"/>
        <v>272.964940337323</v>
      </c>
      <c r="J30" s="18">
        <f t="shared" si="2"/>
        <v>0.017010282796512</v>
      </c>
      <c r="K30" s="18">
        <f t="shared" si="3"/>
        <v>115.529597222222</v>
      </c>
      <c r="L30" s="18">
        <f t="shared" si="4"/>
        <v>1.15529597222222</v>
      </c>
      <c r="M30" s="13" t="s">
        <v>73</v>
      </c>
      <c r="N30" s="13"/>
      <c r="O30" s="18">
        <f t="shared" si="19"/>
        <v>4.59625304999356</v>
      </c>
      <c r="P30" s="18">
        <f t="shared" si="5"/>
        <v>0.0781835641847212</v>
      </c>
      <c r="Q30" s="24">
        <f t="shared" si="6"/>
        <v>0.0122487583889397</v>
      </c>
      <c r="R30" s="18">
        <f t="shared" si="7"/>
        <v>0.180996368981481</v>
      </c>
      <c r="S30" s="25">
        <f t="shared" si="8"/>
        <v>0.067674055882264</v>
      </c>
      <c r="T30" s="3">
        <v>0.01</v>
      </c>
      <c r="U30" s="26">
        <f t="shared" si="9"/>
        <v>0.00067674055882264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0.0225767405588226</v>
      </c>
      <c r="AR30" s="29">
        <f t="shared" si="15"/>
        <v>115.529597222222</v>
      </c>
      <c r="AS30" s="1">
        <f t="shared" si="16"/>
        <v>0.156666666666667</v>
      </c>
      <c r="AT30" s="2">
        <f t="shared" si="20"/>
        <v>47.6805062438814</v>
      </c>
      <c r="AU30" s="1">
        <f t="shared" si="17"/>
        <v>130540.948915835</v>
      </c>
    </row>
    <row r="31" s="1" customFormat="1" spans="1:47">
      <c r="A31" s="13"/>
      <c r="B31" s="13"/>
      <c r="C31" s="16">
        <v>4</v>
      </c>
      <c r="D31" s="19">
        <v>9.6624282685</v>
      </c>
      <c r="E31" s="20">
        <f t="shared" si="18"/>
        <v>-0.185059662677419</v>
      </c>
      <c r="F31" s="16" t="s">
        <v>73</v>
      </c>
      <c r="G31" s="13">
        <v>5</v>
      </c>
      <c r="H31" s="18">
        <f t="shared" si="0"/>
        <v>9.6624282685</v>
      </c>
      <c r="I31" s="18">
        <f t="shared" si="1"/>
        <v>282.8124282685</v>
      </c>
      <c r="J31" s="18">
        <f t="shared" si="2"/>
        <v>0.0589010447785237</v>
      </c>
      <c r="K31" s="18">
        <f t="shared" si="3"/>
        <v>115.529597222222</v>
      </c>
      <c r="L31" s="18">
        <f t="shared" si="4"/>
        <v>1.15529597222222</v>
      </c>
      <c r="M31" s="13" t="s">
        <v>75</v>
      </c>
      <c r="N31" s="18">
        <f>(O30-P30)*C22/100</f>
        <v>4.29216601151839</v>
      </c>
      <c r="O31" s="18">
        <f t="shared" si="19"/>
        <v>1.38119944651266</v>
      </c>
      <c r="P31" s="18">
        <f t="shared" si="5"/>
        <v>0.0813540904471146</v>
      </c>
      <c r="Q31" s="24">
        <f t="shared" si="6"/>
        <v>0.0127454741700479</v>
      </c>
      <c r="R31" s="18">
        <f t="shared" si="7"/>
        <v>0.180996368981481</v>
      </c>
      <c r="S31" s="25">
        <f t="shared" si="8"/>
        <v>0.070418397019622</v>
      </c>
      <c r="T31" s="3">
        <v>0.01</v>
      </c>
      <c r="U31" s="26">
        <f t="shared" si="9"/>
        <v>0.00070418397019622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0.0301541839701962</v>
      </c>
      <c r="AR31" s="29">
        <f t="shared" si="15"/>
        <v>115.529597222222</v>
      </c>
      <c r="AS31" s="1">
        <f t="shared" si="16"/>
        <v>0.156666666666667</v>
      </c>
      <c r="AT31" s="2">
        <f t="shared" si="20"/>
        <v>47.6805062438814</v>
      </c>
      <c r="AU31" s="1">
        <f t="shared" si="17"/>
        <v>174354.476856217</v>
      </c>
    </row>
    <row r="32" s="1" customFormat="1" spans="1:47">
      <c r="A32" s="13"/>
      <c r="B32" s="13"/>
      <c r="C32" s="16">
        <v>5</v>
      </c>
      <c r="D32" s="19">
        <v>14.0770126202903</v>
      </c>
      <c r="E32" s="20">
        <f t="shared" si="18"/>
        <v>9.6624282685</v>
      </c>
      <c r="F32" s="16" t="s">
        <v>75</v>
      </c>
      <c r="G32" s="13">
        <v>6</v>
      </c>
      <c r="H32" s="18">
        <f t="shared" si="0"/>
        <v>14.0770126202903</v>
      </c>
      <c r="I32" s="18">
        <f t="shared" si="1"/>
        <v>287.22701262029</v>
      </c>
      <c r="J32" s="18">
        <f t="shared" si="2"/>
        <v>0.0999842324537009</v>
      </c>
      <c r="K32" s="18">
        <f t="shared" si="3"/>
        <v>115.529597222222</v>
      </c>
      <c r="L32" s="18">
        <f t="shared" si="4"/>
        <v>1.15529597222222</v>
      </c>
      <c r="M32" s="13" t="s">
        <v>73</v>
      </c>
      <c r="N32" s="13"/>
      <c r="O32" s="18">
        <f t="shared" si="19"/>
        <v>2.45514132828777</v>
      </c>
      <c r="P32" s="18">
        <f t="shared" si="5"/>
        <v>0.245475421274213</v>
      </c>
      <c r="Q32" s="24">
        <f t="shared" si="6"/>
        <v>0.0384578159996266</v>
      </c>
      <c r="R32" s="18">
        <f t="shared" si="7"/>
        <v>0.180996368981481</v>
      </c>
      <c r="S32" s="25">
        <f t="shared" si="8"/>
        <v>0.21247838404737</v>
      </c>
      <c r="T32" s="3">
        <v>0.01</v>
      </c>
      <c r="U32" s="26">
        <f t="shared" si="9"/>
        <v>0.0021247838404737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0.0315747838404737</v>
      </c>
      <c r="AR32" s="29">
        <f t="shared" si="15"/>
        <v>115.529597222222</v>
      </c>
      <c r="AS32" s="1">
        <f t="shared" si="16"/>
        <v>0.156666666666667</v>
      </c>
      <c r="AT32" s="2">
        <f t="shared" si="20"/>
        <v>47.6805062438814</v>
      </c>
      <c r="AU32" s="1">
        <f t="shared" si="17"/>
        <v>182568.525939722</v>
      </c>
    </row>
    <row r="33" s="1" customFormat="1" spans="1:47">
      <c r="A33" s="13"/>
      <c r="B33" s="13"/>
      <c r="C33" s="16">
        <v>6</v>
      </c>
      <c r="D33" s="19">
        <v>18.4159000366667</v>
      </c>
      <c r="E33" s="20">
        <f t="shared" si="18"/>
        <v>14.0770126202903</v>
      </c>
      <c r="F33" s="16" t="s">
        <v>73</v>
      </c>
      <c r="G33" s="13">
        <v>7</v>
      </c>
      <c r="H33" s="18">
        <f t="shared" si="0"/>
        <v>18.4159000366667</v>
      </c>
      <c r="I33" s="18">
        <f t="shared" si="1"/>
        <v>291.565900036667</v>
      </c>
      <c r="J33" s="18">
        <f t="shared" si="2"/>
        <v>0.165584024961914</v>
      </c>
      <c r="K33" s="18">
        <f t="shared" si="3"/>
        <v>115.529597222222</v>
      </c>
      <c r="L33" s="18">
        <f t="shared" si="4"/>
        <v>1.15529597222222</v>
      </c>
      <c r="M33" s="13" t="s">
        <v>73</v>
      </c>
      <c r="N33" s="13"/>
      <c r="O33" s="18">
        <f t="shared" si="19"/>
        <v>3.36496187923578</v>
      </c>
      <c r="P33" s="18">
        <f t="shared" si="5"/>
        <v>0.557183931807267</v>
      </c>
      <c r="Q33" s="24">
        <f t="shared" si="6"/>
        <v>0.0872921493164718</v>
      </c>
      <c r="R33" s="18">
        <f t="shared" si="7"/>
        <v>0.180996368981481</v>
      </c>
      <c r="S33" s="25">
        <f t="shared" si="8"/>
        <v>0.482286743141256</v>
      </c>
      <c r="T33" s="3">
        <v>0.01</v>
      </c>
      <c r="U33" s="26">
        <f t="shared" si="9"/>
        <v>0.00482286743141256</v>
      </c>
      <c r="V33" s="25"/>
      <c r="W33" s="3"/>
      <c r="X33" s="26"/>
      <c r="Y33" s="28">
        <v>0.04</v>
      </c>
      <c r="Z33" s="3">
        <v>0.21</v>
      </c>
      <c r="AA33" s="27">
        <f t="shared" si="10"/>
        <v>0.0084</v>
      </c>
      <c r="AB33" s="3">
        <v>0.015</v>
      </c>
      <c r="AC33" s="3">
        <v>0.29</v>
      </c>
      <c r="AD33" s="27">
        <f t="shared" si="11"/>
        <v>0.00435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0.0342728674314126</v>
      </c>
      <c r="AR33" s="29">
        <f t="shared" si="15"/>
        <v>115.529597222222</v>
      </c>
      <c r="AS33" s="1">
        <f t="shared" si="16"/>
        <v>0.156666666666667</v>
      </c>
      <c r="AT33" s="2">
        <f t="shared" si="20"/>
        <v>47.6805062438814</v>
      </c>
      <c r="AU33" s="1">
        <f t="shared" si="17"/>
        <v>198169.112361741</v>
      </c>
    </row>
    <row r="34" s="1" customFormat="1" spans="1:47">
      <c r="A34" s="13"/>
      <c r="B34" s="13"/>
      <c r="C34" s="16">
        <v>7</v>
      </c>
      <c r="D34" s="19">
        <v>20.2607057064516</v>
      </c>
      <c r="E34" s="20">
        <f t="shared" si="18"/>
        <v>18.4159000366667</v>
      </c>
      <c r="F34" s="16" t="s">
        <v>73</v>
      </c>
      <c r="G34" s="13">
        <v>8</v>
      </c>
      <c r="H34" s="18">
        <f t="shared" si="0"/>
        <v>20.2607057064516</v>
      </c>
      <c r="I34" s="18">
        <f t="shared" si="1"/>
        <v>293.410705706452</v>
      </c>
      <c r="J34" s="18">
        <f t="shared" si="2"/>
        <v>0.204270900361539</v>
      </c>
      <c r="K34" s="18">
        <f t="shared" si="3"/>
        <v>115.529597222222</v>
      </c>
      <c r="L34" s="18">
        <f t="shared" si="4"/>
        <v>1.15529597222222</v>
      </c>
      <c r="M34" s="13" t="s">
        <v>73</v>
      </c>
      <c r="N34" s="13"/>
      <c r="O34" s="18">
        <f t="shared" si="19"/>
        <v>3.96307391965074</v>
      </c>
      <c r="P34" s="18">
        <f t="shared" si="5"/>
        <v>0.809540677766389</v>
      </c>
      <c r="Q34" s="24">
        <f t="shared" si="6"/>
        <v>0.126828039516734</v>
      </c>
      <c r="R34" s="18">
        <f t="shared" si="7"/>
        <v>0.180996368981481</v>
      </c>
      <c r="S34" s="25">
        <f t="shared" si="8"/>
        <v>0.70072145773107</v>
      </c>
      <c r="T34" s="3">
        <v>0.01</v>
      </c>
      <c r="U34" s="26">
        <f t="shared" si="9"/>
        <v>0.0070072145773107</v>
      </c>
      <c r="V34" s="25"/>
      <c r="W34" s="3"/>
      <c r="X34" s="26"/>
      <c r="Y34" s="28">
        <v>0.04</v>
      </c>
      <c r="Z34" s="3">
        <v>0.21</v>
      </c>
      <c r="AA34" s="27">
        <f t="shared" si="10"/>
        <v>0.0084</v>
      </c>
      <c r="AB34" s="3">
        <v>0.015</v>
      </c>
      <c r="AC34" s="3">
        <v>0.29</v>
      </c>
      <c r="AD34" s="27">
        <f t="shared" si="11"/>
        <v>0.00435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0.0364572145773107</v>
      </c>
      <c r="AR34" s="29">
        <f t="shared" si="15"/>
        <v>115.529597222222</v>
      </c>
      <c r="AS34" s="1">
        <f t="shared" si="16"/>
        <v>0.156666666666667</v>
      </c>
      <c r="AT34" s="2">
        <f t="shared" si="20"/>
        <v>47.6805062438814</v>
      </c>
      <c r="AU34" s="1">
        <f t="shared" si="17"/>
        <v>210799.223800733</v>
      </c>
    </row>
    <row r="35" s="1" customFormat="1" spans="1:47">
      <c r="A35" s="13"/>
      <c r="B35" s="13"/>
      <c r="C35" s="16">
        <v>8</v>
      </c>
      <c r="D35" s="19">
        <v>19.7797954709677</v>
      </c>
      <c r="E35" s="20">
        <f t="shared" si="18"/>
        <v>20.2607057064516</v>
      </c>
      <c r="F35" s="16" t="s">
        <v>73</v>
      </c>
      <c r="G35" s="13">
        <v>9</v>
      </c>
      <c r="H35" s="18">
        <f t="shared" si="0"/>
        <v>19.7797954709677</v>
      </c>
      <c r="I35" s="18">
        <f t="shared" si="1"/>
        <v>292.929795470968</v>
      </c>
      <c r="J35" s="18">
        <f t="shared" si="2"/>
        <v>0.193439858758494</v>
      </c>
      <c r="K35" s="18">
        <f t="shared" si="3"/>
        <v>115.529597222222</v>
      </c>
      <c r="L35" s="18">
        <f t="shared" si="4"/>
        <v>1.15529597222222</v>
      </c>
      <c r="M35" s="13" t="s">
        <v>73</v>
      </c>
      <c r="N35" s="13"/>
      <c r="O35" s="18">
        <f t="shared" si="19"/>
        <v>4.30882921410657</v>
      </c>
      <c r="P35" s="18">
        <f t="shared" si="5"/>
        <v>0.833499314591247</v>
      </c>
      <c r="Q35" s="24">
        <f t="shared" si="6"/>
        <v>0.130581559285962</v>
      </c>
      <c r="R35" s="18">
        <f t="shared" si="7"/>
        <v>0.180996368981481</v>
      </c>
      <c r="S35" s="25">
        <f t="shared" si="8"/>
        <v>0.721459552038431</v>
      </c>
      <c r="T35" s="3">
        <v>0.01</v>
      </c>
      <c r="U35" s="26">
        <f t="shared" si="9"/>
        <v>0.00721459552038431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0.0366645955203843</v>
      </c>
      <c r="AR35" s="29">
        <f t="shared" si="15"/>
        <v>115.529597222222</v>
      </c>
      <c r="AS35" s="1">
        <f t="shared" si="16"/>
        <v>0.156666666666667</v>
      </c>
      <c r="AT35" s="2">
        <f t="shared" si="20"/>
        <v>47.6805062438814</v>
      </c>
      <c r="AU35" s="1">
        <f t="shared" si="17"/>
        <v>211998.320943447</v>
      </c>
    </row>
    <row r="36" s="1" customFormat="1" spans="1:47">
      <c r="A36" s="13"/>
      <c r="B36" s="13"/>
      <c r="C36" s="16">
        <v>9</v>
      </c>
      <c r="D36" s="19">
        <v>14.1983371766667</v>
      </c>
      <c r="E36" s="20">
        <f t="shared" si="18"/>
        <v>19.7797954709677</v>
      </c>
      <c r="F36" s="16" t="s">
        <v>73</v>
      </c>
      <c r="G36" s="13">
        <v>10</v>
      </c>
      <c r="H36" s="18">
        <f t="shared" si="0"/>
        <v>14.1983371766667</v>
      </c>
      <c r="I36" s="18">
        <f t="shared" si="1"/>
        <v>287.348337176667</v>
      </c>
      <c r="J36" s="18">
        <f t="shared" si="2"/>
        <v>0.101425596744428</v>
      </c>
      <c r="K36" s="18">
        <f t="shared" si="3"/>
        <v>115.529597222222</v>
      </c>
      <c r="L36" s="18">
        <f t="shared" si="4"/>
        <v>1.15529597222222</v>
      </c>
      <c r="M36" s="13" t="s">
        <v>73</v>
      </c>
      <c r="N36" s="13"/>
      <c r="O36" s="18">
        <f t="shared" si="19"/>
        <v>4.63062587173754</v>
      </c>
      <c r="P36" s="18">
        <f t="shared" si="5"/>
        <v>0.469663992341168</v>
      </c>
      <c r="Q36" s="24">
        <f t="shared" si="6"/>
        <v>0.0735806921334496</v>
      </c>
      <c r="R36" s="18">
        <f t="shared" si="7"/>
        <v>0.180996368981481</v>
      </c>
      <c r="S36" s="25">
        <f t="shared" si="8"/>
        <v>0.406531316332528</v>
      </c>
      <c r="T36" s="3">
        <v>0.01</v>
      </c>
      <c r="U36" s="26">
        <f t="shared" si="9"/>
        <v>0.00406531316332528</v>
      </c>
      <c r="V36" s="25"/>
      <c r="W36" s="3"/>
      <c r="X36" s="26"/>
      <c r="Y36" s="28">
        <v>0.02</v>
      </c>
      <c r="Z36" s="3">
        <v>0.21</v>
      </c>
      <c r="AA36" s="27">
        <f t="shared" si="10"/>
        <v>0.0042</v>
      </c>
      <c r="AB36" s="3">
        <v>0.01</v>
      </c>
      <c r="AC36" s="3">
        <v>0.29</v>
      </c>
      <c r="AD36" s="27">
        <f t="shared" si="11"/>
        <v>0.0029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0.0259653131633253</v>
      </c>
      <c r="AR36" s="29">
        <f t="shared" si="15"/>
        <v>115.529597222222</v>
      </c>
      <c r="AS36" s="1">
        <f t="shared" si="16"/>
        <v>0.156666666666667</v>
      </c>
      <c r="AT36" s="2">
        <f t="shared" si="20"/>
        <v>47.6805062438814</v>
      </c>
      <c r="AU36" s="1">
        <f t="shared" si="17"/>
        <v>150134.011169859</v>
      </c>
    </row>
    <row r="37" s="1" customFormat="1" spans="1:47">
      <c r="A37" s="13"/>
      <c r="B37" s="13"/>
      <c r="C37" s="16">
        <v>10</v>
      </c>
      <c r="D37" s="19">
        <v>4.53986671719355</v>
      </c>
      <c r="E37" s="20">
        <f t="shared" si="18"/>
        <v>14.1983371766667</v>
      </c>
      <c r="F37" s="16" t="s">
        <v>73</v>
      </c>
      <c r="G37" s="13">
        <v>11</v>
      </c>
      <c r="H37" s="18">
        <f t="shared" si="0"/>
        <v>4.53986671719355</v>
      </c>
      <c r="I37" s="18">
        <f t="shared" si="1"/>
        <v>277.689866717194</v>
      </c>
      <c r="J37" s="18">
        <f t="shared" si="2"/>
        <v>0.0312105270701205</v>
      </c>
      <c r="K37" s="18">
        <f t="shared" si="3"/>
        <v>115.529597222222</v>
      </c>
      <c r="L37" s="18">
        <f t="shared" si="4"/>
        <v>1.15529597222222</v>
      </c>
      <c r="M37" s="13" t="s">
        <v>75</v>
      </c>
      <c r="N37" s="18">
        <f>(O36-P36)*C22/100</f>
        <v>3.95291378542656</v>
      </c>
      <c r="O37" s="18">
        <f t="shared" si="19"/>
        <v>1.36334406619204</v>
      </c>
      <c r="P37" s="18">
        <f t="shared" si="5"/>
        <v>0.0425506868837748</v>
      </c>
      <c r="Q37" s="24">
        <f t="shared" si="6"/>
        <v>0.00666627427845806</v>
      </c>
      <c r="R37" s="18">
        <f t="shared" si="7"/>
        <v>0.180996368981481</v>
      </c>
      <c r="S37" s="25">
        <f t="shared" si="8"/>
        <v>0.0368309834941502</v>
      </c>
      <c r="T37" s="3">
        <v>0.01</v>
      </c>
      <c r="U37" s="26">
        <f t="shared" si="9"/>
        <v>0.000368309834941502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0.0222683098349415</v>
      </c>
      <c r="AR37" s="29">
        <f t="shared" si="15"/>
        <v>115.529597222222</v>
      </c>
      <c r="AS37" s="1">
        <f t="shared" si="16"/>
        <v>0.156666666666667</v>
      </c>
      <c r="AT37" s="2">
        <f t="shared" si="20"/>
        <v>47.6805062438814</v>
      </c>
      <c r="AU37" s="1">
        <f t="shared" si="17"/>
        <v>128757.571936977</v>
      </c>
    </row>
    <row r="38" s="1" customFormat="1" spans="1:48">
      <c r="A38" s="13"/>
      <c r="B38" s="13"/>
      <c r="C38" s="16">
        <v>11</v>
      </c>
      <c r="D38" s="19">
        <v>-5.12440820613334</v>
      </c>
      <c r="E38" s="20">
        <f t="shared" si="18"/>
        <v>4.53986671719355</v>
      </c>
      <c r="F38" s="16" t="s">
        <v>75</v>
      </c>
      <c r="G38" s="13">
        <v>12</v>
      </c>
      <c r="H38" s="18">
        <f t="shared" si="0"/>
        <v>-5.12440820613334</v>
      </c>
      <c r="I38" s="18">
        <f t="shared" si="1"/>
        <v>268.025591793867</v>
      </c>
      <c r="J38" s="18">
        <f t="shared" si="2"/>
        <v>0.0088150412850251</v>
      </c>
      <c r="K38" s="18">
        <f t="shared" si="3"/>
        <v>115.529597222222</v>
      </c>
      <c r="L38" s="18">
        <f t="shared" si="4"/>
        <v>1.15529597222222</v>
      </c>
      <c r="M38" s="13" t="s">
        <v>73</v>
      </c>
      <c r="N38" s="13"/>
      <c r="O38" s="18">
        <f t="shared" si="19"/>
        <v>2.47608935153049</v>
      </c>
      <c r="P38" s="18">
        <f t="shared" si="5"/>
        <v>0.0218268298591523</v>
      </c>
      <c r="Q38" s="24">
        <f t="shared" si="6"/>
        <v>0.00341953667793386</v>
      </c>
      <c r="R38" s="18">
        <f t="shared" si="7"/>
        <v>0.180996368981481</v>
      </c>
      <c r="S38" s="25">
        <f t="shared" si="8"/>
        <v>0.0188928468409426</v>
      </c>
      <c r="T38" s="3">
        <v>0.01</v>
      </c>
      <c r="U38" s="26">
        <f t="shared" si="9"/>
        <v>0.000188928468409426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0.0220889284684094</v>
      </c>
      <c r="AR38" s="29">
        <f t="shared" si="15"/>
        <v>115.529597222222</v>
      </c>
      <c r="AS38" s="1">
        <f t="shared" si="16"/>
        <v>0.156666666666667</v>
      </c>
      <c r="AT38" s="2">
        <f t="shared" si="20"/>
        <v>47.6805062438814</v>
      </c>
      <c r="AU38" s="1">
        <f t="shared" si="17"/>
        <v>127720.371117669</v>
      </c>
      <c r="AV38" s="1">
        <f>SUM(AU27:AU38)</f>
        <v>1896174.221605</v>
      </c>
    </row>
    <row r="39" s="1" customFormat="1" spans="1:46">
      <c r="A39" s="13"/>
      <c r="B39" s="13"/>
      <c r="C39" s="16">
        <v>12</v>
      </c>
      <c r="D39" s="19">
        <v>-12.3143466775484</v>
      </c>
      <c r="E39" s="20">
        <f t="shared" si="18"/>
        <v>-5.12440820613334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44</v>
      </c>
      <c r="T40" s="23"/>
      <c r="U40" s="23"/>
      <c r="V40" s="23" t="s">
        <v>45</v>
      </c>
      <c r="W40" s="23"/>
      <c r="X40" s="23"/>
      <c r="Y40" s="23" t="s">
        <v>46</v>
      </c>
      <c r="Z40" s="23"/>
      <c r="AA40" s="23"/>
      <c r="AB40" s="23" t="s">
        <v>47</v>
      </c>
      <c r="AC40" s="23"/>
      <c r="AD40" s="23"/>
      <c r="AE40" s="23" t="s">
        <v>48</v>
      </c>
      <c r="AF40" s="23"/>
      <c r="AG40" s="23"/>
      <c r="AH40" s="23" t="s">
        <v>49</v>
      </c>
      <c r="AI40" s="23"/>
      <c r="AJ40" s="23"/>
      <c r="AK40" s="31" t="s">
        <v>50</v>
      </c>
      <c r="AL40" s="32"/>
      <c r="AM40" s="33"/>
      <c r="AN40" s="23" t="s">
        <v>51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4" t="s">
        <v>11</v>
      </c>
      <c r="AO41" s="34" t="s">
        <v>12</v>
      </c>
      <c r="AP41" s="34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-14</v>
      </c>
      <c r="E42" s="16"/>
      <c r="F42" s="16"/>
      <c r="G42" s="13">
        <v>1</v>
      </c>
      <c r="H42" s="18">
        <f t="shared" ref="H42:H53" si="21">E43</f>
        <v>-14</v>
      </c>
      <c r="I42" s="18">
        <f t="shared" ref="I42:I53" si="22">H42+273.15</f>
        <v>259.15</v>
      </c>
      <c r="J42" s="18">
        <f t="shared" ref="J42:J53" si="23">EXP(($C$16*(I42-$C$14))/($C$17*I42*$C$14))</f>
        <v>0.00254027577249845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0.000195832505422502</v>
      </c>
      <c r="Q42" s="24">
        <f t="shared" ref="Q42:Q53" si="27">P42*$B$44</f>
        <v>3.62290135031628e-5</v>
      </c>
      <c r="R42" s="18">
        <f t="shared" ref="R42:R53" si="28">L42*$B$44</f>
        <v>0.0142618427083333</v>
      </c>
      <c r="S42" s="25">
        <f t="shared" ref="S42:S53" si="29">Q42/R42</f>
        <v>0.00254027577249845</v>
      </c>
      <c r="T42" s="3">
        <v>0.01</v>
      </c>
      <c r="U42" s="26">
        <f t="shared" ref="U42:U53" si="30">S42*T42</f>
        <v>2.54027577249845e-5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0.014825402757725</v>
      </c>
      <c r="AR42" s="29">
        <f t="shared" ref="AR42:AR53" si="34">$B$42/12</f>
        <v>7.70910416666667</v>
      </c>
      <c r="AS42" s="1">
        <f t="shared" ref="AS42:AS53" si="35">$B$44</f>
        <v>0.185</v>
      </c>
      <c r="AT42" s="2">
        <f t="shared" ref="AT42:AT53" si="36">$E$5/12</f>
        <v>699.123287671232</v>
      </c>
      <c r="AU42" s="1">
        <f t="shared" ref="AU42:AU53" si="37">AT42*10000*AS42*0.67*AR42*AQ42</f>
        <v>99040.018835647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-15.3002242087097</v>
      </c>
      <c r="E43" s="20">
        <f t="shared" ref="E43:E54" si="38">D42</f>
        <v>-14</v>
      </c>
      <c r="F43" s="16" t="s">
        <v>73</v>
      </c>
      <c r="G43" s="13">
        <v>2</v>
      </c>
      <c r="H43" s="18">
        <f t="shared" si="21"/>
        <v>-15.3002242087097</v>
      </c>
      <c r="I43" s="18">
        <f t="shared" si="22"/>
        <v>257.84977579129</v>
      </c>
      <c r="J43" s="18">
        <f t="shared" si="23"/>
        <v>0.00210184030735029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9">L43+O42-P42-N43</f>
        <v>0.153986250827911</v>
      </c>
      <c r="P43" s="18">
        <f t="shared" si="26"/>
        <v>0.000323654508767855</v>
      </c>
      <c r="Q43" s="24">
        <f t="shared" si="27"/>
        <v>5.98760841220532e-5</v>
      </c>
      <c r="R43" s="18">
        <f t="shared" si="28"/>
        <v>0.0142618427083333</v>
      </c>
      <c r="S43" s="25">
        <f t="shared" si="29"/>
        <v>0.00419834136069016</v>
      </c>
      <c r="T43" s="3">
        <v>0.01</v>
      </c>
      <c r="U43" s="26">
        <f t="shared" si="30"/>
        <v>4.19834136069016e-5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0.0148419834136069</v>
      </c>
      <c r="AR43" s="29">
        <f t="shared" si="34"/>
        <v>7.70910416666667</v>
      </c>
      <c r="AS43" s="1">
        <f t="shared" si="35"/>
        <v>0.185</v>
      </c>
      <c r="AT43" s="2">
        <f t="shared" si="36"/>
        <v>699.123287671232</v>
      </c>
      <c r="AU43" s="1">
        <f t="shared" si="37"/>
        <v>99150.7846946047</v>
      </c>
    </row>
    <row r="44" s="1" customFormat="1" spans="1:47">
      <c r="A44" s="13" t="s">
        <v>37</v>
      </c>
      <c r="B44" s="13">
        <f>I5</f>
        <v>0.185</v>
      </c>
      <c r="C44" s="16">
        <v>2</v>
      </c>
      <c r="D44" s="19">
        <v>-9.30371084368966</v>
      </c>
      <c r="E44" s="20">
        <f t="shared" si="38"/>
        <v>-15.3002242087097</v>
      </c>
      <c r="F44" s="16" t="s">
        <v>73</v>
      </c>
      <c r="G44" s="13">
        <v>3</v>
      </c>
      <c r="H44" s="18">
        <f t="shared" si="21"/>
        <v>-9.30371084368966</v>
      </c>
      <c r="I44" s="18">
        <f t="shared" si="22"/>
        <v>263.84628915631</v>
      </c>
      <c r="J44" s="18">
        <f t="shared" si="23"/>
        <v>0.00495813530085147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9"/>
        <v>0.23075363798581</v>
      </c>
      <c r="P44" s="18">
        <f t="shared" si="26"/>
        <v>0.00114410775829734</v>
      </c>
      <c r="Q44" s="24">
        <f t="shared" si="27"/>
        <v>0.000211659935285009</v>
      </c>
      <c r="R44" s="18">
        <f t="shared" si="28"/>
        <v>0.0142618427083333</v>
      </c>
      <c r="S44" s="25">
        <f t="shared" si="29"/>
        <v>0.0148409949270674</v>
      </c>
      <c r="T44" s="3">
        <v>0.01</v>
      </c>
      <c r="U44" s="26">
        <f t="shared" si="30"/>
        <v>0.000148409949270674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0.0149484099492707</v>
      </c>
      <c r="AR44" s="29">
        <f t="shared" si="34"/>
        <v>7.70910416666667</v>
      </c>
      <c r="AS44" s="1">
        <f t="shared" si="35"/>
        <v>0.185</v>
      </c>
      <c r="AT44" s="2">
        <f t="shared" si="36"/>
        <v>699.123287671232</v>
      </c>
      <c r="AU44" s="1">
        <f t="shared" si="37"/>
        <v>99861.7593823757</v>
      </c>
    </row>
    <row r="45" s="1" customFormat="1" spans="1:47">
      <c r="A45" s="13"/>
      <c r="B45" s="13"/>
      <c r="C45" s="16">
        <v>3</v>
      </c>
      <c r="D45" s="19">
        <v>-0.185059662677419</v>
      </c>
      <c r="E45" s="20">
        <f t="shared" si="38"/>
        <v>-9.30371084368966</v>
      </c>
      <c r="F45" s="16" t="s">
        <v>73</v>
      </c>
      <c r="G45" s="13">
        <v>4</v>
      </c>
      <c r="H45" s="18">
        <f t="shared" si="21"/>
        <v>-0.185059662677419</v>
      </c>
      <c r="I45" s="18">
        <f t="shared" si="22"/>
        <v>272.964940337323</v>
      </c>
      <c r="J45" s="18">
        <f t="shared" si="23"/>
        <v>0.017010282796512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9"/>
        <v>0.306700571894179</v>
      </c>
      <c r="P45" s="18">
        <f t="shared" si="26"/>
        <v>0.00521706346177194</v>
      </c>
      <c r="Q45" s="24">
        <f t="shared" si="27"/>
        <v>0.00096515674042781</v>
      </c>
      <c r="R45" s="18">
        <f t="shared" si="28"/>
        <v>0.0142618427083333</v>
      </c>
      <c r="S45" s="25">
        <f t="shared" si="29"/>
        <v>0.067674055882264</v>
      </c>
      <c r="T45" s="3">
        <v>0.01</v>
      </c>
      <c r="U45" s="26">
        <f t="shared" si="30"/>
        <v>0.00067674055882264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0.0154767405588226</v>
      </c>
      <c r="AR45" s="29">
        <f t="shared" si="34"/>
        <v>7.70910416666667</v>
      </c>
      <c r="AS45" s="1">
        <f t="shared" si="35"/>
        <v>0.185</v>
      </c>
      <c r="AT45" s="2">
        <f t="shared" si="36"/>
        <v>699.123287671232</v>
      </c>
      <c r="AU45" s="1">
        <f t="shared" si="37"/>
        <v>103391.233378906</v>
      </c>
    </row>
    <row r="46" s="1" customFormat="1" spans="1:47">
      <c r="A46" s="13"/>
      <c r="B46" s="13"/>
      <c r="C46" s="16">
        <v>4</v>
      </c>
      <c r="D46" s="19">
        <v>9.6624282685</v>
      </c>
      <c r="E46" s="20">
        <f t="shared" si="38"/>
        <v>-0.185059662677419</v>
      </c>
      <c r="F46" s="16" t="s">
        <v>73</v>
      </c>
      <c r="G46" s="13">
        <v>5</v>
      </c>
      <c r="H46" s="18">
        <f t="shared" si="21"/>
        <v>9.6624282685</v>
      </c>
      <c r="I46" s="18">
        <f t="shared" si="22"/>
        <v>282.8124282685</v>
      </c>
      <c r="J46" s="18">
        <f t="shared" si="23"/>
        <v>0.0589010447785237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0.286409333010787</v>
      </c>
      <c r="O46" s="18">
        <f t="shared" si="39"/>
        <v>0.0921652170882871</v>
      </c>
      <c r="P46" s="18">
        <f t="shared" si="26"/>
        <v>0.00542862757873955</v>
      </c>
      <c r="Q46" s="24">
        <f t="shared" si="27"/>
        <v>0.00100429610206682</v>
      </c>
      <c r="R46" s="18">
        <f t="shared" si="28"/>
        <v>0.0142618427083333</v>
      </c>
      <c r="S46" s="25">
        <f t="shared" si="29"/>
        <v>0.070418397019622</v>
      </c>
      <c r="T46" s="3">
        <v>0.01</v>
      </c>
      <c r="U46" s="26">
        <f t="shared" si="30"/>
        <v>0.00070418397019622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0.0278041839701962</v>
      </c>
      <c r="AR46" s="29">
        <f t="shared" si="34"/>
        <v>7.70910416666667</v>
      </c>
      <c r="AS46" s="1">
        <f t="shared" si="35"/>
        <v>0.185</v>
      </c>
      <c r="AT46" s="2">
        <f t="shared" si="36"/>
        <v>699.123287671232</v>
      </c>
      <c r="AU46" s="1">
        <f t="shared" si="37"/>
        <v>185743.817494817</v>
      </c>
    </row>
    <row r="47" s="1" customFormat="1" spans="1:47">
      <c r="A47" s="13"/>
      <c r="B47" s="13"/>
      <c r="C47" s="16">
        <v>5</v>
      </c>
      <c r="D47" s="19">
        <v>14.0770126202903</v>
      </c>
      <c r="E47" s="20">
        <f t="shared" si="38"/>
        <v>9.6624282685</v>
      </c>
      <c r="F47" s="16" t="s">
        <v>75</v>
      </c>
      <c r="G47" s="13">
        <v>6</v>
      </c>
      <c r="H47" s="18">
        <f t="shared" si="21"/>
        <v>14.0770126202903</v>
      </c>
      <c r="I47" s="18">
        <f t="shared" si="22"/>
        <v>287.22701262029</v>
      </c>
      <c r="J47" s="18">
        <f t="shared" si="23"/>
        <v>0.0999842324537009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9"/>
        <v>0.163827631176214</v>
      </c>
      <c r="P47" s="18">
        <f t="shared" si="26"/>
        <v>0.0163801799578618</v>
      </c>
      <c r="Q47" s="24">
        <f t="shared" si="27"/>
        <v>0.00303033329220443</v>
      </c>
      <c r="R47" s="18">
        <f t="shared" si="28"/>
        <v>0.0142618427083333</v>
      </c>
      <c r="S47" s="25">
        <f t="shared" si="29"/>
        <v>0.21247838404737</v>
      </c>
      <c r="T47" s="3">
        <v>0.01</v>
      </c>
      <c r="U47" s="26">
        <f t="shared" si="30"/>
        <v>0.0021247838404737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0.0292247838404737</v>
      </c>
      <c r="AR47" s="29">
        <f t="shared" si="34"/>
        <v>7.70910416666667</v>
      </c>
      <c r="AS47" s="1">
        <f t="shared" si="35"/>
        <v>0.185</v>
      </c>
      <c r="AT47" s="2">
        <f t="shared" si="36"/>
        <v>699.123287671232</v>
      </c>
      <c r="AU47" s="1">
        <f t="shared" si="37"/>
        <v>195234.031029616</v>
      </c>
    </row>
    <row r="48" s="1" customFormat="1" spans="1:47">
      <c r="A48" s="13"/>
      <c r="B48" s="13"/>
      <c r="C48" s="16">
        <v>6</v>
      </c>
      <c r="D48" s="19">
        <v>18.4159000366667</v>
      </c>
      <c r="E48" s="20">
        <f t="shared" si="38"/>
        <v>14.0770126202903</v>
      </c>
      <c r="F48" s="16" t="s">
        <v>73</v>
      </c>
      <c r="G48" s="13">
        <v>7</v>
      </c>
      <c r="H48" s="18">
        <f t="shared" si="21"/>
        <v>18.4159000366667</v>
      </c>
      <c r="I48" s="18">
        <f t="shared" si="22"/>
        <v>291.565900036667</v>
      </c>
      <c r="J48" s="18">
        <f t="shared" si="23"/>
        <v>0.165584024961914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9"/>
        <v>0.224538492885019</v>
      </c>
      <c r="P48" s="18">
        <f t="shared" si="26"/>
        <v>0.0371799874107835</v>
      </c>
      <c r="Q48" s="24">
        <f t="shared" si="27"/>
        <v>0.00687829767099496</v>
      </c>
      <c r="R48" s="18">
        <f t="shared" si="28"/>
        <v>0.0142618427083333</v>
      </c>
      <c r="S48" s="25">
        <f t="shared" si="29"/>
        <v>0.482286743141256</v>
      </c>
      <c r="T48" s="3">
        <v>0.01</v>
      </c>
      <c r="U48" s="26">
        <f t="shared" si="30"/>
        <v>0.00482286743141256</v>
      </c>
      <c r="V48" s="25"/>
      <c r="W48" s="3"/>
      <c r="X48" s="26"/>
      <c r="Y48" s="28">
        <v>0.04</v>
      </c>
      <c r="Z48" s="3">
        <v>0.49</v>
      </c>
      <c r="AA48" s="27">
        <f t="shared" si="31"/>
        <v>0.0196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32"/>
        <v>0.0075</v>
      </c>
      <c r="AQ48" s="1">
        <f t="shared" si="33"/>
        <v>0.0319228674314126</v>
      </c>
      <c r="AR48" s="29">
        <f t="shared" si="34"/>
        <v>7.70910416666667</v>
      </c>
      <c r="AS48" s="1">
        <f t="shared" si="35"/>
        <v>0.185</v>
      </c>
      <c r="AT48" s="2">
        <f t="shared" si="36"/>
        <v>699.123287671232</v>
      </c>
      <c r="AU48" s="1">
        <f t="shared" si="37"/>
        <v>213258.381128806</v>
      </c>
    </row>
    <row r="49" s="1" customFormat="1" spans="1:47">
      <c r="A49" s="13"/>
      <c r="B49" s="13"/>
      <c r="C49" s="16">
        <v>7</v>
      </c>
      <c r="D49" s="19">
        <v>20.2607057064516</v>
      </c>
      <c r="E49" s="20">
        <f t="shared" si="38"/>
        <v>18.4159000366667</v>
      </c>
      <c r="F49" s="16" t="s">
        <v>73</v>
      </c>
      <c r="G49" s="13">
        <v>8</v>
      </c>
      <c r="H49" s="18">
        <f t="shared" si="21"/>
        <v>20.2607057064516</v>
      </c>
      <c r="I49" s="18">
        <f t="shared" si="22"/>
        <v>293.410705706452</v>
      </c>
      <c r="J49" s="18">
        <f t="shared" si="23"/>
        <v>0.204270900361539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9"/>
        <v>0.264449547140902</v>
      </c>
      <c r="P49" s="18">
        <f t="shared" si="26"/>
        <v>0.0540193470946733</v>
      </c>
      <c r="Q49" s="24">
        <f t="shared" si="27"/>
        <v>0.00999357921251457</v>
      </c>
      <c r="R49" s="18">
        <f t="shared" si="28"/>
        <v>0.0142618427083333</v>
      </c>
      <c r="S49" s="25">
        <f t="shared" si="29"/>
        <v>0.70072145773107</v>
      </c>
      <c r="T49" s="3">
        <v>0.01</v>
      </c>
      <c r="U49" s="26">
        <f t="shared" si="30"/>
        <v>0.0070072145773107</v>
      </c>
      <c r="V49" s="25"/>
      <c r="W49" s="3"/>
      <c r="X49" s="26"/>
      <c r="Y49" s="28">
        <v>0.04</v>
      </c>
      <c r="Z49" s="3">
        <v>0.49</v>
      </c>
      <c r="AA49" s="27">
        <f t="shared" si="31"/>
        <v>0.0196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0.015</v>
      </c>
      <c r="AO49" s="3">
        <v>0.5</v>
      </c>
      <c r="AP49" s="3">
        <f t="shared" si="32"/>
        <v>0.0075</v>
      </c>
      <c r="AQ49" s="1">
        <f t="shared" si="33"/>
        <v>0.0341072145773107</v>
      </c>
      <c r="AR49" s="29">
        <f t="shared" si="34"/>
        <v>7.70910416666667</v>
      </c>
      <c r="AS49" s="1">
        <f t="shared" si="35"/>
        <v>0.185</v>
      </c>
      <c r="AT49" s="2">
        <f t="shared" si="36"/>
        <v>699.123287671232</v>
      </c>
      <c r="AU49" s="1">
        <f t="shared" si="37"/>
        <v>227850.752480108</v>
      </c>
    </row>
    <row r="50" s="1" customFormat="1" spans="1:47">
      <c r="A50" s="13"/>
      <c r="B50" s="13"/>
      <c r="C50" s="16">
        <v>8</v>
      </c>
      <c r="D50" s="19">
        <v>19.7797954709677</v>
      </c>
      <c r="E50" s="20">
        <f t="shared" si="38"/>
        <v>20.2607057064516</v>
      </c>
      <c r="F50" s="16" t="s">
        <v>73</v>
      </c>
      <c r="G50" s="13">
        <v>9</v>
      </c>
      <c r="H50" s="18">
        <f t="shared" si="21"/>
        <v>19.7797954709677</v>
      </c>
      <c r="I50" s="18">
        <f t="shared" si="22"/>
        <v>292.929795470968</v>
      </c>
      <c r="J50" s="18">
        <f t="shared" si="23"/>
        <v>0.193439858758494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9"/>
        <v>0.287521241712896</v>
      </c>
      <c r="P50" s="18">
        <f t="shared" si="26"/>
        <v>0.0556180683870093</v>
      </c>
      <c r="Q50" s="24">
        <f t="shared" si="27"/>
        <v>0.0102893426515967</v>
      </c>
      <c r="R50" s="18">
        <f t="shared" si="28"/>
        <v>0.0142618427083333</v>
      </c>
      <c r="S50" s="25">
        <f t="shared" si="29"/>
        <v>0.721459552038431</v>
      </c>
      <c r="T50" s="3">
        <v>0.01</v>
      </c>
      <c r="U50" s="26">
        <f t="shared" si="30"/>
        <v>0.00721459552038431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0.0343145955203843</v>
      </c>
      <c r="AR50" s="29">
        <f t="shared" si="34"/>
        <v>7.70910416666667</v>
      </c>
      <c r="AS50" s="1">
        <f t="shared" si="35"/>
        <v>0.185</v>
      </c>
      <c r="AT50" s="2">
        <f t="shared" si="36"/>
        <v>699.123287671232</v>
      </c>
      <c r="AU50" s="1">
        <f t="shared" si="37"/>
        <v>229236.145703065</v>
      </c>
    </row>
    <row r="51" s="1" customFormat="1" spans="1:47">
      <c r="A51" s="13"/>
      <c r="B51" s="13"/>
      <c r="C51" s="16">
        <v>9</v>
      </c>
      <c r="D51" s="19">
        <v>14.1983371766667</v>
      </c>
      <c r="E51" s="20">
        <f t="shared" si="38"/>
        <v>19.7797954709677</v>
      </c>
      <c r="F51" s="16" t="s">
        <v>73</v>
      </c>
      <c r="G51" s="13">
        <v>10</v>
      </c>
      <c r="H51" s="18">
        <f t="shared" si="21"/>
        <v>14.1983371766667</v>
      </c>
      <c r="I51" s="18">
        <f t="shared" si="22"/>
        <v>287.348337176667</v>
      </c>
      <c r="J51" s="18">
        <f t="shared" si="23"/>
        <v>0.101425596744428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9"/>
        <v>0.308994214992553</v>
      </c>
      <c r="P51" s="18">
        <f t="shared" si="26"/>
        <v>0.0313399226461958</v>
      </c>
      <c r="Q51" s="24">
        <f t="shared" si="27"/>
        <v>0.00579788568954621</v>
      </c>
      <c r="R51" s="18">
        <f t="shared" si="28"/>
        <v>0.0142618427083333</v>
      </c>
      <c r="S51" s="25">
        <f t="shared" si="29"/>
        <v>0.406531316332528</v>
      </c>
      <c r="T51" s="3">
        <v>0.01</v>
      </c>
      <c r="U51" s="26">
        <f t="shared" si="30"/>
        <v>0.00406531316332528</v>
      </c>
      <c r="V51" s="25"/>
      <c r="W51" s="3"/>
      <c r="X51" s="26"/>
      <c r="Y51" s="28">
        <v>0.02</v>
      </c>
      <c r="Z51" s="3">
        <v>0.49</v>
      </c>
      <c r="AA51" s="27">
        <f t="shared" si="31"/>
        <v>0.0098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</v>
      </c>
      <c r="AO51" s="3">
        <v>0.5</v>
      </c>
      <c r="AP51" s="3">
        <f t="shared" si="32"/>
        <v>0.005</v>
      </c>
      <c r="AQ51" s="1">
        <f t="shared" si="33"/>
        <v>0.0188653131633253</v>
      </c>
      <c r="AR51" s="29">
        <f t="shared" si="34"/>
        <v>7.70910416666667</v>
      </c>
      <c r="AS51" s="1">
        <f t="shared" si="35"/>
        <v>0.185</v>
      </c>
      <c r="AT51" s="2">
        <f t="shared" si="36"/>
        <v>699.123287671232</v>
      </c>
      <c r="AU51" s="1">
        <f t="shared" si="37"/>
        <v>126028.344832827</v>
      </c>
    </row>
    <row r="52" s="1" customFormat="1" spans="1:47">
      <c r="A52" s="13"/>
      <c r="B52" s="13"/>
      <c r="C52" s="16">
        <v>10</v>
      </c>
      <c r="D52" s="19">
        <v>4.53986671719355</v>
      </c>
      <c r="E52" s="20">
        <f t="shared" si="38"/>
        <v>14.1983371766667</v>
      </c>
      <c r="F52" s="16" t="s">
        <v>73</v>
      </c>
      <c r="G52" s="13">
        <v>11</v>
      </c>
      <c r="H52" s="18">
        <f t="shared" si="21"/>
        <v>4.53986671719355</v>
      </c>
      <c r="I52" s="18">
        <f t="shared" si="22"/>
        <v>277.689866717194</v>
      </c>
      <c r="J52" s="18">
        <f t="shared" si="23"/>
        <v>0.0312105270701205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0.263771577729039</v>
      </c>
      <c r="O52" s="18">
        <f t="shared" si="39"/>
        <v>0.0909737562839846</v>
      </c>
      <c r="P52" s="18">
        <f t="shared" si="26"/>
        <v>0.00283933888317185</v>
      </c>
      <c r="Q52" s="24">
        <f t="shared" si="27"/>
        <v>0.000525277693386791</v>
      </c>
      <c r="R52" s="18">
        <f t="shared" si="28"/>
        <v>0.0142618427083333</v>
      </c>
      <c r="S52" s="25">
        <f t="shared" si="29"/>
        <v>0.0368309834941502</v>
      </c>
      <c r="T52" s="3">
        <v>0.01</v>
      </c>
      <c r="U52" s="26">
        <f t="shared" si="30"/>
        <v>0.000368309834941502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0.0151683098349415</v>
      </c>
      <c r="AR52" s="29">
        <f t="shared" si="34"/>
        <v>7.70910416666667</v>
      </c>
      <c r="AS52" s="1">
        <f t="shared" si="35"/>
        <v>0.185</v>
      </c>
      <c r="AT52" s="2">
        <f t="shared" si="36"/>
        <v>699.123287671232</v>
      </c>
      <c r="AU52" s="1">
        <f t="shared" si="37"/>
        <v>101330.784485754</v>
      </c>
    </row>
    <row r="53" s="1" customFormat="1" spans="1:48">
      <c r="A53" s="13"/>
      <c r="B53" s="13"/>
      <c r="C53" s="16">
        <v>11</v>
      </c>
      <c r="D53" s="19">
        <v>-5.12440820613334</v>
      </c>
      <c r="E53" s="20">
        <f t="shared" si="38"/>
        <v>4.53986671719355</v>
      </c>
      <c r="F53" s="16" t="s">
        <v>75</v>
      </c>
      <c r="G53" s="13">
        <v>12</v>
      </c>
      <c r="H53" s="18">
        <f t="shared" si="21"/>
        <v>-5.12440820613334</v>
      </c>
      <c r="I53" s="18">
        <f t="shared" si="22"/>
        <v>268.025591793867</v>
      </c>
      <c r="J53" s="18">
        <f t="shared" si="23"/>
        <v>0.0088150412850251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9"/>
        <v>0.165225459067479</v>
      </c>
      <c r="P53" s="18">
        <f t="shared" si="26"/>
        <v>0.00145646924301706</v>
      </c>
      <c r="Q53" s="24">
        <f t="shared" si="27"/>
        <v>0.000269446809958155</v>
      </c>
      <c r="R53" s="18">
        <f t="shared" si="28"/>
        <v>0.0142618427083333</v>
      </c>
      <c r="S53" s="25">
        <f t="shared" si="29"/>
        <v>0.0188928468409426</v>
      </c>
      <c r="T53" s="3">
        <v>0.01</v>
      </c>
      <c r="U53" s="26">
        <f t="shared" si="30"/>
        <v>0.000188928468409426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0.0149889284684094</v>
      </c>
      <c r="AR53" s="29">
        <f t="shared" si="34"/>
        <v>7.70910416666667</v>
      </c>
      <c r="AS53" s="1">
        <f t="shared" si="35"/>
        <v>0.185</v>
      </c>
      <c r="AT53" s="2">
        <f t="shared" si="36"/>
        <v>699.123287671232</v>
      </c>
      <c r="AU53" s="1">
        <f t="shared" si="37"/>
        <v>100132.440386074</v>
      </c>
      <c r="AV53" s="1">
        <f>SUM(AU42:AU53)</f>
        <v>1780258.4938326</v>
      </c>
    </row>
    <row r="54" s="1" customFormat="1" spans="1:46">
      <c r="A54" s="13"/>
      <c r="B54" s="13"/>
      <c r="C54" s="16">
        <v>12</v>
      </c>
      <c r="D54" s="19">
        <v>-12.3143466775484</v>
      </c>
      <c r="E54" s="20">
        <f t="shared" si="38"/>
        <v>-5.12440820613334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3" t="s">
        <v>44</v>
      </c>
      <c r="T56" s="23"/>
      <c r="U56" s="23"/>
      <c r="V56" s="23" t="s">
        <v>45</v>
      </c>
      <c r="W56" s="23" t="s">
        <v>46</v>
      </c>
      <c r="X56" s="23" t="s">
        <v>47</v>
      </c>
      <c r="Y56" s="23" t="s">
        <v>48</v>
      </c>
      <c r="Z56" s="23" t="s">
        <v>49</v>
      </c>
      <c r="AA56" s="23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134.758</v>
      </c>
      <c r="C58" s="16" t="s">
        <v>72</v>
      </c>
      <c r="D58" s="17">
        <v>-14</v>
      </c>
      <c r="E58" s="16"/>
      <c r="F58" s="16"/>
      <c r="G58" s="13">
        <v>1</v>
      </c>
      <c r="H58" s="18">
        <f t="shared" ref="H58:H69" si="40">E59</f>
        <v>-14</v>
      </c>
      <c r="I58" s="18">
        <f t="shared" ref="I58:I69" si="41">H58+273.15</f>
        <v>259.15</v>
      </c>
      <c r="J58" s="18">
        <f t="shared" ref="J58:J69" si="42">EXP(($C$16*(I58-$C$14))/($C$17*I58*$C$14))</f>
        <v>0.00254027577249845</v>
      </c>
      <c r="K58" s="18">
        <f t="shared" ref="K58:K69" si="43">$B$58/12</f>
        <v>11.2298333333333</v>
      </c>
      <c r="L58" s="18">
        <f t="shared" ref="L58:L69" si="44">K58*$B$59/100</f>
        <v>3.032055</v>
      </c>
      <c r="M58" s="13" t="s">
        <v>73</v>
      </c>
      <c r="N58" s="13"/>
      <c r="O58" s="18">
        <f>L58</f>
        <v>3.032055</v>
      </c>
      <c r="P58" s="18">
        <f t="shared" ref="P58:P69" si="45">O58*J58</f>
        <v>0.00770225585738279</v>
      </c>
      <c r="Q58" s="24">
        <f t="shared" ref="Q58:Q69" si="46">P58*$B$60</f>
        <v>0.00223365419864101</v>
      </c>
      <c r="R58" s="18">
        <f t="shared" ref="R58:R69" si="47">L58*$B$60</f>
        <v>0.87929595</v>
      </c>
      <c r="S58" s="25">
        <f t="shared" ref="S58:S69" si="48">Q58/R58</f>
        <v>0.00254027577249845</v>
      </c>
      <c r="T58" s="3">
        <v>0.27</v>
      </c>
      <c r="U58" s="26">
        <f t="shared" ref="U58:U69" si="49">S58*T58</f>
        <v>0.000685874458574582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0.226533265407301</v>
      </c>
      <c r="AC58" s="29">
        <f t="shared" ref="AC58:AC69" si="51">$B$58/12</f>
        <v>11.2298333333333</v>
      </c>
      <c r="AD58" s="1">
        <f t="shared" ref="AD58:AD69" si="52">$B$60</f>
        <v>0.29</v>
      </c>
      <c r="AE58" s="30">
        <f t="shared" ref="AE58:AE69" si="53">$E$7/12</f>
        <v>31.3142504100392</v>
      </c>
      <c r="AF58" s="1">
        <f t="shared" ref="AF58:AF69" si="54">AE58*10000*AC58*AB58</f>
        <v>796612.865660911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9">
        <v>-15.3002242087097</v>
      </c>
      <c r="E59" s="20">
        <f t="shared" ref="E59:E70" si="55">D58</f>
        <v>-14</v>
      </c>
      <c r="F59" s="16" t="s">
        <v>73</v>
      </c>
      <c r="G59" s="13">
        <v>2</v>
      </c>
      <c r="H59" s="18">
        <f t="shared" si="40"/>
        <v>-15.3002242087097</v>
      </c>
      <c r="I59" s="18">
        <f t="shared" si="41"/>
        <v>257.84977579129</v>
      </c>
      <c r="J59" s="18">
        <f t="shared" si="42"/>
        <v>0.00210184030735029</v>
      </c>
      <c r="K59" s="18">
        <f t="shared" si="43"/>
        <v>11.2298333333333</v>
      </c>
      <c r="L59" s="18">
        <f t="shared" si="44"/>
        <v>3.032055</v>
      </c>
      <c r="M59" s="13" t="s">
        <v>73</v>
      </c>
      <c r="N59" s="13"/>
      <c r="O59" s="18">
        <f t="shared" ref="O59:O69" si="56">L59+O58-P58-N59</f>
        <v>6.05640774414262</v>
      </c>
      <c r="P59" s="18">
        <f t="shared" si="45"/>
        <v>0.0127296019143874</v>
      </c>
      <c r="Q59" s="24">
        <f t="shared" si="46"/>
        <v>0.00369158455517234</v>
      </c>
      <c r="R59" s="18">
        <f t="shared" si="47"/>
        <v>0.87929595</v>
      </c>
      <c r="S59" s="25">
        <f t="shared" si="48"/>
        <v>0.00419834136069016</v>
      </c>
      <c r="T59" s="3">
        <v>0.27</v>
      </c>
      <c r="U59" s="26">
        <f t="shared" si="49"/>
        <v>0.00113355216738634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0.226620249186123</v>
      </c>
      <c r="AC59" s="29">
        <f t="shared" si="51"/>
        <v>11.2298333333333</v>
      </c>
      <c r="AD59" s="1">
        <f t="shared" si="52"/>
        <v>0.29</v>
      </c>
      <c r="AE59" s="30">
        <f t="shared" si="53"/>
        <v>31.3142504100392</v>
      </c>
      <c r="AF59" s="1">
        <f t="shared" si="54"/>
        <v>796918.747435885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37</v>
      </c>
      <c r="B60" s="13">
        <f>H7</f>
        <v>0.29</v>
      </c>
      <c r="C60" s="16">
        <v>2</v>
      </c>
      <c r="D60" s="19">
        <v>-9.30371084368966</v>
      </c>
      <c r="E60" s="20">
        <f t="shared" si="55"/>
        <v>-15.3002242087097</v>
      </c>
      <c r="F60" s="16" t="s">
        <v>73</v>
      </c>
      <c r="G60" s="13">
        <v>3</v>
      </c>
      <c r="H60" s="18">
        <f t="shared" si="40"/>
        <v>-9.30371084368966</v>
      </c>
      <c r="I60" s="18">
        <f t="shared" si="41"/>
        <v>263.84628915631</v>
      </c>
      <c r="J60" s="18">
        <f t="shared" si="42"/>
        <v>0.00495813530085147</v>
      </c>
      <c r="K60" s="18">
        <f t="shared" si="43"/>
        <v>11.2298333333333</v>
      </c>
      <c r="L60" s="18">
        <f t="shared" si="44"/>
        <v>3.032055</v>
      </c>
      <c r="M60" s="13" t="s">
        <v>73</v>
      </c>
      <c r="N60" s="13"/>
      <c r="O60" s="18">
        <f t="shared" si="56"/>
        <v>9.07573314222823</v>
      </c>
      <c r="P60" s="18">
        <f t="shared" si="45"/>
        <v>0.0449987128735894</v>
      </c>
      <c r="Q60" s="24">
        <f t="shared" si="46"/>
        <v>0.0130496267333409</v>
      </c>
      <c r="R60" s="18">
        <f t="shared" si="47"/>
        <v>0.87929595</v>
      </c>
      <c r="S60" s="25">
        <f t="shared" si="48"/>
        <v>0.0148409949270674</v>
      </c>
      <c r="T60" s="3">
        <v>0.27</v>
      </c>
      <c r="U60" s="26">
        <f t="shared" si="49"/>
        <v>0.00400706863030821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0.227178573434869</v>
      </c>
      <c r="AC60" s="29">
        <f t="shared" si="51"/>
        <v>11.2298333333333</v>
      </c>
      <c r="AD60" s="1">
        <f t="shared" si="52"/>
        <v>0.29</v>
      </c>
      <c r="AE60" s="30">
        <f t="shared" si="53"/>
        <v>31.3142504100392</v>
      </c>
      <c r="AF60" s="1">
        <f t="shared" si="54"/>
        <v>798882.115945855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9">
        <v>-0.185059662677419</v>
      </c>
      <c r="E61" s="20">
        <f t="shared" si="55"/>
        <v>-9.30371084368966</v>
      </c>
      <c r="F61" s="16" t="s">
        <v>73</v>
      </c>
      <c r="G61" s="13">
        <v>4</v>
      </c>
      <c r="H61" s="18">
        <f t="shared" si="40"/>
        <v>-0.185059662677419</v>
      </c>
      <c r="I61" s="18">
        <f t="shared" si="41"/>
        <v>272.964940337323</v>
      </c>
      <c r="J61" s="18">
        <f t="shared" si="42"/>
        <v>0.017010282796512</v>
      </c>
      <c r="K61" s="18">
        <f t="shared" si="43"/>
        <v>11.2298333333333</v>
      </c>
      <c r="L61" s="18">
        <f t="shared" si="44"/>
        <v>3.032055</v>
      </c>
      <c r="M61" s="13" t="s">
        <v>73</v>
      </c>
      <c r="N61" s="13"/>
      <c r="O61" s="18">
        <f t="shared" si="56"/>
        <v>12.0627894293546</v>
      </c>
      <c r="P61" s="18">
        <f t="shared" si="45"/>
        <v>0.205191459508098</v>
      </c>
      <c r="Q61" s="24">
        <f t="shared" si="46"/>
        <v>0.0595055232573484</v>
      </c>
      <c r="R61" s="18">
        <f t="shared" si="47"/>
        <v>0.87929595</v>
      </c>
      <c r="S61" s="25">
        <f t="shared" si="48"/>
        <v>0.067674055882264</v>
      </c>
      <c r="T61" s="3">
        <v>0.27</v>
      </c>
      <c r="U61" s="26">
        <f t="shared" si="49"/>
        <v>0.0182719950882113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0.229950248645639</v>
      </c>
      <c r="AC61" s="29">
        <f t="shared" si="51"/>
        <v>11.2298333333333</v>
      </c>
      <c r="AD61" s="1">
        <f t="shared" si="52"/>
        <v>0.29</v>
      </c>
      <c r="AE61" s="30">
        <f t="shared" si="53"/>
        <v>31.3142504100392</v>
      </c>
      <c r="AF61" s="1">
        <f t="shared" si="54"/>
        <v>808628.817510252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9">
        <v>9.6624282685</v>
      </c>
      <c r="E62" s="20">
        <f t="shared" si="55"/>
        <v>-0.185059662677419</v>
      </c>
      <c r="F62" s="16" t="s">
        <v>73</v>
      </c>
      <c r="G62" s="13">
        <v>5</v>
      </c>
      <c r="H62" s="18">
        <f t="shared" si="40"/>
        <v>9.6624282685</v>
      </c>
      <c r="I62" s="18">
        <f t="shared" si="41"/>
        <v>282.8124282685</v>
      </c>
      <c r="J62" s="18">
        <f t="shared" si="42"/>
        <v>0.0589010447785237</v>
      </c>
      <c r="K62" s="18">
        <f t="shared" si="43"/>
        <v>11.2298333333333</v>
      </c>
      <c r="L62" s="18">
        <f t="shared" si="44"/>
        <v>3.032055</v>
      </c>
      <c r="M62" s="13" t="s">
        <v>75</v>
      </c>
      <c r="N62" s="18">
        <f>(O61-P61)*$C$22/100</f>
        <v>11.2647180713542</v>
      </c>
      <c r="O62" s="18">
        <f t="shared" si="56"/>
        <v>3.62493489849233</v>
      </c>
      <c r="P62" s="18">
        <f t="shared" si="45"/>
        <v>0.21351245277533</v>
      </c>
      <c r="Q62" s="24">
        <f t="shared" si="46"/>
        <v>0.0619186113048456</v>
      </c>
      <c r="R62" s="18">
        <f t="shared" si="47"/>
        <v>0.87929595</v>
      </c>
      <c r="S62" s="25">
        <f t="shared" si="48"/>
        <v>0.0704183970196219</v>
      </c>
      <c r="T62" s="3">
        <v>0.27</v>
      </c>
      <c r="U62" s="26">
        <f t="shared" si="49"/>
        <v>0.0190129671952979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0.278894219526046</v>
      </c>
      <c r="AC62" s="29">
        <f t="shared" si="51"/>
        <v>11.2298333333333</v>
      </c>
      <c r="AD62" s="1">
        <f t="shared" si="52"/>
        <v>0.29</v>
      </c>
      <c r="AE62" s="30">
        <f t="shared" si="53"/>
        <v>31.3142504100392</v>
      </c>
      <c r="AF62" s="1">
        <f t="shared" si="54"/>
        <v>980742.157375649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9">
        <v>14.0770126202903</v>
      </c>
      <c r="E63" s="20">
        <f t="shared" si="55"/>
        <v>9.6624282685</v>
      </c>
      <c r="F63" s="16" t="s">
        <v>75</v>
      </c>
      <c r="G63" s="13">
        <v>6</v>
      </c>
      <c r="H63" s="18">
        <f t="shared" si="40"/>
        <v>14.0770126202903</v>
      </c>
      <c r="I63" s="18">
        <f t="shared" si="41"/>
        <v>287.22701262029</v>
      </c>
      <c r="J63" s="18">
        <f t="shared" si="42"/>
        <v>0.0999842324537009</v>
      </c>
      <c r="K63" s="18">
        <f t="shared" si="43"/>
        <v>11.2298333333333</v>
      </c>
      <c r="L63" s="18">
        <f t="shared" si="44"/>
        <v>3.032055</v>
      </c>
      <c r="M63" s="13" t="s">
        <v>73</v>
      </c>
      <c r="N63" s="13"/>
      <c r="O63" s="18">
        <f t="shared" si="56"/>
        <v>6.443477445717</v>
      </c>
      <c r="P63" s="18">
        <f t="shared" si="45"/>
        <v>0.644246146742747</v>
      </c>
      <c r="Q63" s="24">
        <f t="shared" si="46"/>
        <v>0.186831382555397</v>
      </c>
      <c r="R63" s="18">
        <f t="shared" si="47"/>
        <v>0.87929595</v>
      </c>
      <c r="S63" s="25">
        <f t="shared" si="48"/>
        <v>0.21247838404737</v>
      </c>
      <c r="T63" s="3">
        <v>0.27</v>
      </c>
      <c r="U63" s="26">
        <f t="shared" si="49"/>
        <v>0.0573691636927898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0"/>
        <v>0.286346828505509</v>
      </c>
      <c r="AC63" s="29">
        <f t="shared" si="51"/>
        <v>11.2298333333333</v>
      </c>
      <c r="AD63" s="1">
        <f t="shared" si="52"/>
        <v>0.29</v>
      </c>
      <c r="AE63" s="30">
        <f t="shared" si="53"/>
        <v>31.3142504100392</v>
      </c>
      <c r="AF63" s="1">
        <f t="shared" si="54"/>
        <v>1006949.54102461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9">
        <v>18.4159000366667</v>
      </c>
      <c r="E64" s="20">
        <f t="shared" si="55"/>
        <v>14.0770126202903</v>
      </c>
      <c r="F64" s="16" t="s">
        <v>73</v>
      </c>
      <c r="G64" s="13">
        <v>7</v>
      </c>
      <c r="H64" s="18">
        <f t="shared" si="40"/>
        <v>18.4159000366667</v>
      </c>
      <c r="I64" s="18">
        <f t="shared" si="41"/>
        <v>291.565900036667</v>
      </c>
      <c r="J64" s="18">
        <f t="shared" si="42"/>
        <v>0.165584024961914</v>
      </c>
      <c r="K64" s="18">
        <f t="shared" si="43"/>
        <v>11.2298333333333</v>
      </c>
      <c r="L64" s="18">
        <f t="shared" si="44"/>
        <v>3.032055</v>
      </c>
      <c r="M64" s="13" t="s">
        <v>73</v>
      </c>
      <c r="N64" s="13"/>
      <c r="O64" s="18">
        <f t="shared" si="56"/>
        <v>8.83128629897425</v>
      </c>
      <c r="P64" s="18">
        <f t="shared" si="45"/>
        <v>1.46231993097516</v>
      </c>
      <c r="Q64" s="24">
        <f t="shared" si="46"/>
        <v>0.424072779982797</v>
      </c>
      <c r="R64" s="18">
        <f t="shared" si="47"/>
        <v>0.87929595</v>
      </c>
      <c r="S64" s="25">
        <f t="shared" si="48"/>
        <v>0.482286743141256</v>
      </c>
      <c r="T64" s="3">
        <v>0.27</v>
      </c>
      <c r="U64" s="26">
        <f t="shared" si="49"/>
        <v>0.130217420648139</v>
      </c>
      <c r="V64" s="3">
        <v>220.1</v>
      </c>
      <c r="W64" s="27">
        <v>12.1</v>
      </c>
      <c r="X64" s="27">
        <v>4.5</v>
      </c>
      <c r="Y64" s="27">
        <v>1.5</v>
      </c>
      <c r="Z64" s="27">
        <v>6.8</v>
      </c>
      <c r="AA64" s="3">
        <v>30.2</v>
      </c>
      <c r="AB64" s="2">
        <f t="shared" si="50"/>
        <v>0.300501244831933</v>
      </c>
      <c r="AC64" s="29">
        <f t="shared" si="51"/>
        <v>11.2298333333333</v>
      </c>
      <c r="AD64" s="1">
        <f t="shared" si="52"/>
        <v>0.29</v>
      </c>
      <c r="AE64" s="30">
        <f t="shared" si="53"/>
        <v>31.3142504100392</v>
      </c>
      <c r="AF64" s="1">
        <f t="shared" si="54"/>
        <v>1056724.08575329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9">
        <v>20.2607057064516</v>
      </c>
      <c r="E65" s="20">
        <f t="shared" si="55"/>
        <v>18.4159000366667</v>
      </c>
      <c r="F65" s="16" t="s">
        <v>73</v>
      </c>
      <c r="G65" s="13">
        <v>8</v>
      </c>
      <c r="H65" s="18">
        <f t="shared" si="40"/>
        <v>20.2607057064516</v>
      </c>
      <c r="I65" s="18">
        <f t="shared" si="41"/>
        <v>293.410705706452</v>
      </c>
      <c r="J65" s="18">
        <f t="shared" si="42"/>
        <v>0.204270900361539</v>
      </c>
      <c r="K65" s="18">
        <f t="shared" si="43"/>
        <v>11.2298333333333</v>
      </c>
      <c r="L65" s="18">
        <f t="shared" si="44"/>
        <v>3.032055</v>
      </c>
      <c r="M65" s="13" t="s">
        <v>73</v>
      </c>
      <c r="N65" s="13"/>
      <c r="O65" s="18">
        <f t="shared" si="56"/>
        <v>10.4010213679991</v>
      </c>
      <c r="P65" s="18">
        <f t="shared" si="45"/>
        <v>2.12462599952078</v>
      </c>
      <c r="Q65" s="24">
        <f t="shared" si="46"/>
        <v>0.616141539861026</v>
      </c>
      <c r="R65" s="18">
        <f t="shared" si="47"/>
        <v>0.87929595</v>
      </c>
      <c r="S65" s="25">
        <f t="shared" si="48"/>
        <v>0.70072145773107</v>
      </c>
      <c r="T65" s="3">
        <v>0.27</v>
      </c>
      <c r="U65" s="26">
        <f t="shared" si="49"/>
        <v>0.189194793587389</v>
      </c>
      <c r="V65" s="3">
        <v>220.1</v>
      </c>
      <c r="W65" s="27">
        <v>12.1</v>
      </c>
      <c r="X65" s="27">
        <v>4.5</v>
      </c>
      <c r="Y65" s="27">
        <v>1.5</v>
      </c>
      <c r="Z65" s="27">
        <v>6.8</v>
      </c>
      <c r="AA65" s="3">
        <v>30.2</v>
      </c>
      <c r="AB65" s="2">
        <f t="shared" si="50"/>
        <v>0.31196054839403</v>
      </c>
      <c r="AC65" s="29">
        <f t="shared" si="51"/>
        <v>11.2298333333333</v>
      </c>
      <c r="AD65" s="1">
        <f t="shared" si="52"/>
        <v>0.29</v>
      </c>
      <c r="AE65" s="30">
        <f t="shared" si="53"/>
        <v>31.3142504100392</v>
      </c>
      <c r="AF65" s="1">
        <f t="shared" si="54"/>
        <v>1097021.16367987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9">
        <v>19.7797954709677</v>
      </c>
      <c r="E66" s="20">
        <f t="shared" si="55"/>
        <v>20.2607057064516</v>
      </c>
      <c r="F66" s="16" t="s">
        <v>73</v>
      </c>
      <c r="G66" s="13">
        <v>9</v>
      </c>
      <c r="H66" s="18">
        <f t="shared" si="40"/>
        <v>19.7797954709677</v>
      </c>
      <c r="I66" s="18">
        <f t="shared" si="41"/>
        <v>292.929795470968</v>
      </c>
      <c r="J66" s="18">
        <f t="shared" si="42"/>
        <v>0.193439858758494</v>
      </c>
      <c r="K66" s="18">
        <f t="shared" si="43"/>
        <v>11.2298333333333</v>
      </c>
      <c r="L66" s="18">
        <f t="shared" si="44"/>
        <v>3.032055</v>
      </c>
      <c r="M66" s="13" t="s">
        <v>73</v>
      </c>
      <c r="N66" s="13"/>
      <c r="O66" s="18">
        <f t="shared" si="56"/>
        <v>11.3084503684783</v>
      </c>
      <c r="P66" s="18">
        <f t="shared" si="45"/>
        <v>2.18750504205588</v>
      </c>
      <c r="Q66" s="24">
        <f t="shared" si="46"/>
        <v>0.634376462196206</v>
      </c>
      <c r="R66" s="18">
        <f t="shared" si="47"/>
        <v>0.87929595</v>
      </c>
      <c r="S66" s="25">
        <f t="shared" si="48"/>
        <v>0.72145955203843</v>
      </c>
      <c r="T66" s="3">
        <v>0.27</v>
      </c>
      <c r="U66" s="26">
        <f t="shared" si="49"/>
        <v>0.194794079050376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50"/>
        <v>0.313048489559488</v>
      </c>
      <c r="AC66" s="29">
        <f t="shared" si="51"/>
        <v>11.2298333333333</v>
      </c>
      <c r="AD66" s="1">
        <f t="shared" si="52"/>
        <v>0.29</v>
      </c>
      <c r="AE66" s="30">
        <f t="shared" si="53"/>
        <v>31.3142504100392</v>
      </c>
      <c r="AF66" s="1">
        <f t="shared" si="54"/>
        <v>1100846.95027208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9">
        <v>14.1983371766667</v>
      </c>
      <c r="E67" s="20">
        <f t="shared" si="55"/>
        <v>19.7797954709677</v>
      </c>
      <c r="F67" s="16" t="s">
        <v>73</v>
      </c>
      <c r="G67" s="13">
        <v>10</v>
      </c>
      <c r="H67" s="18">
        <f t="shared" si="40"/>
        <v>14.1983371766667</v>
      </c>
      <c r="I67" s="18">
        <f t="shared" si="41"/>
        <v>287.348337176667</v>
      </c>
      <c r="J67" s="18">
        <f t="shared" si="42"/>
        <v>0.101425596744428</v>
      </c>
      <c r="K67" s="18">
        <f t="shared" si="43"/>
        <v>11.2298333333333</v>
      </c>
      <c r="L67" s="18">
        <f t="shared" si="44"/>
        <v>3.032055</v>
      </c>
      <c r="M67" s="13" t="s">
        <v>73</v>
      </c>
      <c r="N67" s="13"/>
      <c r="O67" s="18">
        <f t="shared" si="56"/>
        <v>12.1530003264224</v>
      </c>
      <c r="P67" s="18">
        <f t="shared" si="45"/>
        <v>1.23262531034262</v>
      </c>
      <c r="Q67" s="24">
        <f t="shared" si="46"/>
        <v>0.357461339999361</v>
      </c>
      <c r="R67" s="18">
        <f t="shared" si="47"/>
        <v>0.87929595</v>
      </c>
      <c r="S67" s="25">
        <f t="shared" si="48"/>
        <v>0.406531316332528</v>
      </c>
      <c r="T67" s="3">
        <v>0.27</v>
      </c>
      <c r="U67" s="26">
        <f t="shared" si="49"/>
        <v>0.109763455409783</v>
      </c>
      <c r="V67" s="3">
        <v>180.9</v>
      </c>
      <c r="W67" s="27">
        <v>6</v>
      </c>
      <c r="X67" s="27">
        <v>3</v>
      </c>
      <c r="Y67" s="27">
        <v>0.3</v>
      </c>
      <c r="Z67" s="27">
        <v>6</v>
      </c>
      <c r="AA67" s="3">
        <v>30.2</v>
      </c>
      <c r="AB67" s="2">
        <f t="shared" si="50"/>
        <v>0.247727039386121</v>
      </c>
      <c r="AC67" s="29">
        <f t="shared" si="51"/>
        <v>11.2298333333333</v>
      </c>
      <c r="AD67" s="1">
        <f t="shared" si="52"/>
        <v>0.29</v>
      </c>
      <c r="AE67" s="30">
        <f t="shared" si="53"/>
        <v>31.3142504100392</v>
      </c>
      <c r="AF67" s="1">
        <f t="shared" si="54"/>
        <v>871141.579989385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9">
        <v>4.53986671719355</v>
      </c>
      <c r="E68" s="20">
        <f t="shared" si="55"/>
        <v>14.1983371766667</v>
      </c>
      <c r="F68" s="16" t="s">
        <v>73</v>
      </c>
      <c r="G68" s="13">
        <v>11</v>
      </c>
      <c r="H68" s="18">
        <f t="shared" si="40"/>
        <v>4.53986671719355</v>
      </c>
      <c r="I68" s="18">
        <f t="shared" si="41"/>
        <v>277.689866717194</v>
      </c>
      <c r="J68" s="18">
        <f t="shared" si="42"/>
        <v>0.0312105270701205</v>
      </c>
      <c r="K68" s="18">
        <f t="shared" si="43"/>
        <v>11.2298333333333</v>
      </c>
      <c r="L68" s="18">
        <f t="shared" si="44"/>
        <v>3.032055</v>
      </c>
      <c r="M68" s="13" t="s">
        <v>75</v>
      </c>
      <c r="N68" s="18">
        <f>(O67-P67)*$C$22/100</f>
        <v>10.3743562652758</v>
      </c>
      <c r="O68" s="18">
        <f t="shared" si="56"/>
        <v>3.57807375080399</v>
      </c>
      <c r="P68" s="18">
        <f t="shared" si="45"/>
        <v>0.111673567658356</v>
      </c>
      <c r="Q68" s="24">
        <f t="shared" si="46"/>
        <v>0.0323853346209231</v>
      </c>
      <c r="R68" s="18">
        <f t="shared" si="47"/>
        <v>0.87929595</v>
      </c>
      <c r="S68" s="25">
        <f t="shared" si="48"/>
        <v>0.0368309834941502</v>
      </c>
      <c r="T68" s="3">
        <v>0.27</v>
      </c>
      <c r="U68" s="26">
        <f t="shared" si="49"/>
        <v>0.00994436554342055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0.228332190225087</v>
      </c>
      <c r="AC68" s="29">
        <f t="shared" si="51"/>
        <v>11.2298333333333</v>
      </c>
      <c r="AD68" s="1">
        <f t="shared" si="52"/>
        <v>0.29</v>
      </c>
      <c r="AE68" s="30">
        <f t="shared" si="53"/>
        <v>31.3142504100392</v>
      </c>
      <c r="AF68" s="1">
        <f t="shared" si="54"/>
        <v>802938.853376791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9">
        <v>-5.12440820613334</v>
      </c>
      <c r="E69" s="20">
        <f t="shared" si="55"/>
        <v>4.53986671719355</v>
      </c>
      <c r="F69" s="16" t="s">
        <v>75</v>
      </c>
      <c r="G69" s="13">
        <v>12</v>
      </c>
      <c r="H69" s="18">
        <f t="shared" si="40"/>
        <v>-5.12440820613334</v>
      </c>
      <c r="I69" s="18">
        <f t="shared" si="41"/>
        <v>268.025591793867</v>
      </c>
      <c r="J69" s="18">
        <f t="shared" si="42"/>
        <v>0.0088150412850251</v>
      </c>
      <c r="K69" s="18">
        <f t="shared" si="43"/>
        <v>11.2298333333333</v>
      </c>
      <c r="L69" s="18">
        <f t="shared" si="44"/>
        <v>3.032055</v>
      </c>
      <c r="M69" s="13" t="s">
        <v>73</v>
      </c>
      <c r="N69" s="13"/>
      <c r="O69" s="18">
        <f t="shared" si="56"/>
        <v>6.49845518314563</v>
      </c>
      <c r="P69" s="18">
        <f t="shared" si="45"/>
        <v>0.0572841507283141</v>
      </c>
      <c r="Q69" s="24">
        <f t="shared" si="46"/>
        <v>0.0166124037112111</v>
      </c>
      <c r="R69" s="18">
        <f t="shared" si="47"/>
        <v>0.87929595</v>
      </c>
      <c r="S69" s="25">
        <f t="shared" si="48"/>
        <v>0.0188928468409426</v>
      </c>
      <c r="T69" s="3">
        <v>0.27</v>
      </c>
      <c r="U69" s="26">
        <f t="shared" si="49"/>
        <v>0.00510106864705449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0.227391137638123</v>
      </c>
      <c r="AC69" s="29">
        <f t="shared" si="51"/>
        <v>11.2298333333333</v>
      </c>
      <c r="AD69" s="1">
        <f t="shared" si="52"/>
        <v>0.29</v>
      </c>
      <c r="AE69" s="30">
        <f t="shared" si="53"/>
        <v>31.3142504100392</v>
      </c>
      <c r="AF69" s="1">
        <f t="shared" si="54"/>
        <v>799629.606071804</v>
      </c>
      <c r="AG69" s="1">
        <f>SUM(AF58:AF69)</f>
        <v>10917036.4840964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77">
      <c r="A70" s="13"/>
      <c r="B70" s="13"/>
      <c r="C70" s="16">
        <v>12</v>
      </c>
      <c r="D70" s="19">
        <v>-12.3143466775484</v>
      </c>
      <c r="E70" s="20">
        <f t="shared" si="55"/>
        <v>-5.12440820613334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="1" customFormat="1" spans="46:46">
      <c r="AT71" s="2"/>
    </row>
    <row r="72" s="1" customFormat="1" spans="19:46">
      <c r="S72" s="23" t="s">
        <v>44</v>
      </c>
      <c r="T72" s="23"/>
      <c r="U72" s="23"/>
      <c r="V72" s="23" t="s">
        <v>45</v>
      </c>
      <c r="W72" s="23"/>
      <c r="X72" s="23"/>
      <c r="Y72" s="23" t="s">
        <v>46</v>
      </c>
      <c r="Z72" s="23"/>
      <c r="AA72" s="23"/>
      <c r="AB72" s="23" t="s">
        <v>47</v>
      </c>
      <c r="AC72" s="23"/>
      <c r="AD72" s="23"/>
      <c r="AE72" s="23" t="s">
        <v>48</v>
      </c>
      <c r="AF72" s="23"/>
      <c r="AG72" s="23"/>
      <c r="AH72" s="23" t="s">
        <v>49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51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4" t="s">
        <v>11</v>
      </c>
      <c r="AR73" s="34" t="s">
        <v>12</v>
      </c>
      <c r="AS73" s="34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-14</v>
      </c>
      <c r="E74" s="16"/>
      <c r="F74" s="16"/>
      <c r="G74" s="13">
        <v>1</v>
      </c>
      <c r="H74" s="18">
        <f t="shared" ref="H74:H85" si="57">E75</f>
        <v>-14</v>
      </c>
      <c r="I74" s="18">
        <f t="shared" ref="I74:I85" si="58">H74+273.15</f>
        <v>259.15</v>
      </c>
      <c r="J74" s="18">
        <f t="shared" ref="J74:J85" si="59">EXP(($C$16*(I74-$C$14))/($C$17*I74*$C$14))</f>
        <v>0.00254027577249845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0.00132404253814164</v>
      </c>
      <c r="Q74" s="24">
        <f t="shared" ref="Q74:Q85" si="63">P74*$B$76</f>
        <v>0.000397212761442493</v>
      </c>
      <c r="R74" s="18">
        <f t="shared" ref="R74:R85" si="64">L74*$B$76</f>
        <v>0.156366</v>
      </c>
      <c r="S74" s="25">
        <f t="shared" ref="S74:S85" si="65">Q74/R74</f>
        <v>0.00254027577249845</v>
      </c>
      <c r="T74" s="3">
        <v>0.01</v>
      </c>
      <c r="U74" s="26">
        <f t="shared" ref="U74:U85" si="66">S74*T74</f>
        <v>2.54027577249845e-5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0.00551540275772498</v>
      </c>
      <c r="AU74" s="29">
        <f t="shared" ref="AU74:AU85" si="70">$B$74/12</f>
        <v>52.122</v>
      </c>
      <c r="AV74" s="1">
        <f t="shared" ref="AV74:AV85" si="71">$B$76</f>
        <v>0.3</v>
      </c>
      <c r="AW74" s="2">
        <f>$E$8/12</f>
        <v>3.26855816623249</v>
      </c>
      <c r="AX74" s="1">
        <f t="shared" ref="AX74:AX85" si="72">AW74*10000*AV74*0.67*AU74*AT74</f>
        <v>1888.64606957258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-15.3002242087097</v>
      </c>
      <c r="E75" s="20">
        <f t="shared" ref="E75:E86" si="73">D74</f>
        <v>-14</v>
      </c>
      <c r="F75" s="16" t="s">
        <v>73</v>
      </c>
      <c r="G75" s="13">
        <v>2</v>
      </c>
      <c r="H75" s="18">
        <f t="shared" si="57"/>
        <v>-15.3002242087097</v>
      </c>
      <c r="I75" s="18">
        <f t="shared" si="58"/>
        <v>257.84977579129</v>
      </c>
      <c r="J75" s="18">
        <f t="shared" si="59"/>
        <v>0.00210184030735029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1.04111595746186</v>
      </c>
      <c r="P75" s="18">
        <f t="shared" si="62"/>
        <v>0.00218825948401892</v>
      </c>
      <c r="Q75" s="24">
        <f t="shared" si="63"/>
        <v>0.000656477845205677</v>
      </c>
      <c r="R75" s="18">
        <f t="shared" si="64"/>
        <v>0.156366</v>
      </c>
      <c r="S75" s="25">
        <f t="shared" si="65"/>
        <v>0.00419834136069016</v>
      </c>
      <c r="T75" s="3">
        <v>0.01</v>
      </c>
      <c r="U75" s="26">
        <f t="shared" si="66"/>
        <v>4.19834136069016e-5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0.0055319834136069</v>
      </c>
      <c r="AU75" s="29">
        <f t="shared" si="70"/>
        <v>52.122</v>
      </c>
      <c r="AV75" s="1">
        <f t="shared" si="71"/>
        <v>0.3</v>
      </c>
      <c r="AW75" s="2">
        <f t="shared" ref="AW75:AW85" si="75">$E$8/12</f>
        <v>3.26855816623249</v>
      </c>
      <c r="AX75" s="1">
        <f t="shared" si="72"/>
        <v>1894.32380371782</v>
      </c>
    </row>
    <row r="76" s="1" customFormat="1" spans="1:50">
      <c r="A76" s="13" t="s">
        <v>37</v>
      </c>
      <c r="B76" s="13">
        <f>H8</f>
        <v>0.3</v>
      </c>
      <c r="C76" s="16">
        <v>2</v>
      </c>
      <c r="D76" s="19">
        <v>-9.30371084368966</v>
      </c>
      <c r="E76" s="20">
        <f t="shared" si="73"/>
        <v>-15.3002242087097</v>
      </c>
      <c r="F76" s="16" t="s">
        <v>73</v>
      </c>
      <c r="G76" s="13">
        <v>3</v>
      </c>
      <c r="H76" s="18">
        <f t="shared" si="57"/>
        <v>-9.30371084368966</v>
      </c>
      <c r="I76" s="18">
        <f t="shared" si="58"/>
        <v>263.84628915631</v>
      </c>
      <c r="J76" s="18">
        <f t="shared" si="59"/>
        <v>0.00495813530085147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1.56014769797784</v>
      </c>
      <c r="P76" s="18">
        <f t="shared" si="62"/>
        <v>0.00773542337588608</v>
      </c>
      <c r="Q76" s="24">
        <f t="shared" si="63"/>
        <v>0.00232062701276582</v>
      </c>
      <c r="R76" s="18">
        <f t="shared" si="64"/>
        <v>0.156366</v>
      </c>
      <c r="S76" s="25">
        <f t="shared" si="65"/>
        <v>0.0148409949270674</v>
      </c>
      <c r="T76" s="3">
        <v>0.01</v>
      </c>
      <c r="U76" s="26">
        <f t="shared" si="66"/>
        <v>0.000148409949270674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0.00563840994927067</v>
      </c>
      <c r="AU76" s="29">
        <f t="shared" si="70"/>
        <v>52.122</v>
      </c>
      <c r="AV76" s="1">
        <f t="shared" si="71"/>
        <v>0.3</v>
      </c>
      <c r="AW76" s="2">
        <f t="shared" si="75"/>
        <v>3.26855816623249</v>
      </c>
      <c r="AX76" s="1">
        <f t="shared" si="72"/>
        <v>1930.76757167259</v>
      </c>
    </row>
    <row r="77" s="1" customFormat="1" spans="1:50">
      <c r="A77" s="13"/>
      <c r="B77" s="13"/>
      <c r="C77" s="16">
        <v>3</v>
      </c>
      <c r="D77" s="19">
        <v>-0.185059662677419</v>
      </c>
      <c r="E77" s="20">
        <f t="shared" si="73"/>
        <v>-9.30371084368966</v>
      </c>
      <c r="F77" s="16" t="s">
        <v>73</v>
      </c>
      <c r="G77" s="13">
        <v>4</v>
      </c>
      <c r="H77" s="18">
        <f t="shared" si="57"/>
        <v>-0.185059662677419</v>
      </c>
      <c r="I77" s="18">
        <f t="shared" si="58"/>
        <v>272.964940337323</v>
      </c>
      <c r="J77" s="18">
        <f t="shared" si="59"/>
        <v>0.017010282796512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2.07363227460195</v>
      </c>
      <c r="P77" s="18">
        <f t="shared" si="62"/>
        <v>0.0352730714069536</v>
      </c>
      <c r="Q77" s="24">
        <f t="shared" si="63"/>
        <v>0.0105819214220861</v>
      </c>
      <c r="R77" s="18">
        <f t="shared" si="64"/>
        <v>0.156366</v>
      </c>
      <c r="S77" s="25">
        <f t="shared" si="65"/>
        <v>0.067674055882264</v>
      </c>
      <c r="T77" s="3">
        <v>0.01</v>
      </c>
      <c r="U77" s="26">
        <f t="shared" si="66"/>
        <v>0.00067674055882264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0.00616674055882264</v>
      </c>
      <c r="AU77" s="29">
        <f t="shared" si="70"/>
        <v>52.122</v>
      </c>
      <c r="AV77" s="1">
        <f t="shared" si="71"/>
        <v>0.3</v>
      </c>
      <c r="AW77" s="2">
        <f t="shared" si="75"/>
        <v>3.26855816623249</v>
      </c>
      <c r="AX77" s="1">
        <f t="shared" si="72"/>
        <v>2111.68446441766</v>
      </c>
    </row>
    <row r="78" s="1" customFormat="1" spans="1:50">
      <c r="A78" s="13"/>
      <c r="B78" s="13"/>
      <c r="C78" s="16">
        <v>4</v>
      </c>
      <c r="D78" s="19">
        <v>9.6624282685</v>
      </c>
      <c r="E78" s="20">
        <f t="shared" si="73"/>
        <v>-0.185059662677419</v>
      </c>
      <c r="F78" s="16" t="s">
        <v>73</v>
      </c>
      <c r="G78" s="13">
        <v>5</v>
      </c>
      <c r="H78" s="18">
        <f t="shared" si="57"/>
        <v>9.6624282685</v>
      </c>
      <c r="I78" s="18">
        <f t="shared" si="58"/>
        <v>282.8124282685</v>
      </c>
      <c r="J78" s="18">
        <f t="shared" si="59"/>
        <v>0.0589010447785237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1.93644124303525</v>
      </c>
      <c r="O78" s="18">
        <f t="shared" si="74"/>
        <v>0.62313796015975</v>
      </c>
      <c r="P78" s="18">
        <f t="shared" si="62"/>
        <v>0.0367034768945674</v>
      </c>
      <c r="Q78" s="24">
        <f t="shared" si="63"/>
        <v>0.0110110430683702</v>
      </c>
      <c r="R78" s="18">
        <f t="shared" si="64"/>
        <v>0.156366</v>
      </c>
      <c r="S78" s="25">
        <f t="shared" si="65"/>
        <v>0.070418397019622</v>
      </c>
      <c r="T78" s="3">
        <v>0.01</v>
      </c>
      <c r="U78" s="26">
        <f t="shared" si="66"/>
        <v>0.00070418397019622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0.0106541839701962</v>
      </c>
      <c r="AU78" s="29">
        <f t="shared" si="70"/>
        <v>52.122</v>
      </c>
      <c r="AV78" s="1">
        <f t="shared" si="71"/>
        <v>0.3</v>
      </c>
      <c r="AW78" s="2">
        <f t="shared" si="75"/>
        <v>3.26855816623249</v>
      </c>
      <c r="AX78" s="1">
        <f t="shared" si="72"/>
        <v>3648.32516567008</v>
      </c>
    </row>
    <row r="79" s="1" customFormat="1" spans="1:50">
      <c r="A79" s="13"/>
      <c r="B79" s="13"/>
      <c r="C79" s="16">
        <v>5</v>
      </c>
      <c r="D79" s="19">
        <v>14.0770126202903</v>
      </c>
      <c r="E79" s="20">
        <f t="shared" si="73"/>
        <v>9.6624282685</v>
      </c>
      <c r="F79" s="16" t="s">
        <v>75</v>
      </c>
      <c r="G79" s="13">
        <v>6</v>
      </c>
      <c r="H79" s="18">
        <f t="shared" si="57"/>
        <v>14.0770126202903</v>
      </c>
      <c r="I79" s="18">
        <f t="shared" si="58"/>
        <v>287.22701262029</v>
      </c>
      <c r="J79" s="18">
        <f t="shared" si="59"/>
        <v>0.0999842324537009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1.10765448326518</v>
      </c>
      <c r="P79" s="18">
        <f t="shared" si="62"/>
        <v>0.11074798333317</v>
      </c>
      <c r="Q79" s="24">
        <f t="shared" si="63"/>
        <v>0.033224394999951</v>
      </c>
      <c r="R79" s="18">
        <f t="shared" si="64"/>
        <v>0.156366</v>
      </c>
      <c r="S79" s="25">
        <f t="shared" si="65"/>
        <v>0.21247838404737</v>
      </c>
      <c r="T79" s="3">
        <v>0.01</v>
      </c>
      <c r="U79" s="26">
        <f t="shared" si="66"/>
        <v>0.0021247838404737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0.0120747838404737</v>
      </c>
      <c r="AU79" s="29">
        <f t="shared" si="70"/>
        <v>52.122</v>
      </c>
      <c r="AV79" s="1">
        <f t="shared" si="71"/>
        <v>0.3</v>
      </c>
      <c r="AW79" s="2">
        <f t="shared" si="75"/>
        <v>3.26855816623249</v>
      </c>
      <c r="AX79" s="1">
        <f t="shared" si="72"/>
        <v>4134.78290580103</v>
      </c>
    </row>
    <row r="80" s="1" customFormat="1" spans="1:50">
      <c r="A80" s="13"/>
      <c r="B80" s="13"/>
      <c r="C80" s="16">
        <v>6</v>
      </c>
      <c r="D80" s="19">
        <v>18.4159000366667</v>
      </c>
      <c r="E80" s="20">
        <f t="shared" si="73"/>
        <v>14.0770126202903</v>
      </c>
      <c r="F80" s="16" t="s">
        <v>73</v>
      </c>
      <c r="G80" s="13">
        <v>7</v>
      </c>
      <c r="H80" s="18">
        <f t="shared" si="57"/>
        <v>18.4159000366667</v>
      </c>
      <c r="I80" s="18">
        <f t="shared" si="58"/>
        <v>291.565900036667</v>
      </c>
      <c r="J80" s="18">
        <f t="shared" si="59"/>
        <v>0.165584024961914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1.51812649993201</v>
      </c>
      <c r="P80" s="18">
        <f t="shared" si="62"/>
        <v>0.251377496260086</v>
      </c>
      <c r="Q80" s="24">
        <f t="shared" si="63"/>
        <v>0.0754132488780257</v>
      </c>
      <c r="R80" s="18">
        <f t="shared" si="64"/>
        <v>0.156366</v>
      </c>
      <c r="S80" s="25">
        <f t="shared" si="65"/>
        <v>0.482286743141256</v>
      </c>
      <c r="T80" s="3">
        <v>0.01</v>
      </c>
      <c r="U80" s="26">
        <f t="shared" si="66"/>
        <v>0.00482286743141256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8"/>
        <v>0.0075</v>
      </c>
      <c r="AT80" s="2">
        <f t="shared" si="69"/>
        <v>0.0147728674314126</v>
      </c>
      <c r="AU80" s="29">
        <f t="shared" si="70"/>
        <v>52.122</v>
      </c>
      <c r="AV80" s="1">
        <f t="shared" si="71"/>
        <v>0.3</v>
      </c>
      <c r="AW80" s="2">
        <f t="shared" si="75"/>
        <v>3.26855816623249</v>
      </c>
      <c r="AX80" s="1">
        <f t="shared" si="72"/>
        <v>5058.69094901107</v>
      </c>
    </row>
    <row r="81" s="1" customFormat="1" spans="1:50">
      <c r="A81" s="13"/>
      <c r="B81" s="13"/>
      <c r="C81" s="16">
        <v>7</v>
      </c>
      <c r="D81" s="19">
        <v>20.2607057064516</v>
      </c>
      <c r="E81" s="20">
        <f t="shared" si="73"/>
        <v>18.4159000366667</v>
      </c>
      <c r="F81" s="16" t="s">
        <v>73</v>
      </c>
      <c r="G81" s="13">
        <v>8</v>
      </c>
      <c r="H81" s="18">
        <f t="shared" si="57"/>
        <v>20.2607057064516</v>
      </c>
      <c r="I81" s="18">
        <f t="shared" si="58"/>
        <v>293.410705706452</v>
      </c>
      <c r="J81" s="18">
        <f t="shared" si="59"/>
        <v>0.204270900361539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1.78796900367193</v>
      </c>
      <c r="P81" s="18">
        <f t="shared" si="62"/>
        <v>0.365230038198588</v>
      </c>
      <c r="Q81" s="24">
        <f t="shared" si="63"/>
        <v>0.109569011459577</v>
      </c>
      <c r="R81" s="18">
        <f t="shared" si="64"/>
        <v>0.156366</v>
      </c>
      <c r="S81" s="25">
        <f t="shared" si="65"/>
        <v>0.70072145773107</v>
      </c>
      <c r="T81" s="3">
        <v>0.01</v>
      </c>
      <c r="U81" s="26">
        <f t="shared" si="66"/>
        <v>0.0070072145773107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0.015</v>
      </c>
      <c r="AR81" s="3">
        <v>0.5</v>
      </c>
      <c r="AS81" s="3">
        <f t="shared" si="68"/>
        <v>0.0075</v>
      </c>
      <c r="AT81" s="2">
        <f t="shared" si="69"/>
        <v>0.0169572145773107</v>
      </c>
      <c r="AU81" s="29">
        <f t="shared" si="70"/>
        <v>52.122</v>
      </c>
      <c r="AV81" s="1">
        <f t="shared" si="71"/>
        <v>0.3</v>
      </c>
      <c r="AW81" s="2">
        <f t="shared" si="75"/>
        <v>3.26855816623249</v>
      </c>
      <c r="AX81" s="1">
        <f t="shared" si="72"/>
        <v>5806.6795969669</v>
      </c>
    </row>
    <row r="82" s="1" customFormat="1" spans="1:50">
      <c r="A82" s="13"/>
      <c r="B82" s="13"/>
      <c r="C82" s="16">
        <v>8</v>
      </c>
      <c r="D82" s="19">
        <v>19.7797954709677</v>
      </c>
      <c r="E82" s="20">
        <f t="shared" si="73"/>
        <v>20.2607057064516</v>
      </c>
      <c r="F82" s="16" t="s">
        <v>73</v>
      </c>
      <c r="G82" s="13">
        <v>9</v>
      </c>
      <c r="H82" s="18">
        <f t="shared" si="57"/>
        <v>19.7797954709677</v>
      </c>
      <c r="I82" s="18">
        <f t="shared" si="58"/>
        <v>292.929795470968</v>
      </c>
      <c r="J82" s="18">
        <f t="shared" si="59"/>
        <v>0.193439858758494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1.94395896547334</v>
      </c>
      <c r="P82" s="18">
        <f t="shared" si="62"/>
        <v>0.376039147713471</v>
      </c>
      <c r="Q82" s="24">
        <f t="shared" si="63"/>
        <v>0.112811744314041</v>
      </c>
      <c r="R82" s="18">
        <f t="shared" si="64"/>
        <v>0.156366</v>
      </c>
      <c r="S82" s="25">
        <f t="shared" si="65"/>
        <v>0.72145955203843</v>
      </c>
      <c r="T82" s="3">
        <v>0.01</v>
      </c>
      <c r="U82" s="26">
        <f t="shared" si="66"/>
        <v>0.0072145955203843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7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0.0171645955203843</v>
      </c>
      <c r="AU82" s="29">
        <f t="shared" si="70"/>
        <v>52.122</v>
      </c>
      <c r="AV82" s="1">
        <f t="shared" si="71"/>
        <v>0.3</v>
      </c>
      <c r="AW82" s="2">
        <f t="shared" si="75"/>
        <v>3.26855816623249</v>
      </c>
      <c r="AX82" s="1">
        <f t="shared" si="72"/>
        <v>5877.69330534779</v>
      </c>
    </row>
    <row r="83" s="1" customFormat="1" spans="1:50">
      <c r="A83" s="13"/>
      <c r="B83" s="13"/>
      <c r="C83" s="16">
        <v>9</v>
      </c>
      <c r="D83" s="19">
        <v>14.1983371766667</v>
      </c>
      <c r="E83" s="20">
        <f t="shared" si="73"/>
        <v>19.7797954709677</v>
      </c>
      <c r="F83" s="16" t="s">
        <v>73</v>
      </c>
      <c r="G83" s="13">
        <v>10</v>
      </c>
      <c r="H83" s="18">
        <f t="shared" si="57"/>
        <v>14.1983371766667</v>
      </c>
      <c r="I83" s="18">
        <f t="shared" si="58"/>
        <v>287.348337176667</v>
      </c>
      <c r="J83" s="18">
        <f t="shared" si="59"/>
        <v>0.101425596744428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2.08913981775987</v>
      </c>
      <c r="P83" s="18">
        <f t="shared" si="62"/>
        <v>0.21189225269884</v>
      </c>
      <c r="Q83" s="24">
        <f t="shared" si="63"/>
        <v>0.063567675809652</v>
      </c>
      <c r="R83" s="18">
        <f t="shared" si="64"/>
        <v>0.156366</v>
      </c>
      <c r="S83" s="25">
        <f t="shared" si="65"/>
        <v>0.406531316332528</v>
      </c>
      <c r="T83" s="3">
        <v>0.01</v>
      </c>
      <c r="U83" s="26">
        <f t="shared" si="66"/>
        <v>0.00406531316332528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0.001</v>
      </c>
      <c r="AF83" s="3">
        <v>0.49</v>
      </c>
      <c r="AG83" s="26">
        <f t="shared" si="67"/>
        <v>0.00049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</v>
      </c>
      <c r="AR83" s="3">
        <v>0.5</v>
      </c>
      <c r="AS83" s="3">
        <f t="shared" si="68"/>
        <v>0.005</v>
      </c>
      <c r="AT83" s="2">
        <f t="shared" si="69"/>
        <v>0.00955531316332528</v>
      </c>
      <c r="AU83" s="29">
        <f t="shared" si="70"/>
        <v>52.122</v>
      </c>
      <c r="AV83" s="1">
        <f t="shared" si="71"/>
        <v>0.3</v>
      </c>
      <c r="AW83" s="2">
        <f t="shared" si="75"/>
        <v>3.26855816623249</v>
      </c>
      <c r="AX83" s="1">
        <f t="shared" si="72"/>
        <v>3272.03749974069</v>
      </c>
    </row>
    <row r="84" s="1" customFormat="1" spans="1:50">
      <c r="A84" s="13"/>
      <c r="B84" s="13"/>
      <c r="C84" s="16">
        <v>10</v>
      </c>
      <c r="D84" s="19">
        <v>4.53986671719355</v>
      </c>
      <c r="E84" s="20">
        <f t="shared" si="73"/>
        <v>14.1983371766667</v>
      </c>
      <c r="F84" s="16" t="s">
        <v>73</v>
      </c>
      <c r="G84" s="13">
        <v>11</v>
      </c>
      <c r="H84" s="18">
        <f t="shared" si="57"/>
        <v>4.53986671719355</v>
      </c>
      <c r="I84" s="18">
        <f t="shared" si="58"/>
        <v>277.689866717194</v>
      </c>
      <c r="J84" s="18">
        <f t="shared" si="59"/>
        <v>0.0312105270701205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1.78338518680798</v>
      </c>
      <c r="O84" s="18">
        <f t="shared" si="74"/>
        <v>0.615082378253051</v>
      </c>
      <c r="P84" s="18">
        <f t="shared" si="62"/>
        <v>0.019197045216821</v>
      </c>
      <c r="Q84" s="24">
        <f t="shared" si="63"/>
        <v>0.00575911356504629</v>
      </c>
      <c r="R84" s="18">
        <f t="shared" si="64"/>
        <v>0.156366</v>
      </c>
      <c r="S84" s="25">
        <f t="shared" si="65"/>
        <v>0.0368309834941502</v>
      </c>
      <c r="T84" s="3">
        <v>0.01</v>
      </c>
      <c r="U84" s="26">
        <f t="shared" si="66"/>
        <v>0.000368309834941502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0.0058583098349415</v>
      </c>
      <c r="AU84" s="29">
        <f t="shared" si="70"/>
        <v>52.122</v>
      </c>
      <c r="AV84" s="1">
        <f t="shared" si="71"/>
        <v>0.3</v>
      </c>
      <c r="AW84" s="2">
        <f t="shared" si="75"/>
        <v>3.26855816623249</v>
      </c>
      <c r="AX84" s="1">
        <f t="shared" si="72"/>
        <v>2006.06815678217</v>
      </c>
    </row>
    <row r="85" s="1" customFormat="1" spans="1:51">
      <c r="A85" s="13"/>
      <c r="B85" s="13"/>
      <c r="C85" s="16">
        <v>11</v>
      </c>
      <c r="D85" s="19">
        <v>-5.12440820613334</v>
      </c>
      <c r="E85" s="20">
        <f t="shared" si="73"/>
        <v>4.53986671719355</v>
      </c>
      <c r="F85" s="16" t="s">
        <v>75</v>
      </c>
      <c r="G85" s="13">
        <v>12</v>
      </c>
      <c r="H85" s="18">
        <f t="shared" si="57"/>
        <v>-5.12440820613334</v>
      </c>
      <c r="I85" s="18">
        <f t="shared" si="58"/>
        <v>268.025591793867</v>
      </c>
      <c r="J85" s="18">
        <f t="shared" si="59"/>
        <v>0.0088150412850251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1.11710533303623</v>
      </c>
      <c r="P85" s="18">
        <f t="shared" si="62"/>
        <v>0.00984732963043608</v>
      </c>
      <c r="Q85" s="24">
        <f t="shared" si="63"/>
        <v>0.00295419888913082</v>
      </c>
      <c r="R85" s="18">
        <f t="shared" si="64"/>
        <v>0.156366</v>
      </c>
      <c r="S85" s="25">
        <f t="shared" si="65"/>
        <v>0.0188928468409426</v>
      </c>
      <c r="T85" s="3">
        <v>0.01</v>
      </c>
      <c r="U85" s="26">
        <f t="shared" si="66"/>
        <v>0.000188928468409426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0.00567892846840943</v>
      </c>
      <c r="AU85" s="29">
        <f t="shared" si="70"/>
        <v>52.122</v>
      </c>
      <c r="AV85" s="1">
        <f t="shared" si="71"/>
        <v>0.3</v>
      </c>
      <c r="AW85" s="2">
        <f t="shared" si="75"/>
        <v>3.26855816623249</v>
      </c>
      <c r="AX85" s="1">
        <f t="shared" si="72"/>
        <v>1944.64237742619</v>
      </c>
      <c r="AY85" s="1">
        <f>SUM(AX74:AX85)</f>
        <v>39574.3418661266</v>
      </c>
    </row>
    <row r="86" s="1" customFormat="1" spans="1:46">
      <c r="A86" s="13"/>
      <c r="B86" s="13"/>
      <c r="C86" s="16">
        <v>12</v>
      </c>
      <c r="D86" s="19">
        <v>-12.3143466775484</v>
      </c>
      <c r="E86" s="20">
        <f t="shared" si="73"/>
        <v>-5.12440820613334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44</v>
      </c>
      <c r="T88" s="23"/>
      <c r="U88" s="23"/>
      <c r="V88" s="23" t="s">
        <v>45</v>
      </c>
      <c r="W88" s="23"/>
      <c r="X88" s="23"/>
      <c r="Y88" s="23" t="s">
        <v>46</v>
      </c>
      <c r="Z88" s="23"/>
      <c r="AA88" s="23"/>
      <c r="AB88" s="23" t="s">
        <v>47</v>
      </c>
      <c r="AC88" s="23"/>
      <c r="AD88" s="23"/>
      <c r="AE88" s="23" t="s">
        <v>48</v>
      </c>
      <c r="AF88" s="23"/>
      <c r="AG88" s="23"/>
      <c r="AH88" s="23" t="s">
        <v>49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51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4" t="s">
        <v>11</v>
      </c>
      <c r="AR89" s="34" t="s">
        <v>12</v>
      </c>
      <c r="AS89" s="34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-14</v>
      </c>
      <c r="E90" s="16"/>
      <c r="F90" s="16"/>
      <c r="G90" s="13">
        <v>1</v>
      </c>
      <c r="H90" s="18">
        <f t="shared" ref="H90:H101" si="76">E91</f>
        <v>-14</v>
      </c>
      <c r="I90" s="18">
        <f t="shared" ref="I90:I101" si="77">H90+273.15</f>
        <v>259.15</v>
      </c>
      <c r="J90" s="18">
        <f t="shared" ref="J90:J101" si="78">EXP(($C$16*(I90-$C$14))/($C$17*I90*$C$14))</f>
        <v>0.00254027577249845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0.000723216512430309</v>
      </c>
      <c r="Q90" s="24">
        <f t="shared" ref="Q90:Q101" si="82">P90*$B$76</f>
        <v>0.000216964953729093</v>
      </c>
      <c r="R90" s="18">
        <f t="shared" ref="R90:R101" si="83">L90*$B$76</f>
        <v>0.08541</v>
      </c>
      <c r="S90" s="25">
        <f t="shared" ref="S90:S101" si="84">Q90/R90</f>
        <v>0.00254027577249845</v>
      </c>
      <c r="T90" s="3">
        <v>0.01</v>
      </c>
      <c r="U90" s="26">
        <f t="shared" ref="U90:U101" si="85">S90*T90</f>
        <v>2.54027577249845e-5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0.00551540275772498</v>
      </c>
      <c r="AU90" s="29">
        <f t="shared" ref="AU90:AU101" si="89">$B$90/12</f>
        <v>28.47</v>
      </c>
      <c r="AV90" s="1">
        <f t="shared" ref="AV90:AV101" si="90">$B$76</f>
        <v>0.3</v>
      </c>
      <c r="AW90" s="2">
        <f>$E$9/12</f>
        <v>0.880440880454683</v>
      </c>
      <c r="AX90" s="1">
        <f t="shared" ref="AX90:AX101" si="91">AW90*10000*AV90*0.67*AU90*AT90</f>
        <v>277.882345491892</v>
      </c>
      <c r="AZ90" s="2">
        <f>$E$10/12</f>
        <v>0.00750467420975315</v>
      </c>
      <c r="BA90" s="1">
        <f t="shared" ref="BA90:BA101" si="92">AZ90*10000*AV90*0.67*AU90*AT90</f>
        <v>2.36860477273812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-15.3002242087097</v>
      </c>
      <c r="E91" s="20">
        <f t="shared" ref="E91:E102" si="93">D90</f>
        <v>-14</v>
      </c>
      <c r="F91" s="16" t="s">
        <v>73</v>
      </c>
      <c r="G91" s="13">
        <v>2</v>
      </c>
      <c r="H91" s="18">
        <f t="shared" si="76"/>
        <v>-15.3002242087097</v>
      </c>
      <c r="I91" s="18">
        <f t="shared" si="77"/>
        <v>257.84977579129</v>
      </c>
      <c r="J91" s="18">
        <f t="shared" si="78"/>
        <v>0.00210184030735029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0.56867678348757</v>
      </c>
      <c r="P91" s="18">
        <f t="shared" si="81"/>
        <v>0.00119526778538849</v>
      </c>
      <c r="Q91" s="24">
        <f t="shared" si="82"/>
        <v>0.000358580335616546</v>
      </c>
      <c r="R91" s="18">
        <f t="shared" si="83"/>
        <v>0.08541</v>
      </c>
      <c r="S91" s="25">
        <f t="shared" si="84"/>
        <v>0.00419834136069016</v>
      </c>
      <c r="T91" s="3">
        <v>0.01</v>
      </c>
      <c r="U91" s="26">
        <f t="shared" si="85"/>
        <v>4.19834136069016e-5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0.0055319834136069</v>
      </c>
      <c r="AU91" s="29">
        <f t="shared" si="89"/>
        <v>28.47</v>
      </c>
      <c r="AV91" s="1">
        <f t="shared" si="90"/>
        <v>0.3</v>
      </c>
      <c r="AW91" s="2">
        <f t="shared" ref="AW91:AW101" si="95">$E$9/12</f>
        <v>0.880440880454683</v>
      </c>
      <c r="AX91" s="1">
        <f t="shared" si="91"/>
        <v>278.717728101042</v>
      </c>
      <c r="AZ91" s="2">
        <f t="shared" ref="AZ91:AZ101" si="96">$E$10/12</f>
        <v>0.00750467420975315</v>
      </c>
      <c r="BA91" s="1">
        <f t="shared" si="92"/>
        <v>2.37572538067596</v>
      </c>
    </row>
    <row r="92" s="1" customFormat="1" spans="1:53">
      <c r="A92" s="13" t="s">
        <v>37</v>
      </c>
      <c r="B92" s="13">
        <f>H9</f>
        <v>0.33</v>
      </c>
      <c r="C92" s="16">
        <v>2</v>
      </c>
      <c r="D92" s="19">
        <v>-9.30371084368966</v>
      </c>
      <c r="E92" s="20">
        <f t="shared" si="93"/>
        <v>-15.3002242087097</v>
      </c>
      <c r="F92" s="16" t="s">
        <v>73</v>
      </c>
      <c r="G92" s="13">
        <v>3</v>
      </c>
      <c r="H92" s="18">
        <f t="shared" si="76"/>
        <v>-9.30371084368966</v>
      </c>
      <c r="I92" s="18">
        <f t="shared" si="77"/>
        <v>263.84628915631</v>
      </c>
      <c r="J92" s="18">
        <f t="shared" si="78"/>
        <v>0.00495813530085147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0.852181515702181</v>
      </c>
      <c r="P92" s="18">
        <f t="shared" si="81"/>
        <v>0.0042252312557361</v>
      </c>
      <c r="Q92" s="24">
        <f t="shared" si="82"/>
        <v>0.00126756937672083</v>
      </c>
      <c r="R92" s="18">
        <f t="shared" si="83"/>
        <v>0.08541</v>
      </c>
      <c r="S92" s="25">
        <f t="shared" si="84"/>
        <v>0.0148409949270674</v>
      </c>
      <c r="T92" s="3">
        <v>0.01</v>
      </c>
      <c r="U92" s="26">
        <f t="shared" si="85"/>
        <v>0.000148409949270674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0.00563840994927067</v>
      </c>
      <c r="AU92" s="29">
        <f t="shared" si="89"/>
        <v>28.47</v>
      </c>
      <c r="AV92" s="1">
        <f t="shared" si="90"/>
        <v>0.3</v>
      </c>
      <c r="AW92" s="2">
        <f t="shared" si="95"/>
        <v>0.880440880454683</v>
      </c>
      <c r="AX92" s="1">
        <f t="shared" si="91"/>
        <v>284.079812549255</v>
      </c>
      <c r="AZ92" s="2">
        <f t="shared" si="96"/>
        <v>0.00750467420975315</v>
      </c>
      <c r="BA92" s="1">
        <f t="shared" si="92"/>
        <v>2.42143054698791</v>
      </c>
    </row>
    <row r="93" s="1" customFormat="1" spans="1:53">
      <c r="A93" s="13"/>
      <c r="B93" s="13"/>
      <c r="C93" s="16">
        <v>3</v>
      </c>
      <c r="D93" s="19">
        <v>-0.185059662677419</v>
      </c>
      <c r="E93" s="20">
        <f t="shared" si="93"/>
        <v>-9.30371084368966</v>
      </c>
      <c r="F93" s="16" t="s">
        <v>73</v>
      </c>
      <c r="G93" s="13">
        <v>4</v>
      </c>
      <c r="H93" s="18">
        <f t="shared" si="76"/>
        <v>-0.185059662677419</v>
      </c>
      <c r="I93" s="18">
        <f t="shared" si="77"/>
        <v>272.964940337323</v>
      </c>
      <c r="J93" s="18">
        <f t="shared" si="78"/>
        <v>0.017010282796512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1.13265628444645</v>
      </c>
      <c r="P93" s="18">
        <f t="shared" si="81"/>
        <v>0.0192668037096806</v>
      </c>
      <c r="Q93" s="24">
        <f t="shared" si="82"/>
        <v>0.00578004111290417</v>
      </c>
      <c r="R93" s="18">
        <f t="shared" si="83"/>
        <v>0.08541</v>
      </c>
      <c r="S93" s="25">
        <f t="shared" si="84"/>
        <v>0.067674055882264</v>
      </c>
      <c r="T93" s="3">
        <v>0.01</v>
      </c>
      <c r="U93" s="26">
        <f t="shared" si="85"/>
        <v>0.00067674055882264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0.00616674055882264</v>
      </c>
      <c r="AU93" s="29">
        <f t="shared" si="89"/>
        <v>28.47</v>
      </c>
      <c r="AV93" s="1">
        <f t="shared" si="90"/>
        <v>0.3</v>
      </c>
      <c r="AW93" s="2">
        <f t="shared" si="95"/>
        <v>0.880440880454683</v>
      </c>
      <c r="AX93" s="1">
        <f t="shared" si="91"/>
        <v>310.69867529175</v>
      </c>
      <c r="AZ93" s="2">
        <f t="shared" si="96"/>
        <v>0.00750467420975315</v>
      </c>
      <c r="BA93" s="1">
        <f t="shared" si="92"/>
        <v>2.6483235697351</v>
      </c>
    </row>
    <row r="94" s="1" customFormat="1" spans="1:53">
      <c r="A94" s="13"/>
      <c r="B94" s="13"/>
      <c r="C94" s="16">
        <v>4</v>
      </c>
      <c r="D94" s="19">
        <v>9.6624282685</v>
      </c>
      <c r="E94" s="20">
        <f t="shared" si="93"/>
        <v>-0.185059662677419</v>
      </c>
      <c r="F94" s="16" t="s">
        <v>73</v>
      </c>
      <c r="G94" s="13">
        <v>5</v>
      </c>
      <c r="H94" s="18">
        <f t="shared" si="76"/>
        <v>9.6624282685</v>
      </c>
      <c r="I94" s="18">
        <f t="shared" si="77"/>
        <v>282.8124282685</v>
      </c>
      <c r="J94" s="18">
        <f t="shared" si="78"/>
        <v>0.0589010447785237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1.05772000669993</v>
      </c>
      <c r="O94" s="18">
        <f t="shared" si="94"/>
        <v>0.340369474036838</v>
      </c>
      <c r="P94" s="18">
        <f t="shared" si="81"/>
        <v>0.0200481176314864</v>
      </c>
      <c r="Q94" s="24">
        <f t="shared" si="82"/>
        <v>0.00601443528944591</v>
      </c>
      <c r="R94" s="18">
        <f t="shared" si="83"/>
        <v>0.08541</v>
      </c>
      <c r="S94" s="25">
        <f t="shared" si="84"/>
        <v>0.0704183970196219</v>
      </c>
      <c r="T94" s="3">
        <v>0.01</v>
      </c>
      <c r="U94" s="26">
        <f t="shared" si="85"/>
        <v>0.000704183970196219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0.0106541839701962</v>
      </c>
      <c r="AU94" s="29">
        <f t="shared" si="89"/>
        <v>28.47</v>
      </c>
      <c r="AV94" s="1">
        <f t="shared" si="90"/>
        <v>0.3</v>
      </c>
      <c r="AW94" s="2">
        <f t="shared" si="95"/>
        <v>0.880440880454683</v>
      </c>
      <c r="AX94" s="1">
        <f t="shared" si="91"/>
        <v>536.789380756203</v>
      </c>
      <c r="AZ94" s="2">
        <f t="shared" si="96"/>
        <v>0.00750467420975315</v>
      </c>
      <c r="BA94" s="1">
        <f t="shared" si="92"/>
        <v>4.57546839459573</v>
      </c>
    </row>
    <row r="95" s="1" customFormat="1" spans="1:53">
      <c r="A95" s="13"/>
      <c r="B95" s="13"/>
      <c r="C95" s="16">
        <v>5</v>
      </c>
      <c r="D95" s="19">
        <v>14.0770126202903</v>
      </c>
      <c r="E95" s="20">
        <f t="shared" si="93"/>
        <v>9.6624282685</v>
      </c>
      <c r="F95" s="16" t="s">
        <v>75</v>
      </c>
      <c r="G95" s="13">
        <v>6</v>
      </c>
      <c r="H95" s="18">
        <f t="shared" si="76"/>
        <v>14.0770126202903</v>
      </c>
      <c r="I95" s="18">
        <f t="shared" si="77"/>
        <v>287.22701262029</v>
      </c>
      <c r="J95" s="18">
        <f t="shared" si="78"/>
        <v>0.0999842324537009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0.605021356405352</v>
      </c>
      <c r="P95" s="18">
        <f t="shared" si="81"/>
        <v>0.0604925959382861</v>
      </c>
      <c r="Q95" s="24">
        <f t="shared" si="82"/>
        <v>0.0181477787814858</v>
      </c>
      <c r="R95" s="18">
        <f t="shared" si="83"/>
        <v>0.08541</v>
      </c>
      <c r="S95" s="25">
        <f t="shared" si="84"/>
        <v>0.21247838404737</v>
      </c>
      <c r="T95" s="3">
        <v>0.01</v>
      </c>
      <c r="U95" s="26">
        <f t="shared" si="85"/>
        <v>0.0021247838404737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0.0120747838404737</v>
      </c>
      <c r="AU95" s="29">
        <f t="shared" si="89"/>
        <v>28.47</v>
      </c>
      <c r="AV95" s="1">
        <f t="shared" si="90"/>
        <v>0.3</v>
      </c>
      <c r="AW95" s="2">
        <f t="shared" si="95"/>
        <v>0.880440880454683</v>
      </c>
      <c r="AX95" s="1">
        <f t="shared" si="91"/>
        <v>608.36341465704</v>
      </c>
      <c r="AZ95" s="2">
        <f t="shared" si="96"/>
        <v>0.00750467420975315</v>
      </c>
      <c r="BA95" s="1">
        <f t="shared" si="92"/>
        <v>5.18554888748041</v>
      </c>
    </row>
    <row r="96" s="1" customFormat="1" spans="1:53">
      <c r="A96" s="13"/>
      <c r="B96" s="13"/>
      <c r="C96" s="16">
        <v>6</v>
      </c>
      <c r="D96" s="19">
        <v>18.4159000366667</v>
      </c>
      <c r="E96" s="20">
        <f t="shared" si="93"/>
        <v>14.0770126202903</v>
      </c>
      <c r="F96" s="16" t="s">
        <v>73</v>
      </c>
      <c r="G96" s="13">
        <v>7</v>
      </c>
      <c r="H96" s="18">
        <f t="shared" si="76"/>
        <v>18.4159000366667</v>
      </c>
      <c r="I96" s="18">
        <f t="shared" si="77"/>
        <v>291.565900036667</v>
      </c>
      <c r="J96" s="18">
        <f t="shared" si="78"/>
        <v>0.165584024961914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0.829228760467066</v>
      </c>
      <c r="P96" s="18">
        <f t="shared" si="81"/>
        <v>0.137307035772316</v>
      </c>
      <c r="Q96" s="24">
        <f t="shared" si="82"/>
        <v>0.0411921107316947</v>
      </c>
      <c r="R96" s="18">
        <f t="shared" si="83"/>
        <v>0.08541</v>
      </c>
      <c r="S96" s="25">
        <f t="shared" si="84"/>
        <v>0.482286743141256</v>
      </c>
      <c r="T96" s="3">
        <v>0.01</v>
      </c>
      <c r="U96" s="26">
        <f t="shared" si="85"/>
        <v>0.00482286743141256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0.005</v>
      </c>
      <c r="AF96" s="3">
        <v>0.49</v>
      </c>
      <c r="AG96" s="26">
        <f t="shared" si="86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7"/>
        <v>0.0075</v>
      </c>
      <c r="AT96" s="2">
        <f t="shared" si="88"/>
        <v>0.0147728674314126</v>
      </c>
      <c r="AU96" s="29">
        <f t="shared" si="89"/>
        <v>28.47</v>
      </c>
      <c r="AV96" s="1">
        <f t="shared" si="90"/>
        <v>0.3</v>
      </c>
      <c r="AW96" s="2">
        <f t="shared" si="95"/>
        <v>0.880440880454683</v>
      </c>
      <c r="AX96" s="1">
        <f t="shared" si="91"/>
        <v>744.300866465644</v>
      </c>
      <c r="AZ96" s="2">
        <f t="shared" si="96"/>
        <v>0.00750467420975315</v>
      </c>
      <c r="BA96" s="1">
        <f t="shared" si="92"/>
        <v>6.34424825205415</v>
      </c>
    </row>
    <row r="97" s="1" customFormat="1" spans="1:53">
      <c r="A97" s="13"/>
      <c r="B97" s="13"/>
      <c r="C97" s="16">
        <v>7</v>
      </c>
      <c r="D97" s="19">
        <v>20.2607057064516</v>
      </c>
      <c r="E97" s="20">
        <f t="shared" si="93"/>
        <v>18.4159000366667</v>
      </c>
      <c r="F97" s="16" t="s">
        <v>73</v>
      </c>
      <c r="G97" s="13">
        <v>8</v>
      </c>
      <c r="H97" s="18">
        <f t="shared" si="76"/>
        <v>20.2607057064516</v>
      </c>
      <c r="I97" s="18">
        <f t="shared" si="77"/>
        <v>293.410705706452</v>
      </c>
      <c r="J97" s="18">
        <f t="shared" si="78"/>
        <v>0.204270900361539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0.97662172469475</v>
      </c>
      <c r="P97" s="18">
        <f t="shared" si="81"/>
        <v>0.199495399016036</v>
      </c>
      <c r="Q97" s="24">
        <f t="shared" si="82"/>
        <v>0.0598486197048107</v>
      </c>
      <c r="R97" s="18">
        <f t="shared" si="83"/>
        <v>0.08541</v>
      </c>
      <c r="S97" s="25">
        <f t="shared" si="84"/>
        <v>0.70072145773107</v>
      </c>
      <c r="T97" s="3">
        <v>0.01</v>
      </c>
      <c r="U97" s="26">
        <f t="shared" si="85"/>
        <v>0.0070072145773107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0.005</v>
      </c>
      <c r="AF97" s="3">
        <v>0.49</v>
      </c>
      <c r="AG97" s="26">
        <f t="shared" si="86"/>
        <v>0.00245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0.015</v>
      </c>
      <c r="AR97" s="3">
        <v>0.5</v>
      </c>
      <c r="AS97" s="3">
        <f t="shared" si="87"/>
        <v>0.0075</v>
      </c>
      <c r="AT97" s="2">
        <f t="shared" si="88"/>
        <v>0.0169572145773107</v>
      </c>
      <c r="AU97" s="29">
        <f t="shared" si="89"/>
        <v>28.47</v>
      </c>
      <c r="AV97" s="1">
        <f t="shared" si="90"/>
        <v>0.3</v>
      </c>
      <c r="AW97" s="2">
        <f t="shared" si="95"/>
        <v>0.880440880454683</v>
      </c>
      <c r="AX97" s="1">
        <f t="shared" si="91"/>
        <v>854.3547528152</v>
      </c>
      <c r="AZ97" s="2">
        <f t="shared" si="96"/>
        <v>0.00750467420975315</v>
      </c>
      <c r="BA97" s="1">
        <f t="shared" si="92"/>
        <v>7.28232209767578</v>
      </c>
    </row>
    <row r="98" s="1" customFormat="1" spans="1:53">
      <c r="A98" s="13"/>
      <c r="B98" s="13"/>
      <c r="C98" s="16">
        <v>8</v>
      </c>
      <c r="D98" s="19">
        <v>19.7797954709677</v>
      </c>
      <c r="E98" s="20">
        <f t="shared" si="93"/>
        <v>20.2607057064516</v>
      </c>
      <c r="F98" s="16" t="s">
        <v>73</v>
      </c>
      <c r="G98" s="13">
        <v>9</v>
      </c>
      <c r="H98" s="18">
        <f t="shared" si="76"/>
        <v>19.7797954709677</v>
      </c>
      <c r="I98" s="18">
        <f t="shared" si="77"/>
        <v>292.929795470968</v>
      </c>
      <c r="J98" s="18">
        <f t="shared" si="78"/>
        <v>0.193439858758494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1.06182632567871</v>
      </c>
      <c r="P98" s="18">
        <f t="shared" si="81"/>
        <v>0.205399534465341</v>
      </c>
      <c r="Q98" s="24">
        <f t="shared" si="82"/>
        <v>0.0616198603396023</v>
      </c>
      <c r="R98" s="18">
        <f t="shared" si="83"/>
        <v>0.08541</v>
      </c>
      <c r="S98" s="25">
        <f t="shared" si="84"/>
        <v>0.72145955203843</v>
      </c>
      <c r="T98" s="3">
        <v>0.01</v>
      </c>
      <c r="U98" s="26">
        <f t="shared" si="85"/>
        <v>0.0072145955203843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0.005</v>
      </c>
      <c r="AF98" s="3">
        <v>0.49</v>
      </c>
      <c r="AG98" s="26">
        <f t="shared" si="86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0.0171645955203843</v>
      </c>
      <c r="AU98" s="29">
        <f t="shared" si="89"/>
        <v>28.47</v>
      </c>
      <c r="AV98" s="1">
        <f t="shared" si="90"/>
        <v>0.3</v>
      </c>
      <c r="AW98" s="2">
        <f t="shared" si="95"/>
        <v>0.880440880454683</v>
      </c>
      <c r="AX98" s="1">
        <f t="shared" si="91"/>
        <v>864.803219663954</v>
      </c>
      <c r="AZ98" s="2">
        <f t="shared" si="96"/>
        <v>0.00750467420975315</v>
      </c>
      <c r="BA98" s="1">
        <f t="shared" si="92"/>
        <v>7.37138240988074</v>
      </c>
    </row>
    <row r="99" s="1" customFormat="1" spans="1:53">
      <c r="A99" s="13"/>
      <c r="B99" s="13"/>
      <c r="C99" s="16">
        <v>9</v>
      </c>
      <c r="D99" s="19">
        <v>14.1983371766667</v>
      </c>
      <c r="E99" s="20">
        <f t="shared" si="93"/>
        <v>19.7797954709677</v>
      </c>
      <c r="F99" s="16" t="s">
        <v>73</v>
      </c>
      <c r="G99" s="13">
        <v>10</v>
      </c>
      <c r="H99" s="18">
        <f t="shared" si="76"/>
        <v>14.1983371766667</v>
      </c>
      <c r="I99" s="18">
        <f t="shared" si="77"/>
        <v>287.348337176667</v>
      </c>
      <c r="J99" s="18">
        <f t="shared" si="78"/>
        <v>0.101425596744428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1.14112679121337</v>
      </c>
      <c r="P99" s="18">
        <f t="shared" si="81"/>
        <v>0.115739465759871</v>
      </c>
      <c r="Q99" s="24">
        <f t="shared" si="82"/>
        <v>0.0347218397279612</v>
      </c>
      <c r="R99" s="18">
        <f t="shared" si="83"/>
        <v>0.08541</v>
      </c>
      <c r="S99" s="25">
        <f t="shared" si="84"/>
        <v>0.406531316332528</v>
      </c>
      <c r="T99" s="3">
        <v>0.01</v>
      </c>
      <c r="U99" s="26">
        <f t="shared" si="85"/>
        <v>0.00406531316332528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0.001</v>
      </c>
      <c r="AF99" s="3">
        <v>0.49</v>
      </c>
      <c r="AG99" s="26">
        <f t="shared" si="86"/>
        <v>0.00049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</v>
      </c>
      <c r="AR99" s="3">
        <v>0.5</v>
      </c>
      <c r="AS99" s="3">
        <f t="shared" si="87"/>
        <v>0.005</v>
      </c>
      <c r="AT99" s="2">
        <f t="shared" si="88"/>
        <v>0.00955531316332528</v>
      </c>
      <c r="AU99" s="29">
        <f t="shared" si="89"/>
        <v>28.47</v>
      </c>
      <c r="AV99" s="1">
        <f t="shared" si="90"/>
        <v>0.3</v>
      </c>
      <c r="AW99" s="2">
        <f t="shared" si="95"/>
        <v>0.880440880454683</v>
      </c>
      <c r="AX99" s="1">
        <f t="shared" si="91"/>
        <v>481.425011077456</v>
      </c>
      <c r="AZ99" s="2">
        <f t="shared" si="96"/>
        <v>0.00750467420975315</v>
      </c>
      <c r="BA99" s="1">
        <f t="shared" si="92"/>
        <v>4.10355532639203</v>
      </c>
    </row>
    <row r="100" s="1" customFormat="1" spans="1:53">
      <c r="A100" s="13"/>
      <c r="B100" s="13"/>
      <c r="C100" s="16">
        <v>10</v>
      </c>
      <c r="D100" s="19">
        <v>4.53986671719355</v>
      </c>
      <c r="E100" s="20">
        <f t="shared" si="93"/>
        <v>14.1983371766667</v>
      </c>
      <c r="F100" s="16" t="s">
        <v>73</v>
      </c>
      <c r="G100" s="13">
        <v>11</v>
      </c>
      <c r="H100" s="18">
        <f t="shared" si="76"/>
        <v>4.53986671719355</v>
      </c>
      <c r="I100" s="18">
        <f t="shared" si="77"/>
        <v>277.689866717194</v>
      </c>
      <c r="J100" s="18">
        <f t="shared" si="78"/>
        <v>0.0312105270701205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0.974117959180827</v>
      </c>
      <c r="O100" s="18">
        <f t="shared" si="94"/>
        <v>0.335969366272675</v>
      </c>
      <c r="P100" s="18">
        <f t="shared" si="81"/>
        <v>0.0104857810007846</v>
      </c>
      <c r="Q100" s="24">
        <f t="shared" si="82"/>
        <v>0.00314573430023537</v>
      </c>
      <c r="R100" s="18">
        <f t="shared" si="83"/>
        <v>0.08541</v>
      </c>
      <c r="S100" s="25">
        <f t="shared" si="84"/>
        <v>0.0368309834941502</v>
      </c>
      <c r="T100" s="3">
        <v>0.01</v>
      </c>
      <c r="U100" s="26">
        <f t="shared" si="85"/>
        <v>0.000368309834941502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0.0058583098349415</v>
      </c>
      <c r="AU100" s="29">
        <f t="shared" si="89"/>
        <v>28.47</v>
      </c>
      <c r="AV100" s="1">
        <f t="shared" si="90"/>
        <v>0.3</v>
      </c>
      <c r="AW100" s="2">
        <f t="shared" si="95"/>
        <v>0.880440880454683</v>
      </c>
      <c r="AX100" s="1">
        <f t="shared" si="91"/>
        <v>295.159020847873</v>
      </c>
      <c r="AZ100" s="2">
        <f t="shared" si="96"/>
        <v>0.00750467420975315</v>
      </c>
      <c r="BA100" s="1">
        <f t="shared" si="92"/>
        <v>2.5158671532711</v>
      </c>
    </row>
    <row r="101" s="1" customFormat="1" spans="1:54">
      <c r="A101" s="13"/>
      <c r="B101" s="13"/>
      <c r="C101" s="16">
        <v>11</v>
      </c>
      <c r="D101" s="19">
        <v>-5.12440820613334</v>
      </c>
      <c r="E101" s="20">
        <f t="shared" si="93"/>
        <v>4.53986671719355</v>
      </c>
      <c r="F101" s="16" t="s">
        <v>75</v>
      </c>
      <c r="G101" s="13">
        <v>12</v>
      </c>
      <c r="H101" s="18">
        <f t="shared" si="76"/>
        <v>-5.12440820613334</v>
      </c>
      <c r="I101" s="18">
        <f t="shared" si="77"/>
        <v>268.025591793867</v>
      </c>
      <c r="J101" s="18">
        <f t="shared" si="78"/>
        <v>0.0088150412850251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0.610183585271891</v>
      </c>
      <c r="P101" s="18">
        <f t="shared" si="81"/>
        <v>0.00537879349561635</v>
      </c>
      <c r="Q101" s="24">
        <f t="shared" si="82"/>
        <v>0.0016136380486849</v>
      </c>
      <c r="R101" s="18">
        <f t="shared" si="83"/>
        <v>0.08541</v>
      </c>
      <c r="S101" s="25">
        <f t="shared" si="84"/>
        <v>0.0188928468409426</v>
      </c>
      <c r="T101" s="3">
        <v>0.01</v>
      </c>
      <c r="U101" s="26">
        <f t="shared" si="85"/>
        <v>0.000188928468409426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0.00567892846840943</v>
      </c>
      <c r="AU101" s="29">
        <f t="shared" si="89"/>
        <v>28.47</v>
      </c>
      <c r="AV101" s="1">
        <f t="shared" si="90"/>
        <v>0.3</v>
      </c>
      <c r="AW101" s="2">
        <f t="shared" si="95"/>
        <v>0.880440880454683</v>
      </c>
      <c r="AX101" s="1">
        <f t="shared" si="91"/>
        <v>286.121255691075</v>
      </c>
      <c r="AY101" s="1">
        <f>SUM(AX90:AX101)</f>
        <v>5822.69548340838</v>
      </c>
      <c r="AZ101" s="2">
        <f t="shared" si="96"/>
        <v>0.00750467420975315</v>
      </c>
      <c r="BA101" s="1">
        <f t="shared" si="92"/>
        <v>2.43883133565777</v>
      </c>
      <c r="BB101" s="1">
        <f>SUM(BA90:BA101)</f>
        <v>49.6313081271448</v>
      </c>
    </row>
    <row r="102" s="1" customFormat="1" spans="1:46">
      <c r="A102" s="13"/>
      <c r="B102" s="13"/>
      <c r="C102" s="16">
        <v>12</v>
      </c>
      <c r="D102" s="19">
        <v>-12.3143466775484</v>
      </c>
      <c r="E102" s="20">
        <f t="shared" si="93"/>
        <v>-5.12440820613334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  <row r="103" s="1" customFormat="1" spans="19:46">
      <c r="S103" s="23" t="s">
        <v>44</v>
      </c>
      <c r="T103" s="23"/>
      <c r="U103" s="23"/>
      <c r="V103" s="23" t="s">
        <v>45</v>
      </c>
      <c r="W103" s="23"/>
      <c r="X103" s="23"/>
      <c r="Y103" s="23" t="s">
        <v>46</v>
      </c>
      <c r="Z103" s="23"/>
      <c r="AA103" s="23"/>
      <c r="AB103" s="23" t="s">
        <v>47</v>
      </c>
      <c r="AC103" s="23"/>
      <c r="AD103" s="23"/>
      <c r="AE103" s="23" t="s">
        <v>48</v>
      </c>
      <c r="AF103" s="23"/>
      <c r="AG103" s="23"/>
      <c r="AH103" s="23" t="s">
        <v>49</v>
      </c>
      <c r="AI103" s="23"/>
      <c r="AJ103" s="23"/>
      <c r="AK103" s="31" t="s">
        <v>78</v>
      </c>
      <c r="AL103" s="32"/>
      <c r="AM103" s="33"/>
      <c r="AN103" s="32" t="s">
        <v>79</v>
      </c>
      <c r="AO103" s="32"/>
      <c r="AP103" s="33"/>
      <c r="AQ103" s="23" t="s">
        <v>51</v>
      </c>
      <c r="AR103" s="23"/>
      <c r="AS103" s="23"/>
      <c r="AT103" s="2"/>
    </row>
    <row r="104" s="1" customFormat="1" spans="1:50">
      <c r="A104" s="15" t="s">
        <v>9</v>
      </c>
      <c r="B104" s="15"/>
      <c r="C104" s="16" t="s">
        <v>53</v>
      </c>
      <c r="D104" s="16" t="s">
        <v>54</v>
      </c>
      <c r="E104" s="16" t="s">
        <v>55</v>
      </c>
      <c r="F104" s="16" t="s">
        <v>56</v>
      </c>
      <c r="G104" s="13" t="s">
        <v>53</v>
      </c>
      <c r="H104" s="13" t="s">
        <v>55</v>
      </c>
      <c r="I104" s="13" t="s">
        <v>57</v>
      </c>
      <c r="J104" s="13" t="s">
        <v>58</v>
      </c>
      <c r="K104" s="22" t="s">
        <v>59</v>
      </c>
      <c r="L104" s="22" t="s">
        <v>60</v>
      </c>
      <c r="M104" s="13" t="s">
        <v>61</v>
      </c>
      <c r="N104" s="22" t="s">
        <v>62</v>
      </c>
      <c r="O104" s="13" t="s">
        <v>63</v>
      </c>
      <c r="P104" s="13" t="s">
        <v>64</v>
      </c>
      <c r="Q104" s="22" t="s">
        <v>65</v>
      </c>
      <c r="R104" s="22" t="s">
        <v>66</v>
      </c>
      <c r="S104" s="4" t="s">
        <v>11</v>
      </c>
      <c r="T104" s="3" t="s">
        <v>12</v>
      </c>
      <c r="U104" s="3"/>
      <c r="V104" s="4" t="s">
        <v>11</v>
      </c>
      <c r="W104" s="3" t="s">
        <v>12</v>
      </c>
      <c r="X104" s="3"/>
      <c r="Y104" s="4" t="s">
        <v>11</v>
      </c>
      <c r="Z104" s="3" t="s">
        <v>12</v>
      </c>
      <c r="AA104" s="3"/>
      <c r="AB104" s="4" t="s">
        <v>11</v>
      </c>
      <c r="AC104" s="3" t="s">
        <v>12</v>
      </c>
      <c r="AD104" s="3"/>
      <c r="AE104" s="4" t="s">
        <v>11</v>
      </c>
      <c r="AF104" s="3" t="s">
        <v>12</v>
      </c>
      <c r="AG104" s="3"/>
      <c r="AH104" s="4" t="s">
        <v>11</v>
      </c>
      <c r="AI104" s="3" t="s">
        <v>12</v>
      </c>
      <c r="AJ104" s="3"/>
      <c r="AK104" s="4" t="s">
        <v>11</v>
      </c>
      <c r="AL104" s="3" t="s">
        <v>12</v>
      </c>
      <c r="AM104" s="3"/>
      <c r="AN104" s="4" t="s">
        <v>11</v>
      </c>
      <c r="AO104" s="3" t="s">
        <v>12</v>
      </c>
      <c r="AP104" s="3"/>
      <c r="AQ104" s="34" t="s">
        <v>11</v>
      </c>
      <c r="AR104" s="34" t="s">
        <v>12</v>
      </c>
      <c r="AS104" s="34"/>
      <c r="AT104" s="2" t="s">
        <v>67</v>
      </c>
      <c r="AU104" s="1" t="s">
        <v>68</v>
      </c>
      <c r="AV104" s="1" t="s">
        <v>37</v>
      </c>
      <c r="AW104" s="1" t="s">
        <v>69</v>
      </c>
      <c r="AX104" s="1" t="s">
        <v>70</v>
      </c>
    </row>
    <row r="105" s="1" customFormat="1" spans="1:52">
      <c r="A105" s="13" t="s">
        <v>71</v>
      </c>
      <c r="B105" s="13">
        <f>F11</f>
        <v>910.8575</v>
      </c>
      <c r="C105" s="16" t="s">
        <v>72</v>
      </c>
      <c r="D105" s="17">
        <v>-14</v>
      </c>
      <c r="E105" s="16"/>
      <c r="F105" s="16"/>
      <c r="G105" s="13">
        <v>1</v>
      </c>
      <c r="H105" s="18">
        <f t="shared" ref="H105:H116" si="97">E106</f>
        <v>-14</v>
      </c>
      <c r="I105" s="18">
        <f t="shared" ref="I105:I116" si="98">H105+273.15</f>
        <v>259.15</v>
      </c>
      <c r="J105" s="18">
        <f t="shared" ref="J105:J116" si="99">EXP(($C$16*(I105-$C$14))/($C$17*I105*$C$14))</f>
        <v>0.00254027577249845</v>
      </c>
      <c r="K105" s="18">
        <f t="shared" ref="K105:K116" si="100">$B$105/12</f>
        <v>75.9047916666667</v>
      </c>
      <c r="L105" s="18">
        <f t="shared" ref="L105:L116" si="101">K105*$B$106/100</f>
        <v>0.759047916666667</v>
      </c>
      <c r="M105" s="13" t="s">
        <v>73</v>
      </c>
      <c r="N105" s="13"/>
      <c r="O105" s="18">
        <f>L105</f>
        <v>0.759047916666667</v>
      </c>
      <c r="P105" s="18">
        <f t="shared" ref="P105:P116" si="102">O105*J105</f>
        <v>0.00192819103287376</v>
      </c>
      <c r="Q105" s="24">
        <f t="shared" ref="Q105:Q116" si="103">P105*$B$107</f>
        <v>0.000501329668547177</v>
      </c>
      <c r="R105" s="18">
        <f t="shared" ref="R105:R116" si="104">L105*$B$107</f>
        <v>0.197352458333333</v>
      </c>
      <c r="S105" s="25">
        <f t="shared" ref="S105:S116" si="105">Q105/R105</f>
        <v>0.00254027577249845</v>
      </c>
      <c r="T105" s="3">
        <v>0.01</v>
      </c>
      <c r="U105" s="26">
        <f t="shared" ref="U105:U116" si="106">S105*T105</f>
        <v>2.54027577249845e-5</v>
      </c>
      <c r="V105" s="25"/>
      <c r="W105" s="3"/>
      <c r="X105" s="3"/>
      <c r="Y105" s="28"/>
      <c r="Z105" s="3"/>
      <c r="AA105" s="27"/>
      <c r="AB105" s="3"/>
      <c r="AC105" s="3"/>
      <c r="AD105" s="27"/>
      <c r="AE105" s="25">
        <v>0.001</v>
      </c>
      <c r="AF105" s="3">
        <v>0.49</v>
      </c>
      <c r="AG105" s="26">
        <f t="shared" ref="AG105:AG116" si="107">AF105*AE105</f>
        <v>0.00049</v>
      </c>
      <c r="AH105" s="35"/>
      <c r="AI105" s="3"/>
      <c r="AJ105" s="26"/>
      <c r="AK105" s="36"/>
      <c r="AL105" s="27"/>
      <c r="AM105" s="27"/>
      <c r="AN105" s="36"/>
      <c r="AO105" s="27"/>
      <c r="AP105" s="26"/>
      <c r="AQ105" s="3">
        <v>0.01</v>
      </c>
      <c r="AR105" s="3">
        <v>0.5</v>
      </c>
      <c r="AS105" s="3">
        <f t="shared" ref="AS105:AS116" si="108">AR105*AQ105</f>
        <v>0.005</v>
      </c>
      <c r="AT105" s="2">
        <f t="shared" ref="AT105:AT116" si="109">(AS105+AM105+AD105+AA105+U105+X105+AG105+AJ105+AP105)</f>
        <v>0.00551540275772498</v>
      </c>
      <c r="AU105" s="29">
        <f t="shared" ref="AU105:AU116" si="110">$B$105/12</f>
        <v>75.9047916666667</v>
      </c>
      <c r="AV105" s="1">
        <f t="shared" ref="AV105:AV116" si="111">$B$107</f>
        <v>0.26</v>
      </c>
      <c r="AW105" s="2">
        <f t="shared" ref="AW105:AW116" si="112">$E$11/12</f>
        <v>0.777024969385186</v>
      </c>
      <c r="AX105" s="1">
        <f t="shared" ref="AX105:AX116" si="113">AW105*10000*AV105*0.67*AU105*AT105</f>
        <v>566.669124203898</v>
      </c>
      <c r="AZ105" s="2"/>
    </row>
    <row r="106" s="1" customFormat="1" spans="1:52">
      <c r="A106" s="13" t="s">
        <v>74</v>
      </c>
      <c r="B106" s="13">
        <v>1</v>
      </c>
      <c r="C106" s="16">
        <v>1</v>
      </c>
      <c r="D106" s="19">
        <v>-15.3002242087097</v>
      </c>
      <c r="E106" s="20">
        <f t="shared" ref="E106:E117" si="114">D105</f>
        <v>-14</v>
      </c>
      <c r="F106" s="16" t="s">
        <v>73</v>
      </c>
      <c r="G106" s="13">
        <v>2</v>
      </c>
      <c r="H106" s="18">
        <f t="shared" si="97"/>
        <v>-15.3002242087097</v>
      </c>
      <c r="I106" s="18">
        <f t="shared" si="98"/>
        <v>257.84977579129</v>
      </c>
      <c r="J106" s="18">
        <f t="shared" si="99"/>
        <v>0.00210184030735029</v>
      </c>
      <c r="K106" s="18">
        <f t="shared" si="100"/>
        <v>75.9047916666667</v>
      </c>
      <c r="L106" s="18">
        <f t="shared" si="101"/>
        <v>0.759047916666667</v>
      </c>
      <c r="M106" s="13" t="s">
        <v>73</v>
      </c>
      <c r="N106" s="13"/>
      <c r="O106" s="18">
        <f t="shared" ref="O106:O116" si="115">L106+O105-P105-N106</f>
        <v>1.51616764230046</v>
      </c>
      <c r="P106" s="18">
        <f t="shared" si="102"/>
        <v>0.00318674226328736</v>
      </c>
      <c r="Q106" s="24">
        <f t="shared" si="103"/>
        <v>0.000828552988454714</v>
      </c>
      <c r="R106" s="18">
        <f t="shared" si="104"/>
        <v>0.197352458333333</v>
      </c>
      <c r="S106" s="25">
        <f t="shared" si="105"/>
        <v>0.00419834136069016</v>
      </c>
      <c r="T106" s="3">
        <v>0.01</v>
      </c>
      <c r="U106" s="26">
        <f t="shared" si="106"/>
        <v>4.19834136069016e-5</v>
      </c>
      <c r="V106" s="25"/>
      <c r="W106" s="3"/>
      <c r="X106" s="3"/>
      <c r="Y106" s="28"/>
      <c r="Z106" s="3"/>
      <c r="AA106" s="27"/>
      <c r="AB106" s="3"/>
      <c r="AC106" s="3"/>
      <c r="AD106" s="27"/>
      <c r="AE106" s="25">
        <v>0.001</v>
      </c>
      <c r="AF106" s="3">
        <v>0.49</v>
      </c>
      <c r="AG106" s="26">
        <f t="shared" si="107"/>
        <v>0.00049</v>
      </c>
      <c r="AH106" s="35"/>
      <c r="AI106" s="3"/>
      <c r="AJ106" s="26"/>
      <c r="AK106" s="36"/>
      <c r="AL106" s="27"/>
      <c r="AM106" s="27"/>
      <c r="AN106" s="36"/>
      <c r="AO106" s="27"/>
      <c r="AP106" s="26"/>
      <c r="AQ106" s="3">
        <v>0.01</v>
      </c>
      <c r="AR106" s="3">
        <v>0.5</v>
      </c>
      <c r="AS106" s="3">
        <f t="shared" si="108"/>
        <v>0.005</v>
      </c>
      <c r="AT106" s="2">
        <f t="shared" si="109"/>
        <v>0.0055319834136069</v>
      </c>
      <c r="AU106" s="29">
        <f t="shared" si="110"/>
        <v>75.9047916666667</v>
      </c>
      <c r="AV106" s="1">
        <f t="shared" si="111"/>
        <v>0.26</v>
      </c>
      <c r="AW106" s="2">
        <f t="shared" si="112"/>
        <v>0.777024969385186</v>
      </c>
      <c r="AX106" s="1">
        <f t="shared" si="113"/>
        <v>568.372670827791</v>
      </c>
      <c r="AZ106" s="2"/>
    </row>
    <row r="107" s="1" customFormat="1" spans="1:52">
      <c r="A107" s="13" t="s">
        <v>37</v>
      </c>
      <c r="B107" s="13">
        <v>0.26</v>
      </c>
      <c r="C107" s="16">
        <v>2</v>
      </c>
      <c r="D107" s="19">
        <v>-9.30371084368966</v>
      </c>
      <c r="E107" s="20">
        <f t="shared" si="114"/>
        <v>-15.3002242087097</v>
      </c>
      <c r="F107" s="16" t="s">
        <v>73</v>
      </c>
      <c r="G107" s="13">
        <v>3</v>
      </c>
      <c r="H107" s="18">
        <f t="shared" si="97"/>
        <v>-9.30371084368966</v>
      </c>
      <c r="I107" s="18">
        <f t="shared" si="98"/>
        <v>263.84628915631</v>
      </c>
      <c r="J107" s="18">
        <f t="shared" si="99"/>
        <v>0.00495813530085147</v>
      </c>
      <c r="K107" s="18">
        <f t="shared" si="100"/>
        <v>75.9047916666667</v>
      </c>
      <c r="L107" s="18">
        <f t="shared" si="101"/>
        <v>0.759047916666667</v>
      </c>
      <c r="M107" s="13" t="s">
        <v>73</v>
      </c>
      <c r="N107" s="13"/>
      <c r="O107" s="18">
        <f t="shared" si="115"/>
        <v>2.27202881670384</v>
      </c>
      <c r="P107" s="18">
        <f t="shared" si="102"/>
        <v>0.0112650262806511</v>
      </c>
      <c r="Q107" s="24">
        <f t="shared" si="103"/>
        <v>0.00292890683296929</v>
      </c>
      <c r="R107" s="18">
        <f t="shared" si="104"/>
        <v>0.197352458333333</v>
      </c>
      <c r="S107" s="25">
        <f t="shared" si="105"/>
        <v>0.0148409949270674</v>
      </c>
      <c r="T107" s="3">
        <v>0.01</v>
      </c>
      <c r="U107" s="26">
        <f t="shared" si="106"/>
        <v>0.000148409949270674</v>
      </c>
      <c r="V107" s="25"/>
      <c r="W107" s="3"/>
      <c r="X107" s="3"/>
      <c r="Y107" s="28"/>
      <c r="Z107" s="3"/>
      <c r="AA107" s="27"/>
      <c r="AB107" s="3"/>
      <c r="AC107" s="3"/>
      <c r="AD107" s="27"/>
      <c r="AE107" s="25">
        <v>0.001</v>
      </c>
      <c r="AF107" s="3">
        <v>0.49</v>
      </c>
      <c r="AG107" s="26">
        <f t="shared" si="107"/>
        <v>0.00049</v>
      </c>
      <c r="AH107" s="35"/>
      <c r="AI107" s="3"/>
      <c r="AJ107" s="26"/>
      <c r="AK107" s="36"/>
      <c r="AL107" s="27"/>
      <c r="AM107" s="27"/>
      <c r="AN107" s="36"/>
      <c r="AO107" s="27"/>
      <c r="AP107" s="26"/>
      <c r="AQ107" s="3">
        <v>0.01</v>
      </c>
      <c r="AR107" s="3">
        <v>0.5</v>
      </c>
      <c r="AS107" s="3">
        <f t="shared" si="108"/>
        <v>0.005</v>
      </c>
      <c r="AT107" s="2">
        <f t="shared" si="109"/>
        <v>0.00563840994927067</v>
      </c>
      <c r="AU107" s="29">
        <f t="shared" si="110"/>
        <v>75.9047916666667</v>
      </c>
      <c r="AV107" s="1">
        <f t="shared" si="111"/>
        <v>0.26</v>
      </c>
      <c r="AW107" s="2">
        <f t="shared" si="112"/>
        <v>0.777024969385186</v>
      </c>
      <c r="AX107" s="1">
        <f t="shared" si="113"/>
        <v>579.307254285396</v>
      </c>
      <c r="AZ107" s="2"/>
    </row>
    <row r="108" s="1" customFormat="1" spans="1:52">
      <c r="A108" s="13"/>
      <c r="B108" s="13"/>
      <c r="C108" s="16">
        <v>3</v>
      </c>
      <c r="D108" s="19">
        <v>-0.185059662677419</v>
      </c>
      <c r="E108" s="20">
        <f t="shared" si="114"/>
        <v>-9.30371084368966</v>
      </c>
      <c r="F108" s="16" t="s">
        <v>73</v>
      </c>
      <c r="G108" s="13">
        <v>4</v>
      </c>
      <c r="H108" s="18">
        <f t="shared" si="97"/>
        <v>-0.185059662677419</v>
      </c>
      <c r="I108" s="18">
        <f t="shared" si="98"/>
        <v>272.964940337323</v>
      </c>
      <c r="J108" s="18">
        <f t="shared" si="99"/>
        <v>0.017010282796512</v>
      </c>
      <c r="K108" s="18">
        <f t="shared" si="100"/>
        <v>75.9047916666667</v>
      </c>
      <c r="L108" s="18">
        <f t="shared" si="101"/>
        <v>0.759047916666667</v>
      </c>
      <c r="M108" s="13" t="s">
        <v>73</v>
      </c>
      <c r="N108" s="13"/>
      <c r="O108" s="18">
        <f t="shared" si="115"/>
        <v>3.01981170708985</v>
      </c>
      <c r="P108" s="18">
        <f t="shared" si="102"/>
        <v>0.0513678511298161</v>
      </c>
      <c r="Q108" s="24">
        <f t="shared" si="103"/>
        <v>0.0133556412937522</v>
      </c>
      <c r="R108" s="18">
        <f t="shared" si="104"/>
        <v>0.197352458333333</v>
      </c>
      <c r="S108" s="25">
        <f t="shared" si="105"/>
        <v>0.067674055882264</v>
      </c>
      <c r="T108" s="3">
        <v>0.01</v>
      </c>
      <c r="U108" s="26">
        <f t="shared" si="106"/>
        <v>0.00067674055882264</v>
      </c>
      <c r="V108" s="25"/>
      <c r="W108" s="3"/>
      <c r="X108" s="3"/>
      <c r="Y108" s="28"/>
      <c r="Z108" s="3"/>
      <c r="AA108" s="27"/>
      <c r="AB108" s="3"/>
      <c r="AC108" s="3"/>
      <c r="AD108" s="27"/>
      <c r="AE108" s="25">
        <v>0.001</v>
      </c>
      <c r="AF108" s="3">
        <v>0.49</v>
      </c>
      <c r="AG108" s="26">
        <f t="shared" si="107"/>
        <v>0.00049</v>
      </c>
      <c r="AH108" s="35"/>
      <c r="AI108" s="3"/>
      <c r="AJ108" s="26"/>
      <c r="AK108" s="36"/>
      <c r="AL108" s="27"/>
      <c r="AM108" s="27"/>
      <c r="AN108" s="36"/>
      <c r="AO108" s="27"/>
      <c r="AP108" s="26"/>
      <c r="AQ108" s="3">
        <v>0.01</v>
      </c>
      <c r="AR108" s="3">
        <v>0.5</v>
      </c>
      <c r="AS108" s="3">
        <f t="shared" si="108"/>
        <v>0.005</v>
      </c>
      <c r="AT108" s="2">
        <f t="shared" si="109"/>
        <v>0.00616674055882264</v>
      </c>
      <c r="AU108" s="29">
        <f t="shared" si="110"/>
        <v>75.9047916666667</v>
      </c>
      <c r="AV108" s="1">
        <f t="shared" si="111"/>
        <v>0.26</v>
      </c>
      <c r="AW108" s="2">
        <f t="shared" si="112"/>
        <v>0.777024969385186</v>
      </c>
      <c r="AX108" s="1">
        <f t="shared" si="113"/>
        <v>633.589535554083</v>
      </c>
      <c r="AZ108" s="2"/>
    </row>
    <row r="109" s="1" customFormat="1" spans="1:52">
      <c r="A109" s="13"/>
      <c r="B109" s="13"/>
      <c r="C109" s="16">
        <v>4</v>
      </c>
      <c r="D109" s="19">
        <v>9.6624282685</v>
      </c>
      <c r="E109" s="20">
        <f t="shared" si="114"/>
        <v>-0.185059662677419</v>
      </c>
      <c r="F109" s="16" t="s">
        <v>73</v>
      </c>
      <c r="G109" s="13">
        <v>5</v>
      </c>
      <c r="H109" s="18">
        <f t="shared" si="97"/>
        <v>9.6624282685</v>
      </c>
      <c r="I109" s="18">
        <f t="shared" si="98"/>
        <v>282.8124282685</v>
      </c>
      <c r="J109" s="18">
        <f t="shared" si="99"/>
        <v>0.0589010447785237</v>
      </c>
      <c r="K109" s="18">
        <f t="shared" si="100"/>
        <v>75.9047916666667</v>
      </c>
      <c r="L109" s="18">
        <f t="shared" si="101"/>
        <v>0.759047916666667</v>
      </c>
      <c r="M109" s="13" t="s">
        <v>75</v>
      </c>
      <c r="N109" s="18">
        <f>(O108-P108)*$C$22/100</f>
        <v>2.82002166316204</v>
      </c>
      <c r="O109" s="18">
        <f t="shared" si="115"/>
        <v>0.907470109464668</v>
      </c>
      <c r="P109" s="18">
        <f t="shared" si="102"/>
        <v>0.0534509375527502</v>
      </c>
      <c r="Q109" s="24">
        <f t="shared" si="103"/>
        <v>0.0138972437637151</v>
      </c>
      <c r="R109" s="18">
        <f t="shared" si="104"/>
        <v>0.197352458333333</v>
      </c>
      <c r="S109" s="25">
        <f t="shared" si="105"/>
        <v>0.0704183970196219</v>
      </c>
      <c r="T109" s="3">
        <v>0.01</v>
      </c>
      <c r="U109" s="26">
        <f t="shared" si="106"/>
        <v>0.000704183970196219</v>
      </c>
      <c r="V109" s="25"/>
      <c r="W109" s="3"/>
      <c r="X109" s="3"/>
      <c r="Y109" s="28"/>
      <c r="Z109" s="3"/>
      <c r="AA109" s="27"/>
      <c r="AB109" s="3"/>
      <c r="AC109" s="3"/>
      <c r="AD109" s="27"/>
      <c r="AE109" s="25">
        <v>0.005</v>
      </c>
      <c r="AF109" s="3">
        <v>0.49</v>
      </c>
      <c r="AG109" s="26">
        <f t="shared" si="107"/>
        <v>0.00245</v>
      </c>
      <c r="AH109" s="35"/>
      <c r="AI109" s="3"/>
      <c r="AJ109" s="26"/>
      <c r="AK109" s="36"/>
      <c r="AL109" s="27"/>
      <c r="AM109" s="27"/>
      <c r="AN109" s="36"/>
      <c r="AO109" s="27"/>
      <c r="AP109" s="26"/>
      <c r="AQ109" s="3">
        <v>0.015</v>
      </c>
      <c r="AR109" s="3">
        <v>0.5</v>
      </c>
      <c r="AS109" s="3">
        <f t="shared" si="108"/>
        <v>0.0075</v>
      </c>
      <c r="AT109" s="2">
        <f t="shared" si="109"/>
        <v>0.0106541839701962</v>
      </c>
      <c r="AU109" s="29">
        <f t="shared" si="110"/>
        <v>75.9047916666667</v>
      </c>
      <c r="AV109" s="1">
        <f t="shared" si="111"/>
        <v>0.26</v>
      </c>
      <c r="AW109" s="2">
        <f t="shared" si="112"/>
        <v>0.777024969385186</v>
      </c>
      <c r="AX109" s="1">
        <f t="shared" si="113"/>
        <v>1094.64301424628</v>
      </c>
      <c r="AZ109" s="2"/>
    </row>
    <row r="110" s="1" customFormat="1" spans="1:52">
      <c r="A110" s="13"/>
      <c r="B110" s="13"/>
      <c r="C110" s="16">
        <v>5</v>
      </c>
      <c r="D110" s="19">
        <v>14.0770126202903</v>
      </c>
      <c r="E110" s="20">
        <f t="shared" si="114"/>
        <v>9.6624282685</v>
      </c>
      <c r="F110" s="16" t="s">
        <v>75</v>
      </c>
      <c r="G110" s="13">
        <v>6</v>
      </c>
      <c r="H110" s="18">
        <f t="shared" si="97"/>
        <v>14.0770126202903</v>
      </c>
      <c r="I110" s="18">
        <f t="shared" si="98"/>
        <v>287.22701262029</v>
      </c>
      <c r="J110" s="18">
        <f t="shared" si="99"/>
        <v>0.0999842324537009</v>
      </c>
      <c r="K110" s="18">
        <f t="shared" si="100"/>
        <v>75.9047916666667</v>
      </c>
      <c r="L110" s="18">
        <f t="shared" si="101"/>
        <v>0.759047916666667</v>
      </c>
      <c r="M110" s="13" t="s">
        <v>73</v>
      </c>
      <c r="N110" s="13"/>
      <c r="O110" s="18">
        <f t="shared" si="115"/>
        <v>1.61306708857858</v>
      </c>
      <c r="P110" s="18">
        <f t="shared" si="102"/>
        <v>0.161281274747856</v>
      </c>
      <c r="Q110" s="24">
        <f t="shared" si="103"/>
        <v>0.0419331314344425</v>
      </c>
      <c r="R110" s="18">
        <f t="shared" si="104"/>
        <v>0.197352458333333</v>
      </c>
      <c r="S110" s="25">
        <f t="shared" si="105"/>
        <v>0.21247838404737</v>
      </c>
      <c r="T110" s="3">
        <v>0.01</v>
      </c>
      <c r="U110" s="26">
        <f t="shared" si="106"/>
        <v>0.0021247838404737</v>
      </c>
      <c r="V110" s="25"/>
      <c r="W110" s="3"/>
      <c r="X110" s="3"/>
      <c r="Y110" s="28"/>
      <c r="Z110" s="3"/>
      <c r="AA110" s="27"/>
      <c r="AB110" s="3"/>
      <c r="AC110" s="3"/>
      <c r="AD110" s="27"/>
      <c r="AE110" s="25">
        <v>0.005</v>
      </c>
      <c r="AF110" s="3">
        <v>0.49</v>
      </c>
      <c r="AG110" s="26">
        <f t="shared" si="107"/>
        <v>0.00245</v>
      </c>
      <c r="AH110" s="35"/>
      <c r="AI110" s="3"/>
      <c r="AJ110" s="26"/>
      <c r="AK110" s="36"/>
      <c r="AL110" s="27"/>
      <c r="AM110" s="27"/>
      <c r="AN110" s="36"/>
      <c r="AO110" s="27"/>
      <c r="AP110" s="26"/>
      <c r="AQ110" s="3">
        <v>0.015</v>
      </c>
      <c r="AR110" s="3">
        <v>0.5</v>
      </c>
      <c r="AS110" s="3">
        <f t="shared" si="108"/>
        <v>0.0075</v>
      </c>
      <c r="AT110" s="2">
        <f t="shared" si="109"/>
        <v>0.0120747838404737</v>
      </c>
      <c r="AU110" s="29">
        <f t="shared" si="110"/>
        <v>75.9047916666667</v>
      </c>
      <c r="AV110" s="1">
        <f t="shared" si="111"/>
        <v>0.26</v>
      </c>
      <c r="AW110" s="2">
        <f t="shared" si="112"/>
        <v>0.777024969385186</v>
      </c>
      <c r="AX110" s="1">
        <f t="shared" si="113"/>
        <v>1240.5997321318</v>
      </c>
      <c r="AZ110" s="2"/>
    </row>
    <row r="111" s="1" customFormat="1" spans="1:52">
      <c r="A111" s="13"/>
      <c r="B111" s="13"/>
      <c r="C111" s="16">
        <v>6</v>
      </c>
      <c r="D111" s="19">
        <v>18.4159000366667</v>
      </c>
      <c r="E111" s="20">
        <f t="shared" si="114"/>
        <v>14.0770126202903</v>
      </c>
      <c r="F111" s="16" t="s">
        <v>73</v>
      </c>
      <c r="G111" s="13">
        <v>7</v>
      </c>
      <c r="H111" s="18">
        <f t="shared" si="97"/>
        <v>18.4159000366667</v>
      </c>
      <c r="I111" s="18">
        <f t="shared" si="98"/>
        <v>291.565900036667</v>
      </c>
      <c r="J111" s="18">
        <f t="shared" si="99"/>
        <v>0.165584024961914</v>
      </c>
      <c r="K111" s="18">
        <f t="shared" si="100"/>
        <v>75.9047916666667</v>
      </c>
      <c r="L111" s="18">
        <f t="shared" si="101"/>
        <v>0.759047916666667</v>
      </c>
      <c r="M111" s="13" t="s">
        <v>73</v>
      </c>
      <c r="N111" s="13"/>
      <c r="O111" s="18">
        <f t="shared" si="115"/>
        <v>2.2108337304974</v>
      </c>
      <c r="P111" s="18">
        <f t="shared" si="102"/>
        <v>0.366078747617322</v>
      </c>
      <c r="Q111" s="24">
        <f t="shared" si="103"/>
        <v>0.0951804743805038</v>
      </c>
      <c r="R111" s="18">
        <f t="shared" si="104"/>
        <v>0.197352458333333</v>
      </c>
      <c r="S111" s="25">
        <f t="shared" si="105"/>
        <v>0.482286743141256</v>
      </c>
      <c r="T111" s="3">
        <v>0.01</v>
      </c>
      <c r="U111" s="26">
        <f t="shared" si="106"/>
        <v>0.00482286743141256</v>
      </c>
      <c r="V111" s="25"/>
      <c r="W111" s="3"/>
      <c r="X111" s="3"/>
      <c r="Y111" s="28"/>
      <c r="Z111" s="3"/>
      <c r="AA111" s="27"/>
      <c r="AB111" s="3"/>
      <c r="AC111" s="3"/>
      <c r="AD111" s="27"/>
      <c r="AE111" s="25">
        <v>0.005</v>
      </c>
      <c r="AF111" s="3">
        <v>0.49</v>
      </c>
      <c r="AG111" s="26">
        <f t="shared" si="107"/>
        <v>0.00245</v>
      </c>
      <c r="AH111" s="35"/>
      <c r="AI111" s="3"/>
      <c r="AJ111" s="26"/>
      <c r="AK111" s="36"/>
      <c r="AL111" s="27"/>
      <c r="AM111" s="27"/>
      <c r="AN111" s="36"/>
      <c r="AO111" s="27"/>
      <c r="AP111" s="26"/>
      <c r="AQ111" s="3">
        <v>0.015</v>
      </c>
      <c r="AR111" s="3">
        <v>0.5</v>
      </c>
      <c r="AS111" s="3">
        <f t="shared" si="108"/>
        <v>0.0075</v>
      </c>
      <c r="AT111" s="2">
        <f t="shared" si="109"/>
        <v>0.0147728674314126</v>
      </c>
      <c r="AU111" s="29">
        <f t="shared" si="110"/>
        <v>75.9047916666667</v>
      </c>
      <c r="AV111" s="1">
        <f t="shared" si="111"/>
        <v>0.26</v>
      </c>
      <c r="AW111" s="2">
        <f t="shared" si="112"/>
        <v>0.777024969385186</v>
      </c>
      <c r="AX111" s="1">
        <f t="shared" si="113"/>
        <v>1517.80898278259</v>
      </c>
      <c r="AZ111" s="2"/>
    </row>
    <row r="112" s="1" customFormat="1" spans="1:52">
      <c r="A112" s="13"/>
      <c r="B112" s="13"/>
      <c r="C112" s="16">
        <v>7</v>
      </c>
      <c r="D112" s="19">
        <v>20.2607057064516</v>
      </c>
      <c r="E112" s="20">
        <f t="shared" si="114"/>
        <v>18.4159000366667</v>
      </c>
      <c r="F112" s="16" t="s">
        <v>73</v>
      </c>
      <c r="G112" s="13">
        <v>8</v>
      </c>
      <c r="H112" s="18">
        <f t="shared" si="97"/>
        <v>20.2607057064516</v>
      </c>
      <c r="I112" s="18">
        <f t="shared" si="98"/>
        <v>293.410705706452</v>
      </c>
      <c r="J112" s="18">
        <f t="shared" si="99"/>
        <v>0.204270900361539</v>
      </c>
      <c r="K112" s="18">
        <f t="shared" si="100"/>
        <v>75.9047916666667</v>
      </c>
      <c r="L112" s="18">
        <f t="shared" si="101"/>
        <v>0.759047916666667</v>
      </c>
      <c r="M112" s="13" t="s">
        <v>73</v>
      </c>
      <c r="N112" s="13"/>
      <c r="O112" s="18">
        <f t="shared" si="115"/>
        <v>2.60380289954674</v>
      </c>
      <c r="P112" s="18">
        <f t="shared" si="102"/>
        <v>0.531881162654399</v>
      </c>
      <c r="Q112" s="24">
        <f t="shared" si="103"/>
        <v>0.138289102290144</v>
      </c>
      <c r="R112" s="18">
        <f t="shared" si="104"/>
        <v>0.197352458333333</v>
      </c>
      <c r="S112" s="25">
        <f t="shared" si="105"/>
        <v>0.70072145773107</v>
      </c>
      <c r="T112" s="3">
        <v>0.01</v>
      </c>
      <c r="U112" s="26">
        <f t="shared" si="106"/>
        <v>0.0070072145773107</v>
      </c>
      <c r="V112" s="25"/>
      <c r="W112" s="3"/>
      <c r="X112" s="3"/>
      <c r="Y112" s="28"/>
      <c r="Z112" s="3"/>
      <c r="AA112" s="27"/>
      <c r="AB112" s="3"/>
      <c r="AC112" s="3"/>
      <c r="AD112" s="27"/>
      <c r="AE112" s="25">
        <v>0.005</v>
      </c>
      <c r="AF112" s="3">
        <v>0.49</v>
      </c>
      <c r="AG112" s="26">
        <f t="shared" si="107"/>
        <v>0.00245</v>
      </c>
      <c r="AH112" s="35"/>
      <c r="AI112" s="3"/>
      <c r="AJ112" s="26"/>
      <c r="AK112" s="36"/>
      <c r="AL112" s="27"/>
      <c r="AM112" s="27"/>
      <c r="AN112" s="36"/>
      <c r="AO112" s="27"/>
      <c r="AP112" s="26"/>
      <c r="AQ112" s="3">
        <v>0.015</v>
      </c>
      <c r="AR112" s="3">
        <v>0.5</v>
      </c>
      <c r="AS112" s="3">
        <f t="shared" si="108"/>
        <v>0.0075</v>
      </c>
      <c r="AT112" s="2">
        <f t="shared" si="109"/>
        <v>0.0169572145773107</v>
      </c>
      <c r="AU112" s="29">
        <f t="shared" si="110"/>
        <v>75.9047916666667</v>
      </c>
      <c r="AV112" s="1">
        <f t="shared" si="111"/>
        <v>0.26</v>
      </c>
      <c r="AW112" s="2">
        <f t="shared" si="112"/>
        <v>0.777024969385186</v>
      </c>
      <c r="AX112" s="1">
        <f t="shared" si="113"/>
        <v>1742.23540067015</v>
      </c>
      <c r="AZ112" s="2"/>
    </row>
    <row r="113" s="1" customFormat="1" spans="1:52">
      <c r="A113" s="13"/>
      <c r="B113" s="13"/>
      <c r="C113" s="16">
        <v>8</v>
      </c>
      <c r="D113" s="19">
        <v>19.7797954709677</v>
      </c>
      <c r="E113" s="20">
        <f t="shared" si="114"/>
        <v>20.2607057064516</v>
      </c>
      <c r="F113" s="16" t="s">
        <v>73</v>
      </c>
      <c r="G113" s="13">
        <v>9</v>
      </c>
      <c r="H113" s="18">
        <f t="shared" si="97"/>
        <v>19.7797954709677</v>
      </c>
      <c r="I113" s="18">
        <f t="shared" si="98"/>
        <v>292.929795470968</v>
      </c>
      <c r="J113" s="18">
        <f t="shared" si="99"/>
        <v>0.193439858758494</v>
      </c>
      <c r="K113" s="18">
        <f t="shared" si="100"/>
        <v>75.9047916666667</v>
      </c>
      <c r="L113" s="18">
        <f t="shared" si="101"/>
        <v>0.759047916666667</v>
      </c>
      <c r="M113" s="13" t="s">
        <v>73</v>
      </c>
      <c r="N113" s="13"/>
      <c r="O113" s="18">
        <f t="shared" si="115"/>
        <v>2.83096965355901</v>
      </c>
      <c r="P113" s="18">
        <f t="shared" si="102"/>
        <v>0.547622369934037</v>
      </c>
      <c r="Q113" s="24">
        <f t="shared" si="103"/>
        <v>0.14238181618285</v>
      </c>
      <c r="R113" s="18">
        <f t="shared" si="104"/>
        <v>0.197352458333333</v>
      </c>
      <c r="S113" s="25">
        <f t="shared" si="105"/>
        <v>0.721459552038431</v>
      </c>
      <c r="T113" s="3">
        <v>0.01</v>
      </c>
      <c r="U113" s="26">
        <f t="shared" si="106"/>
        <v>0.00721459552038431</v>
      </c>
      <c r="V113" s="25"/>
      <c r="W113" s="3"/>
      <c r="X113" s="3"/>
      <c r="Y113" s="28"/>
      <c r="Z113" s="3"/>
      <c r="AA113" s="27"/>
      <c r="AB113" s="3"/>
      <c r="AC113" s="3"/>
      <c r="AD113" s="27"/>
      <c r="AE113" s="25">
        <v>0.005</v>
      </c>
      <c r="AF113" s="3">
        <v>0.49</v>
      </c>
      <c r="AG113" s="26">
        <f t="shared" si="107"/>
        <v>0.00245</v>
      </c>
      <c r="AH113" s="35"/>
      <c r="AI113" s="3"/>
      <c r="AJ113" s="26"/>
      <c r="AK113" s="36"/>
      <c r="AL113" s="27"/>
      <c r="AM113" s="27"/>
      <c r="AN113" s="36"/>
      <c r="AO113" s="27"/>
      <c r="AP113" s="26"/>
      <c r="AQ113" s="3">
        <v>0.015</v>
      </c>
      <c r="AR113" s="3">
        <v>0.5</v>
      </c>
      <c r="AS113" s="3">
        <f t="shared" si="108"/>
        <v>0.0075</v>
      </c>
      <c r="AT113" s="2">
        <f t="shared" si="109"/>
        <v>0.0171645955203843</v>
      </c>
      <c r="AU113" s="29">
        <f t="shared" si="110"/>
        <v>75.9047916666667</v>
      </c>
      <c r="AV113" s="1">
        <f t="shared" si="111"/>
        <v>0.26</v>
      </c>
      <c r="AW113" s="2">
        <f t="shared" si="112"/>
        <v>0.777024969385186</v>
      </c>
      <c r="AX113" s="1">
        <f t="shared" si="113"/>
        <v>1763.54234461427</v>
      </c>
      <c r="AZ113" s="2"/>
    </row>
    <row r="114" s="1" customFormat="1" spans="1:52">
      <c r="A114" s="13"/>
      <c r="B114" s="13"/>
      <c r="C114" s="16">
        <v>9</v>
      </c>
      <c r="D114" s="19">
        <v>14.1983371766667</v>
      </c>
      <c r="E114" s="20">
        <f t="shared" si="114"/>
        <v>19.7797954709677</v>
      </c>
      <c r="F114" s="16" t="s">
        <v>73</v>
      </c>
      <c r="G114" s="13">
        <v>10</v>
      </c>
      <c r="H114" s="18">
        <f t="shared" si="97"/>
        <v>14.1983371766667</v>
      </c>
      <c r="I114" s="18">
        <f t="shared" si="98"/>
        <v>287.348337176667</v>
      </c>
      <c r="J114" s="18">
        <f t="shared" si="99"/>
        <v>0.101425596744428</v>
      </c>
      <c r="K114" s="18">
        <f t="shared" si="100"/>
        <v>75.9047916666667</v>
      </c>
      <c r="L114" s="18">
        <f t="shared" si="101"/>
        <v>0.759047916666667</v>
      </c>
      <c r="M114" s="13" t="s">
        <v>73</v>
      </c>
      <c r="N114" s="13"/>
      <c r="O114" s="18">
        <f t="shared" si="115"/>
        <v>3.04239520029164</v>
      </c>
      <c r="P114" s="18">
        <f t="shared" si="102"/>
        <v>0.308576748721963</v>
      </c>
      <c r="Q114" s="24">
        <f t="shared" si="103"/>
        <v>0.0802299546677104</v>
      </c>
      <c r="R114" s="18">
        <f t="shared" si="104"/>
        <v>0.197352458333333</v>
      </c>
      <c r="S114" s="25">
        <f t="shared" si="105"/>
        <v>0.406531316332528</v>
      </c>
      <c r="T114" s="3">
        <v>0.01</v>
      </c>
      <c r="U114" s="26">
        <f t="shared" si="106"/>
        <v>0.00406531316332528</v>
      </c>
      <c r="V114" s="25"/>
      <c r="W114" s="3"/>
      <c r="X114" s="3"/>
      <c r="Y114" s="28"/>
      <c r="Z114" s="3"/>
      <c r="AA114" s="27"/>
      <c r="AB114" s="3"/>
      <c r="AC114" s="3"/>
      <c r="AD114" s="27"/>
      <c r="AE114" s="25">
        <v>0.001</v>
      </c>
      <c r="AF114" s="3">
        <v>0.49</v>
      </c>
      <c r="AG114" s="26">
        <f t="shared" si="107"/>
        <v>0.00049</v>
      </c>
      <c r="AH114" s="35"/>
      <c r="AI114" s="3"/>
      <c r="AJ114" s="26"/>
      <c r="AK114" s="36"/>
      <c r="AL114" s="27"/>
      <c r="AM114" s="27"/>
      <c r="AN114" s="36"/>
      <c r="AO114" s="27"/>
      <c r="AP114" s="26"/>
      <c r="AQ114" s="3">
        <v>0.01</v>
      </c>
      <c r="AR114" s="3">
        <v>0.5</v>
      </c>
      <c r="AS114" s="3">
        <f t="shared" si="108"/>
        <v>0.005</v>
      </c>
      <c r="AT114" s="2">
        <f t="shared" si="109"/>
        <v>0.00955531316332528</v>
      </c>
      <c r="AU114" s="29">
        <f t="shared" si="110"/>
        <v>75.9047916666667</v>
      </c>
      <c r="AV114" s="1">
        <f t="shared" si="111"/>
        <v>0.26</v>
      </c>
      <c r="AW114" s="2">
        <f t="shared" si="112"/>
        <v>0.777024969385186</v>
      </c>
      <c r="AX114" s="1">
        <f t="shared" si="113"/>
        <v>981.741711277853</v>
      </c>
      <c r="AZ114" s="2"/>
    </row>
    <row r="115" s="1" customFormat="1" spans="1:52">
      <c r="A115" s="13"/>
      <c r="B115" s="13"/>
      <c r="C115" s="16">
        <v>10</v>
      </c>
      <c r="D115" s="19">
        <v>4.53986671719355</v>
      </c>
      <c r="E115" s="20">
        <f t="shared" si="114"/>
        <v>14.1983371766667</v>
      </c>
      <c r="F115" s="16" t="s">
        <v>73</v>
      </c>
      <c r="G115" s="13">
        <v>11</v>
      </c>
      <c r="H115" s="18">
        <f t="shared" si="97"/>
        <v>4.53986671719355</v>
      </c>
      <c r="I115" s="18">
        <f t="shared" si="98"/>
        <v>277.689866717194</v>
      </c>
      <c r="J115" s="18">
        <f t="shared" si="99"/>
        <v>0.0312105270701205</v>
      </c>
      <c r="K115" s="18">
        <f t="shared" si="100"/>
        <v>75.9047916666667</v>
      </c>
      <c r="L115" s="18">
        <f t="shared" si="101"/>
        <v>0.759047916666667</v>
      </c>
      <c r="M115" s="13" t="s">
        <v>75</v>
      </c>
      <c r="N115" s="18">
        <f>(O114-P114)*$C$22/100</f>
        <v>2.59712752899119</v>
      </c>
      <c r="O115" s="18">
        <f t="shared" si="115"/>
        <v>0.89573883924515</v>
      </c>
      <c r="P115" s="18">
        <f t="shared" si="102"/>
        <v>0.0279564812900191</v>
      </c>
      <c r="Q115" s="24">
        <f t="shared" si="103"/>
        <v>0.00726868513540496</v>
      </c>
      <c r="R115" s="18">
        <f t="shared" si="104"/>
        <v>0.197352458333333</v>
      </c>
      <c r="S115" s="25">
        <f t="shared" si="105"/>
        <v>0.0368309834941502</v>
      </c>
      <c r="T115" s="3">
        <v>0.01</v>
      </c>
      <c r="U115" s="26">
        <f t="shared" si="106"/>
        <v>0.000368309834941502</v>
      </c>
      <c r="V115" s="25"/>
      <c r="W115" s="3"/>
      <c r="X115" s="3"/>
      <c r="Y115" s="28"/>
      <c r="Z115" s="3"/>
      <c r="AA115" s="27"/>
      <c r="AB115" s="3"/>
      <c r="AC115" s="3"/>
      <c r="AD115" s="27"/>
      <c r="AE115" s="25">
        <v>0.001</v>
      </c>
      <c r="AF115" s="3">
        <v>0.49</v>
      </c>
      <c r="AG115" s="26">
        <f t="shared" si="107"/>
        <v>0.00049</v>
      </c>
      <c r="AH115" s="35"/>
      <c r="AI115" s="3"/>
      <c r="AJ115" s="26"/>
      <c r="AK115" s="36"/>
      <c r="AL115" s="27"/>
      <c r="AM115" s="27"/>
      <c r="AN115" s="36"/>
      <c r="AO115" s="27"/>
      <c r="AP115" s="26"/>
      <c r="AQ115" s="3">
        <v>0.01</v>
      </c>
      <c r="AR115" s="3">
        <v>0.5</v>
      </c>
      <c r="AS115" s="3">
        <f t="shared" si="108"/>
        <v>0.005</v>
      </c>
      <c r="AT115" s="2">
        <f t="shared" si="109"/>
        <v>0.0058583098349415</v>
      </c>
      <c r="AU115" s="29">
        <f t="shared" si="110"/>
        <v>75.9047916666667</v>
      </c>
      <c r="AV115" s="1">
        <f t="shared" si="111"/>
        <v>0.26</v>
      </c>
      <c r="AW115" s="2">
        <f t="shared" si="112"/>
        <v>0.777024969385186</v>
      </c>
      <c r="AX115" s="1">
        <f t="shared" si="113"/>
        <v>601.900432172739</v>
      </c>
      <c r="AZ115" s="2"/>
    </row>
    <row r="116" s="1" customFormat="1" spans="1:52">
      <c r="A116" s="13"/>
      <c r="B116" s="13"/>
      <c r="C116" s="16">
        <v>11</v>
      </c>
      <c r="D116" s="19">
        <v>-5.12440820613334</v>
      </c>
      <c r="E116" s="20">
        <f t="shared" si="114"/>
        <v>4.53986671719355</v>
      </c>
      <c r="F116" s="16" t="s">
        <v>75</v>
      </c>
      <c r="G116" s="13">
        <v>12</v>
      </c>
      <c r="H116" s="18">
        <f t="shared" si="97"/>
        <v>-5.12440820613334</v>
      </c>
      <c r="I116" s="18">
        <f t="shared" si="98"/>
        <v>268.025591793867</v>
      </c>
      <c r="J116" s="18">
        <f t="shared" si="99"/>
        <v>0.0088150412850251</v>
      </c>
      <c r="K116" s="18">
        <f t="shared" si="100"/>
        <v>75.9047916666667</v>
      </c>
      <c r="L116" s="18">
        <f t="shared" si="101"/>
        <v>0.759047916666667</v>
      </c>
      <c r="M116" s="13" t="s">
        <v>73</v>
      </c>
      <c r="N116" s="13"/>
      <c r="O116" s="18">
        <f t="shared" si="115"/>
        <v>1.6268302746218</v>
      </c>
      <c r="P116" s="18">
        <f t="shared" si="102"/>
        <v>0.0143405760345199</v>
      </c>
      <c r="Q116" s="24">
        <f t="shared" si="103"/>
        <v>0.00372854976897517</v>
      </c>
      <c r="R116" s="18">
        <f t="shared" si="104"/>
        <v>0.197352458333333</v>
      </c>
      <c r="S116" s="25">
        <f t="shared" si="105"/>
        <v>0.0188928468409426</v>
      </c>
      <c r="T116" s="3">
        <v>0.01</v>
      </c>
      <c r="U116" s="26">
        <f t="shared" si="106"/>
        <v>0.000188928468409426</v>
      </c>
      <c r="V116" s="25"/>
      <c r="W116" s="3"/>
      <c r="X116" s="3"/>
      <c r="Y116" s="28"/>
      <c r="Z116" s="3"/>
      <c r="AA116" s="27"/>
      <c r="AB116" s="3"/>
      <c r="AC116" s="3"/>
      <c r="AD116" s="27"/>
      <c r="AE116" s="25">
        <v>0.001</v>
      </c>
      <c r="AF116" s="3">
        <v>0.49</v>
      </c>
      <c r="AG116" s="26">
        <f t="shared" si="107"/>
        <v>0.00049</v>
      </c>
      <c r="AH116" s="35"/>
      <c r="AI116" s="3"/>
      <c r="AJ116" s="26"/>
      <c r="AK116" s="36"/>
      <c r="AL116" s="27"/>
      <c r="AM116" s="27"/>
      <c r="AN116" s="36"/>
      <c r="AO116" s="27"/>
      <c r="AP116" s="26"/>
      <c r="AQ116" s="3">
        <v>0.01</v>
      </c>
      <c r="AR116" s="3">
        <v>0.5</v>
      </c>
      <c r="AS116" s="3">
        <f t="shared" si="108"/>
        <v>0.005</v>
      </c>
      <c r="AT116" s="2">
        <f t="shared" si="109"/>
        <v>0.00567892846840943</v>
      </c>
      <c r="AU116" s="29">
        <f t="shared" si="110"/>
        <v>75.9047916666667</v>
      </c>
      <c r="AV116" s="1">
        <f t="shared" si="111"/>
        <v>0.26</v>
      </c>
      <c r="AW116" s="2">
        <f t="shared" si="112"/>
        <v>0.777024969385186</v>
      </c>
      <c r="AX116" s="1">
        <f t="shared" si="113"/>
        <v>583.470249222118</v>
      </c>
      <c r="AY116" s="1">
        <f>SUM(AX105:AX116)</f>
        <v>11873.880451989</v>
      </c>
      <c r="AZ116" s="2"/>
    </row>
    <row r="117" s="1" customFormat="1" spans="1:46">
      <c r="A117" s="13"/>
      <c r="B117" s="13"/>
      <c r="C117" s="16">
        <v>12</v>
      </c>
      <c r="D117" s="19">
        <v>-12.3143466775484</v>
      </c>
      <c r="E117" s="20">
        <f t="shared" si="114"/>
        <v>-5.12440820613334</v>
      </c>
      <c r="F117" s="16" t="s">
        <v>73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AT117" s="2"/>
    </row>
  </sheetData>
  <mergeCells count="6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S103:U103"/>
    <mergeCell ref="V103:X103"/>
    <mergeCell ref="Y103:AA103"/>
    <mergeCell ref="AB103:AD103"/>
    <mergeCell ref="AE103:AG103"/>
    <mergeCell ref="AH103:AJ103"/>
    <mergeCell ref="AK103:AM103"/>
    <mergeCell ref="AN103:AP103"/>
    <mergeCell ref="AQ103:AS103"/>
    <mergeCell ref="A104:B104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02"/>
  <sheetViews>
    <sheetView workbookViewId="0">
      <selection activeCell="AT27" sqref="AT27:AT38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5" width="8.88888888888889" style="1"/>
    <col min="26" max="26" width="10.7777777777778" style="1" customWidth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11.4444444444444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5.6666666666667" style="1"/>
    <col min="55" max="16384" width="8.88888888888889" style="1"/>
  </cols>
  <sheetData>
    <row r="1" s="1" customFormat="1" spans="3:46">
      <c r="C1" s="3" t="s">
        <v>0</v>
      </c>
      <c r="D1" s="3" t="s">
        <v>1</v>
      </c>
      <c r="E1" s="3" t="s">
        <v>2</v>
      </c>
      <c r="F1" s="3" t="s">
        <v>3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T1" s="2"/>
    </row>
    <row r="2" s="1" customFormat="1" spans="1:46">
      <c r="A2" s="4"/>
      <c r="B2" s="5" t="s">
        <v>10</v>
      </c>
      <c r="C2" s="3"/>
      <c r="D2" s="3"/>
      <c r="E2" s="6">
        <v>125.85</v>
      </c>
      <c r="F2" s="12">
        <v>1166.832</v>
      </c>
      <c r="G2" s="41">
        <f>(F2+F3+F4)/3</f>
        <v>1338.18733333333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T2" s="2"/>
    </row>
    <row r="3" s="1" customFormat="1" spans="1:46">
      <c r="A3" s="4"/>
      <c r="B3" s="5" t="s">
        <v>13</v>
      </c>
      <c r="C3" s="3"/>
      <c r="D3" s="3"/>
      <c r="E3" s="8"/>
      <c r="F3" s="12">
        <v>1192.09</v>
      </c>
      <c r="G3" s="41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T3" s="2"/>
    </row>
    <row r="4" s="1" customFormat="1" spans="1:46">
      <c r="A4" s="4"/>
      <c r="B4" s="5" t="s">
        <v>14</v>
      </c>
      <c r="C4" s="3"/>
      <c r="D4" s="3"/>
      <c r="E4" s="10"/>
      <c r="F4" s="12">
        <v>1655.64</v>
      </c>
      <c r="G4" s="41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T4" s="2"/>
    </row>
    <row r="5" s="1" customFormat="1" spans="1:46">
      <c r="A5" s="4"/>
      <c r="B5" s="5" t="s">
        <v>15</v>
      </c>
      <c r="C5" s="3"/>
      <c r="D5" s="3"/>
      <c r="E5" s="6">
        <v>2166.49315068493</v>
      </c>
      <c r="F5" s="12">
        <v>91.104</v>
      </c>
      <c r="G5" s="41">
        <f>(F5+F6)/2</f>
        <v>92.50925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T5" s="2"/>
    </row>
    <row r="6" s="1" customFormat="1" spans="1:46">
      <c r="A6" s="4"/>
      <c r="B6" s="5" t="s">
        <v>16</v>
      </c>
      <c r="C6" s="3"/>
      <c r="D6" s="3"/>
      <c r="E6" s="10"/>
      <c r="F6" s="12">
        <v>93.9145</v>
      </c>
      <c r="G6" s="41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T6" s="2"/>
    </row>
    <row r="7" s="1" customFormat="1" spans="1:46">
      <c r="A7" s="4" t="s">
        <v>5</v>
      </c>
      <c r="B7" s="5"/>
      <c r="C7" s="3"/>
      <c r="D7" s="3"/>
      <c r="E7" s="12">
        <v>1036.06448387888</v>
      </c>
      <c r="F7" s="12">
        <v>122.786</v>
      </c>
      <c r="G7" s="30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T7" s="2"/>
    </row>
    <row r="8" s="1" customFormat="1" spans="1:46">
      <c r="A8" s="4" t="s">
        <v>6</v>
      </c>
      <c r="B8" s="5"/>
      <c r="C8" s="3"/>
      <c r="D8" s="3"/>
      <c r="E8" s="12">
        <v>1.697</v>
      </c>
      <c r="F8" s="12">
        <v>625.464</v>
      </c>
      <c r="G8" s="30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T8" s="2"/>
    </row>
    <row r="9" s="1" customFormat="1" spans="1:46">
      <c r="A9" s="4" t="s">
        <v>7</v>
      </c>
      <c r="B9" s="5"/>
      <c r="C9" s="3"/>
      <c r="D9" s="3"/>
      <c r="E9" s="12">
        <v>13.9690805525383</v>
      </c>
      <c r="F9" s="12">
        <v>341.64</v>
      </c>
      <c r="G9" s="30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T9" s="2"/>
    </row>
    <row r="10" s="1" customFormat="1" spans="1:46">
      <c r="A10" s="4" t="s">
        <v>8</v>
      </c>
      <c r="B10" s="5"/>
      <c r="C10" s="3"/>
      <c r="D10" s="3"/>
      <c r="E10" s="12">
        <v>5.62261069278404</v>
      </c>
      <c r="F10" s="12">
        <v>341.64</v>
      </c>
      <c r="G10" s="3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T10" s="2"/>
    </row>
    <row r="11" s="1" customFormat="1" spans="1:46">
      <c r="A11" s="4" t="s">
        <v>9</v>
      </c>
      <c r="B11" s="5"/>
      <c r="C11" s="3"/>
      <c r="D11" s="3"/>
      <c r="E11" s="12">
        <v>0</v>
      </c>
      <c r="F11" s="12">
        <v>910.8575</v>
      </c>
      <c r="G11" s="30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T11" s="2"/>
    </row>
    <row r="12" s="1" customFormat="1" spans="46:46">
      <c r="AT12" s="2"/>
    </row>
    <row r="13" s="1" customFormat="1" spans="46:46">
      <c r="AT13" s="2"/>
    </row>
    <row r="14" s="1" customFormat="1" spans="1:46">
      <c r="A14" s="13" t="s">
        <v>17</v>
      </c>
      <c r="B14" s="13" t="s">
        <v>18</v>
      </c>
      <c r="C14" s="13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AV38+AV53+BB68+AY85+AY101+BB101+AG69</f>
        <v>27857099.0723511</v>
      </c>
      <c r="J14" s="14" t="s">
        <v>21</v>
      </c>
      <c r="K14" s="14">
        <f>I14/(10000*1000)</f>
        <v>2.78570990723511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23</v>
      </c>
      <c r="B15" s="13" t="s">
        <v>18</v>
      </c>
      <c r="C15" s="13"/>
      <c r="D15" s="13"/>
      <c r="E15" s="13"/>
      <c r="F15" s="13"/>
      <c r="G15" s="14"/>
      <c r="H15" s="14" t="s">
        <v>24</v>
      </c>
      <c r="I15" s="14">
        <v>18994127.6429666</v>
      </c>
      <c r="J15" s="14" t="s">
        <v>21</v>
      </c>
      <c r="K15" s="14">
        <f>I15/(10000*1000)</f>
        <v>1.89941276429666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25</v>
      </c>
      <c r="B16" s="13" t="s">
        <v>26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27</v>
      </c>
      <c r="B17" s="13" t="s">
        <v>28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T17" s="2"/>
    </row>
    <row r="18" s="1" customFormat="1" spans="1:46">
      <c r="A18" s="13" t="s">
        <v>31</v>
      </c>
      <c r="B18" s="13" t="s">
        <v>32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34</v>
      </c>
      <c r="B19" s="13" t="s">
        <v>32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37</v>
      </c>
      <c r="B20" s="13" t="s">
        <v>38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39</v>
      </c>
      <c r="B21" s="13" t="s">
        <v>40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41</v>
      </c>
      <c r="B22" s="13" t="s">
        <v>36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42</v>
      </c>
      <c r="B23" s="13" t="s">
        <v>43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44</v>
      </c>
      <c r="T25" s="23"/>
      <c r="U25" s="23"/>
      <c r="V25" s="23" t="s">
        <v>45</v>
      </c>
      <c r="W25" s="23"/>
      <c r="X25" s="23"/>
      <c r="Y25" s="23" t="s">
        <v>46</v>
      </c>
      <c r="Z25" s="23"/>
      <c r="AA25" s="23"/>
      <c r="AB25" s="23" t="s">
        <v>47</v>
      </c>
      <c r="AC25" s="23"/>
      <c r="AD25" s="23"/>
      <c r="AE25" s="23" t="s">
        <v>48</v>
      </c>
      <c r="AF25" s="23"/>
      <c r="AG25" s="23"/>
      <c r="AH25" s="23" t="s">
        <v>49</v>
      </c>
      <c r="AI25" s="23"/>
      <c r="AJ25" s="23"/>
      <c r="AK25" s="31" t="s">
        <v>50</v>
      </c>
      <c r="AL25" s="32"/>
      <c r="AM25" s="33"/>
      <c r="AN25" s="23" t="s">
        <v>51</v>
      </c>
      <c r="AO25" s="23"/>
      <c r="AP25" s="23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4" t="s">
        <v>11</v>
      </c>
      <c r="AO26" s="34" t="s">
        <v>12</v>
      </c>
      <c r="AP26" s="34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1338.18733333333</v>
      </c>
      <c r="C27" s="16" t="s">
        <v>72</v>
      </c>
      <c r="D27" s="17">
        <v>-5</v>
      </c>
      <c r="E27" s="16"/>
      <c r="F27" s="16"/>
      <c r="G27" s="13">
        <v>1</v>
      </c>
      <c r="H27" s="18">
        <f t="shared" ref="H27:H38" si="0">E28</f>
        <v>-5</v>
      </c>
      <c r="I27" s="18">
        <f t="shared" ref="I27:I38" si="1">H27+273.15</f>
        <v>268.15</v>
      </c>
      <c r="J27" s="18">
        <f t="shared" ref="J27:J38" si="2">EXP(($C$16*(I27-$C$14))/($C$17*I27*$C$14))</f>
        <v>0.00896487173486583</v>
      </c>
      <c r="K27" s="18">
        <f t="shared" ref="K27:K38" si="3">$B$27/12</f>
        <v>111.515611111111</v>
      </c>
      <c r="L27" s="18">
        <f t="shared" ref="L27:L38" si="4">K27*$B$28/100</f>
        <v>1.11515611111111</v>
      </c>
      <c r="M27" s="13" t="s">
        <v>73</v>
      </c>
      <c r="N27" s="13"/>
      <c r="O27" s="18">
        <f>L27</f>
        <v>1.11515611111111</v>
      </c>
      <c r="P27" s="18">
        <f t="shared" ref="P27:P38" si="5">O27*J27</f>
        <v>0.0099972315004629</v>
      </c>
      <c r="Q27" s="24">
        <f t="shared" ref="Q27:Q38" si="6">P27*$B$29</f>
        <v>0.00129964009506018</v>
      </c>
      <c r="R27" s="18">
        <f t="shared" ref="R27:R38" si="7">L27*$B$29</f>
        <v>0.144970294444444</v>
      </c>
      <c r="S27" s="25">
        <f t="shared" ref="S27:S38" si="8">Q27/R27</f>
        <v>0.00896487173486583</v>
      </c>
      <c r="T27" s="3">
        <v>0.01</v>
      </c>
      <c r="U27" s="26">
        <f t="shared" ref="U27:U38" si="9">S27*T27</f>
        <v>8.96487173486583e-5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0.0219896487173487</v>
      </c>
      <c r="AR27" s="29">
        <f t="shared" ref="AR27:AR38" si="15">$B$27/12</f>
        <v>111.515611111111</v>
      </c>
      <c r="AS27" s="1">
        <f t="shared" ref="AS27:AS38" si="16">$B$29</f>
        <v>0.13</v>
      </c>
      <c r="AT27" s="2">
        <f>$E$2/12</f>
        <v>10.4875</v>
      </c>
      <c r="AU27" s="1">
        <f t="shared" ref="AU27:AU38" si="17">AT27*10000*AS27*0.67*AR27*AQ27</f>
        <v>22399.7973407247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-7.93768375822581</v>
      </c>
      <c r="E28" s="20">
        <f t="shared" ref="E28:E39" si="18">D27</f>
        <v>-5</v>
      </c>
      <c r="F28" s="16" t="s">
        <v>73</v>
      </c>
      <c r="G28" s="13">
        <v>2</v>
      </c>
      <c r="H28" s="18">
        <f t="shared" si="0"/>
        <v>-7.93768375822581</v>
      </c>
      <c r="I28" s="18">
        <f t="shared" si="1"/>
        <v>265.212316241774</v>
      </c>
      <c r="J28" s="18">
        <f t="shared" si="2"/>
        <v>0.00599608696963045</v>
      </c>
      <c r="K28" s="18">
        <f t="shared" si="3"/>
        <v>111.515611111111</v>
      </c>
      <c r="L28" s="18">
        <f t="shared" si="4"/>
        <v>1.11515611111111</v>
      </c>
      <c r="M28" s="13" t="s">
        <v>73</v>
      </c>
      <c r="N28" s="13"/>
      <c r="O28" s="18">
        <f t="shared" ref="O28:O38" si="19">L28+O27-P27-N28</f>
        <v>2.22031499072176</v>
      </c>
      <c r="P28" s="18">
        <f t="shared" si="5"/>
        <v>0.0133132017843419</v>
      </c>
      <c r="Q28" s="24">
        <f t="shared" si="6"/>
        <v>0.00173071623196445</v>
      </c>
      <c r="R28" s="18">
        <f t="shared" si="7"/>
        <v>0.144970294444444</v>
      </c>
      <c r="S28" s="25">
        <f t="shared" si="8"/>
        <v>0.0119384197886671</v>
      </c>
      <c r="T28" s="3">
        <v>0.01</v>
      </c>
      <c r="U28" s="26">
        <f t="shared" si="9"/>
        <v>0.000119384197886671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0.0220193841978867</v>
      </c>
      <c r="AR28" s="29">
        <f t="shared" si="15"/>
        <v>111.515611111111</v>
      </c>
      <c r="AS28" s="1">
        <f t="shared" si="16"/>
        <v>0.13</v>
      </c>
      <c r="AT28" s="2">
        <f t="shared" ref="AT28:AT38" si="20">$E$2/12</f>
        <v>10.4875</v>
      </c>
      <c r="AU28" s="1">
        <f t="shared" si="17"/>
        <v>22430.0874443295</v>
      </c>
    </row>
    <row r="29" s="1" customFormat="1" spans="1:47">
      <c r="A29" s="13" t="s">
        <v>37</v>
      </c>
      <c r="B29" s="13">
        <v>0.13</v>
      </c>
      <c r="C29" s="16">
        <v>2</v>
      </c>
      <c r="D29" s="19">
        <v>-4.72455572206897</v>
      </c>
      <c r="E29" s="20">
        <f t="shared" si="18"/>
        <v>-7.93768375822581</v>
      </c>
      <c r="F29" s="16" t="s">
        <v>73</v>
      </c>
      <c r="G29" s="13">
        <v>3</v>
      </c>
      <c r="H29" s="18">
        <f t="shared" si="0"/>
        <v>-4.72455572206897</v>
      </c>
      <c r="I29" s="18">
        <f t="shared" si="1"/>
        <v>268.425444277931</v>
      </c>
      <c r="J29" s="18">
        <f t="shared" si="2"/>
        <v>0.0093052080113833</v>
      </c>
      <c r="K29" s="18">
        <f t="shared" si="3"/>
        <v>111.515611111111</v>
      </c>
      <c r="L29" s="18">
        <f t="shared" si="4"/>
        <v>1.11515611111111</v>
      </c>
      <c r="M29" s="13" t="s">
        <v>73</v>
      </c>
      <c r="N29" s="13"/>
      <c r="O29" s="18">
        <f t="shared" si="19"/>
        <v>3.32215790004853</v>
      </c>
      <c r="P29" s="18">
        <f t="shared" si="5"/>
        <v>0.0309133703066119</v>
      </c>
      <c r="Q29" s="24">
        <f t="shared" si="6"/>
        <v>0.00401873813985955</v>
      </c>
      <c r="R29" s="18">
        <f t="shared" si="7"/>
        <v>0.144970294444444</v>
      </c>
      <c r="S29" s="25">
        <f t="shared" si="8"/>
        <v>0.0277211145584008</v>
      </c>
      <c r="T29" s="3">
        <v>0.01</v>
      </c>
      <c r="U29" s="26">
        <f t="shared" si="9"/>
        <v>0.000277211145584008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0.022177211145584</v>
      </c>
      <c r="AR29" s="29">
        <f t="shared" si="15"/>
        <v>111.515611111111</v>
      </c>
      <c r="AS29" s="1">
        <f t="shared" si="16"/>
        <v>0.13</v>
      </c>
      <c r="AT29" s="2">
        <f t="shared" si="20"/>
        <v>10.4875</v>
      </c>
      <c r="AU29" s="1">
        <f t="shared" si="17"/>
        <v>22590.8581637151</v>
      </c>
    </row>
    <row r="30" s="1" customFormat="1" spans="1:47">
      <c r="A30" s="13"/>
      <c r="B30" s="13"/>
      <c r="C30" s="16">
        <v>3</v>
      </c>
      <c r="D30" s="19">
        <v>2.58717251235484</v>
      </c>
      <c r="E30" s="20">
        <f t="shared" si="18"/>
        <v>-4.72455572206897</v>
      </c>
      <c r="F30" s="16" t="s">
        <v>73</v>
      </c>
      <c r="G30" s="13">
        <v>4</v>
      </c>
      <c r="H30" s="18">
        <f t="shared" si="0"/>
        <v>2.58717251235484</v>
      </c>
      <c r="I30" s="18">
        <f t="shared" si="1"/>
        <v>275.737172512355</v>
      </c>
      <c r="J30" s="18">
        <f t="shared" si="2"/>
        <v>0.0243478899622667</v>
      </c>
      <c r="K30" s="18">
        <f t="shared" si="3"/>
        <v>111.515611111111</v>
      </c>
      <c r="L30" s="18">
        <f t="shared" si="4"/>
        <v>1.11515611111111</v>
      </c>
      <c r="M30" s="13" t="s">
        <v>73</v>
      </c>
      <c r="N30" s="13"/>
      <c r="O30" s="18">
        <f t="shared" si="19"/>
        <v>4.40640064085303</v>
      </c>
      <c r="P30" s="18">
        <f t="shared" si="5"/>
        <v>0.107286557933151</v>
      </c>
      <c r="Q30" s="24">
        <f t="shared" si="6"/>
        <v>0.0139472525313096</v>
      </c>
      <c r="R30" s="18">
        <f t="shared" si="7"/>
        <v>0.144970294444444</v>
      </c>
      <c r="S30" s="25">
        <f t="shared" si="8"/>
        <v>0.0962076581603033</v>
      </c>
      <c r="T30" s="3">
        <v>0.01</v>
      </c>
      <c r="U30" s="26">
        <f t="shared" si="9"/>
        <v>0.000962076581603033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0.022862076581603</v>
      </c>
      <c r="AR30" s="29">
        <f t="shared" si="15"/>
        <v>111.515611111111</v>
      </c>
      <c r="AS30" s="1">
        <f t="shared" si="16"/>
        <v>0.13</v>
      </c>
      <c r="AT30" s="2">
        <f t="shared" si="20"/>
        <v>10.4875</v>
      </c>
      <c r="AU30" s="1">
        <f t="shared" si="17"/>
        <v>23288.4976380733</v>
      </c>
    </row>
    <row r="31" s="1" customFormat="1" spans="1:47">
      <c r="A31" s="13"/>
      <c r="B31" s="13"/>
      <c r="C31" s="16">
        <v>4</v>
      </c>
      <c r="D31" s="19">
        <v>11.96705587</v>
      </c>
      <c r="E31" s="20">
        <f t="shared" si="18"/>
        <v>2.58717251235484</v>
      </c>
      <c r="F31" s="16" t="s">
        <v>73</v>
      </c>
      <c r="G31" s="13">
        <v>5</v>
      </c>
      <c r="H31" s="18">
        <f t="shared" si="0"/>
        <v>11.96705587</v>
      </c>
      <c r="I31" s="18">
        <f t="shared" si="1"/>
        <v>285.11705587</v>
      </c>
      <c r="J31" s="18">
        <f t="shared" si="2"/>
        <v>0.0778004376384843</v>
      </c>
      <c r="K31" s="18">
        <f t="shared" si="3"/>
        <v>111.515611111111</v>
      </c>
      <c r="L31" s="18">
        <f t="shared" si="4"/>
        <v>1.11515611111111</v>
      </c>
      <c r="M31" s="13" t="s">
        <v>75</v>
      </c>
      <c r="N31" s="18">
        <f>(O30-P30)*C22/100</f>
        <v>4.08415837877388</v>
      </c>
      <c r="O31" s="18">
        <f t="shared" si="19"/>
        <v>1.33011181525711</v>
      </c>
      <c r="P31" s="18">
        <f t="shared" si="5"/>
        <v>0.103483281335122</v>
      </c>
      <c r="Q31" s="24">
        <f t="shared" si="6"/>
        <v>0.0134528265735658</v>
      </c>
      <c r="R31" s="18">
        <f t="shared" si="7"/>
        <v>0.144970294444444</v>
      </c>
      <c r="S31" s="25">
        <f t="shared" si="8"/>
        <v>0.0927971252670746</v>
      </c>
      <c r="T31" s="3">
        <v>0.01</v>
      </c>
      <c r="U31" s="26">
        <f t="shared" si="9"/>
        <v>0.000927971252670747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0.0303779712526707</v>
      </c>
      <c r="AR31" s="29">
        <f t="shared" si="15"/>
        <v>111.515611111111</v>
      </c>
      <c r="AS31" s="1">
        <f t="shared" si="16"/>
        <v>0.13</v>
      </c>
      <c r="AT31" s="2">
        <f t="shared" si="20"/>
        <v>10.4875</v>
      </c>
      <c r="AU31" s="1">
        <f t="shared" si="17"/>
        <v>30944.5779888853</v>
      </c>
    </row>
    <row r="32" s="1" customFormat="1" spans="1:47">
      <c r="A32" s="13"/>
      <c r="B32" s="13"/>
      <c r="C32" s="16">
        <v>5</v>
      </c>
      <c r="D32" s="19">
        <v>17.77437541</v>
      </c>
      <c r="E32" s="20">
        <f t="shared" si="18"/>
        <v>11.96705587</v>
      </c>
      <c r="F32" s="16" t="s">
        <v>75</v>
      </c>
      <c r="G32" s="13">
        <v>6</v>
      </c>
      <c r="H32" s="18">
        <f t="shared" si="0"/>
        <v>17.77437541</v>
      </c>
      <c r="I32" s="18">
        <f t="shared" si="1"/>
        <v>290.92437541</v>
      </c>
      <c r="J32" s="18">
        <f t="shared" si="2"/>
        <v>0.153828604980684</v>
      </c>
      <c r="K32" s="18">
        <f t="shared" si="3"/>
        <v>111.515611111111</v>
      </c>
      <c r="L32" s="18">
        <f t="shared" si="4"/>
        <v>1.11515611111111</v>
      </c>
      <c r="M32" s="13" t="s">
        <v>73</v>
      </c>
      <c r="N32" s="13"/>
      <c r="O32" s="18">
        <f t="shared" si="19"/>
        <v>2.3417846450331</v>
      </c>
      <c r="P32" s="18">
        <f t="shared" si="5"/>
        <v>0.360233465110627</v>
      </c>
      <c r="Q32" s="24">
        <f t="shared" si="6"/>
        <v>0.0468303504643816</v>
      </c>
      <c r="R32" s="18">
        <f t="shared" si="7"/>
        <v>0.144970294444444</v>
      </c>
      <c r="S32" s="25">
        <f t="shared" si="8"/>
        <v>0.32303411291151</v>
      </c>
      <c r="T32" s="3">
        <v>0.01</v>
      </c>
      <c r="U32" s="26">
        <f t="shared" si="9"/>
        <v>0.0032303411291151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0.0326803411291151</v>
      </c>
      <c r="AR32" s="29">
        <f t="shared" si="15"/>
        <v>111.515611111111</v>
      </c>
      <c r="AS32" s="1">
        <f t="shared" si="16"/>
        <v>0.13</v>
      </c>
      <c r="AT32" s="2">
        <f t="shared" si="20"/>
        <v>10.4875</v>
      </c>
      <c r="AU32" s="1">
        <f t="shared" si="17"/>
        <v>33289.8914269783</v>
      </c>
    </row>
    <row r="33" s="1" customFormat="1" spans="1:47">
      <c r="A33" s="13"/>
      <c r="B33" s="13"/>
      <c r="C33" s="16">
        <v>6</v>
      </c>
      <c r="D33" s="19">
        <v>20.608648074</v>
      </c>
      <c r="E33" s="20">
        <f t="shared" si="18"/>
        <v>17.77437541</v>
      </c>
      <c r="F33" s="16" t="s">
        <v>73</v>
      </c>
      <c r="G33" s="13">
        <v>7</v>
      </c>
      <c r="H33" s="18">
        <f t="shared" si="0"/>
        <v>20.608648074</v>
      </c>
      <c r="I33" s="18">
        <f t="shared" si="1"/>
        <v>293.758648074</v>
      </c>
      <c r="J33" s="18">
        <f t="shared" si="2"/>
        <v>0.212459809720616</v>
      </c>
      <c r="K33" s="18">
        <f t="shared" si="3"/>
        <v>111.515611111111</v>
      </c>
      <c r="L33" s="18">
        <f t="shared" si="4"/>
        <v>1.11515611111111</v>
      </c>
      <c r="M33" s="13" t="s">
        <v>73</v>
      </c>
      <c r="N33" s="13"/>
      <c r="O33" s="18">
        <f t="shared" si="19"/>
        <v>3.09670729103358</v>
      </c>
      <c r="P33" s="18">
        <f t="shared" si="5"/>
        <v>0.657925841813438</v>
      </c>
      <c r="Q33" s="24">
        <f t="shared" si="6"/>
        <v>0.085530359435747</v>
      </c>
      <c r="R33" s="18">
        <f t="shared" si="7"/>
        <v>0.144970294444444</v>
      </c>
      <c r="S33" s="25">
        <f t="shared" si="8"/>
        <v>0.589985415726144</v>
      </c>
      <c r="T33" s="3">
        <v>0.01</v>
      </c>
      <c r="U33" s="26">
        <f t="shared" si="9"/>
        <v>0.00589985415726144</v>
      </c>
      <c r="V33" s="25"/>
      <c r="W33" s="3"/>
      <c r="X33" s="26"/>
      <c r="Y33" s="28">
        <v>0.04</v>
      </c>
      <c r="Z33" s="3">
        <v>0.21</v>
      </c>
      <c r="AA33" s="27">
        <f t="shared" si="10"/>
        <v>0.0084</v>
      </c>
      <c r="AB33" s="3">
        <v>0.015</v>
      </c>
      <c r="AC33" s="3">
        <v>0.29</v>
      </c>
      <c r="AD33" s="27">
        <f t="shared" si="11"/>
        <v>0.00435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0.0353498541572614</v>
      </c>
      <c r="AR33" s="29">
        <f t="shared" si="15"/>
        <v>111.515611111111</v>
      </c>
      <c r="AS33" s="1">
        <f t="shared" si="16"/>
        <v>0.13</v>
      </c>
      <c r="AT33" s="2">
        <f t="shared" si="20"/>
        <v>10.4875</v>
      </c>
      <c r="AU33" s="1">
        <f t="shared" si="17"/>
        <v>36009.1959323625</v>
      </c>
    </row>
    <row r="34" s="1" customFormat="1" spans="1:47">
      <c r="A34" s="13"/>
      <c r="B34" s="13"/>
      <c r="C34" s="16">
        <v>7</v>
      </c>
      <c r="D34" s="19">
        <v>22.5908795022581</v>
      </c>
      <c r="E34" s="20">
        <f t="shared" si="18"/>
        <v>20.608648074</v>
      </c>
      <c r="F34" s="16" t="s">
        <v>73</v>
      </c>
      <c r="G34" s="13">
        <v>8</v>
      </c>
      <c r="H34" s="18">
        <f t="shared" si="0"/>
        <v>22.5908795022581</v>
      </c>
      <c r="I34" s="18">
        <f t="shared" si="1"/>
        <v>295.740879502258</v>
      </c>
      <c r="J34" s="18">
        <f t="shared" si="2"/>
        <v>0.265313987419784</v>
      </c>
      <c r="K34" s="18">
        <f t="shared" si="3"/>
        <v>111.515611111111</v>
      </c>
      <c r="L34" s="18">
        <f t="shared" si="4"/>
        <v>1.11515611111111</v>
      </c>
      <c r="M34" s="13" t="s">
        <v>73</v>
      </c>
      <c r="N34" s="13"/>
      <c r="O34" s="18">
        <f t="shared" si="19"/>
        <v>3.55393756033125</v>
      </c>
      <c r="P34" s="18">
        <f t="shared" si="5"/>
        <v>0.942909345172424</v>
      </c>
      <c r="Q34" s="24">
        <f t="shared" si="6"/>
        <v>0.122578214872415</v>
      </c>
      <c r="R34" s="18">
        <f t="shared" si="7"/>
        <v>0.144970294444444</v>
      </c>
      <c r="S34" s="25">
        <f t="shared" si="8"/>
        <v>0.845540221478887</v>
      </c>
      <c r="T34" s="3">
        <v>0.01</v>
      </c>
      <c r="U34" s="26">
        <f t="shared" si="9"/>
        <v>0.00845540221478887</v>
      </c>
      <c r="V34" s="25"/>
      <c r="W34" s="3"/>
      <c r="X34" s="26"/>
      <c r="Y34" s="28">
        <v>0.04</v>
      </c>
      <c r="Z34" s="3">
        <v>0.21</v>
      </c>
      <c r="AA34" s="27">
        <f t="shared" si="10"/>
        <v>0.0084</v>
      </c>
      <c r="AB34" s="3">
        <v>0.015</v>
      </c>
      <c r="AC34" s="3">
        <v>0.29</v>
      </c>
      <c r="AD34" s="27">
        <f t="shared" si="11"/>
        <v>0.00435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0.0379054022147889</v>
      </c>
      <c r="AR34" s="29">
        <f t="shared" si="15"/>
        <v>111.515611111111</v>
      </c>
      <c r="AS34" s="1">
        <f t="shared" si="16"/>
        <v>0.13</v>
      </c>
      <c r="AT34" s="2">
        <f t="shared" si="20"/>
        <v>10.4875</v>
      </c>
      <c r="AU34" s="1">
        <f t="shared" si="17"/>
        <v>38612.4098044393</v>
      </c>
    </row>
    <row r="35" s="1" customFormat="1" spans="1:47">
      <c r="A35" s="13"/>
      <c r="B35" s="13"/>
      <c r="C35" s="16">
        <v>8</v>
      </c>
      <c r="D35" s="19">
        <v>20.6137663</v>
      </c>
      <c r="E35" s="20">
        <f t="shared" si="18"/>
        <v>22.5908795022581</v>
      </c>
      <c r="F35" s="16" t="s">
        <v>73</v>
      </c>
      <c r="G35" s="13">
        <v>9</v>
      </c>
      <c r="H35" s="18">
        <f t="shared" si="0"/>
        <v>20.6137663</v>
      </c>
      <c r="I35" s="18">
        <f t="shared" si="1"/>
        <v>293.7637663</v>
      </c>
      <c r="J35" s="18">
        <f t="shared" si="2"/>
        <v>0.212582539097688</v>
      </c>
      <c r="K35" s="18">
        <f t="shared" si="3"/>
        <v>111.515611111111</v>
      </c>
      <c r="L35" s="18">
        <f t="shared" si="4"/>
        <v>1.11515611111111</v>
      </c>
      <c r="M35" s="13" t="s">
        <v>73</v>
      </c>
      <c r="N35" s="13"/>
      <c r="O35" s="18">
        <f t="shared" si="19"/>
        <v>3.72618432626994</v>
      </c>
      <c r="P35" s="18">
        <f t="shared" si="5"/>
        <v>0.792121725224472</v>
      </c>
      <c r="Q35" s="24">
        <f t="shared" si="6"/>
        <v>0.102975824279181</v>
      </c>
      <c r="R35" s="18">
        <f t="shared" si="7"/>
        <v>0.144970294444444</v>
      </c>
      <c r="S35" s="25">
        <f t="shared" si="8"/>
        <v>0.710323619564998</v>
      </c>
      <c r="T35" s="3">
        <v>0.01</v>
      </c>
      <c r="U35" s="26">
        <f t="shared" si="9"/>
        <v>0.00710323619564998</v>
      </c>
      <c r="V35" s="25"/>
      <c r="W35" s="3"/>
      <c r="X35" s="26"/>
      <c r="Y35" s="28">
        <v>0.02</v>
      </c>
      <c r="Z35" s="3">
        <v>0.21</v>
      </c>
      <c r="AA35" s="27">
        <f t="shared" si="10"/>
        <v>0.0042</v>
      </c>
      <c r="AB35" s="3">
        <v>0.01</v>
      </c>
      <c r="AC35" s="3">
        <v>0.29</v>
      </c>
      <c r="AD35" s="27">
        <f t="shared" si="11"/>
        <v>0.0029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</v>
      </c>
      <c r="AO35" s="3">
        <v>0.38</v>
      </c>
      <c r="AP35" s="3">
        <f t="shared" si="13"/>
        <v>0.0038</v>
      </c>
      <c r="AQ35" s="1">
        <f t="shared" si="14"/>
        <v>0.02900323619565</v>
      </c>
      <c r="AR35" s="29">
        <f t="shared" si="15"/>
        <v>111.515611111111</v>
      </c>
      <c r="AS35" s="1">
        <f t="shared" si="16"/>
        <v>0.13</v>
      </c>
      <c r="AT35" s="2">
        <f t="shared" si="20"/>
        <v>10.4875</v>
      </c>
      <c r="AU35" s="1">
        <f t="shared" si="17"/>
        <v>29544.2015176522</v>
      </c>
    </row>
    <row r="36" s="1" customFormat="1" spans="1:47">
      <c r="A36" s="13"/>
      <c r="B36" s="13"/>
      <c r="C36" s="16">
        <v>9</v>
      </c>
      <c r="D36" s="19">
        <v>14.4232895967667</v>
      </c>
      <c r="E36" s="20">
        <f t="shared" si="18"/>
        <v>20.6137663</v>
      </c>
      <c r="F36" s="16" t="s">
        <v>73</v>
      </c>
      <c r="G36" s="13">
        <v>10</v>
      </c>
      <c r="H36" s="18">
        <f t="shared" si="0"/>
        <v>14.4232895967667</v>
      </c>
      <c r="I36" s="18">
        <f t="shared" si="1"/>
        <v>287.573289596767</v>
      </c>
      <c r="J36" s="18">
        <f t="shared" si="2"/>
        <v>0.104149961522889</v>
      </c>
      <c r="K36" s="18">
        <f t="shared" si="3"/>
        <v>111.515611111111</v>
      </c>
      <c r="L36" s="18">
        <f t="shared" si="4"/>
        <v>1.11515611111111</v>
      </c>
      <c r="M36" s="13" t="s">
        <v>73</v>
      </c>
      <c r="N36" s="13"/>
      <c r="O36" s="18">
        <f t="shared" si="19"/>
        <v>4.04921871215658</v>
      </c>
      <c r="P36" s="18">
        <f t="shared" si="5"/>
        <v>0.42172597306887</v>
      </c>
      <c r="Q36" s="24">
        <f t="shared" si="6"/>
        <v>0.0548243764989531</v>
      </c>
      <c r="R36" s="18">
        <f t="shared" si="7"/>
        <v>0.144970294444444</v>
      </c>
      <c r="S36" s="25">
        <f t="shared" si="8"/>
        <v>0.378176623763173</v>
      </c>
      <c r="T36" s="3">
        <v>0.01</v>
      </c>
      <c r="U36" s="26">
        <f t="shared" si="9"/>
        <v>0.00378176623763173</v>
      </c>
      <c r="V36" s="25"/>
      <c r="W36" s="3"/>
      <c r="X36" s="26"/>
      <c r="Y36" s="28">
        <v>0.02</v>
      </c>
      <c r="Z36" s="3">
        <v>0.21</v>
      </c>
      <c r="AA36" s="27">
        <f t="shared" si="10"/>
        <v>0.0042</v>
      </c>
      <c r="AB36" s="3">
        <v>0.01</v>
      </c>
      <c r="AC36" s="3">
        <v>0.29</v>
      </c>
      <c r="AD36" s="27">
        <f t="shared" si="11"/>
        <v>0.0029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0.0256817662376317</v>
      </c>
      <c r="AR36" s="29">
        <f t="shared" si="15"/>
        <v>111.515611111111</v>
      </c>
      <c r="AS36" s="1">
        <f t="shared" si="16"/>
        <v>0.13</v>
      </c>
      <c r="AT36" s="2">
        <f t="shared" si="20"/>
        <v>10.4875</v>
      </c>
      <c r="AU36" s="1">
        <f t="shared" si="17"/>
        <v>26160.7798500648</v>
      </c>
    </row>
    <row r="37" s="1" customFormat="1" spans="1:47">
      <c r="A37" s="13"/>
      <c r="B37" s="13"/>
      <c r="C37" s="16">
        <v>10</v>
      </c>
      <c r="D37" s="19">
        <v>9.35979233387097</v>
      </c>
      <c r="E37" s="20">
        <f t="shared" si="18"/>
        <v>14.4232895967667</v>
      </c>
      <c r="F37" s="16" t="s">
        <v>73</v>
      </c>
      <c r="G37" s="13">
        <v>11</v>
      </c>
      <c r="H37" s="18">
        <f t="shared" si="0"/>
        <v>9.35979233387097</v>
      </c>
      <c r="I37" s="18">
        <f t="shared" si="1"/>
        <v>282.509792333871</v>
      </c>
      <c r="J37" s="18">
        <f t="shared" si="2"/>
        <v>0.0567682786354658</v>
      </c>
      <c r="K37" s="18">
        <f t="shared" si="3"/>
        <v>111.515611111111</v>
      </c>
      <c r="L37" s="18">
        <f t="shared" si="4"/>
        <v>1.11515611111111</v>
      </c>
      <c r="M37" s="13" t="s">
        <v>75</v>
      </c>
      <c r="N37" s="18">
        <f>(O36-P36)*C22/100</f>
        <v>3.44611810213332</v>
      </c>
      <c r="O37" s="18">
        <f t="shared" si="19"/>
        <v>1.2965307480655</v>
      </c>
      <c r="P37" s="18">
        <f t="shared" si="5"/>
        <v>0.073601818765631</v>
      </c>
      <c r="Q37" s="24">
        <f t="shared" si="6"/>
        <v>0.00956823643953203</v>
      </c>
      <c r="R37" s="18">
        <f t="shared" si="7"/>
        <v>0.144970294444444</v>
      </c>
      <c r="S37" s="25">
        <f t="shared" si="8"/>
        <v>0.0660013589418401</v>
      </c>
      <c r="T37" s="3">
        <v>0.01</v>
      </c>
      <c r="U37" s="26">
        <f t="shared" si="9"/>
        <v>0.000660013589418401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0.0225600135894184</v>
      </c>
      <c r="AR37" s="29">
        <f t="shared" si="15"/>
        <v>111.515611111111</v>
      </c>
      <c r="AS37" s="1">
        <f t="shared" si="16"/>
        <v>0.13</v>
      </c>
      <c r="AT37" s="2">
        <f t="shared" si="20"/>
        <v>10.4875</v>
      </c>
      <c r="AU37" s="1">
        <f t="shared" si="17"/>
        <v>22980.8005986145</v>
      </c>
    </row>
    <row r="38" s="1" customFormat="1" spans="1:48">
      <c r="A38" s="13"/>
      <c r="B38" s="13"/>
      <c r="C38" s="16">
        <v>11</v>
      </c>
      <c r="D38" s="19">
        <v>-0.4159706379</v>
      </c>
      <c r="E38" s="20">
        <f t="shared" si="18"/>
        <v>9.35979233387097</v>
      </c>
      <c r="F38" s="16" t="s">
        <v>75</v>
      </c>
      <c r="G38" s="13">
        <v>12</v>
      </c>
      <c r="H38" s="18">
        <f t="shared" si="0"/>
        <v>-0.4159706379</v>
      </c>
      <c r="I38" s="18">
        <f t="shared" si="1"/>
        <v>272.7340293621</v>
      </c>
      <c r="J38" s="18">
        <f t="shared" si="2"/>
        <v>0.0165042435221995</v>
      </c>
      <c r="K38" s="18">
        <f t="shared" si="3"/>
        <v>111.515611111111</v>
      </c>
      <c r="L38" s="18">
        <f t="shared" si="4"/>
        <v>1.11515611111111</v>
      </c>
      <c r="M38" s="13" t="s">
        <v>73</v>
      </c>
      <c r="N38" s="13"/>
      <c r="O38" s="18">
        <f t="shared" si="19"/>
        <v>2.33808504041098</v>
      </c>
      <c r="P38" s="18">
        <f t="shared" si="5"/>
        <v>0.0385883248825544</v>
      </c>
      <c r="Q38" s="24">
        <f t="shared" si="6"/>
        <v>0.00501648223473207</v>
      </c>
      <c r="R38" s="18">
        <f t="shared" si="7"/>
        <v>0.144970294444444</v>
      </c>
      <c r="S38" s="25">
        <f t="shared" si="8"/>
        <v>0.0346035182859789</v>
      </c>
      <c r="T38" s="3">
        <v>0.01</v>
      </c>
      <c r="U38" s="26">
        <f t="shared" si="9"/>
        <v>0.000346035182859789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0.0222460351828598</v>
      </c>
      <c r="AR38" s="29">
        <f t="shared" si="15"/>
        <v>111.515611111111</v>
      </c>
      <c r="AS38" s="1">
        <f t="shared" si="16"/>
        <v>0.13</v>
      </c>
      <c r="AT38" s="2">
        <f t="shared" si="20"/>
        <v>10.4875</v>
      </c>
      <c r="AU38" s="1">
        <f t="shared" si="17"/>
        <v>22660.9658997214</v>
      </c>
      <c r="AV38" s="1">
        <f>SUM(AU27:AU38)</f>
        <v>330912.063605561</v>
      </c>
    </row>
    <row r="39" s="1" customFormat="1" spans="1:46">
      <c r="A39" s="13"/>
      <c r="B39" s="13"/>
      <c r="C39" s="16">
        <v>12</v>
      </c>
      <c r="D39" s="19">
        <v>-7.146812294</v>
      </c>
      <c r="E39" s="20">
        <f t="shared" si="18"/>
        <v>-0.4159706379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44</v>
      </c>
      <c r="T40" s="23"/>
      <c r="U40" s="23"/>
      <c r="V40" s="23" t="s">
        <v>45</v>
      </c>
      <c r="W40" s="23"/>
      <c r="X40" s="23"/>
      <c r="Y40" s="23" t="s">
        <v>46</v>
      </c>
      <c r="Z40" s="23"/>
      <c r="AA40" s="23"/>
      <c r="AB40" s="23" t="s">
        <v>47</v>
      </c>
      <c r="AC40" s="23"/>
      <c r="AD40" s="23"/>
      <c r="AE40" s="23" t="s">
        <v>48</v>
      </c>
      <c r="AF40" s="23"/>
      <c r="AG40" s="23"/>
      <c r="AH40" s="23" t="s">
        <v>49</v>
      </c>
      <c r="AI40" s="23"/>
      <c r="AJ40" s="23"/>
      <c r="AK40" s="31" t="s">
        <v>50</v>
      </c>
      <c r="AL40" s="32"/>
      <c r="AM40" s="33"/>
      <c r="AN40" s="23" t="s">
        <v>51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4" t="s">
        <v>11</v>
      </c>
      <c r="AO41" s="34" t="s">
        <v>12</v>
      </c>
      <c r="AP41" s="34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-5</v>
      </c>
      <c r="E42" s="16"/>
      <c r="F42" s="16"/>
      <c r="G42" s="13">
        <v>1</v>
      </c>
      <c r="H42" s="18">
        <f t="shared" ref="H42:H53" si="21">E43</f>
        <v>-5</v>
      </c>
      <c r="I42" s="18">
        <f t="shared" ref="I42:I53" si="22">H42+273.15</f>
        <v>268.15</v>
      </c>
      <c r="J42" s="18">
        <f t="shared" ref="J42:J53" si="23">EXP(($C$16*(I42-$C$14))/($C$17*I42*$C$14))</f>
        <v>0.00896487173486583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0.000691111300448864</v>
      </c>
      <c r="Q42" s="24">
        <f t="shared" ref="Q42:Q53" si="27">P42*$B$44</f>
        <v>8.98444690583523e-5</v>
      </c>
      <c r="R42" s="18">
        <f t="shared" ref="R42:R53" si="28">L42*$B$44</f>
        <v>0.0100218354166667</v>
      </c>
      <c r="S42" s="25">
        <f t="shared" ref="S42:S53" si="29">Q42/R42</f>
        <v>0.00896487173486583</v>
      </c>
      <c r="T42" s="3">
        <v>0.01</v>
      </c>
      <c r="U42" s="26">
        <f t="shared" ref="U42:U53" si="30">S42*T42</f>
        <v>8.96487173486583e-5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0.0148896487173487</v>
      </c>
      <c r="AR42" s="29">
        <f t="shared" ref="AR42:AR53" si="34">$B$42/12</f>
        <v>7.70910416666667</v>
      </c>
      <c r="AS42" s="1">
        <f t="shared" ref="AS42:AS53" si="35">$B$44</f>
        <v>0.13</v>
      </c>
      <c r="AT42" s="2">
        <f>$E$5/12</f>
        <v>180.541095890411</v>
      </c>
      <c r="AU42" s="1">
        <f t="shared" ref="AU42:AU53" si="36">AT42*10000*AS42*0.67*AR42*AQ42</f>
        <v>18050.2239717242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-7.93768375822581</v>
      </c>
      <c r="E43" s="20">
        <f t="shared" ref="E43:E54" si="37">D42</f>
        <v>-5</v>
      </c>
      <c r="F43" s="16" t="s">
        <v>73</v>
      </c>
      <c r="G43" s="13">
        <v>2</v>
      </c>
      <c r="H43" s="18">
        <f t="shared" si="21"/>
        <v>-7.93768375822581</v>
      </c>
      <c r="I43" s="18">
        <f t="shared" si="22"/>
        <v>265.212316241774</v>
      </c>
      <c r="J43" s="18">
        <f t="shared" si="23"/>
        <v>0.00599608696963045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8">L43+O42-P42-N43</f>
        <v>0.153490972032884</v>
      </c>
      <c r="P43" s="18">
        <f t="shared" si="26"/>
        <v>0.00092034521736229</v>
      </c>
      <c r="Q43" s="24">
        <f t="shared" si="27"/>
        <v>0.000119644878257098</v>
      </c>
      <c r="R43" s="18">
        <f t="shared" si="28"/>
        <v>0.0100218354166667</v>
      </c>
      <c r="S43" s="25">
        <f t="shared" si="29"/>
        <v>0.0119384197886671</v>
      </c>
      <c r="T43" s="3">
        <v>0.01</v>
      </c>
      <c r="U43" s="26">
        <f t="shared" si="30"/>
        <v>0.000119384197886671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0.0149193841978867</v>
      </c>
      <c r="AR43" s="29">
        <f t="shared" si="34"/>
        <v>7.70910416666667</v>
      </c>
      <c r="AS43" s="1">
        <f t="shared" si="35"/>
        <v>0.13</v>
      </c>
      <c r="AT43" s="2">
        <f t="shared" ref="AT43:AT53" si="39">$E$5/12</f>
        <v>180.541095890411</v>
      </c>
      <c r="AU43" s="1">
        <f t="shared" si="36"/>
        <v>18086.2713019068</v>
      </c>
    </row>
    <row r="44" s="1" customFormat="1" spans="1:47">
      <c r="A44" s="13" t="s">
        <v>37</v>
      </c>
      <c r="B44" s="13">
        <v>0.13</v>
      </c>
      <c r="C44" s="16">
        <v>2</v>
      </c>
      <c r="D44" s="19">
        <v>-4.72455572206897</v>
      </c>
      <c r="E44" s="20">
        <f t="shared" si="37"/>
        <v>-7.93768375822581</v>
      </c>
      <c r="F44" s="16" t="s">
        <v>73</v>
      </c>
      <c r="G44" s="13">
        <v>3</v>
      </c>
      <c r="H44" s="18">
        <f t="shared" si="21"/>
        <v>-4.72455572206897</v>
      </c>
      <c r="I44" s="18">
        <f t="shared" si="22"/>
        <v>268.425444277931</v>
      </c>
      <c r="J44" s="18">
        <f t="shared" si="23"/>
        <v>0.0093052080113833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8"/>
        <v>0.229661668482189</v>
      </c>
      <c r="P44" s="18">
        <f t="shared" si="26"/>
        <v>0.00213704959746812</v>
      </c>
      <c r="Q44" s="24">
        <f t="shared" si="27"/>
        <v>0.000277816447670855</v>
      </c>
      <c r="R44" s="18">
        <f t="shared" si="28"/>
        <v>0.0100218354166667</v>
      </c>
      <c r="S44" s="25">
        <f t="shared" si="29"/>
        <v>0.0277211145584008</v>
      </c>
      <c r="T44" s="3">
        <v>0.01</v>
      </c>
      <c r="U44" s="26">
        <f t="shared" si="30"/>
        <v>0.000277211145584008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0.015077211145584</v>
      </c>
      <c r="AR44" s="29">
        <f t="shared" si="34"/>
        <v>7.70910416666667</v>
      </c>
      <c r="AS44" s="1">
        <f t="shared" si="35"/>
        <v>0.13</v>
      </c>
      <c r="AT44" s="2">
        <f t="shared" si="39"/>
        <v>180.541095890411</v>
      </c>
      <c r="AU44" s="1">
        <f t="shared" si="36"/>
        <v>18277.5996407273</v>
      </c>
    </row>
    <row r="45" s="1" customFormat="1" spans="1:47">
      <c r="A45" s="13"/>
      <c r="B45" s="13"/>
      <c r="C45" s="16">
        <v>3</v>
      </c>
      <c r="D45" s="19">
        <v>2.58717251235484</v>
      </c>
      <c r="E45" s="20">
        <f t="shared" si="37"/>
        <v>-4.72455572206897</v>
      </c>
      <c r="F45" s="16" t="s">
        <v>73</v>
      </c>
      <c r="G45" s="13">
        <v>4</v>
      </c>
      <c r="H45" s="18">
        <f t="shared" si="21"/>
        <v>2.58717251235484</v>
      </c>
      <c r="I45" s="18">
        <f t="shared" si="22"/>
        <v>275.737172512355</v>
      </c>
      <c r="J45" s="18">
        <f t="shared" si="23"/>
        <v>0.0243478899622667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8"/>
        <v>0.304615660551387</v>
      </c>
      <c r="P45" s="18">
        <f t="shared" si="26"/>
        <v>0.00741674858388837</v>
      </c>
      <c r="Q45" s="24">
        <f t="shared" si="27"/>
        <v>0.000964177315905488</v>
      </c>
      <c r="R45" s="18">
        <f t="shared" si="28"/>
        <v>0.0100218354166667</v>
      </c>
      <c r="S45" s="25">
        <f t="shared" si="29"/>
        <v>0.0962076581603033</v>
      </c>
      <c r="T45" s="3">
        <v>0.01</v>
      </c>
      <c r="U45" s="26">
        <f t="shared" si="30"/>
        <v>0.000962076581603033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0.015762076581603</v>
      </c>
      <c r="AR45" s="29">
        <f t="shared" si="34"/>
        <v>7.70910416666667</v>
      </c>
      <c r="AS45" s="1">
        <f t="shared" si="35"/>
        <v>0.13</v>
      </c>
      <c r="AT45" s="2">
        <f t="shared" si="39"/>
        <v>180.541095890411</v>
      </c>
      <c r="AU45" s="1">
        <f t="shared" si="36"/>
        <v>19107.8391410207</v>
      </c>
    </row>
    <row r="46" s="1" customFormat="1" spans="1:47">
      <c r="A46" s="13"/>
      <c r="B46" s="13"/>
      <c r="C46" s="16">
        <v>4</v>
      </c>
      <c r="D46" s="19">
        <v>11.96705587</v>
      </c>
      <c r="E46" s="20">
        <f t="shared" si="37"/>
        <v>2.58717251235484</v>
      </c>
      <c r="F46" s="16" t="s">
        <v>73</v>
      </c>
      <c r="G46" s="13">
        <v>5</v>
      </c>
      <c r="H46" s="18">
        <f t="shared" si="21"/>
        <v>11.96705587</v>
      </c>
      <c r="I46" s="18">
        <f t="shared" si="22"/>
        <v>285.11705587</v>
      </c>
      <c r="J46" s="18">
        <f t="shared" si="23"/>
        <v>0.0778004376384843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0.282338966369124</v>
      </c>
      <c r="O46" s="18">
        <f t="shared" si="38"/>
        <v>0.0919509872650416</v>
      </c>
      <c r="P46" s="18">
        <f t="shared" si="26"/>
        <v>0.00715382705051093</v>
      </c>
      <c r="Q46" s="24">
        <f t="shared" si="27"/>
        <v>0.000929997516566421</v>
      </c>
      <c r="R46" s="18">
        <f t="shared" si="28"/>
        <v>0.0100218354166667</v>
      </c>
      <c r="S46" s="25">
        <f t="shared" si="29"/>
        <v>0.0927971252670746</v>
      </c>
      <c r="T46" s="3">
        <v>0.01</v>
      </c>
      <c r="U46" s="26">
        <f t="shared" si="30"/>
        <v>0.000927971252670746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0.0280279712526707</v>
      </c>
      <c r="AR46" s="29">
        <f t="shared" si="34"/>
        <v>7.70910416666667</v>
      </c>
      <c r="AS46" s="1">
        <f t="shared" si="35"/>
        <v>0.13</v>
      </c>
      <c r="AT46" s="2">
        <f t="shared" si="39"/>
        <v>180.541095890411</v>
      </c>
      <c r="AU46" s="1">
        <f t="shared" si="36"/>
        <v>33977.3736901054</v>
      </c>
    </row>
    <row r="47" s="1" customFormat="1" spans="1:47">
      <c r="A47" s="13"/>
      <c r="B47" s="13"/>
      <c r="C47" s="16">
        <v>5</v>
      </c>
      <c r="D47" s="19">
        <v>17.77437541</v>
      </c>
      <c r="E47" s="20">
        <f t="shared" si="37"/>
        <v>11.96705587</v>
      </c>
      <c r="F47" s="16" t="s">
        <v>75</v>
      </c>
      <c r="G47" s="13">
        <v>6</v>
      </c>
      <c r="H47" s="18">
        <f t="shared" si="21"/>
        <v>17.77437541</v>
      </c>
      <c r="I47" s="18">
        <f t="shared" si="22"/>
        <v>290.92437541</v>
      </c>
      <c r="J47" s="18">
        <f t="shared" si="23"/>
        <v>0.153828604980684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8"/>
        <v>0.161888201881197</v>
      </c>
      <c r="P47" s="18">
        <f t="shared" si="26"/>
        <v>0.0249030362582159</v>
      </c>
      <c r="Q47" s="24">
        <f t="shared" si="27"/>
        <v>0.00323739471356807</v>
      </c>
      <c r="R47" s="18">
        <f t="shared" si="28"/>
        <v>0.0100218354166667</v>
      </c>
      <c r="S47" s="25">
        <f t="shared" si="29"/>
        <v>0.32303411291151</v>
      </c>
      <c r="T47" s="3">
        <v>0.01</v>
      </c>
      <c r="U47" s="26">
        <f t="shared" si="30"/>
        <v>0.0032303411291151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0.0303303411291151</v>
      </c>
      <c r="AR47" s="29">
        <f t="shared" si="34"/>
        <v>7.70910416666667</v>
      </c>
      <c r="AS47" s="1">
        <f t="shared" si="35"/>
        <v>0.13</v>
      </c>
      <c r="AT47" s="2">
        <f t="shared" si="39"/>
        <v>180.541095890411</v>
      </c>
      <c r="AU47" s="1">
        <f t="shared" si="36"/>
        <v>36768.459814733</v>
      </c>
    </row>
    <row r="48" s="1" customFormat="1" spans="1:47">
      <c r="A48" s="13"/>
      <c r="B48" s="13"/>
      <c r="C48" s="16">
        <v>6</v>
      </c>
      <c r="D48" s="19">
        <v>20.608648074</v>
      </c>
      <c r="E48" s="20">
        <f t="shared" si="37"/>
        <v>17.77437541</v>
      </c>
      <c r="F48" s="16" t="s">
        <v>73</v>
      </c>
      <c r="G48" s="13">
        <v>7</v>
      </c>
      <c r="H48" s="18">
        <f t="shared" si="21"/>
        <v>20.608648074</v>
      </c>
      <c r="I48" s="18">
        <f t="shared" si="22"/>
        <v>293.758648074</v>
      </c>
      <c r="J48" s="18">
        <f t="shared" si="23"/>
        <v>0.212459809720616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8"/>
        <v>0.214076207289648</v>
      </c>
      <c r="P48" s="18">
        <f t="shared" si="26"/>
        <v>0.0454825902664698</v>
      </c>
      <c r="Q48" s="24">
        <f t="shared" si="27"/>
        <v>0.00591273673464107</v>
      </c>
      <c r="R48" s="18">
        <f t="shared" si="28"/>
        <v>0.0100218354166667</v>
      </c>
      <c r="S48" s="25">
        <f t="shared" si="29"/>
        <v>0.589985415726143</v>
      </c>
      <c r="T48" s="3">
        <v>0.01</v>
      </c>
      <c r="U48" s="26">
        <f t="shared" si="30"/>
        <v>0.00589985415726144</v>
      </c>
      <c r="V48" s="25"/>
      <c r="W48" s="3"/>
      <c r="X48" s="26"/>
      <c r="Y48" s="28">
        <v>0.04</v>
      </c>
      <c r="Z48" s="3">
        <v>0.49</v>
      </c>
      <c r="AA48" s="27">
        <f t="shared" si="31"/>
        <v>0.0196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32"/>
        <v>0.0075</v>
      </c>
      <c r="AQ48" s="1">
        <f t="shared" si="33"/>
        <v>0.0329998541572614</v>
      </c>
      <c r="AR48" s="29">
        <f t="shared" si="34"/>
        <v>7.70910416666667</v>
      </c>
      <c r="AS48" s="1">
        <f t="shared" si="35"/>
        <v>0.13</v>
      </c>
      <c r="AT48" s="2">
        <f t="shared" si="39"/>
        <v>180.541095890411</v>
      </c>
      <c r="AU48" s="1">
        <f t="shared" si="36"/>
        <v>40004.6213231865</v>
      </c>
    </row>
    <row r="49" s="1" customFormat="1" spans="1:47">
      <c r="A49" s="13"/>
      <c r="B49" s="13"/>
      <c r="C49" s="16">
        <v>7</v>
      </c>
      <c r="D49" s="19">
        <v>22.5908795022581</v>
      </c>
      <c r="E49" s="20">
        <f t="shared" si="37"/>
        <v>20.608648074</v>
      </c>
      <c r="F49" s="16" t="s">
        <v>73</v>
      </c>
      <c r="G49" s="13">
        <v>8</v>
      </c>
      <c r="H49" s="18">
        <f t="shared" si="21"/>
        <v>22.5908795022581</v>
      </c>
      <c r="I49" s="18">
        <f t="shared" si="22"/>
        <v>295.740879502258</v>
      </c>
      <c r="J49" s="18">
        <f t="shared" si="23"/>
        <v>0.265313987419784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8"/>
        <v>0.245684658689845</v>
      </c>
      <c r="P49" s="18">
        <f t="shared" si="26"/>
        <v>0.0651835764448715</v>
      </c>
      <c r="Q49" s="24">
        <f t="shared" si="27"/>
        <v>0.00847386493783329</v>
      </c>
      <c r="R49" s="18">
        <f t="shared" si="28"/>
        <v>0.0100218354166667</v>
      </c>
      <c r="S49" s="25">
        <f t="shared" si="29"/>
        <v>0.845540221478887</v>
      </c>
      <c r="T49" s="3">
        <v>0.01</v>
      </c>
      <c r="U49" s="26">
        <f t="shared" si="30"/>
        <v>0.00845540221478887</v>
      </c>
      <c r="V49" s="25"/>
      <c r="W49" s="3"/>
      <c r="X49" s="26"/>
      <c r="Y49" s="28">
        <v>0.04</v>
      </c>
      <c r="Z49" s="3">
        <v>0.49</v>
      </c>
      <c r="AA49" s="27">
        <f t="shared" si="31"/>
        <v>0.0196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0.015</v>
      </c>
      <c r="AO49" s="3">
        <v>0.5</v>
      </c>
      <c r="AP49" s="3">
        <f t="shared" si="32"/>
        <v>0.0075</v>
      </c>
      <c r="AQ49" s="1">
        <f t="shared" si="33"/>
        <v>0.0355554022147889</v>
      </c>
      <c r="AR49" s="29">
        <f t="shared" si="34"/>
        <v>7.70910416666667</v>
      </c>
      <c r="AS49" s="1">
        <f t="shared" si="35"/>
        <v>0.13</v>
      </c>
      <c r="AT49" s="2">
        <f t="shared" si="39"/>
        <v>180.541095890411</v>
      </c>
      <c r="AU49" s="1">
        <f t="shared" si="36"/>
        <v>43102.6269030716</v>
      </c>
    </row>
    <row r="50" s="1" customFormat="1" spans="1:47">
      <c r="A50" s="13"/>
      <c r="B50" s="13"/>
      <c r="C50" s="16">
        <v>8</v>
      </c>
      <c r="D50" s="19">
        <v>20.6137663</v>
      </c>
      <c r="E50" s="20">
        <f t="shared" si="37"/>
        <v>22.5908795022581</v>
      </c>
      <c r="F50" s="16" t="s">
        <v>73</v>
      </c>
      <c r="G50" s="13">
        <v>9</v>
      </c>
      <c r="H50" s="18">
        <f t="shared" si="21"/>
        <v>20.6137663</v>
      </c>
      <c r="I50" s="18">
        <f t="shared" si="22"/>
        <v>293.7637663</v>
      </c>
      <c r="J50" s="18">
        <f t="shared" si="23"/>
        <v>0.212582539097688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8"/>
        <v>0.25759212391164</v>
      </c>
      <c r="P50" s="18">
        <f t="shared" si="26"/>
        <v>0.0547595877527027</v>
      </c>
      <c r="Q50" s="24">
        <f t="shared" si="27"/>
        <v>0.00711874640785136</v>
      </c>
      <c r="R50" s="18">
        <f t="shared" si="28"/>
        <v>0.0100218354166667</v>
      </c>
      <c r="S50" s="25">
        <f t="shared" si="29"/>
        <v>0.710323619564998</v>
      </c>
      <c r="T50" s="3">
        <v>0.01</v>
      </c>
      <c r="U50" s="26">
        <f t="shared" si="30"/>
        <v>0.00710323619564998</v>
      </c>
      <c r="V50" s="25"/>
      <c r="W50" s="3"/>
      <c r="X50" s="26"/>
      <c r="Y50" s="28">
        <v>0.02</v>
      </c>
      <c r="Z50" s="3">
        <v>0.49</v>
      </c>
      <c r="AA50" s="27">
        <f t="shared" si="31"/>
        <v>0.0098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</v>
      </c>
      <c r="AO50" s="3">
        <v>0.5</v>
      </c>
      <c r="AP50" s="3">
        <f t="shared" si="32"/>
        <v>0.005</v>
      </c>
      <c r="AQ50" s="1">
        <f t="shared" si="33"/>
        <v>0.02190323619565</v>
      </c>
      <c r="AR50" s="29">
        <f t="shared" si="34"/>
        <v>7.70910416666667</v>
      </c>
      <c r="AS50" s="1">
        <f t="shared" si="35"/>
        <v>0.13</v>
      </c>
      <c r="AT50" s="2">
        <f t="shared" si="39"/>
        <v>180.541095890411</v>
      </c>
      <c r="AU50" s="1">
        <f t="shared" si="36"/>
        <v>26552.5618865949</v>
      </c>
    </row>
    <row r="51" s="1" customFormat="1" spans="1:47">
      <c r="A51" s="13"/>
      <c r="B51" s="13"/>
      <c r="C51" s="16">
        <v>9</v>
      </c>
      <c r="D51" s="19">
        <v>14.4232895967667</v>
      </c>
      <c r="E51" s="20">
        <f t="shared" si="37"/>
        <v>20.6137663</v>
      </c>
      <c r="F51" s="16" t="s">
        <v>73</v>
      </c>
      <c r="G51" s="13">
        <v>10</v>
      </c>
      <c r="H51" s="18">
        <f t="shared" si="21"/>
        <v>14.4232895967667</v>
      </c>
      <c r="I51" s="18">
        <f t="shared" si="22"/>
        <v>287.573289596767</v>
      </c>
      <c r="J51" s="18">
        <f t="shared" si="23"/>
        <v>0.104149961522889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8"/>
        <v>0.279923577825604</v>
      </c>
      <c r="P51" s="18">
        <f t="shared" si="26"/>
        <v>0.0291540298598861</v>
      </c>
      <c r="Q51" s="24">
        <f t="shared" si="27"/>
        <v>0.00379002388178519</v>
      </c>
      <c r="R51" s="18">
        <f t="shared" si="28"/>
        <v>0.0100218354166667</v>
      </c>
      <c r="S51" s="25">
        <f t="shared" si="29"/>
        <v>0.378176623763173</v>
      </c>
      <c r="T51" s="3">
        <v>0.01</v>
      </c>
      <c r="U51" s="26">
        <f t="shared" si="30"/>
        <v>0.00378176623763173</v>
      </c>
      <c r="V51" s="25"/>
      <c r="W51" s="3"/>
      <c r="X51" s="26"/>
      <c r="Y51" s="28">
        <v>0.02</v>
      </c>
      <c r="Z51" s="3">
        <v>0.49</v>
      </c>
      <c r="AA51" s="27">
        <f t="shared" si="31"/>
        <v>0.0098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</v>
      </c>
      <c r="AO51" s="3">
        <v>0.5</v>
      </c>
      <c r="AP51" s="3">
        <f t="shared" si="32"/>
        <v>0.005</v>
      </c>
      <c r="AQ51" s="1">
        <f t="shared" si="33"/>
        <v>0.0185817662376317</v>
      </c>
      <c r="AR51" s="29">
        <f t="shared" si="34"/>
        <v>7.70910416666667</v>
      </c>
      <c r="AS51" s="1">
        <f t="shared" si="35"/>
        <v>0.13</v>
      </c>
      <c r="AT51" s="2">
        <f t="shared" si="39"/>
        <v>180.541095890411</v>
      </c>
      <c r="AU51" s="1">
        <f t="shared" si="36"/>
        <v>22526.0547610286</v>
      </c>
    </row>
    <row r="52" s="1" customFormat="1" spans="1:47">
      <c r="A52" s="13"/>
      <c r="B52" s="13"/>
      <c r="C52" s="16">
        <v>10</v>
      </c>
      <c r="D52" s="19">
        <v>9.35979233387097</v>
      </c>
      <c r="E52" s="20">
        <f t="shared" si="37"/>
        <v>14.4232895967667</v>
      </c>
      <c r="F52" s="16" t="s">
        <v>73</v>
      </c>
      <c r="G52" s="13">
        <v>11</v>
      </c>
      <c r="H52" s="18">
        <f t="shared" si="21"/>
        <v>9.35979233387097</v>
      </c>
      <c r="I52" s="18">
        <f t="shared" si="22"/>
        <v>282.509792333871</v>
      </c>
      <c r="J52" s="18">
        <f t="shared" si="23"/>
        <v>0.0567682786354658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0.238231070567432</v>
      </c>
      <c r="O52" s="18">
        <f t="shared" si="38"/>
        <v>0.0896295190649526</v>
      </c>
      <c r="P52" s="18">
        <f t="shared" si="26"/>
        <v>0.00508811351224202</v>
      </c>
      <c r="Q52" s="24">
        <f t="shared" si="27"/>
        <v>0.000661454756591463</v>
      </c>
      <c r="R52" s="18">
        <f t="shared" si="28"/>
        <v>0.0100218354166667</v>
      </c>
      <c r="S52" s="25">
        <f t="shared" si="29"/>
        <v>0.0660013589418402</v>
      </c>
      <c r="T52" s="3">
        <v>0.01</v>
      </c>
      <c r="U52" s="26">
        <f t="shared" si="30"/>
        <v>0.000660013589418402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0.0154600135894184</v>
      </c>
      <c r="AR52" s="29">
        <f t="shared" si="34"/>
        <v>7.70910416666667</v>
      </c>
      <c r="AS52" s="1">
        <f t="shared" si="35"/>
        <v>0.13</v>
      </c>
      <c r="AT52" s="2">
        <f t="shared" si="39"/>
        <v>180.541095890411</v>
      </c>
      <c r="AU52" s="1">
        <f t="shared" si="36"/>
        <v>18741.6582615384</v>
      </c>
    </row>
    <row r="53" s="1" customFormat="1" spans="1:48">
      <c r="A53" s="13"/>
      <c r="B53" s="13"/>
      <c r="C53" s="16">
        <v>11</v>
      </c>
      <c r="D53" s="19">
        <v>-0.4159706379</v>
      </c>
      <c r="E53" s="20">
        <f t="shared" si="37"/>
        <v>9.35979233387097</v>
      </c>
      <c r="F53" s="16" t="s">
        <v>75</v>
      </c>
      <c r="G53" s="13">
        <v>12</v>
      </c>
      <c r="H53" s="18">
        <f t="shared" si="21"/>
        <v>-0.4159706379</v>
      </c>
      <c r="I53" s="18">
        <f t="shared" si="22"/>
        <v>272.7340293621</v>
      </c>
      <c r="J53" s="18">
        <f t="shared" si="23"/>
        <v>0.0165042435221995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8"/>
        <v>0.161632447219377</v>
      </c>
      <c r="P53" s="18">
        <f t="shared" si="26"/>
        <v>0.00266762126999766</v>
      </c>
      <c r="Q53" s="24">
        <f t="shared" si="27"/>
        <v>0.000346790765099696</v>
      </c>
      <c r="R53" s="18">
        <f t="shared" si="28"/>
        <v>0.0100218354166667</v>
      </c>
      <c r="S53" s="25">
        <f t="shared" si="29"/>
        <v>0.0346035182859789</v>
      </c>
      <c r="T53" s="3">
        <v>0.01</v>
      </c>
      <c r="U53" s="26">
        <f t="shared" si="30"/>
        <v>0.000346035182859789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0.0151460351828598</v>
      </c>
      <c r="AR53" s="29">
        <f t="shared" si="34"/>
        <v>7.70910416666667</v>
      </c>
      <c r="AS53" s="1">
        <f t="shared" si="35"/>
        <v>0.13</v>
      </c>
      <c r="AT53" s="2">
        <f t="shared" si="39"/>
        <v>180.541095890411</v>
      </c>
      <c r="AU53" s="1">
        <f t="shared" si="36"/>
        <v>18361.0327230685</v>
      </c>
      <c r="AV53" s="1">
        <f>SUM(AU42:AU53)</f>
        <v>313556.323418706</v>
      </c>
    </row>
    <row r="54" s="1" customFormat="1" spans="1:46">
      <c r="A54" s="13"/>
      <c r="B54" s="13"/>
      <c r="C54" s="16">
        <v>12</v>
      </c>
      <c r="D54" s="19">
        <v>-7.146812294</v>
      </c>
      <c r="E54" s="20">
        <f t="shared" si="37"/>
        <v>-0.4159706379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37:51"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</row>
    <row r="56" s="1" customFormat="1" spans="19:51">
      <c r="S56" s="23" t="s">
        <v>44</v>
      </c>
      <c r="T56" s="23"/>
      <c r="U56" s="23"/>
      <c r="V56" s="23" t="s">
        <v>45</v>
      </c>
      <c r="W56" s="23" t="s">
        <v>46</v>
      </c>
      <c r="X56" s="23" t="s">
        <v>47</v>
      </c>
      <c r="Y56" s="23" t="s">
        <v>48</v>
      </c>
      <c r="Z56" s="23" t="s">
        <v>49</v>
      </c>
      <c r="AA56" s="23" t="s">
        <v>50</v>
      </c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</row>
    <row r="57" s="1" customFormat="1" spans="1:52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 s="30"/>
    </row>
    <row r="58" s="1" customFormat="1" spans="1:52">
      <c r="A58" s="13" t="s">
        <v>71</v>
      </c>
      <c r="B58" s="13">
        <f>F7</f>
        <v>122.786</v>
      </c>
      <c r="C58" s="16" t="s">
        <v>72</v>
      </c>
      <c r="D58" s="17">
        <v>-5</v>
      </c>
      <c r="E58" s="16"/>
      <c r="F58" s="16"/>
      <c r="G58" s="13">
        <v>1</v>
      </c>
      <c r="H58" s="18">
        <f t="shared" ref="H58:H69" si="40">E59</f>
        <v>-5</v>
      </c>
      <c r="I58" s="18">
        <f t="shared" ref="I58:I69" si="41">H58+273.15</f>
        <v>268.15</v>
      </c>
      <c r="J58" s="18">
        <f t="shared" ref="J58:J69" si="42">EXP(($C$16*(I58-$C$14))/($C$17*I58*$C$14))</f>
        <v>0.00896487173486583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0.0247671166688378</v>
      </c>
      <c r="Q58" s="24">
        <f t="shared" ref="Q58:Q69" si="46">P58*$B$60</f>
        <v>0.00718246383396296</v>
      </c>
      <c r="R58" s="18">
        <f t="shared" ref="R58:R69" si="47">L58*$B$60</f>
        <v>0.80117865</v>
      </c>
      <c r="S58" s="25">
        <f t="shared" ref="S58:S69" si="48">Q58/R58</f>
        <v>0.00896487173486583</v>
      </c>
      <c r="T58" s="3">
        <v>0.27</v>
      </c>
      <c r="U58" s="26">
        <f t="shared" ref="U58:U69" si="49">S58*T58</f>
        <v>0.00242051536841377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0.226870306136083</v>
      </c>
      <c r="AC58" s="29">
        <f t="shared" ref="AC58:AC69" si="51">$B$58/12</f>
        <v>10.2321666666667</v>
      </c>
      <c r="AD58" s="1">
        <f t="shared" ref="AD58:AD69" si="52">$B$60</f>
        <v>0.29</v>
      </c>
      <c r="AE58" s="30">
        <f t="shared" ref="AE58:AE69" si="53">$E$7/12</f>
        <v>86.3387069899067</v>
      </c>
      <c r="AF58" s="1">
        <f t="shared" ref="AF58:AF69" si="54">AE58*10000*AC58*AB58</f>
        <v>2004244.97298348</v>
      </c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 s="30"/>
    </row>
    <row r="59" s="1" customFormat="1" spans="1:52">
      <c r="A59" s="13" t="s">
        <v>74</v>
      </c>
      <c r="B59" s="13">
        <v>27</v>
      </c>
      <c r="C59" s="16">
        <v>1</v>
      </c>
      <c r="D59" s="19">
        <v>-7.93768375822581</v>
      </c>
      <c r="E59" s="20">
        <f t="shared" ref="E59:E70" si="55">D58</f>
        <v>-5</v>
      </c>
      <c r="F59" s="16" t="s">
        <v>73</v>
      </c>
      <c r="G59" s="13">
        <v>2</v>
      </c>
      <c r="H59" s="18">
        <f t="shared" si="40"/>
        <v>-7.93768375822581</v>
      </c>
      <c r="I59" s="18">
        <f t="shared" si="41"/>
        <v>265.212316241774</v>
      </c>
      <c r="J59" s="18">
        <f t="shared" si="42"/>
        <v>0.00599608696963045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5.50060288333116</v>
      </c>
      <c r="P59" s="18">
        <f t="shared" si="45"/>
        <v>0.0329820932738537</v>
      </c>
      <c r="Q59" s="24">
        <f t="shared" si="46"/>
        <v>0.00956480704941756</v>
      </c>
      <c r="R59" s="18">
        <f t="shared" si="47"/>
        <v>0.80117865</v>
      </c>
      <c r="S59" s="25">
        <f t="shared" si="48"/>
        <v>0.0119384197886671</v>
      </c>
      <c r="T59" s="3">
        <v>0.27</v>
      </c>
      <c r="U59" s="26">
        <f t="shared" si="49"/>
        <v>0.00322337334294011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0.227026301440533</v>
      </c>
      <c r="AC59" s="29">
        <f t="shared" si="51"/>
        <v>10.2321666666667</v>
      </c>
      <c r="AD59" s="1">
        <f t="shared" si="52"/>
        <v>0.29</v>
      </c>
      <c r="AE59" s="30">
        <f t="shared" si="53"/>
        <v>86.3387069899067</v>
      </c>
      <c r="AF59" s="1">
        <f t="shared" si="54"/>
        <v>2005623.08548343</v>
      </c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 s="30"/>
    </row>
    <row r="60" s="1" customFormat="1" spans="1:52">
      <c r="A60" s="13" t="s">
        <v>37</v>
      </c>
      <c r="B60" s="13">
        <v>0.29</v>
      </c>
      <c r="C60" s="16">
        <v>2</v>
      </c>
      <c r="D60" s="19">
        <v>-4.72455572206897</v>
      </c>
      <c r="E60" s="20">
        <f t="shared" si="55"/>
        <v>-7.93768375822581</v>
      </c>
      <c r="F60" s="16" t="s">
        <v>73</v>
      </c>
      <c r="G60" s="13">
        <v>3</v>
      </c>
      <c r="H60" s="18">
        <f t="shared" si="40"/>
        <v>-4.72455572206897</v>
      </c>
      <c r="I60" s="18">
        <f t="shared" si="41"/>
        <v>268.425444277931</v>
      </c>
      <c r="J60" s="18">
        <f t="shared" si="42"/>
        <v>0.0093052080113833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8.23030579005731</v>
      </c>
      <c r="P60" s="18">
        <f t="shared" si="45"/>
        <v>0.0765847073737756</v>
      </c>
      <c r="Q60" s="24">
        <f t="shared" si="46"/>
        <v>0.0222095651383949</v>
      </c>
      <c r="R60" s="18">
        <f t="shared" si="47"/>
        <v>0.80117865</v>
      </c>
      <c r="S60" s="25">
        <f t="shared" si="48"/>
        <v>0.0277211145584008</v>
      </c>
      <c r="T60" s="3">
        <v>0.27</v>
      </c>
      <c r="U60" s="26">
        <f t="shared" si="49"/>
        <v>0.00748470093076823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0.227854277390848</v>
      </c>
      <c r="AC60" s="29">
        <f t="shared" si="51"/>
        <v>10.2321666666667</v>
      </c>
      <c r="AD60" s="1">
        <f t="shared" si="52"/>
        <v>0.29</v>
      </c>
      <c r="AE60" s="30">
        <f t="shared" si="53"/>
        <v>86.3387069899067</v>
      </c>
      <c r="AF60" s="1">
        <f t="shared" si="54"/>
        <v>2012937.69030957</v>
      </c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 s="30"/>
    </row>
    <row r="61" s="1" customFormat="1" spans="1:52">
      <c r="A61" s="13"/>
      <c r="B61" s="13"/>
      <c r="C61" s="16">
        <v>3</v>
      </c>
      <c r="D61" s="19">
        <v>2.58717251235484</v>
      </c>
      <c r="E61" s="20">
        <f t="shared" si="55"/>
        <v>-4.72455572206897</v>
      </c>
      <c r="F61" s="16" t="s">
        <v>73</v>
      </c>
      <c r="G61" s="13">
        <v>4</v>
      </c>
      <c r="H61" s="18">
        <f t="shared" si="40"/>
        <v>2.58717251235484</v>
      </c>
      <c r="I61" s="18">
        <f t="shared" si="41"/>
        <v>275.737172512355</v>
      </c>
      <c r="J61" s="18">
        <f t="shared" si="42"/>
        <v>0.0243478899622667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10.9164060826835</v>
      </c>
      <c r="P61" s="18">
        <f t="shared" si="45"/>
        <v>0.265791454084597</v>
      </c>
      <c r="Q61" s="24">
        <f t="shared" si="46"/>
        <v>0.0770795216845333</v>
      </c>
      <c r="R61" s="18">
        <f t="shared" si="47"/>
        <v>0.80117865</v>
      </c>
      <c r="S61" s="25">
        <f t="shared" si="48"/>
        <v>0.0962076581603033</v>
      </c>
      <c r="T61" s="3">
        <v>0.27</v>
      </c>
      <c r="U61" s="26">
        <f t="shared" si="49"/>
        <v>0.0259760677032819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0.231447149954748</v>
      </c>
      <c r="AC61" s="29">
        <f t="shared" si="51"/>
        <v>10.2321666666667</v>
      </c>
      <c r="AD61" s="1">
        <f t="shared" si="52"/>
        <v>0.29</v>
      </c>
      <c r="AE61" s="30">
        <f t="shared" si="53"/>
        <v>86.3387069899067</v>
      </c>
      <c r="AF61" s="1">
        <f t="shared" si="54"/>
        <v>2044678.27768483</v>
      </c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 s="30"/>
    </row>
    <row r="62" s="1" customFormat="1" spans="1:52">
      <c r="A62" s="13"/>
      <c r="B62" s="13"/>
      <c r="C62" s="16">
        <v>4</v>
      </c>
      <c r="D62" s="19">
        <v>11.96705587</v>
      </c>
      <c r="E62" s="20">
        <f t="shared" si="55"/>
        <v>2.58717251235484</v>
      </c>
      <c r="F62" s="16" t="s">
        <v>73</v>
      </c>
      <c r="G62" s="13">
        <v>5</v>
      </c>
      <c r="H62" s="18">
        <f t="shared" si="40"/>
        <v>11.96705587</v>
      </c>
      <c r="I62" s="18">
        <f t="shared" si="41"/>
        <v>285.11705587</v>
      </c>
      <c r="J62" s="18">
        <f t="shared" si="42"/>
        <v>0.0778004376384843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10.118083897169</v>
      </c>
      <c r="O62" s="18">
        <f t="shared" si="56"/>
        <v>3.29521573142995</v>
      </c>
      <c r="P62" s="18">
        <f t="shared" si="45"/>
        <v>0.256369226018468</v>
      </c>
      <c r="Q62" s="24">
        <f t="shared" si="46"/>
        <v>0.0743470755453557</v>
      </c>
      <c r="R62" s="18">
        <f t="shared" si="47"/>
        <v>0.80117865</v>
      </c>
      <c r="S62" s="25">
        <f t="shared" si="48"/>
        <v>0.0927971252670746</v>
      </c>
      <c r="T62" s="3">
        <v>0.27</v>
      </c>
      <c r="U62" s="26">
        <f t="shared" si="49"/>
        <v>0.0250552238221101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0.280068229988636</v>
      </c>
      <c r="AC62" s="29">
        <f t="shared" si="51"/>
        <v>10.2321666666667</v>
      </c>
      <c r="AD62" s="1">
        <f t="shared" si="52"/>
        <v>0.29</v>
      </c>
      <c r="AE62" s="30">
        <f t="shared" si="53"/>
        <v>86.3387069899067</v>
      </c>
      <c r="AF62" s="1">
        <f t="shared" si="54"/>
        <v>2474212.47675492</v>
      </c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 s="30"/>
    </row>
    <row r="63" s="1" customFormat="1" spans="1:52">
      <c r="A63" s="13"/>
      <c r="B63" s="13"/>
      <c r="C63" s="16">
        <v>5</v>
      </c>
      <c r="D63" s="19">
        <v>17.77437541</v>
      </c>
      <c r="E63" s="20">
        <f t="shared" si="55"/>
        <v>11.96705587</v>
      </c>
      <c r="F63" s="16" t="s">
        <v>75</v>
      </c>
      <c r="G63" s="13">
        <v>6</v>
      </c>
      <c r="H63" s="18">
        <f t="shared" si="40"/>
        <v>17.77437541</v>
      </c>
      <c r="I63" s="18">
        <f t="shared" si="41"/>
        <v>290.92437541</v>
      </c>
      <c r="J63" s="18">
        <f t="shared" si="42"/>
        <v>0.153828604980684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5.80153150541148</v>
      </c>
      <c r="P63" s="18">
        <f t="shared" si="45"/>
        <v>0.892441498228935</v>
      </c>
      <c r="Q63" s="24">
        <f t="shared" si="46"/>
        <v>0.258808034486391</v>
      </c>
      <c r="R63" s="18">
        <f t="shared" si="47"/>
        <v>0.80117865</v>
      </c>
      <c r="S63" s="25">
        <f t="shared" si="48"/>
        <v>0.32303411291151</v>
      </c>
      <c r="T63" s="3">
        <v>0.27</v>
      </c>
      <c r="U63" s="26">
        <f t="shared" si="49"/>
        <v>0.0872192104861077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0"/>
        <v>0.292146692597451</v>
      </c>
      <c r="AC63" s="29">
        <f t="shared" si="51"/>
        <v>10.2321666666667</v>
      </c>
      <c r="AD63" s="1">
        <f t="shared" si="52"/>
        <v>0.29</v>
      </c>
      <c r="AE63" s="30">
        <f t="shared" si="53"/>
        <v>86.3387069899067</v>
      </c>
      <c r="AF63" s="1">
        <f t="shared" si="54"/>
        <v>2580917.48534501</v>
      </c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 s="30"/>
    </row>
    <row r="64" s="1" customFormat="1" spans="1:52">
      <c r="A64" s="13"/>
      <c r="B64" s="13"/>
      <c r="C64" s="16">
        <v>6</v>
      </c>
      <c r="D64" s="19">
        <v>20.608648074</v>
      </c>
      <c r="E64" s="20">
        <f t="shared" si="55"/>
        <v>17.77437541</v>
      </c>
      <c r="F64" s="16" t="s">
        <v>73</v>
      </c>
      <c r="G64" s="13">
        <v>7</v>
      </c>
      <c r="H64" s="18">
        <f t="shared" si="40"/>
        <v>20.608648074</v>
      </c>
      <c r="I64" s="18">
        <f t="shared" si="41"/>
        <v>293.758648074</v>
      </c>
      <c r="J64" s="18">
        <f t="shared" si="42"/>
        <v>0.212459809720616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7.67177500718254</v>
      </c>
      <c r="P64" s="18">
        <f t="shared" si="45"/>
        <v>1.62994385824538</v>
      </c>
      <c r="Q64" s="24">
        <f t="shared" si="46"/>
        <v>0.47268371889116</v>
      </c>
      <c r="R64" s="18">
        <f t="shared" si="47"/>
        <v>0.80117865</v>
      </c>
      <c r="S64" s="25">
        <f t="shared" si="48"/>
        <v>0.589985415726143</v>
      </c>
      <c r="T64" s="3">
        <v>0.27</v>
      </c>
      <c r="U64" s="26">
        <f t="shared" si="49"/>
        <v>0.159296062246059</v>
      </c>
      <c r="V64" s="3">
        <v>220.1</v>
      </c>
      <c r="W64" s="27">
        <v>12.1</v>
      </c>
      <c r="X64" s="27">
        <v>4.5</v>
      </c>
      <c r="Y64" s="27">
        <v>1.5</v>
      </c>
      <c r="Z64" s="27">
        <v>6.8</v>
      </c>
      <c r="AA64" s="3">
        <v>30.2</v>
      </c>
      <c r="AB64" s="2">
        <f t="shared" si="50"/>
        <v>0.306151224894409</v>
      </c>
      <c r="AC64" s="29">
        <f t="shared" si="51"/>
        <v>10.2321666666667</v>
      </c>
      <c r="AD64" s="1">
        <f t="shared" si="52"/>
        <v>0.29</v>
      </c>
      <c r="AE64" s="30">
        <f t="shared" si="53"/>
        <v>86.3387069899067</v>
      </c>
      <c r="AF64" s="1">
        <f t="shared" si="54"/>
        <v>2704638.0106672</v>
      </c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 s="30"/>
    </row>
    <row r="65" s="1" customFormat="1" spans="1:52">
      <c r="A65" s="13"/>
      <c r="B65" s="13"/>
      <c r="C65" s="16">
        <v>7</v>
      </c>
      <c r="D65" s="19">
        <v>22.5908795022581</v>
      </c>
      <c r="E65" s="20">
        <f t="shared" si="55"/>
        <v>20.608648074</v>
      </c>
      <c r="F65" s="16" t="s">
        <v>73</v>
      </c>
      <c r="G65" s="13">
        <v>8</v>
      </c>
      <c r="H65" s="18">
        <f t="shared" si="40"/>
        <v>22.5908795022581</v>
      </c>
      <c r="I65" s="18">
        <f t="shared" si="41"/>
        <v>295.740879502258</v>
      </c>
      <c r="J65" s="18">
        <f t="shared" si="42"/>
        <v>0.265313987419784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8.80451614893716</v>
      </c>
      <c r="P65" s="18">
        <f t="shared" si="45"/>
        <v>2.3359612867764</v>
      </c>
      <c r="Q65" s="24">
        <f t="shared" si="46"/>
        <v>0.677428773165156</v>
      </c>
      <c r="R65" s="18">
        <f t="shared" si="47"/>
        <v>0.80117865</v>
      </c>
      <c r="S65" s="25">
        <f t="shared" si="48"/>
        <v>0.845540221478887</v>
      </c>
      <c r="T65" s="3">
        <v>0.27</v>
      </c>
      <c r="U65" s="26">
        <f t="shared" si="49"/>
        <v>0.2282958597993</v>
      </c>
      <c r="V65" s="3">
        <v>220.1</v>
      </c>
      <c r="W65" s="27">
        <v>12.1</v>
      </c>
      <c r="X65" s="27">
        <v>4.5</v>
      </c>
      <c r="Y65" s="27">
        <v>1.5</v>
      </c>
      <c r="Z65" s="27">
        <v>6.8</v>
      </c>
      <c r="AA65" s="3">
        <v>30.2</v>
      </c>
      <c r="AB65" s="2">
        <f t="shared" si="50"/>
        <v>0.319557885559004</v>
      </c>
      <c r="AC65" s="29">
        <f t="shared" si="51"/>
        <v>10.2321666666667</v>
      </c>
      <c r="AD65" s="1">
        <f t="shared" si="52"/>
        <v>0.29</v>
      </c>
      <c r="AE65" s="30">
        <f t="shared" si="53"/>
        <v>86.3387069899067</v>
      </c>
      <c r="AF65" s="1">
        <f t="shared" si="54"/>
        <v>2823076.74643279</v>
      </c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 s="30"/>
    </row>
    <row r="66" s="1" customFormat="1" spans="1:52">
      <c r="A66" s="13"/>
      <c r="B66" s="13"/>
      <c r="C66" s="16">
        <v>8</v>
      </c>
      <c r="D66" s="19">
        <v>20.6137663</v>
      </c>
      <c r="E66" s="20">
        <f t="shared" si="55"/>
        <v>22.5908795022581</v>
      </c>
      <c r="F66" s="16" t="s">
        <v>73</v>
      </c>
      <c r="G66" s="13">
        <v>9</v>
      </c>
      <c r="H66" s="18">
        <f t="shared" si="40"/>
        <v>20.6137663</v>
      </c>
      <c r="I66" s="18">
        <f t="shared" si="41"/>
        <v>293.7637663</v>
      </c>
      <c r="J66" s="18">
        <f t="shared" si="42"/>
        <v>0.212582539097688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9.23123986216076</v>
      </c>
      <c r="P66" s="18">
        <f t="shared" si="45"/>
        <v>1.96240040891793</v>
      </c>
      <c r="Q66" s="24">
        <f t="shared" si="46"/>
        <v>0.569096118586199</v>
      </c>
      <c r="R66" s="18">
        <f t="shared" si="47"/>
        <v>0.80117865</v>
      </c>
      <c r="S66" s="25">
        <f t="shared" si="48"/>
        <v>0.710323619564998</v>
      </c>
      <c r="T66" s="3">
        <v>0.27</v>
      </c>
      <c r="U66" s="26">
        <f t="shared" si="49"/>
        <v>0.191787377282549</v>
      </c>
      <c r="V66" s="3">
        <v>180.9</v>
      </c>
      <c r="W66" s="27">
        <v>6</v>
      </c>
      <c r="X66" s="27">
        <v>3</v>
      </c>
      <c r="Y66" s="27">
        <v>0.3</v>
      </c>
      <c r="Z66" s="27">
        <v>6</v>
      </c>
      <c r="AA66" s="3">
        <v>30.2</v>
      </c>
      <c r="AB66" s="2">
        <f t="shared" si="50"/>
        <v>0.263664287405999</v>
      </c>
      <c r="AC66" s="29">
        <f t="shared" si="51"/>
        <v>10.2321666666667</v>
      </c>
      <c r="AD66" s="1">
        <f t="shared" si="52"/>
        <v>0.29</v>
      </c>
      <c r="AE66" s="30">
        <f t="shared" si="53"/>
        <v>86.3387069899067</v>
      </c>
      <c r="AF66" s="1">
        <f t="shared" si="54"/>
        <v>2329294.79220506</v>
      </c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 s="30"/>
    </row>
    <row r="67" s="1" customFormat="1" spans="1:52">
      <c r="A67" s="13"/>
      <c r="B67" s="13"/>
      <c r="C67" s="16">
        <v>9</v>
      </c>
      <c r="D67" s="19">
        <v>14.4232895967667</v>
      </c>
      <c r="E67" s="20">
        <f t="shared" si="55"/>
        <v>20.6137663</v>
      </c>
      <c r="F67" s="16" t="s">
        <v>73</v>
      </c>
      <c r="G67" s="13">
        <v>10</v>
      </c>
      <c r="H67" s="18">
        <f t="shared" si="40"/>
        <v>14.4232895967667</v>
      </c>
      <c r="I67" s="18">
        <f t="shared" si="41"/>
        <v>287.573289596767</v>
      </c>
      <c r="J67" s="18">
        <f t="shared" si="42"/>
        <v>0.104149961522889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10.0315244532428</v>
      </c>
      <c r="P67" s="18">
        <f t="shared" si="45"/>
        <v>1.04478288582116</v>
      </c>
      <c r="Q67" s="24">
        <f t="shared" si="46"/>
        <v>0.302987036888137</v>
      </c>
      <c r="R67" s="18">
        <f t="shared" si="47"/>
        <v>0.80117865</v>
      </c>
      <c r="S67" s="25">
        <f t="shared" si="48"/>
        <v>0.378176623763173</v>
      </c>
      <c r="T67" s="3">
        <v>0.27</v>
      </c>
      <c r="U67" s="26">
        <f t="shared" si="49"/>
        <v>0.102107688416057</v>
      </c>
      <c r="V67" s="3">
        <v>180.9</v>
      </c>
      <c r="W67" s="27">
        <v>6</v>
      </c>
      <c r="X67" s="27">
        <v>3</v>
      </c>
      <c r="Y67" s="27">
        <v>0.3</v>
      </c>
      <c r="Z67" s="27">
        <v>6</v>
      </c>
      <c r="AA67" s="3">
        <v>30.2</v>
      </c>
      <c r="AB67" s="2">
        <f t="shared" si="50"/>
        <v>0.24623952385924</v>
      </c>
      <c r="AC67" s="29">
        <f t="shared" si="51"/>
        <v>10.2321666666667</v>
      </c>
      <c r="AD67" s="1">
        <f t="shared" si="52"/>
        <v>0.29</v>
      </c>
      <c r="AE67" s="30">
        <f t="shared" si="53"/>
        <v>86.3387069899067</v>
      </c>
      <c r="AF67" s="1">
        <f t="shared" si="54"/>
        <v>2175358.84819011</v>
      </c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 s="30"/>
    </row>
    <row r="68" s="1" customFormat="1" spans="1:52">
      <c r="A68" s="13"/>
      <c r="B68" s="13"/>
      <c r="C68" s="16">
        <v>10</v>
      </c>
      <c r="D68" s="19">
        <v>9.35979233387097</v>
      </c>
      <c r="E68" s="20">
        <f t="shared" si="55"/>
        <v>14.4232895967667</v>
      </c>
      <c r="F68" s="16" t="s">
        <v>73</v>
      </c>
      <c r="G68" s="13">
        <v>11</v>
      </c>
      <c r="H68" s="18">
        <f t="shared" si="40"/>
        <v>9.35979233387097</v>
      </c>
      <c r="I68" s="18">
        <f t="shared" si="41"/>
        <v>282.509792333871</v>
      </c>
      <c r="J68" s="18">
        <f t="shared" si="42"/>
        <v>0.0567682786354658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8.53740448905059</v>
      </c>
      <c r="O68" s="18">
        <f t="shared" si="56"/>
        <v>3.21202207837108</v>
      </c>
      <c r="P68" s="18">
        <f t="shared" si="45"/>
        <v>0.182340964328238</v>
      </c>
      <c r="Q68" s="24">
        <f t="shared" si="46"/>
        <v>0.0528788796551889</v>
      </c>
      <c r="R68" s="18">
        <f t="shared" si="47"/>
        <v>0.80117865</v>
      </c>
      <c r="S68" s="25">
        <f t="shared" si="48"/>
        <v>0.0660013589418402</v>
      </c>
      <c r="T68" s="3">
        <v>0.27</v>
      </c>
      <c r="U68" s="26">
        <f t="shared" si="49"/>
        <v>0.0178203669142968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0.229862497291448</v>
      </c>
      <c r="AC68" s="29">
        <f t="shared" si="51"/>
        <v>10.2321666666667</v>
      </c>
      <c r="AD68" s="1">
        <f t="shared" si="52"/>
        <v>0.29</v>
      </c>
      <c r="AE68" s="30">
        <f t="shared" si="53"/>
        <v>86.3387069899067</v>
      </c>
      <c r="AF68" s="1">
        <f t="shared" si="54"/>
        <v>2030678.9483392</v>
      </c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 s="30"/>
    </row>
    <row r="69" s="1" customFormat="1" spans="1:33">
      <c r="A69" s="13"/>
      <c r="B69" s="13"/>
      <c r="C69" s="16">
        <v>11</v>
      </c>
      <c r="D69" s="19">
        <v>-0.4159706379</v>
      </c>
      <c r="E69" s="20">
        <f t="shared" si="55"/>
        <v>9.35979233387097</v>
      </c>
      <c r="F69" s="16" t="s">
        <v>75</v>
      </c>
      <c r="G69" s="13">
        <v>12</v>
      </c>
      <c r="H69" s="18">
        <f t="shared" si="40"/>
        <v>-0.4159706379</v>
      </c>
      <c r="I69" s="18">
        <f t="shared" si="41"/>
        <v>272.7340293621</v>
      </c>
      <c r="J69" s="18">
        <f t="shared" si="42"/>
        <v>0.0165042435221995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5.79236611404284</v>
      </c>
      <c r="P69" s="18">
        <f t="shared" si="45"/>
        <v>0.0955986209158995</v>
      </c>
      <c r="Q69" s="24">
        <f t="shared" si="46"/>
        <v>0.0277236000656109</v>
      </c>
      <c r="R69" s="18">
        <f t="shared" si="47"/>
        <v>0.80117865</v>
      </c>
      <c r="S69" s="25">
        <f t="shared" si="48"/>
        <v>0.0346035182859789</v>
      </c>
      <c r="T69" s="3">
        <v>0.27</v>
      </c>
      <c r="U69" s="26">
        <f t="shared" si="49"/>
        <v>0.0093429499372143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0.228215335172801</v>
      </c>
      <c r="AC69" s="29">
        <f t="shared" si="51"/>
        <v>10.2321666666667</v>
      </c>
      <c r="AD69" s="1">
        <f t="shared" si="52"/>
        <v>0.29</v>
      </c>
      <c r="AE69" s="30">
        <f t="shared" si="53"/>
        <v>86.3387069899067</v>
      </c>
      <c r="AF69" s="1">
        <f t="shared" si="54"/>
        <v>2016127.39043719</v>
      </c>
      <c r="AG69" s="1">
        <f>SUM(AF58:AF69)</f>
        <v>27201788.7248328</v>
      </c>
    </row>
    <row r="70" s="1" customFormat="1" spans="1:46">
      <c r="A70" s="13"/>
      <c r="B70" s="13"/>
      <c r="C70" s="16">
        <v>12</v>
      </c>
      <c r="D70" s="19">
        <v>-7.146812294</v>
      </c>
      <c r="E70" s="20">
        <f t="shared" si="55"/>
        <v>-0.4159706379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3" t="s">
        <v>44</v>
      </c>
      <c r="T72" s="23"/>
      <c r="U72" s="23"/>
      <c r="V72" s="23" t="s">
        <v>45</v>
      </c>
      <c r="W72" s="23"/>
      <c r="X72" s="23"/>
      <c r="Y72" s="23" t="s">
        <v>46</v>
      </c>
      <c r="Z72" s="23"/>
      <c r="AA72" s="23"/>
      <c r="AB72" s="23" t="s">
        <v>47</v>
      </c>
      <c r="AC72" s="23"/>
      <c r="AD72" s="23"/>
      <c r="AE72" s="23" t="s">
        <v>48</v>
      </c>
      <c r="AF72" s="23"/>
      <c r="AG72" s="23"/>
      <c r="AH72" s="23" t="s">
        <v>49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51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4" t="s">
        <v>11</v>
      </c>
      <c r="AR73" s="34" t="s">
        <v>12</v>
      </c>
      <c r="AS73" s="34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-5</v>
      </c>
      <c r="E74" s="16"/>
      <c r="F74" s="16"/>
      <c r="G74" s="13">
        <v>1</v>
      </c>
      <c r="H74" s="18">
        <f t="shared" ref="H74:H85" si="57">E75</f>
        <v>-5</v>
      </c>
      <c r="I74" s="18">
        <f t="shared" ref="I74:I85" si="58">H74+273.15</f>
        <v>268.15</v>
      </c>
      <c r="J74" s="18">
        <f t="shared" ref="J74:J85" si="59">EXP(($C$16*(I74-$C$14))/($C$17*I74*$C$14))</f>
        <v>0.00896487173486583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0.00467267044564677</v>
      </c>
      <c r="Q74" s="24">
        <f t="shared" ref="Q74:Q85" si="63">P74*$B$76</f>
        <v>0.00121489431586816</v>
      </c>
      <c r="R74" s="18">
        <f t="shared" ref="R74:R85" si="64">L74*$B$76</f>
        <v>0.1355172</v>
      </c>
      <c r="S74" s="25">
        <f t="shared" ref="S74:S85" si="65">Q74/R74</f>
        <v>0.00896487173486583</v>
      </c>
      <c r="T74" s="3">
        <v>0.01</v>
      </c>
      <c r="U74" s="26">
        <f t="shared" ref="U74:U85" si="66">S74*T74</f>
        <v>8.96487173486583e-5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0.00557964871734866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>$E$8/12</f>
        <v>0.141416666666667</v>
      </c>
      <c r="AX74" s="1">
        <f t="shared" ref="AX74:AX85" si="72">AW74*10000*AV74*0.67*AU74*AT74</f>
        <v>71.6434805519758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-7.93768375822581</v>
      </c>
      <c r="E75" s="20">
        <f t="shared" ref="E75:E86" si="73">D74</f>
        <v>-5</v>
      </c>
      <c r="F75" s="16" t="s">
        <v>73</v>
      </c>
      <c r="G75" s="13">
        <v>2</v>
      </c>
      <c r="H75" s="18">
        <f t="shared" si="57"/>
        <v>-7.93768375822581</v>
      </c>
      <c r="I75" s="18">
        <f t="shared" si="58"/>
        <v>265.212316241774</v>
      </c>
      <c r="J75" s="18">
        <f t="shared" si="59"/>
        <v>0.00599608696963045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1.03776732955435</v>
      </c>
      <c r="P75" s="18">
        <f t="shared" si="62"/>
        <v>0.00622254316224905</v>
      </c>
      <c r="Q75" s="24">
        <f t="shared" si="63"/>
        <v>0.00161786122218475</v>
      </c>
      <c r="R75" s="18">
        <f t="shared" si="64"/>
        <v>0.1355172</v>
      </c>
      <c r="S75" s="25">
        <f t="shared" si="65"/>
        <v>0.0119384197886671</v>
      </c>
      <c r="T75" s="3">
        <v>0.01</v>
      </c>
      <c r="U75" s="26">
        <f t="shared" si="66"/>
        <v>0.000119384197886671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0.00560938419788667</v>
      </c>
      <c r="AU75" s="29">
        <f t="shared" si="70"/>
        <v>52.122</v>
      </c>
      <c r="AV75" s="1">
        <f t="shared" si="71"/>
        <v>0.26</v>
      </c>
      <c r="AW75" s="2">
        <f t="shared" ref="AW75:AW85" si="75">$E$8/12</f>
        <v>0.141416666666667</v>
      </c>
      <c r="AX75" s="1">
        <f t="shared" si="72"/>
        <v>72.0252883376532</v>
      </c>
    </row>
    <row r="76" s="1" customFormat="1" spans="1:50">
      <c r="A76" s="13" t="s">
        <v>37</v>
      </c>
      <c r="B76" s="13">
        <v>0.26</v>
      </c>
      <c r="C76" s="16">
        <v>2</v>
      </c>
      <c r="D76" s="19">
        <v>-4.72455572206897</v>
      </c>
      <c r="E76" s="20">
        <f t="shared" si="73"/>
        <v>-7.93768375822581</v>
      </c>
      <c r="F76" s="16" t="s">
        <v>73</v>
      </c>
      <c r="G76" s="13">
        <v>3</v>
      </c>
      <c r="H76" s="18">
        <f t="shared" si="57"/>
        <v>-4.72455572206897</v>
      </c>
      <c r="I76" s="18">
        <f t="shared" si="58"/>
        <v>268.425444277931</v>
      </c>
      <c r="J76" s="18">
        <f t="shared" si="59"/>
        <v>0.0093052080113833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1.5527647863921</v>
      </c>
      <c r="P76" s="18">
        <f t="shared" si="62"/>
        <v>0.0144487993301297</v>
      </c>
      <c r="Q76" s="24">
        <f t="shared" si="63"/>
        <v>0.00375668782583372</v>
      </c>
      <c r="R76" s="18">
        <f t="shared" si="64"/>
        <v>0.1355172</v>
      </c>
      <c r="S76" s="25">
        <f t="shared" si="65"/>
        <v>0.0277211145584008</v>
      </c>
      <c r="T76" s="3">
        <v>0.01</v>
      </c>
      <c r="U76" s="26">
        <f t="shared" si="66"/>
        <v>0.000277211145584008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0.00576721114558401</v>
      </c>
      <c r="AU76" s="29">
        <f t="shared" si="70"/>
        <v>52.122</v>
      </c>
      <c r="AV76" s="1">
        <f t="shared" si="71"/>
        <v>0.26</v>
      </c>
      <c r="AW76" s="2">
        <f t="shared" si="75"/>
        <v>0.141416666666667</v>
      </c>
      <c r="AX76" s="1">
        <f t="shared" si="72"/>
        <v>74.0518087210556</v>
      </c>
    </row>
    <row r="77" s="1" customFormat="1" spans="1:50">
      <c r="A77" s="13"/>
      <c r="B77" s="13"/>
      <c r="C77" s="16">
        <v>3</v>
      </c>
      <c r="D77" s="19">
        <v>2.58717251235484</v>
      </c>
      <c r="E77" s="20">
        <f t="shared" si="73"/>
        <v>-4.72455572206897</v>
      </c>
      <c r="F77" s="16" t="s">
        <v>73</v>
      </c>
      <c r="G77" s="13">
        <v>4</v>
      </c>
      <c r="H77" s="18">
        <f t="shared" si="57"/>
        <v>2.58717251235484</v>
      </c>
      <c r="I77" s="18">
        <f t="shared" si="58"/>
        <v>275.737172512355</v>
      </c>
      <c r="J77" s="18">
        <f t="shared" si="59"/>
        <v>0.0243478899622667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2.05953598706197</v>
      </c>
      <c r="P77" s="18">
        <f t="shared" si="62"/>
        <v>0.0501453555863133</v>
      </c>
      <c r="Q77" s="24">
        <f t="shared" si="63"/>
        <v>0.0130377924524415</v>
      </c>
      <c r="R77" s="18">
        <f t="shared" si="64"/>
        <v>0.1355172</v>
      </c>
      <c r="S77" s="25">
        <f t="shared" si="65"/>
        <v>0.0962076581603033</v>
      </c>
      <c r="T77" s="3">
        <v>0.01</v>
      </c>
      <c r="U77" s="26">
        <f t="shared" si="66"/>
        <v>0.000962076581603033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0.00645207658160303</v>
      </c>
      <c r="AU77" s="29">
        <f t="shared" si="70"/>
        <v>52.122</v>
      </c>
      <c r="AV77" s="1">
        <f t="shared" si="71"/>
        <v>0.26</v>
      </c>
      <c r="AW77" s="2">
        <f t="shared" si="75"/>
        <v>0.141416666666667</v>
      </c>
      <c r="AX77" s="1">
        <f t="shared" si="72"/>
        <v>82.8455780122278</v>
      </c>
    </row>
    <row r="78" s="1" customFormat="1" spans="1:50">
      <c r="A78" s="13"/>
      <c r="B78" s="13"/>
      <c r="C78" s="16">
        <v>4</v>
      </c>
      <c r="D78" s="19">
        <v>11.96705587</v>
      </c>
      <c r="E78" s="20">
        <f t="shared" si="73"/>
        <v>2.58717251235484</v>
      </c>
      <c r="F78" s="16" t="s">
        <v>73</v>
      </c>
      <c r="G78" s="13">
        <v>5</v>
      </c>
      <c r="H78" s="18">
        <f t="shared" si="57"/>
        <v>11.96705587</v>
      </c>
      <c r="I78" s="18">
        <f t="shared" si="58"/>
        <v>285.11705587</v>
      </c>
      <c r="J78" s="18">
        <f t="shared" si="59"/>
        <v>0.0778004376384843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1.90892109990188</v>
      </c>
      <c r="O78" s="18">
        <f t="shared" si="74"/>
        <v>0.621689531573783</v>
      </c>
      <c r="P78" s="18">
        <f t="shared" si="62"/>
        <v>0.0483677176317046</v>
      </c>
      <c r="Q78" s="24">
        <f t="shared" si="63"/>
        <v>0.0125756065842432</v>
      </c>
      <c r="R78" s="18">
        <f t="shared" si="64"/>
        <v>0.1355172</v>
      </c>
      <c r="S78" s="25">
        <f t="shared" si="65"/>
        <v>0.0927971252670746</v>
      </c>
      <c r="T78" s="3">
        <v>0.01</v>
      </c>
      <c r="U78" s="26">
        <f t="shared" si="66"/>
        <v>0.000927971252670746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0.0108779712526707</v>
      </c>
      <c r="AU78" s="29">
        <f t="shared" si="70"/>
        <v>52.122</v>
      </c>
      <c r="AV78" s="1">
        <f t="shared" si="71"/>
        <v>0.26</v>
      </c>
      <c r="AW78" s="2">
        <f t="shared" si="75"/>
        <v>0.141416666666667</v>
      </c>
      <c r="AX78" s="1">
        <f t="shared" si="72"/>
        <v>139.674693043399</v>
      </c>
    </row>
    <row r="79" s="1" customFormat="1" spans="1:50">
      <c r="A79" s="13"/>
      <c r="B79" s="13"/>
      <c r="C79" s="16">
        <v>5</v>
      </c>
      <c r="D79" s="19">
        <v>17.77437541</v>
      </c>
      <c r="E79" s="20">
        <f t="shared" si="73"/>
        <v>11.96705587</v>
      </c>
      <c r="F79" s="16" t="s">
        <v>75</v>
      </c>
      <c r="G79" s="13">
        <v>6</v>
      </c>
      <c r="H79" s="18">
        <f t="shared" si="57"/>
        <v>17.77437541</v>
      </c>
      <c r="I79" s="18">
        <f t="shared" si="58"/>
        <v>290.92437541</v>
      </c>
      <c r="J79" s="18">
        <f t="shared" si="59"/>
        <v>0.153828604980684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1.09454181394208</v>
      </c>
      <c r="P79" s="18">
        <f t="shared" si="62"/>
        <v>0.168371840331737</v>
      </c>
      <c r="Q79" s="24">
        <f t="shared" si="63"/>
        <v>0.0437766784862517</v>
      </c>
      <c r="R79" s="18">
        <f t="shared" si="64"/>
        <v>0.1355172</v>
      </c>
      <c r="S79" s="25">
        <f t="shared" si="65"/>
        <v>0.32303411291151</v>
      </c>
      <c r="T79" s="3">
        <v>0.01</v>
      </c>
      <c r="U79" s="26">
        <f t="shared" si="66"/>
        <v>0.0032303411291151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0.0131803411291151</v>
      </c>
      <c r="AU79" s="29">
        <f t="shared" si="70"/>
        <v>52.122</v>
      </c>
      <c r="AV79" s="1">
        <f t="shared" si="71"/>
        <v>0.26</v>
      </c>
      <c r="AW79" s="2">
        <f t="shared" si="75"/>
        <v>0.141416666666667</v>
      </c>
      <c r="AX79" s="1">
        <f t="shared" si="72"/>
        <v>169.237448661619</v>
      </c>
    </row>
    <row r="80" s="1" customFormat="1" spans="1:50">
      <c r="A80" s="13"/>
      <c r="B80" s="13"/>
      <c r="C80" s="16">
        <v>6</v>
      </c>
      <c r="D80" s="19">
        <v>20.608648074</v>
      </c>
      <c r="E80" s="20">
        <f t="shared" si="73"/>
        <v>17.77437541</v>
      </c>
      <c r="F80" s="16" t="s">
        <v>73</v>
      </c>
      <c r="G80" s="13">
        <v>7</v>
      </c>
      <c r="H80" s="18">
        <f t="shared" si="57"/>
        <v>20.608648074</v>
      </c>
      <c r="I80" s="18">
        <f t="shared" si="58"/>
        <v>293.758648074</v>
      </c>
      <c r="J80" s="18">
        <f t="shared" si="59"/>
        <v>0.212459809720616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1.44738997361034</v>
      </c>
      <c r="P80" s="18">
        <f t="shared" si="62"/>
        <v>0.307512198384781</v>
      </c>
      <c r="Q80" s="24">
        <f t="shared" si="63"/>
        <v>0.0799531715800429</v>
      </c>
      <c r="R80" s="18">
        <f t="shared" si="64"/>
        <v>0.1355172</v>
      </c>
      <c r="S80" s="25">
        <f t="shared" si="65"/>
        <v>0.589985415726144</v>
      </c>
      <c r="T80" s="3">
        <v>0.01</v>
      </c>
      <c r="U80" s="26">
        <f t="shared" si="66"/>
        <v>0.00589985415726144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8"/>
        <v>0.0075</v>
      </c>
      <c r="AT80" s="2">
        <f t="shared" si="69"/>
        <v>0.0158498541572614</v>
      </c>
      <c r="AU80" s="29">
        <f t="shared" si="70"/>
        <v>52.122</v>
      </c>
      <c r="AV80" s="1">
        <f t="shared" si="71"/>
        <v>0.26</v>
      </c>
      <c r="AW80" s="2">
        <f t="shared" si="75"/>
        <v>0.141416666666667</v>
      </c>
      <c r="AX80" s="1">
        <f t="shared" si="72"/>
        <v>203.514374397211</v>
      </c>
    </row>
    <row r="81" s="1" customFormat="1" spans="1:50">
      <c r="A81" s="13"/>
      <c r="B81" s="13"/>
      <c r="C81" s="16">
        <v>7</v>
      </c>
      <c r="D81" s="19">
        <v>22.5908795022581</v>
      </c>
      <c r="E81" s="20">
        <f t="shared" si="73"/>
        <v>20.608648074</v>
      </c>
      <c r="F81" s="16" t="s">
        <v>73</v>
      </c>
      <c r="G81" s="13">
        <v>8</v>
      </c>
      <c r="H81" s="18">
        <f t="shared" si="57"/>
        <v>22.5908795022581</v>
      </c>
      <c r="I81" s="18">
        <f t="shared" si="58"/>
        <v>295.740879502258</v>
      </c>
      <c r="J81" s="18">
        <f t="shared" si="59"/>
        <v>0.265313987419784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1.66109777522556</v>
      </c>
      <c r="P81" s="18">
        <f t="shared" si="62"/>
        <v>0.440712474239226</v>
      </c>
      <c r="Q81" s="24">
        <f t="shared" si="63"/>
        <v>0.114585243302199</v>
      </c>
      <c r="R81" s="18">
        <f t="shared" si="64"/>
        <v>0.1355172</v>
      </c>
      <c r="S81" s="25">
        <f t="shared" si="65"/>
        <v>0.845540221478887</v>
      </c>
      <c r="T81" s="3">
        <v>0.01</v>
      </c>
      <c r="U81" s="26">
        <f t="shared" si="66"/>
        <v>0.00845540221478887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0.015</v>
      </c>
      <c r="AR81" s="3">
        <v>0.5</v>
      </c>
      <c r="AS81" s="3">
        <f t="shared" si="68"/>
        <v>0.0075</v>
      </c>
      <c r="AT81" s="2">
        <f t="shared" si="69"/>
        <v>0.0184054022147889</v>
      </c>
      <c r="AU81" s="29">
        <f t="shared" si="70"/>
        <v>52.122</v>
      </c>
      <c r="AV81" s="1">
        <f t="shared" si="71"/>
        <v>0.26</v>
      </c>
      <c r="AW81" s="2">
        <f t="shared" si="75"/>
        <v>0.141416666666667</v>
      </c>
      <c r="AX81" s="1">
        <f t="shared" si="72"/>
        <v>236.327973753356</v>
      </c>
    </row>
    <row r="82" s="1" customFormat="1" spans="1:50">
      <c r="A82" s="13"/>
      <c r="B82" s="13"/>
      <c r="C82" s="16">
        <v>8</v>
      </c>
      <c r="D82" s="19">
        <v>20.6137663</v>
      </c>
      <c r="E82" s="20">
        <f t="shared" si="73"/>
        <v>22.5908795022581</v>
      </c>
      <c r="F82" s="16" t="s">
        <v>73</v>
      </c>
      <c r="G82" s="13">
        <v>9</v>
      </c>
      <c r="H82" s="18">
        <f t="shared" si="57"/>
        <v>20.6137663</v>
      </c>
      <c r="I82" s="18">
        <f t="shared" si="58"/>
        <v>293.7637663</v>
      </c>
      <c r="J82" s="18">
        <f t="shared" si="59"/>
        <v>0.212582539097688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1.74160530098633</v>
      </c>
      <c r="P82" s="18">
        <f t="shared" si="62"/>
        <v>0.370234876989668</v>
      </c>
      <c r="Q82" s="24">
        <f t="shared" si="63"/>
        <v>0.0962610680173137</v>
      </c>
      <c r="R82" s="18">
        <f t="shared" si="64"/>
        <v>0.1355172</v>
      </c>
      <c r="S82" s="25">
        <f t="shared" si="65"/>
        <v>0.710323619564998</v>
      </c>
      <c r="T82" s="3">
        <v>0.01</v>
      </c>
      <c r="U82" s="26">
        <f t="shared" si="66"/>
        <v>0.00710323619564998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0.001</v>
      </c>
      <c r="AF82" s="3">
        <v>0.49</v>
      </c>
      <c r="AG82" s="26">
        <f t="shared" si="67"/>
        <v>0.00049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</v>
      </c>
      <c r="AR82" s="3">
        <v>0.5</v>
      </c>
      <c r="AS82" s="3">
        <f t="shared" si="68"/>
        <v>0.005</v>
      </c>
      <c r="AT82" s="2">
        <f t="shared" si="69"/>
        <v>0.01259323619565</v>
      </c>
      <c r="AU82" s="29">
        <f t="shared" si="70"/>
        <v>52.122</v>
      </c>
      <c r="AV82" s="1">
        <f t="shared" si="71"/>
        <v>0.26</v>
      </c>
      <c r="AW82" s="2">
        <f t="shared" si="75"/>
        <v>0.141416666666667</v>
      </c>
      <c r="AX82" s="1">
        <f t="shared" si="72"/>
        <v>161.698938082648</v>
      </c>
    </row>
    <row r="83" s="1" customFormat="1" spans="1:50">
      <c r="A83" s="13"/>
      <c r="B83" s="13"/>
      <c r="C83" s="16">
        <v>9</v>
      </c>
      <c r="D83" s="19">
        <v>14.4232895967667</v>
      </c>
      <c r="E83" s="20">
        <f t="shared" si="73"/>
        <v>20.6137663</v>
      </c>
      <c r="F83" s="16" t="s">
        <v>73</v>
      </c>
      <c r="G83" s="13">
        <v>10</v>
      </c>
      <c r="H83" s="18">
        <f t="shared" si="57"/>
        <v>14.4232895967667</v>
      </c>
      <c r="I83" s="18">
        <f t="shared" si="58"/>
        <v>287.573289596767</v>
      </c>
      <c r="J83" s="18">
        <f t="shared" si="59"/>
        <v>0.104149961522889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1.89259042399667</v>
      </c>
      <c r="P83" s="18">
        <f t="shared" si="62"/>
        <v>0.197113219837841</v>
      </c>
      <c r="Q83" s="24">
        <f t="shared" si="63"/>
        <v>0.0512494371578387</v>
      </c>
      <c r="R83" s="18">
        <f t="shared" si="64"/>
        <v>0.1355172</v>
      </c>
      <c r="S83" s="25">
        <f t="shared" si="65"/>
        <v>0.378176623763173</v>
      </c>
      <c r="T83" s="3">
        <v>0.01</v>
      </c>
      <c r="U83" s="26">
        <f t="shared" si="66"/>
        <v>0.00378176623763173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0.001</v>
      </c>
      <c r="AF83" s="3">
        <v>0.49</v>
      </c>
      <c r="AG83" s="26">
        <f t="shared" si="67"/>
        <v>0.00049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</v>
      </c>
      <c r="AR83" s="3">
        <v>0.5</v>
      </c>
      <c r="AS83" s="3">
        <f t="shared" si="68"/>
        <v>0.005</v>
      </c>
      <c r="AT83" s="2">
        <f t="shared" si="69"/>
        <v>0.00927176623763173</v>
      </c>
      <c r="AU83" s="29">
        <f t="shared" si="70"/>
        <v>52.122</v>
      </c>
      <c r="AV83" s="1">
        <f t="shared" si="71"/>
        <v>0.26</v>
      </c>
      <c r="AW83" s="2">
        <f t="shared" si="75"/>
        <v>0.141416666666667</v>
      </c>
      <c r="AX83" s="1">
        <f t="shared" si="72"/>
        <v>119.050792940219</v>
      </c>
    </row>
    <row r="84" s="1" customFormat="1" spans="1:50">
      <c r="A84" s="13"/>
      <c r="B84" s="13"/>
      <c r="C84" s="16">
        <v>10</v>
      </c>
      <c r="D84" s="19">
        <v>9.35979233387097</v>
      </c>
      <c r="E84" s="20">
        <f t="shared" si="73"/>
        <v>14.4232895967667</v>
      </c>
      <c r="F84" s="16" t="s">
        <v>73</v>
      </c>
      <c r="G84" s="13">
        <v>11</v>
      </c>
      <c r="H84" s="18">
        <f t="shared" si="57"/>
        <v>9.35979233387097</v>
      </c>
      <c r="I84" s="18">
        <f t="shared" si="58"/>
        <v>282.509792333871</v>
      </c>
      <c r="J84" s="18">
        <f t="shared" si="59"/>
        <v>0.0567682786354658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1.61070334395088</v>
      </c>
      <c r="O84" s="18">
        <f t="shared" si="74"/>
        <v>0.605993860207941</v>
      </c>
      <c r="P84" s="18">
        <f t="shared" si="62"/>
        <v>0.0344012283076659</v>
      </c>
      <c r="Q84" s="24">
        <f t="shared" si="63"/>
        <v>0.00894431935999314</v>
      </c>
      <c r="R84" s="18">
        <f t="shared" si="64"/>
        <v>0.1355172</v>
      </c>
      <c r="S84" s="25">
        <f t="shared" si="65"/>
        <v>0.0660013589418402</v>
      </c>
      <c r="T84" s="3">
        <v>0.01</v>
      </c>
      <c r="U84" s="26">
        <f t="shared" si="66"/>
        <v>0.000660013589418402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0.0061500135894184</v>
      </c>
      <c r="AU84" s="29">
        <f t="shared" si="70"/>
        <v>52.122</v>
      </c>
      <c r="AV84" s="1">
        <f t="shared" si="71"/>
        <v>0.26</v>
      </c>
      <c r="AW84" s="2">
        <f t="shared" si="75"/>
        <v>0.141416666666667</v>
      </c>
      <c r="AX84" s="1">
        <f t="shared" si="72"/>
        <v>78.9670463694088</v>
      </c>
    </row>
    <row r="85" s="1" customFormat="1" spans="1:51">
      <c r="A85" s="13"/>
      <c r="B85" s="13"/>
      <c r="C85" s="16">
        <v>11</v>
      </c>
      <c r="D85" s="19">
        <v>-0.4159706379</v>
      </c>
      <c r="E85" s="20">
        <f t="shared" si="73"/>
        <v>9.35979233387097</v>
      </c>
      <c r="F85" s="16" t="s">
        <v>75</v>
      </c>
      <c r="G85" s="13">
        <v>12</v>
      </c>
      <c r="H85" s="18">
        <f t="shared" si="57"/>
        <v>-0.4159706379</v>
      </c>
      <c r="I85" s="18">
        <f t="shared" si="58"/>
        <v>272.7340293621</v>
      </c>
      <c r="J85" s="18">
        <f t="shared" si="59"/>
        <v>0.0165042435221995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1.09281263190028</v>
      </c>
      <c r="P85" s="18">
        <f t="shared" si="62"/>
        <v>0.0180360458010179</v>
      </c>
      <c r="Q85" s="24">
        <f t="shared" si="63"/>
        <v>0.00468937190826466</v>
      </c>
      <c r="R85" s="18">
        <f t="shared" si="64"/>
        <v>0.1355172</v>
      </c>
      <c r="S85" s="25">
        <f t="shared" si="65"/>
        <v>0.0346035182859789</v>
      </c>
      <c r="T85" s="3">
        <v>0.01</v>
      </c>
      <c r="U85" s="26">
        <f t="shared" si="66"/>
        <v>0.000346035182859789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0.00583603518285979</v>
      </c>
      <c r="AU85" s="29">
        <f t="shared" si="70"/>
        <v>52.122</v>
      </c>
      <c r="AV85" s="1">
        <f t="shared" si="71"/>
        <v>0.26</v>
      </c>
      <c r="AW85" s="2">
        <f t="shared" si="75"/>
        <v>0.141416666666667</v>
      </c>
      <c r="AX85" s="1">
        <f t="shared" si="72"/>
        <v>74.9355191167915</v>
      </c>
      <c r="AY85" s="1">
        <f>SUM(AX74:AX85)</f>
        <v>1483.97294198756</v>
      </c>
    </row>
    <row r="86" s="1" customFormat="1" spans="1:46">
      <c r="A86" s="13"/>
      <c r="B86" s="13"/>
      <c r="C86" s="16">
        <v>12</v>
      </c>
      <c r="D86" s="19">
        <v>-7.146812294</v>
      </c>
      <c r="E86" s="20">
        <f t="shared" si="73"/>
        <v>-0.4159706379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44</v>
      </c>
      <c r="T88" s="23"/>
      <c r="U88" s="23"/>
      <c r="V88" s="23" t="s">
        <v>45</v>
      </c>
      <c r="W88" s="23"/>
      <c r="X88" s="23"/>
      <c r="Y88" s="23" t="s">
        <v>46</v>
      </c>
      <c r="Z88" s="23"/>
      <c r="AA88" s="23"/>
      <c r="AB88" s="23" t="s">
        <v>47</v>
      </c>
      <c r="AC88" s="23"/>
      <c r="AD88" s="23"/>
      <c r="AE88" s="23" t="s">
        <v>48</v>
      </c>
      <c r="AF88" s="23"/>
      <c r="AG88" s="23"/>
      <c r="AH88" s="23" t="s">
        <v>49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51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4" t="s">
        <v>11</v>
      </c>
      <c r="AR89" s="34" t="s">
        <v>12</v>
      </c>
      <c r="AS89" s="34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-5</v>
      </c>
      <c r="E90" s="16"/>
      <c r="F90" s="16"/>
      <c r="G90" s="13">
        <v>1</v>
      </c>
      <c r="H90" s="18">
        <f t="shared" ref="H90:H101" si="76">E91</f>
        <v>-5</v>
      </c>
      <c r="I90" s="18">
        <f t="shared" ref="I90:I101" si="77">H90+273.15</f>
        <v>268.15</v>
      </c>
      <c r="J90" s="18">
        <f t="shared" ref="J90:J101" si="78">EXP(($C$16*(I90-$C$14))/($C$17*I90*$C$14))</f>
        <v>0.00896487173486583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0.0025522989829163</v>
      </c>
      <c r="Q90" s="24">
        <f t="shared" ref="Q90:Q101" si="82">P90*$B$76</f>
        <v>0.000663597735558238</v>
      </c>
      <c r="R90" s="18">
        <f t="shared" ref="R90:R101" si="83">L90*$B$76</f>
        <v>0.074022</v>
      </c>
      <c r="S90" s="25">
        <f t="shared" ref="S90:S101" si="84">Q90/R90</f>
        <v>0.00896487173486583</v>
      </c>
      <c r="T90" s="3">
        <v>0.01</v>
      </c>
      <c r="U90" s="26">
        <f t="shared" ref="U90:U101" si="85">S90*T90</f>
        <v>8.96487173486583e-5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0.00557964871734866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>$E$9/12</f>
        <v>1.16409004604486</v>
      </c>
      <c r="AX90" s="1">
        <f t="shared" ref="AX90:AX101" si="91">AW90*10000*AV90*0.67*AU90*AT90</f>
        <v>322.12842637853</v>
      </c>
      <c r="AZ90" s="2">
        <f>$E$10/12</f>
        <v>0.468550891065337</v>
      </c>
      <c r="BA90" s="1">
        <f t="shared" ref="BA90:BA101" si="92">AZ90*10000*AV90*0.67*AU90*AT90</f>
        <v>129.657977688196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-7.93768375822581</v>
      </c>
      <c r="E91" s="20">
        <f t="shared" ref="E91:E102" si="93">D90</f>
        <v>-5</v>
      </c>
      <c r="F91" s="16" t="s">
        <v>73</v>
      </c>
      <c r="G91" s="13">
        <v>2</v>
      </c>
      <c r="H91" s="18">
        <f t="shared" si="76"/>
        <v>-7.93768375822581</v>
      </c>
      <c r="I91" s="18">
        <f t="shared" si="77"/>
        <v>265.212316241774</v>
      </c>
      <c r="J91" s="18">
        <f t="shared" si="78"/>
        <v>0.00599608696963045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0.566847701017084</v>
      </c>
      <c r="P91" s="18">
        <f t="shared" si="81"/>
        <v>0.00339886811383351</v>
      </c>
      <c r="Q91" s="24">
        <f t="shared" si="82"/>
        <v>0.000883705709596713</v>
      </c>
      <c r="R91" s="18">
        <f t="shared" si="83"/>
        <v>0.074022</v>
      </c>
      <c r="S91" s="25">
        <f t="shared" si="84"/>
        <v>0.0119384197886671</v>
      </c>
      <c r="T91" s="3">
        <v>0.01</v>
      </c>
      <c r="U91" s="26">
        <f t="shared" si="85"/>
        <v>0.000119384197886671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0.00560938419788667</v>
      </c>
      <c r="AU91" s="29">
        <f t="shared" si="89"/>
        <v>28.47</v>
      </c>
      <c r="AV91" s="1">
        <f t="shared" si="90"/>
        <v>0.26</v>
      </c>
      <c r="AW91" s="2">
        <f t="shared" ref="AW91:AW101" si="95">$E$9/12</f>
        <v>1.16409004604486</v>
      </c>
      <c r="AX91" s="1">
        <f t="shared" si="91"/>
        <v>323.845137239473</v>
      </c>
      <c r="AZ91" s="2">
        <f t="shared" ref="AZ91:AZ101" si="96">$E$10/12</f>
        <v>0.468550891065337</v>
      </c>
      <c r="BA91" s="1">
        <f t="shared" si="92"/>
        <v>130.34896066355</v>
      </c>
    </row>
    <row r="92" s="1" customFormat="1" spans="1:53">
      <c r="A92" s="13" t="s">
        <v>37</v>
      </c>
      <c r="B92" s="13">
        <v>0.26</v>
      </c>
      <c r="C92" s="16">
        <v>2</v>
      </c>
      <c r="D92" s="19">
        <v>-4.72455572206897</v>
      </c>
      <c r="E92" s="20">
        <f t="shared" si="93"/>
        <v>-7.93768375822581</v>
      </c>
      <c r="F92" s="16" t="s">
        <v>73</v>
      </c>
      <c r="G92" s="13">
        <v>3</v>
      </c>
      <c r="H92" s="18">
        <f t="shared" si="76"/>
        <v>-4.72455572206897</v>
      </c>
      <c r="I92" s="18">
        <f t="shared" si="77"/>
        <v>268.425444277931</v>
      </c>
      <c r="J92" s="18">
        <f t="shared" si="78"/>
        <v>0.0093052080113833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0.84814883290325</v>
      </c>
      <c r="P92" s="18">
        <f t="shared" si="81"/>
        <v>0.00789220131477672</v>
      </c>
      <c r="Q92" s="24">
        <f t="shared" si="82"/>
        <v>0.00205197234184195</v>
      </c>
      <c r="R92" s="18">
        <f t="shared" si="83"/>
        <v>0.074022</v>
      </c>
      <c r="S92" s="25">
        <f t="shared" si="84"/>
        <v>0.0277211145584008</v>
      </c>
      <c r="T92" s="3">
        <v>0.01</v>
      </c>
      <c r="U92" s="26">
        <f t="shared" si="85"/>
        <v>0.000277211145584008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0.00576721114558401</v>
      </c>
      <c r="AU92" s="29">
        <f t="shared" si="89"/>
        <v>28.47</v>
      </c>
      <c r="AV92" s="1">
        <f t="shared" si="90"/>
        <v>0.26</v>
      </c>
      <c r="AW92" s="2">
        <f t="shared" si="95"/>
        <v>1.16409004604486</v>
      </c>
      <c r="AX92" s="1">
        <f t="shared" si="91"/>
        <v>332.956919876217</v>
      </c>
      <c r="AZ92" s="2">
        <f t="shared" si="96"/>
        <v>0.468550891065337</v>
      </c>
      <c r="BA92" s="1">
        <f t="shared" si="92"/>
        <v>134.016489552871</v>
      </c>
    </row>
    <row r="93" s="1" customFormat="1" spans="1:53">
      <c r="A93" s="13"/>
      <c r="B93" s="13"/>
      <c r="C93" s="16">
        <v>3</v>
      </c>
      <c r="D93" s="19">
        <v>2.58717251235484</v>
      </c>
      <c r="E93" s="20">
        <f t="shared" si="93"/>
        <v>-4.72455572206897</v>
      </c>
      <c r="F93" s="16" t="s">
        <v>73</v>
      </c>
      <c r="G93" s="13">
        <v>4</v>
      </c>
      <c r="H93" s="18">
        <f t="shared" si="76"/>
        <v>2.58717251235484</v>
      </c>
      <c r="I93" s="18">
        <f t="shared" si="77"/>
        <v>275.737172512355</v>
      </c>
      <c r="J93" s="18">
        <f t="shared" si="78"/>
        <v>0.0243478899622667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1.12495663158847</v>
      </c>
      <c r="P93" s="18">
        <f t="shared" si="81"/>
        <v>0.0273903202782384</v>
      </c>
      <c r="Q93" s="24">
        <f t="shared" si="82"/>
        <v>0.00712148327234197</v>
      </c>
      <c r="R93" s="18">
        <f t="shared" si="83"/>
        <v>0.074022</v>
      </c>
      <c r="S93" s="25">
        <f t="shared" si="84"/>
        <v>0.0962076581603033</v>
      </c>
      <c r="T93" s="3">
        <v>0.01</v>
      </c>
      <c r="U93" s="26">
        <f t="shared" si="85"/>
        <v>0.000962076581603033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0.00645207658160303</v>
      </c>
      <c r="AU93" s="29">
        <f t="shared" si="89"/>
        <v>28.47</v>
      </c>
      <c r="AV93" s="1">
        <f t="shared" si="90"/>
        <v>0.26</v>
      </c>
      <c r="AW93" s="2">
        <f t="shared" si="95"/>
        <v>1.16409004604486</v>
      </c>
      <c r="AX93" s="1">
        <f t="shared" si="91"/>
        <v>372.496080200039</v>
      </c>
      <c r="AZ93" s="2">
        <f t="shared" si="96"/>
        <v>0.468550891065337</v>
      </c>
      <c r="BA93" s="1">
        <f t="shared" si="92"/>
        <v>149.931159440004</v>
      </c>
    </row>
    <row r="94" s="1" customFormat="1" spans="1:53">
      <c r="A94" s="13"/>
      <c r="B94" s="13"/>
      <c r="C94" s="16">
        <v>4</v>
      </c>
      <c r="D94" s="19">
        <v>11.96705587</v>
      </c>
      <c r="E94" s="20">
        <f t="shared" si="93"/>
        <v>2.58717251235484</v>
      </c>
      <c r="F94" s="16" t="s">
        <v>73</v>
      </c>
      <c r="G94" s="13">
        <v>5</v>
      </c>
      <c r="H94" s="18">
        <f t="shared" si="76"/>
        <v>11.96705587</v>
      </c>
      <c r="I94" s="18">
        <f t="shared" si="77"/>
        <v>285.11705587</v>
      </c>
      <c r="J94" s="18">
        <f t="shared" si="78"/>
        <v>0.0778004376384843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1.04268799574472</v>
      </c>
      <c r="O94" s="18">
        <f t="shared" si="94"/>
        <v>0.339578315565512</v>
      </c>
      <c r="P94" s="18">
        <f t="shared" si="81"/>
        <v>0.0264193415635361</v>
      </c>
      <c r="Q94" s="24">
        <f t="shared" si="82"/>
        <v>0.00686902880651939</v>
      </c>
      <c r="R94" s="18">
        <f t="shared" si="83"/>
        <v>0.074022</v>
      </c>
      <c r="S94" s="25">
        <f t="shared" si="84"/>
        <v>0.0927971252670746</v>
      </c>
      <c r="T94" s="3">
        <v>0.01</v>
      </c>
      <c r="U94" s="26">
        <f t="shared" si="85"/>
        <v>0.000927971252670746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0.0108779712526707</v>
      </c>
      <c r="AU94" s="29">
        <f t="shared" si="89"/>
        <v>28.47</v>
      </c>
      <c r="AV94" s="1">
        <f t="shared" si="90"/>
        <v>0.26</v>
      </c>
      <c r="AW94" s="2">
        <f t="shared" si="95"/>
        <v>1.16409004604486</v>
      </c>
      <c r="AX94" s="1">
        <f t="shared" si="91"/>
        <v>628.015120543071</v>
      </c>
      <c r="AZ94" s="2">
        <f t="shared" si="96"/>
        <v>0.468550891065337</v>
      </c>
      <c r="BA94" s="1">
        <f t="shared" si="92"/>
        <v>252.778593316502</v>
      </c>
    </row>
    <row r="95" s="1" customFormat="1" spans="1:53">
      <c r="A95" s="13"/>
      <c r="B95" s="13"/>
      <c r="C95" s="16">
        <v>5</v>
      </c>
      <c r="D95" s="19">
        <v>17.77437541</v>
      </c>
      <c r="E95" s="20">
        <f t="shared" si="93"/>
        <v>11.96705587</v>
      </c>
      <c r="F95" s="16" t="s">
        <v>75</v>
      </c>
      <c r="G95" s="13">
        <v>6</v>
      </c>
      <c r="H95" s="18">
        <f t="shared" si="76"/>
        <v>17.77437541</v>
      </c>
      <c r="I95" s="18">
        <f t="shared" si="77"/>
        <v>290.92437541</v>
      </c>
      <c r="J95" s="18">
        <f t="shared" si="78"/>
        <v>0.153828604980684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0.597858974001976</v>
      </c>
      <c r="P95" s="18">
        <f t="shared" si="81"/>
        <v>0.0919678119459069</v>
      </c>
      <c r="Q95" s="24">
        <f t="shared" si="82"/>
        <v>0.0239116311059358</v>
      </c>
      <c r="R95" s="18">
        <f t="shared" si="83"/>
        <v>0.074022</v>
      </c>
      <c r="S95" s="25">
        <f t="shared" si="84"/>
        <v>0.32303411291151</v>
      </c>
      <c r="T95" s="3">
        <v>0.01</v>
      </c>
      <c r="U95" s="26">
        <f t="shared" si="85"/>
        <v>0.0032303411291151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0.0131803411291151</v>
      </c>
      <c r="AU95" s="29">
        <f t="shared" si="89"/>
        <v>28.47</v>
      </c>
      <c r="AV95" s="1">
        <f t="shared" si="90"/>
        <v>0.26</v>
      </c>
      <c r="AW95" s="2">
        <f t="shared" si="95"/>
        <v>1.16409004604486</v>
      </c>
      <c r="AX95" s="1">
        <f t="shared" si="91"/>
        <v>760.937249302599</v>
      </c>
      <c r="AZ95" s="2">
        <f t="shared" si="96"/>
        <v>0.468550891065337</v>
      </c>
      <c r="BA95" s="1">
        <f t="shared" si="92"/>
        <v>306.280280822709</v>
      </c>
    </row>
    <row r="96" s="1" customFormat="1" spans="1:53">
      <c r="A96" s="13"/>
      <c r="B96" s="13"/>
      <c r="C96" s="16">
        <v>6</v>
      </c>
      <c r="D96" s="19">
        <v>20.608648074</v>
      </c>
      <c r="E96" s="20">
        <f t="shared" si="93"/>
        <v>17.77437541</v>
      </c>
      <c r="F96" s="16" t="s">
        <v>73</v>
      </c>
      <c r="G96" s="13">
        <v>7</v>
      </c>
      <c r="H96" s="18">
        <f t="shared" si="76"/>
        <v>20.608648074</v>
      </c>
      <c r="I96" s="18">
        <f t="shared" si="77"/>
        <v>293.758648074</v>
      </c>
      <c r="J96" s="18">
        <f t="shared" si="78"/>
        <v>0.212459809720616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0.790591162056069</v>
      </c>
      <c r="P96" s="18">
        <f t="shared" si="81"/>
        <v>0.167968847857233</v>
      </c>
      <c r="Q96" s="24">
        <f t="shared" si="82"/>
        <v>0.0436719004428806</v>
      </c>
      <c r="R96" s="18">
        <f t="shared" si="83"/>
        <v>0.074022</v>
      </c>
      <c r="S96" s="25">
        <f t="shared" si="84"/>
        <v>0.589985415726143</v>
      </c>
      <c r="T96" s="3">
        <v>0.01</v>
      </c>
      <c r="U96" s="26">
        <f t="shared" si="85"/>
        <v>0.00589985415726144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0.005</v>
      </c>
      <c r="AF96" s="3">
        <v>0.49</v>
      </c>
      <c r="AG96" s="26">
        <f t="shared" si="86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7"/>
        <v>0.0075</v>
      </c>
      <c r="AT96" s="2">
        <f t="shared" si="88"/>
        <v>0.0158498541572614</v>
      </c>
      <c r="AU96" s="29">
        <f t="shared" si="89"/>
        <v>28.47</v>
      </c>
      <c r="AV96" s="1">
        <f t="shared" si="90"/>
        <v>0.26</v>
      </c>
      <c r="AW96" s="2">
        <f t="shared" si="95"/>
        <v>1.16409004604486</v>
      </c>
      <c r="AX96" s="1">
        <f t="shared" si="91"/>
        <v>915.055559346028</v>
      </c>
      <c r="AZ96" s="2">
        <f t="shared" si="96"/>
        <v>0.468550891065337</v>
      </c>
      <c r="BA96" s="1">
        <f t="shared" si="92"/>
        <v>368.313515919669</v>
      </c>
    </row>
    <row r="97" s="1" customFormat="1" spans="1:53">
      <c r="A97" s="13"/>
      <c r="B97" s="13"/>
      <c r="C97" s="16">
        <v>7</v>
      </c>
      <c r="D97" s="19">
        <v>22.5908795022581</v>
      </c>
      <c r="E97" s="20">
        <f t="shared" si="93"/>
        <v>20.608648074</v>
      </c>
      <c r="F97" s="16" t="s">
        <v>73</v>
      </c>
      <c r="G97" s="13">
        <v>8</v>
      </c>
      <c r="H97" s="18">
        <f t="shared" si="76"/>
        <v>22.5908795022581</v>
      </c>
      <c r="I97" s="18">
        <f t="shared" si="77"/>
        <v>295.740879502258</v>
      </c>
      <c r="J97" s="18">
        <f t="shared" si="78"/>
        <v>0.265313987419784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0.907322314198836</v>
      </c>
      <c r="P97" s="18">
        <f t="shared" si="81"/>
        <v>0.240725301055039</v>
      </c>
      <c r="Q97" s="24">
        <f t="shared" si="82"/>
        <v>0.0625885782743102</v>
      </c>
      <c r="R97" s="18">
        <f t="shared" si="83"/>
        <v>0.074022</v>
      </c>
      <c r="S97" s="25">
        <f t="shared" si="84"/>
        <v>0.845540221478887</v>
      </c>
      <c r="T97" s="3">
        <v>0.01</v>
      </c>
      <c r="U97" s="26">
        <f t="shared" si="85"/>
        <v>0.00845540221478887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0.005</v>
      </c>
      <c r="AF97" s="3">
        <v>0.49</v>
      </c>
      <c r="AG97" s="26">
        <f t="shared" si="86"/>
        <v>0.00245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0.015</v>
      </c>
      <c r="AR97" s="3">
        <v>0.5</v>
      </c>
      <c r="AS97" s="3">
        <f t="shared" si="87"/>
        <v>0.0075</v>
      </c>
      <c r="AT97" s="2">
        <f t="shared" si="88"/>
        <v>0.0184054022147889</v>
      </c>
      <c r="AU97" s="29">
        <f t="shared" si="89"/>
        <v>28.47</v>
      </c>
      <c r="AV97" s="1">
        <f t="shared" si="90"/>
        <v>0.26</v>
      </c>
      <c r="AW97" s="2">
        <f t="shared" si="95"/>
        <v>1.16409004604486</v>
      </c>
      <c r="AX97" s="1">
        <f t="shared" si="91"/>
        <v>1062.59435901032</v>
      </c>
      <c r="AZ97" s="2">
        <f t="shared" si="96"/>
        <v>0.468550891065337</v>
      </c>
      <c r="BA97" s="1">
        <f t="shared" si="92"/>
        <v>427.698471820881</v>
      </c>
    </row>
    <row r="98" s="1" customFormat="1" spans="1:53">
      <c r="A98" s="13"/>
      <c r="B98" s="13"/>
      <c r="C98" s="16">
        <v>8</v>
      </c>
      <c r="D98" s="19">
        <v>20.6137663</v>
      </c>
      <c r="E98" s="20">
        <f t="shared" si="93"/>
        <v>22.5908795022581</v>
      </c>
      <c r="F98" s="16" t="s">
        <v>73</v>
      </c>
      <c r="G98" s="13">
        <v>9</v>
      </c>
      <c r="H98" s="18">
        <f t="shared" si="76"/>
        <v>20.6137663</v>
      </c>
      <c r="I98" s="18">
        <f t="shared" si="77"/>
        <v>293.7637663</v>
      </c>
      <c r="J98" s="18">
        <f t="shared" si="78"/>
        <v>0.212582539097688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0.951297013143796</v>
      </c>
      <c r="P98" s="18">
        <f t="shared" si="81"/>
        <v>0.202229134490155</v>
      </c>
      <c r="Q98" s="24">
        <f t="shared" si="82"/>
        <v>0.0525795749674403</v>
      </c>
      <c r="R98" s="18">
        <f t="shared" si="83"/>
        <v>0.074022</v>
      </c>
      <c r="S98" s="25">
        <f t="shared" si="84"/>
        <v>0.710323619564998</v>
      </c>
      <c r="T98" s="3">
        <v>0.01</v>
      </c>
      <c r="U98" s="26">
        <f t="shared" si="85"/>
        <v>0.00710323619564998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0.001</v>
      </c>
      <c r="AF98" s="3">
        <v>0.49</v>
      </c>
      <c r="AG98" s="26">
        <f t="shared" si="86"/>
        <v>0.00049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</v>
      </c>
      <c r="AR98" s="3">
        <v>0.5</v>
      </c>
      <c r="AS98" s="3">
        <f t="shared" si="87"/>
        <v>0.005</v>
      </c>
      <c r="AT98" s="2">
        <f t="shared" si="88"/>
        <v>0.01259323619565</v>
      </c>
      <c r="AU98" s="29">
        <f t="shared" si="89"/>
        <v>28.47</v>
      </c>
      <c r="AV98" s="1">
        <f t="shared" si="90"/>
        <v>0.26</v>
      </c>
      <c r="AW98" s="2">
        <f t="shared" si="95"/>
        <v>1.16409004604486</v>
      </c>
      <c r="AX98" s="1">
        <f t="shared" si="91"/>
        <v>727.04207096491</v>
      </c>
      <c r="AZ98" s="2">
        <f t="shared" si="96"/>
        <v>0.468550891065337</v>
      </c>
      <c r="BA98" s="1">
        <f t="shared" si="92"/>
        <v>292.63733621812</v>
      </c>
    </row>
    <row r="99" s="1" customFormat="1" spans="1:53">
      <c r="A99" s="13"/>
      <c r="B99" s="13"/>
      <c r="C99" s="16">
        <v>9</v>
      </c>
      <c r="D99" s="19">
        <v>14.4232895967667</v>
      </c>
      <c r="E99" s="20">
        <f t="shared" si="93"/>
        <v>20.6137663</v>
      </c>
      <c r="F99" s="16" t="s">
        <v>73</v>
      </c>
      <c r="G99" s="13">
        <v>10</v>
      </c>
      <c r="H99" s="18">
        <f t="shared" si="76"/>
        <v>14.4232895967667</v>
      </c>
      <c r="I99" s="18">
        <f t="shared" si="77"/>
        <v>287.573289596767</v>
      </c>
      <c r="J99" s="18">
        <f t="shared" si="78"/>
        <v>0.104149961522889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1.03376787865364</v>
      </c>
      <c r="P99" s="18">
        <f t="shared" si="81"/>
        <v>0.107666884785375</v>
      </c>
      <c r="Q99" s="24">
        <f t="shared" si="82"/>
        <v>0.0279933900441976</v>
      </c>
      <c r="R99" s="18">
        <f t="shared" si="83"/>
        <v>0.074022</v>
      </c>
      <c r="S99" s="25">
        <f t="shared" si="84"/>
        <v>0.378176623763173</v>
      </c>
      <c r="T99" s="3">
        <v>0.01</v>
      </c>
      <c r="U99" s="26">
        <f t="shared" si="85"/>
        <v>0.00378176623763173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0.001</v>
      </c>
      <c r="AF99" s="3">
        <v>0.49</v>
      </c>
      <c r="AG99" s="26">
        <f t="shared" si="86"/>
        <v>0.00049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</v>
      </c>
      <c r="AR99" s="3">
        <v>0.5</v>
      </c>
      <c r="AS99" s="3">
        <f t="shared" si="87"/>
        <v>0.005</v>
      </c>
      <c r="AT99" s="2">
        <f t="shared" si="88"/>
        <v>0.00927176623763173</v>
      </c>
      <c r="AU99" s="29">
        <f t="shared" si="89"/>
        <v>28.47</v>
      </c>
      <c r="AV99" s="1">
        <f t="shared" si="90"/>
        <v>0.26</v>
      </c>
      <c r="AW99" s="2">
        <f t="shared" si="95"/>
        <v>1.16409004604486</v>
      </c>
      <c r="AX99" s="1">
        <f t="shared" si="91"/>
        <v>535.284498931165</v>
      </c>
      <c r="AZ99" s="2">
        <f t="shared" si="96"/>
        <v>0.468550891065337</v>
      </c>
      <c r="BA99" s="1">
        <f t="shared" si="92"/>
        <v>215.454147898448</v>
      </c>
    </row>
    <row r="100" s="1" customFormat="1" spans="1:53">
      <c r="A100" s="13"/>
      <c r="B100" s="13"/>
      <c r="C100" s="16">
        <v>10</v>
      </c>
      <c r="D100" s="19">
        <v>9.35979233387097</v>
      </c>
      <c r="E100" s="20">
        <f t="shared" si="93"/>
        <v>14.4232895967667</v>
      </c>
      <c r="F100" s="16" t="s">
        <v>73</v>
      </c>
      <c r="G100" s="13">
        <v>11</v>
      </c>
      <c r="H100" s="18">
        <f t="shared" si="76"/>
        <v>9.35979233387097</v>
      </c>
      <c r="I100" s="18">
        <f t="shared" si="77"/>
        <v>282.509792333871</v>
      </c>
      <c r="J100" s="18">
        <f t="shared" si="78"/>
        <v>0.0567682786354658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0.879795944174853</v>
      </c>
      <c r="O100" s="18">
        <f t="shared" si="94"/>
        <v>0.331005049693413</v>
      </c>
      <c r="P100" s="18">
        <f t="shared" si="81"/>
        <v>0.0187905868907419</v>
      </c>
      <c r="Q100" s="24">
        <f t="shared" si="82"/>
        <v>0.00488555259159289</v>
      </c>
      <c r="R100" s="18">
        <f t="shared" si="83"/>
        <v>0.074022</v>
      </c>
      <c r="S100" s="25">
        <f t="shared" si="84"/>
        <v>0.0660013589418402</v>
      </c>
      <c r="T100" s="3">
        <v>0.01</v>
      </c>
      <c r="U100" s="26">
        <f t="shared" si="85"/>
        <v>0.000660013589418402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0.0061500135894184</v>
      </c>
      <c r="AU100" s="29">
        <f t="shared" si="89"/>
        <v>28.47</v>
      </c>
      <c r="AV100" s="1">
        <f t="shared" si="90"/>
        <v>0.26</v>
      </c>
      <c r="AW100" s="2">
        <f t="shared" si="95"/>
        <v>1.16409004604486</v>
      </c>
      <c r="AX100" s="1">
        <f t="shared" si="91"/>
        <v>355.057155051026</v>
      </c>
      <c r="AZ100" s="2">
        <f t="shared" si="96"/>
        <v>0.468550891065337</v>
      </c>
      <c r="BA100" s="1">
        <f t="shared" si="92"/>
        <v>142.911922444074</v>
      </c>
    </row>
    <row r="101" s="1" customFormat="1" spans="1:54">
      <c r="A101" s="13"/>
      <c r="B101" s="13"/>
      <c r="C101" s="16">
        <v>11</v>
      </c>
      <c r="D101" s="19">
        <v>-0.4159706379</v>
      </c>
      <c r="E101" s="20">
        <f t="shared" si="93"/>
        <v>9.35979233387097</v>
      </c>
      <c r="F101" s="16" t="s">
        <v>75</v>
      </c>
      <c r="G101" s="13">
        <v>12</v>
      </c>
      <c r="H101" s="18">
        <f t="shared" si="76"/>
        <v>-0.4159706379</v>
      </c>
      <c r="I101" s="18">
        <f t="shared" si="77"/>
        <v>272.7340293621</v>
      </c>
      <c r="J101" s="18">
        <f t="shared" si="78"/>
        <v>0.0165042435221995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0.596914462802671</v>
      </c>
      <c r="P101" s="18">
        <f t="shared" si="81"/>
        <v>0.00985162165601819</v>
      </c>
      <c r="Q101" s="24">
        <f t="shared" si="82"/>
        <v>0.00256142163056473</v>
      </c>
      <c r="R101" s="18">
        <f t="shared" si="83"/>
        <v>0.074022</v>
      </c>
      <c r="S101" s="25">
        <f t="shared" si="84"/>
        <v>0.0346035182859789</v>
      </c>
      <c r="T101" s="3">
        <v>0.01</v>
      </c>
      <c r="U101" s="26">
        <f t="shared" si="85"/>
        <v>0.000346035182859789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0.00583603518285979</v>
      </c>
      <c r="AU101" s="29">
        <f t="shared" si="89"/>
        <v>28.47</v>
      </c>
      <c r="AV101" s="1">
        <f t="shared" si="90"/>
        <v>0.26</v>
      </c>
      <c r="AW101" s="2">
        <f t="shared" si="95"/>
        <v>1.16409004604486</v>
      </c>
      <c r="AX101" s="1">
        <f t="shared" si="91"/>
        <v>336.930320344195</v>
      </c>
      <c r="AY101" s="1">
        <f>SUM(AX90:AX101)</f>
        <v>6672.34289718757</v>
      </c>
      <c r="AZ101" s="2">
        <f t="shared" si="96"/>
        <v>0.468550891065337</v>
      </c>
      <c r="BA101" s="1">
        <f t="shared" si="92"/>
        <v>135.615799104701</v>
      </c>
      <c r="BB101" s="1">
        <f>SUM(BA90:BA101)</f>
        <v>2685.64465488973</v>
      </c>
    </row>
    <row r="102" s="1" customFormat="1" spans="1:46">
      <c r="A102" s="13"/>
      <c r="B102" s="13"/>
      <c r="C102" s="16">
        <v>12</v>
      </c>
      <c r="D102" s="19">
        <v>-7.146812294</v>
      </c>
      <c r="E102" s="20">
        <f t="shared" si="93"/>
        <v>-0.4159706379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2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17"/>
  <sheetViews>
    <sheetView workbookViewId="0">
      <pane xSplit="4" topLeftCell="E1" activePane="topRight" state="frozen"/>
      <selection/>
      <selection pane="topRight" activeCell="G21" sqref="G21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10.1111111111111" style="1" customWidth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11.4444444444444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5.6666666666667" style="1"/>
    <col min="55" max="16384" width="8.88888888888889" style="1"/>
  </cols>
  <sheetData>
    <row r="1" s="1" customFormat="1" spans="3:46">
      <c r="C1" s="3" t="s">
        <v>0</v>
      </c>
      <c r="D1" s="3" t="s">
        <v>1</v>
      </c>
      <c r="E1" s="3" t="s">
        <v>2</v>
      </c>
      <c r="F1" s="3" t="s">
        <v>3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T1" s="2"/>
    </row>
    <row r="2" s="1" customFormat="1" spans="1:46">
      <c r="A2" s="4" t="s">
        <v>52</v>
      </c>
      <c r="B2" s="5" t="s">
        <v>10</v>
      </c>
      <c r="C2" s="3"/>
      <c r="D2" s="3"/>
      <c r="E2" s="6">
        <v>977.981547171024</v>
      </c>
      <c r="F2" s="3">
        <v>759.42</v>
      </c>
      <c r="G2" s="21">
        <f>(F2+F3+F4)/3</f>
        <v>1282.9875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T2" s="2"/>
    </row>
    <row r="3" s="1" customFormat="1" spans="1:46">
      <c r="A3" s="4"/>
      <c r="B3" s="5" t="s">
        <v>13</v>
      </c>
      <c r="C3" s="3"/>
      <c r="D3" s="3"/>
      <c r="E3" s="8"/>
      <c r="F3" s="3">
        <v>1433.9025</v>
      </c>
      <c r="G3" s="21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T3" s="2"/>
    </row>
    <row r="4" s="1" customFormat="1" spans="1:46">
      <c r="A4" s="4"/>
      <c r="B4" s="5" t="s">
        <v>14</v>
      </c>
      <c r="C4" s="3"/>
      <c r="D4" s="3"/>
      <c r="E4" s="10"/>
      <c r="F4" s="3">
        <v>1655.64</v>
      </c>
      <c r="G4" s="21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T4" s="2"/>
    </row>
    <row r="5" s="1" customFormat="1" spans="1:46">
      <c r="A5" s="4" t="s">
        <v>4</v>
      </c>
      <c r="B5" s="5" t="s">
        <v>15</v>
      </c>
      <c r="C5" s="3"/>
      <c r="D5" s="3"/>
      <c r="E5" s="6">
        <v>10581.4438356164</v>
      </c>
      <c r="F5" s="3">
        <v>91.104</v>
      </c>
      <c r="G5" s="21">
        <f>(F5+F6)/2</f>
        <v>92.50925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T5" s="2"/>
    </row>
    <row r="6" s="1" customFormat="1" spans="1:46">
      <c r="A6" s="4"/>
      <c r="B6" s="5" t="s">
        <v>16</v>
      </c>
      <c r="C6" s="3"/>
      <c r="D6" s="3"/>
      <c r="E6" s="10"/>
      <c r="F6" s="3">
        <v>93.9145</v>
      </c>
      <c r="G6" s="21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T6" s="2"/>
    </row>
    <row r="7" s="1" customFormat="1" spans="1:46">
      <c r="A7" s="4" t="s">
        <v>5</v>
      </c>
      <c r="B7" s="5"/>
      <c r="C7" s="3"/>
      <c r="D7" s="3"/>
      <c r="E7" s="12">
        <v>1190.47622165537</v>
      </c>
      <c r="F7" s="3">
        <v>122.786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T7" s="2"/>
    </row>
    <row r="8" s="1" customFormat="1" spans="1:46">
      <c r="A8" s="4" t="s">
        <v>6</v>
      </c>
      <c r="B8" s="5"/>
      <c r="C8" s="3"/>
      <c r="D8" s="3"/>
      <c r="E8" s="12">
        <v>59.6929485998466</v>
      </c>
      <c r="F8" s="3">
        <v>625.464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T8" s="2"/>
    </row>
    <row r="9" s="1" customFormat="1" spans="1:46">
      <c r="A9" s="4" t="s">
        <v>7</v>
      </c>
      <c r="B9" s="5"/>
      <c r="C9" s="3"/>
      <c r="D9" s="3"/>
      <c r="E9" s="12">
        <v>91.5159715281791</v>
      </c>
      <c r="F9" s="3">
        <v>341.64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T9" s="2"/>
    </row>
    <row r="10" s="1" customFormat="1" spans="1:46">
      <c r="A10" s="4" t="s">
        <v>8</v>
      </c>
      <c r="B10" s="5"/>
      <c r="C10" s="3"/>
      <c r="D10" s="3"/>
      <c r="E10" s="12">
        <v>13.778963013425</v>
      </c>
      <c r="F10" s="3">
        <v>341.64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T10" s="2"/>
    </row>
    <row r="11" s="1" customFormat="1" spans="1:46">
      <c r="A11" s="4" t="s">
        <v>9</v>
      </c>
      <c r="B11" s="5"/>
      <c r="C11" s="3"/>
      <c r="D11" s="3"/>
      <c r="E11" s="12">
        <v>16.2305192402345</v>
      </c>
      <c r="F11" s="3">
        <v>910.8575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T11" s="2"/>
    </row>
    <row r="12" s="1" customFormat="1" spans="8:46"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T12" s="2"/>
    </row>
    <row r="13" s="1" customFormat="1" spans="46:46">
      <c r="AT13" s="2"/>
    </row>
    <row r="14" s="1" customFormat="1" spans="1:46">
      <c r="A14" s="13" t="s">
        <v>17</v>
      </c>
      <c r="B14" s="13" t="s">
        <v>18</v>
      </c>
      <c r="C14" s="13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AV38+AV53+BB69+AY85+AY101+BB101+AY116+AG69</f>
        <v>37829081.464127</v>
      </c>
      <c r="J14" s="14" t="s">
        <v>21</v>
      </c>
      <c r="K14" s="14">
        <f>I14/(10000*1000)</f>
        <v>3.7829081464127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23</v>
      </c>
      <c r="B15" s="13" t="s">
        <v>18</v>
      </c>
      <c r="C15" s="13"/>
      <c r="D15" s="13"/>
      <c r="E15" s="13"/>
      <c r="F15" s="13"/>
      <c r="G15" s="14"/>
      <c r="H15" s="14" t="s">
        <v>24</v>
      </c>
      <c r="I15" s="14">
        <v>62971366.6785976</v>
      </c>
      <c r="J15" s="14" t="s">
        <v>21</v>
      </c>
      <c r="K15" s="14">
        <f>I15/(10000*1000)</f>
        <v>6.29713666785976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25</v>
      </c>
      <c r="B16" s="13" t="s">
        <v>26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27</v>
      </c>
      <c r="B17" s="13" t="s">
        <v>28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13" t="s">
        <v>31</v>
      </c>
      <c r="B18" s="13" t="s">
        <v>32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34</v>
      </c>
      <c r="B19" s="13" t="s">
        <v>32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37</v>
      </c>
      <c r="B20" s="13" t="s">
        <v>38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39</v>
      </c>
      <c r="B21" s="13" t="s">
        <v>40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41</v>
      </c>
      <c r="B22" s="13" t="s">
        <v>36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42</v>
      </c>
      <c r="B23" s="13" t="s">
        <v>43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44</v>
      </c>
      <c r="T25" s="23"/>
      <c r="U25" s="23"/>
      <c r="V25" s="23" t="s">
        <v>45</v>
      </c>
      <c r="W25" s="23"/>
      <c r="X25" s="23"/>
      <c r="Y25" s="23" t="s">
        <v>46</v>
      </c>
      <c r="Z25" s="23"/>
      <c r="AA25" s="23"/>
      <c r="AB25" s="23" t="s">
        <v>47</v>
      </c>
      <c r="AC25" s="23"/>
      <c r="AD25" s="23"/>
      <c r="AE25" s="23" t="s">
        <v>48</v>
      </c>
      <c r="AF25" s="23"/>
      <c r="AG25" s="23"/>
      <c r="AH25" s="23" t="s">
        <v>49</v>
      </c>
      <c r="AI25" s="23"/>
      <c r="AJ25" s="23"/>
      <c r="AK25" s="31" t="s">
        <v>50</v>
      </c>
      <c r="AL25" s="32"/>
      <c r="AM25" s="33"/>
      <c r="AN25" s="23" t="s">
        <v>51</v>
      </c>
      <c r="AO25" s="23"/>
      <c r="AP25" s="23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4" t="s">
        <v>11</v>
      </c>
      <c r="AO26" s="34" t="s">
        <v>12</v>
      </c>
      <c r="AP26" s="34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1282.9875</v>
      </c>
      <c r="C27" s="16" t="s">
        <v>72</v>
      </c>
      <c r="D27" s="17">
        <v>-16</v>
      </c>
      <c r="E27" s="16"/>
      <c r="F27" s="16"/>
      <c r="G27" s="13">
        <v>1</v>
      </c>
      <c r="H27" s="18">
        <f t="shared" ref="H27:H38" si="0">E28</f>
        <v>-16</v>
      </c>
      <c r="I27" s="18">
        <f t="shared" ref="I27:I38" si="1">H27+273.15</f>
        <v>257.15</v>
      </c>
      <c r="J27" s="18">
        <f t="shared" ref="J27:J38" si="2">EXP(($C$16*(I27-$C$14))/($C$17*I27*$C$14))</f>
        <v>0.00189658317361264</v>
      </c>
      <c r="K27" s="18">
        <f t="shared" ref="K27:K38" si="3">$B$27/12</f>
        <v>106.915625</v>
      </c>
      <c r="L27" s="18">
        <f t="shared" ref="L27:L38" si="4">K27*$B$28/100</f>
        <v>1.06915625</v>
      </c>
      <c r="M27" s="13" t="s">
        <v>73</v>
      </c>
      <c r="N27" s="13"/>
      <c r="O27" s="18">
        <f>L27</f>
        <v>1.06915625</v>
      </c>
      <c r="P27" s="18">
        <f t="shared" ref="P27:P38" si="5">O27*J27</f>
        <v>0.00202774375371279</v>
      </c>
      <c r="Q27" s="24">
        <f t="shared" ref="Q27:Q38" si="6">P27*$B$29</f>
        <v>0.000486658500891069</v>
      </c>
      <c r="R27" s="18">
        <f t="shared" ref="R27:R38" si="7">L27*$B$29</f>
        <v>0.2565975</v>
      </c>
      <c r="S27" s="25">
        <f t="shared" ref="S27:S38" si="8">Q27/R27</f>
        <v>0.00189658317361264</v>
      </c>
      <c r="T27" s="3">
        <v>0.01</v>
      </c>
      <c r="U27" s="26">
        <f t="shared" ref="U27:U38" si="9">S27*T27</f>
        <v>1.89658317361264e-5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0.0219189658317361</v>
      </c>
      <c r="AR27" s="29">
        <f t="shared" ref="AR27:AR38" si="15">$B$27/12</f>
        <v>106.915625</v>
      </c>
      <c r="AS27" s="1">
        <f t="shared" ref="AS27:AS38" si="16">$B$29</f>
        <v>0.24</v>
      </c>
      <c r="AT27" s="2">
        <f>$E$2/12</f>
        <v>81.498462264252</v>
      </c>
      <c r="AU27" s="1">
        <f t="shared" ref="AU27:AU38" si="17">AT27*10000*AS27*0.67*AR27*AQ27</f>
        <v>307111.937276855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-18.9755161274194</v>
      </c>
      <c r="E28" s="20">
        <f t="shared" ref="E28:E39" si="18">D27</f>
        <v>-16</v>
      </c>
      <c r="F28" s="16" t="s">
        <v>73</v>
      </c>
      <c r="G28" s="13">
        <v>2</v>
      </c>
      <c r="H28" s="18">
        <f t="shared" si="0"/>
        <v>-18.9755161274194</v>
      </c>
      <c r="I28" s="18">
        <f t="shared" si="1"/>
        <v>254.174483872581</v>
      </c>
      <c r="J28" s="18">
        <f t="shared" si="2"/>
        <v>0.00121749182810253</v>
      </c>
      <c r="K28" s="18">
        <f t="shared" si="3"/>
        <v>106.915625</v>
      </c>
      <c r="L28" s="18">
        <f t="shared" si="4"/>
        <v>1.06915625</v>
      </c>
      <c r="M28" s="13" t="s">
        <v>73</v>
      </c>
      <c r="N28" s="13"/>
      <c r="O28" s="18">
        <f t="shared" ref="O28:O38" si="19">L28+O27-P27-N28</f>
        <v>2.13628475624629</v>
      </c>
      <c r="P28" s="18">
        <f t="shared" si="5"/>
        <v>0.00260090923322986</v>
      </c>
      <c r="Q28" s="24">
        <f t="shared" si="6"/>
        <v>0.000624218215975166</v>
      </c>
      <c r="R28" s="18">
        <f t="shared" si="7"/>
        <v>0.2565975</v>
      </c>
      <c r="S28" s="25">
        <f t="shared" si="8"/>
        <v>0.00243267458168987</v>
      </c>
      <c r="T28" s="3">
        <v>0.01</v>
      </c>
      <c r="U28" s="26">
        <f t="shared" si="9"/>
        <v>2.43267458168987e-5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0.0219243267458169</v>
      </c>
      <c r="AR28" s="29">
        <f t="shared" si="15"/>
        <v>106.915625</v>
      </c>
      <c r="AS28" s="1">
        <f t="shared" si="16"/>
        <v>0.24</v>
      </c>
      <c r="AT28" s="2">
        <f t="shared" ref="AT28:AT38" si="20">$E$2/12</f>
        <v>81.498462264252</v>
      </c>
      <c r="AU28" s="1">
        <f t="shared" si="17"/>
        <v>307187.050342022</v>
      </c>
    </row>
    <row r="29" s="1" customFormat="1" spans="1:47">
      <c r="A29" s="13" t="s">
        <v>37</v>
      </c>
      <c r="B29" s="13">
        <v>0.24</v>
      </c>
      <c r="C29" s="16">
        <v>2</v>
      </c>
      <c r="D29" s="19">
        <v>-14.0816150569655</v>
      </c>
      <c r="E29" s="20">
        <f t="shared" si="18"/>
        <v>-18.9755161274194</v>
      </c>
      <c r="F29" s="16" t="s">
        <v>73</v>
      </c>
      <c r="G29" s="13">
        <v>3</v>
      </c>
      <c r="H29" s="18">
        <f t="shared" si="0"/>
        <v>-14.0816150569655</v>
      </c>
      <c r="I29" s="18">
        <f t="shared" si="1"/>
        <v>259.068384943034</v>
      </c>
      <c r="J29" s="18">
        <f t="shared" si="2"/>
        <v>0.00251038524516976</v>
      </c>
      <c r="K29" s="18">
        <f t="shared" si="3"/>
        <v>106.915625</v>
      </c>
      <c r="L29" s="18">
        <f t="shared" si="4"/>
        <v>1.06915625</v>
      </c>
      <c r="M29" s="13" t="s">
        <v>73</v>
      </c>
      <c r="N29" s="13"/>
      <c r="O29" s="18">
        <f t="shared" si="19"/>
        <v>3.20284009701306</v>
      </c>
      <c r="P29" s="18">
        <f t="shared" si="5"/>
        <v>0.00804036252217966</v>
      </c>
      <c r="Q29" s="24">
        <f t="shared" si="6"/>
        <v>0.00192968700532312</v>
      </c>
      <c r="R29" s="18">
        <f t="shared" si="7"/>
        <v>0.2565975</v>
      </c>
      <c r="S29" s="25">
        <f t="shared" si="8"/>
        <v>0.00752028763071783</v>
      </c>
      <c r="T29" s="3">
        <v>0.01</v>
      </c>
      <c r="U29" s="26">
        <f t="shared" si="9"/>
        <v>7.52028763071783e-5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0.0219752028763072</v>
      </c>
      <c r="AR29" s="29">
        <f t="shared" si="15"/>
        <v>106.915625</v>
      </c>
      <c r="AS29" s="1">
        <f t="shared" si="16"/>
        <v>0.24</v>
      </c>
      <c r="AT29" s="2">
        <f t="shared" si="20"/>
        <v>81.498462264252</v>
      </c>
      <c r="AU29" s="1">
        <f t="shared" si="17"/>
        <v>307899.888124423</v>
      </c>
    </row>
    <row r="30" s="1" customFormat="1" spans="1:47">
      <c r="A30" s="13"/>
      <c r="B30" s="13"/>
      <c r="C30" s="16">
        <v>3</v>
      </c>
      <c r="D30" s="19">
        <v>-4.34975931248387</v>
      </c>
      <c r="E30" s="20">
        <f t="shared" si="18"/>
        <v>-14.0816150569655</v>
      </c>
      <c r="F30" s="16" t="s">
        <v>73</v>
      </c>
      <c r="G30" s="13">
        <v>4</v>
      </c>
      <c r="H30" s="18">
        <f t="shared" si="0"/>
        <v>-4.34975931248387</v>
      </c>
      <c r="I30" s="18">
        <f t="shared" si="1"/>
        <v>268.800240687516</v>
      </c>
      <c r="J30" s="18">
        <f t="shared" si="2"/>
        <v>0.00978794769861916</v>
      </c>
      <c r="K30" s="18">
        <f t="shared" si="3"/>
        <v>106.915625</v>
      </c>
      <c r="L30" s="18">
        <f t="shared" si="4"/>
        <v>1.06915625</v>
      </c>
      <c r="M30" s="13" t="s">
        <v>73</v>
      </c>
      <c r="N30" s="13"/>
      <c r="O30" s="18">
        <f t="shared" si="19"/>
        <v>4.26395598449088</v>
      </c>
      <c r="P30" s="18">
        <f t="shared" si="5"/>
        <v>0.0417353781654109</v>
      </c>
      <c r="Q30" s="24">
        <f t="shared" si="6"/>
        <v>0.0100164907596986</v>
      </c>
      <c r="R30" s="18">
        <f t="shared" si="7"/>
        <v>0.2565975</v>
      </c>
      <c r="S30" s="25">
        <f t="shared" si="8"/>
        <v>0.0390358080639859</v>
      </c>
      <c r="T30" s="3">
        <v>0.01</v>
      </c>
      <c r="U30" s="26">
        <f t="shared" si="9"/>
        <v>0.000390358080639859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0.0222903580806399</v>
      </c>
      <c r="AR30" s="29">
        <f t="shared" si="15"/>
        <v>106.915625</v>
      </c>
      <c r="AS30" s="1">
        <f t="shared" si="16"/>
        <v>0.24</v>
      </c>
      <c r="AT30" s="2">
        <f t="shared" si="20"/>
        <v>81.498462264252</v>
      </c>
      <c r="AU30" s="1">
        <f t="shared" si="17"/>
        <v>312315.603997539</v>
      </c>
    </row>
    <row r="31" s="1" customFormat="1" spans="1:47">
      <c r="A31" s="13"/>
      <c r="B31" s="13"/>
      <c r="C31" s="16">
        <v>4</v>
      </c>
      <c r="D31" s="19">
        <v>7.76888385913333</v>
      </c>
      <c r="E31" s="20">
        <f t="shared" si="18"/>
        <v>-4.34975931248387</v>
      </c>
      <c r="F31" s="16" t="s">
        <v>73</v>
      </c>
      <c r="G31" s="13">
        <v>5</v>
      </c>
      <c r="H31" s="18">
        <f t="shared" si="0"/>
        <v>7.76888385913333</v>
      </c>
      <c r="I31" s="18">
        <f t="shared" si="1"/>
        <v>280.918883859133</v>
      </c>
      <c r="J31" s="18">
        <f t="shared" si="2"/>
        <v>0.0467022647261848</v>
      </c>
      <c r="K31" s="18">
        <f t="shared" si="3"/>
        <v>106.915625</v>
      </c>
      <c r="L31" s="18">
        <f t="shared" si="4"/>
        <v>1.06915625</v>
      </c>
      <c r="M31" s="13" t="s">
        <v>75</v>
      </c>
      <c r="N31" s="18">
        <f>(O30-P30)*C22/100</f>
        <v>4.01110957600919</v>
      </c>
      <c r="O31" s="18">
        <f t="shared" si="19"/>
        <v>1.28026728031627</v>
      </c>
      <c r="P31" s="18">
        <f t="shared" si="5"/>
        <v>0.0597913814456032</v>
      </c>
      <c r="Q31" s="24">
        <f t="shared" si="6"/>
        <v>0.0143499315469448</v>
      </c>
      <c r="R31" s="18">
        <f t="shared" si="7"/>
        <v>0.2565975</v>
      </c>
      <c r="S31" s="25">
        <f t="shared" si="8"/>
        <v>0.0559238946090464</v>
      </c>
      <c r="T31" s="3">
        <v>0.01</v>
      </c>
      <c r="U31" s="26">
        <f t="shared" si="9"/>
        <v>0.000559238946090464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0.0300092389460905</v>
      </c>
      <c r="AR31" s="29">
        <f t="shared" si="15"/>
        <v>106.915625</v>
      </c>
      <c r="AS31" s="1">
        <f t="shared" si="16"/>
        <v>0.24</v>
      </c>
      <c r="AT31" s="2">
        <f t="shared" si="20"/>
        <v>81.498462264252</v>
      </c>
      <c r="AU31" s="1">
        <f t="shared" si="17"/>
        <v>420466.712694715</v>
      </c>
    </row>
    <row r="32" s="1" customFormat="1" spans="1:47">
      <c r="A32" s="13"/>
      <c r="B32" s="13"/>
      <c r="C32" s="16">
        <v>5</v>
      </c>
      <c r="D32" s="19">
        <v>15.34165786</v>
      </c>
      <c r="E32" s="20">
        <f t="shared" si="18"/>
        <v>7.76888385913333</v>
      </c>
      <c r="F32" s="16" t="s">
        <v>75</v>
      </c>
      <c r="G32" s="13">
        <v>6</v>
      </c>
      <c r="H32" s="18">
        <f t="shared" si="0"/>
        <v>15.34165786</v>
      </c>
      <c r="I32" s="18">
        <f t="shared" si="1"/>
        <v>288.49165786</v>
      </c>
      <c r="J32" s="18">
        <f t="shared" si="2"/>
        <v>0.116002870567908</v>
      </c>
      <c r="K32" s="18">
        <f t="shared" si="3"/>
        <v>106.915625</v>
      </c>
      <c r="L32" s="18">
        <f t="shared" si="4"/>
        <v>1.06915625</v>
      </c>
      <c r="M32" s="13" t="s">
        <v>73</v>
      </c>
      <c r="N32" s="13"/>
      <c r="O32" s="18">
        <f t="shared" si="19"/>
        <v>2.28963214887067</v>
      </c>
      <c r="P32" s="18">
        <f t="shared" si="5"/>
        <v>0.265603901813565</v>
      </c>
      <c r="Q32" s="24">
        <f t="shared" si="6"/>
        <v>0.0637449364352557</v>
      </c>
      <c r="R32" s="18">
        <f t="shared" si="7"/>
        <v>0.2565975</v>
      </c>
      <c r="S32" s="25">
        <f t="shared" si="8"/>
        <v>0.248423840587908</v>
      </c>
      <c r="T32" s="3">
        <v>0.01</v>
      </c>
      <c r="U32" s="26">
        <f t="shared" si="9"/>
        <v>0.00248423840587908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0.0319342384058791</v>
      </c>
      <c r="AR32" s="29">
        <f t="shared" si="15"/>
        <v>106.915625</v>
      </c>
      <c r="AS32" s="1">
        <f t="shared" si="16"/>
        <v>0.24</v>
      </c>
      <c r="AT32" s="2">
        <f t="shared" si="20"/>
        <v>81.498462264252</v>
      </c>
      <c r="AU32" s="1">
        <f t="shared" si="17"/>
        <v>447438.346205663</v>
      </c>
    </row>
    <row r="33" s="1" customFormat="1" spans="1:47">
      <c r="A33" s="13"/>
      <c r="B33" s="13"/>
      <c r="C33" s="16">
        <v>6</v>
      </c>
      <c r="D33" s="19">
        <v>19.4358332716667</v>
      </c>
      <c r="E33" s="20">
        <f t="shared" si="18"/>
        <v>15.34165786</v>
      </c>
      <c r="F33" s="16" t="s">
        <v>73</v>
      </c>
      <c r="G33" s="13">
        <v>7</v>
      </c>
      <c r="H33" s="18">
        <f t="shared" si="0"/>
        <v>19.4358332716667</v>
      </c>
      <c r="I33" s="18">
        <f t="shared" si="1"/>
        <v>292.585833271667</v>
      </c>
      <c r="J33" s="18">
        <f t="shared" si="2"/>
        <v>0.186026790494086</v>
      </c>
      <c r="K33" s="18">
        <f t="shared" si="3"/>
        <v>106.915625</v>
      </c>
      <c r="L33" s="18">
        <f t="shared" si="4"/>
        <v>1.06915625</v>
      </c>
      <c r="M33" s="13" t="s">
        <v>73</v>
      </c>
      <c r="N33" s="13"/>
      <c r="O33" s="18">
        <f t="shared" si="19"/>
        <v>3.0931844970571</v>
      </c>
      <c r="P33" s="18">
        <f t="shared" si="5"/>
        <v>0.575415184393597</v>
      </c>
      <c r="Q33" s="24">
        <f t="shared" si="6"/>
        <v>0.138099644254463</v>
      </c>
      <c r="R33" s="18">
        <f t="shared" si="7"/>
        <v>0.2565975</v>
      </c>
      <c r="S33" s="25">
        <f t="shared" si="8"/>
        <v>0.538195595258969</v>
      </c>
      <c r="T33" s="3">
        <v>0.01</v>
      </c>
      <c r="U33" s="26">
        <f t="shared" si="9"/>
        <v>0.00538195595258969</v>
      </c>
      <c r="V33" s="25"/>
      <c r="W33" s="3"/>
      <c r="X33" s="26"/>
      <c r="Y33" s="28">
        <v>0.04</v>
      </c>
      <c r="Z33" s="3">
        <v>0.21</v>
      </c>
      <c r="AA33" s="27">
        <f t="shared" si="10"/>
        <v>0.0084</v>
      </c>
      <c r="AB33" s="3">
        <v>0.015</v>
      </c>
      <c r="AC33" s="3">
        <v>0.29</v>
      </c>
      <c r="AD33" s="27">
        <f t="shared" si="11"/>
        <v>0.00435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0.0348319559525897</v>
      </c>
      <c r="AR33" s="29">
        <f t="shared" si="15"/>
        <v>106.915625</v>
      </c>
      <c r="AS33" s="1">
        <f t="shared" si="16"/>
        <v>0.24</v>
      </c>
      <c r="AT33" s="2">
        <f t="shared" si="20"/>
        <v>81.498462264252</v>
      </c>
      <c r="AU33" s="1">
        <f t="shared" si="17"/>
        <v>488038.968346464</v>
      </c>
    </row>
    <row r="34" s="1" customFormat="1" spans="1:47">
      <c r="A34" s="13"/>
      <c r="B34" s="13"/>
      <c r="C34" s="16">
        <v>7</v>
      </c>
      <c r="D34" s="19">
        <v>22.2837748945161</v>
      </c>
      <c r="E34" s="20">
        <f t="shared" si="18"/>
        <v>19.4358332716667</v>
      </c>
      <c r="F34" s="16" t="s">
        <v>73</v>
      </c>
      <c r="G34" s="13">
        <v>8</v>
      </c>
      <c r="H34" s="18">
        <f t="shared" si="0"/>
        <v>22.2837748945161</v>
      </c>
      <c r="I34" s="18">
        <f t="shared" si="1"/>
        <v>295.433774894516</v>
      </c>
      <c r="J34" s="18">
        <f t="shared" si="2"/>
        <v>0.256387506301666</v>
      </c>
      <c r="K34" s="18">
        <f t="shared" si="3"/>
        <v>106.915625</v>
      </c>
      <c r="L34" s="18">
        <f t="shared" si="4"/>
        <v>1.06915625</v>
      </c>
      <c r="M34" s="13" t="s">
        <v>73</v>
      </c>
      <c r="N34" s="13"/>
      <c r="O34" s="18">
        <f t="shared" si="19"/>
        <v>3.58692556266351</v>
      </c>
      <c r="P34" s="18">
        <f t="shared" si="5"/>
        <v>0.919642900300997</v>
      </c>
      <c r="Q34" s="24">
        <f t="shared" si="6"/>
        <v>0.220714296072239</v>
      </c>
      <c r="R34" s="18">
        <f t="shared" si="7"/>
        <v>0.2565975</v>
      </c>
      <c r="S34" s="25">
        <f t="shared" si="8"/>
        <v>0.860157624576386</v>
      </c>
      <c r="T34" s="3">
        <v>0.01</v>
      </c>
      <c r="U34" s="26">
        <f t="shared" si="9"/>
        <v>0.00860157624576386</v>
      </c>
      <c r="V34" s="25"/>
      <c r="W34" s="3"/>
      <c r="X34" s="26"/>
      <c r="Y34" s="28">
        <v>0.04</v>
      </c>
      <c r="Z34" s="3">
        <v>0.21</v>
      </c>
      <c r="AA34" s="27">
        <f t="shared" si="10"/>
        <v>0.0084</v>
      </c>
      <c r="AB34" s="3">
        <v>0.015</v>
      </c>
      <c r="AC34" s="3">
        <v>0.29</v>
      </c>
      <c r="AD34" s="27">
        <f t="shared" si="11"/>
        <v>0.00435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0.0380515762457639</v>
      </c>
      <c r="AR34" s="29">
        <f t="shared" si="15"/>
        <v>106.915625</v>
      </c>
      <c r="AS34" s="1">
        <f t="shared" si="16"/>
        <v>0.24</v>
      </c>
      <c r="AT34" s="2">
        <f t="shared" si="20"/>
        <v>81.498462264252</v>
      </c>
      <c r="AU34" s="1">
        <f t="shared" si="17"/>
        <v>533149.847806887</v>
      </c>
    </row>
    <row r="35" s="1" customFormat="1" spans="1:47">
      <c r="A35" s="13"/>
      <c r="B35" s="13"/>
      <c r="C35" s="16">
        <v>8</v>
      </c>
      <c r="D35" s="19">
        <v>20.4313909567742</v>
      </c>
      <c r="E35" s="20">
        <f t="shared" si="18"/>
        <v>22.2837748945161</v>
      </c>
      <c r="F35" s="16" t="s">
        <v>73</v>
      </c>
      <c r="G35" s="13">
        <v>9</v>
      </c>
      <c r="H35" s="18">
        <f t="shared" si="0"/>
        <v>20.4313909567742</v>
      </c>
      <c r="I35" s="18">
        <f t="shared" si="1"/>
        <v>293.581390956774</v>
      </c>
      <c r="J35" s="18">
        <f t="shared" si="2"/>
        <v>0.208250230867943</v>
      </c>
      <c r="K35" s="18">
        <f t="shared" si="3"/>
        <v>106.915625</v>
      </c>
      <c r="L35" s="18">
        <f t="shared" si="4"/>
        <v>1.06915625</v>
      </c>
      <c r="M35" s="13" t="s">
        <v>73</v>
      </c>
      <c r="N35" s="13"/>
      <c r="O35" s="18">
        <f t="shared" si="19"/>
        <v>3.73643891236251</v>
      </c>
      <c r="P35" s="18">
        <f t="shared" si="5"/>
        <v>0.778114266123458</v>
      </c>
      <c r="Q35" s="24">
        <f t="shared" si="6"/>
        <v>0.18674742386963</v>
      </c>
      <c r="R35" s="18">
        <f t="shared" si="7"/>
        <v>0.2565975</v>
      </c>
      <c r="S35" s="25">
        <f t="shared" si="8"/>
        <v>0.72778348919857</v>
      </c>
      <c r="T35" s="3">
        <v>0.01</v>
      </c>
      <c r="U35" s="26">
        <f t="shared" si="9"/>
        <v>0.0072778348919857</v>
      </c>
      <c r="V35" s="25"/>
      <c r="W35" s="3"/>
      <c r="X35" s="26"/>
      <c r="Y35" s="28">
        <v>0.02</v>
      </c>
      <c r="Z35" s="3">
        <v>0.21</v>
      </c>
      <c r="AA35" s="27">
        <f t="shared" si="10"/>
        <v>0.0042</v>
      </c>
      <c r="AB35" s="3">
        <v>0.01</v>
      </c>
      <c r="AC35" s="3">
        <v>0.29</v>
      </c>
      <c r="AD35" s="27">
        <f t="shared" si="11"/>
        <v>0.0029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</v>
      </c>
      <c r="AO35" s="3">
        <v>0.38</v>
      </c>
      <c r="AP35" s="3">
        <f t="shared" si="13"/>
        <v>0.0038</v>
      </c>
      <c r="AQ35" s="1">
        <f t="shared" si="14"/>
        <v>0.0291778348919857</v>
      </c>
      <c r="AR35" s="29">
        <f t="shared" si="15"/>
        <v>106.915625</v>
      </c>
      <c r="AS35" s="1">
        <f t="shared" si="16"/>
        <v>0.24</v>
      </c>
      <c r="AT35" s="2">
        <f t="shared" si="20"/>
        <v>81.498462264252</v>
      </c>
      <c r="AU35" s="1">
        <f t="shared" si="17"/>
        <v>408817.709193544</v>
      </c>
    </row>
    <row r="36" s="1" customFormat="1" spans="1:47">
      <c r="A36" s="13"/>
      <c r="B36" s="13"/>
      <c r="C36" s="16">
        <v>9</v>
      </c>
      <c r="D36" s="19">
        <v>13.2932502292333</v>
      </c>
      <c r="E36" s="20">
        <f t="shared" si="18"/>
        <v>20.4313909567742</v>
      </c>
      <c r="F36" s="16" t="s">
        <v>73</v>
      </c>
      <c r="G36" s="13">
        <v>10</v>
      </c>
      <c r="H36" s="18">
        <f t="shared" si="0"/>
        <v>13.2932502292333</v>
      </c>
      <c r="I36" s="18">
        <f t="shared" si="1"/>
        <v>286.443250229233</v>
      </c>
      <c r="J36" s="18">
        <f t="shared" si="2"/>
        <v>0.0911273260405135</v>
      </c>
      <c r="K36" s="18">
        <f t="shared" si="3"/>
        <v>106.915625</v>
      </c>
      <c r="L36" s="18">
        <f t="shared" si="4"/>
        <v>1.06915625</v>
      </c>
      <c r="M36" s="13" t="s">
        <v>73</v>
      </c>
      <c r="N36" s="13"/>
      <c r="O36" s="18">
        <f t="shared" si="19"/>
        <v>4.02748089623905</v>
      </c>
      <c r="P36" s="18">
        <f t="shared" si="5"/>
        <v>0.367013564753515</v>
      </c>
      <c r="Q36" s="24">
        <f t="shared" si="6"/>
        <v>0.0880832555408437</v>
      </c>
      <c r="R36" s="18">
        <f t="shared" si="7"/>
        <v>0.2565975</v>
      </c>
      <c r="S36" s="25">
        <f t="shared" si="8"/>
        <v>0.343274020755634</v>
      </c>
      <c r="T36" s="3">
        <v>0.01</v>
      </c>
      <c r="U36" s="26">
        <f t="shared" si="9"/>
        <v>0.00343274020755634</v>
      </c>
      <c r="V36" s="25"/>
      <c r="W36" s="3"/>
      <c r="X36" s="26"/>
      <c r="Y36" s="28">
        <v>0.02</v>
      </c>
      <c r="Z36" s="3">
        <v>0.21</v>
      </c>
      <c r="AA36" s="27">
        <f t="shared" si="10"/>
        <v>0.0042</v>
      </c>
      <c r="AB36" s="3">
        <v>0.01</v>
      </c>
      <c r="AC36" s="3">
        <v>0.29</v>
      </c>
      <c r="AD36" s="27">
        <f t="shared" si="11"/>
        <v>0.0029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0.0253327402075563</v>
      </c>
      <c r="AR36" s="29">
        <f t="shared" si="15"/>
        <v>106.915625</v>
      </c>
      <c r="AS36" s="1">
        <f t="shared" si="16"/>
        <v>0.24</v>
      </c>
      <c r="AT36" s="2">
        <f t="shared" si="20"/>
        <v>81.498462264252</v>
      </c>
      <c r="AU36" s="1">
        <f t="shared" si="17"/>
        <v>354943.156597716</v>
      </c>
    </row>
    <row r="37" s="1" customFormat="1" spans="1:47">
      <c r="A37" s="13"/>
      <c r="B37" s="13"/>
      <c r="C37" s="16">
        <v>10</v>
      </c>
      <c r="D37" s="19">
        <v>4.66548033796774</v>
      </c>
      <c r="E37" s="20">
        <f t="shared" si="18"/>
        <v>13.2932502292333</v>
      </c>
      <c r="F37" s="16" t="s">
        <v>73</v>
      </c>
      <c r="G37" s="13">
        <v>11</v>
      </c>
      <c r="H37" s="18">
        <f t="shared" si="0"/>
        <v>4.66548033796774</v>
      </c>
      <c r="I37" s="18">
        <f t="shared" si="1"/>
        <v>277.815480337968</v>
      </c>
      <c r="J37" s="18">
        <f t="shared" si="2"/>
        <v>0.031709278674937</v>
      </c>
      <c r="K37" s="18">
        <f t="shared" si="3"/>
        <v>106.915625</v>
      </c>
      <c r="L37" s="18">
        <f t="shared" si="4"/>
        <v>1.06915625</v>
      </c>
      <c r="M37" s="13" t="s">
        <v>75</v>
      </c>
      <c r="N37" s="18">
        <f>(O36-P36)*C22/100</f>
        <v>3.47744396491126</v>
      </c>
      <c r="O37" s="18">
        <f t="shared" si="19"/>
        <v>1.25217961657428</v>
      </c>
      <c r="P37" s="18">
        <f t="shared" si="5"/>
        <v>0.0397057124130295</v>
      </c>
      <c r="Q37" s="24">
        <f t="shared" si="6"/>
        <v>0.00952937097912709</v>
      </c>
      <c r="R37" s="18">
        <f t="shared" si="7"/>
        <v>0.2565975</v>
      </c>
      <c r="S37" s="25">
        <f t="shared" si="8"/>
        <v>0.0371374272123738</v>
      </c>
      <c r="T37" s="3">
        <v>0.01</v>
      </c>
      <c r="U37" s="26">
        <f t="shared" si="9"/>
        <v>0.000371374272123738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0.0222713742721237</v>
      </c>
      <c r="AR37" s="29">
        <f t="shared" si="15"/>
        <v>106.915625</v>
      </c>
      <c r="AS37" s="1">
        <f t="shared" si="16"/>
        <v>0.24</v>
      </c>
      <c r="AT37" s="2">
        <f t="shared" si="20"/>
        <v>81.498462264252</v>
      </c>
      <c r="AU37" s="1">
        <f t="shared" si="17"/>
        <v>312049.61726007</v>
      </c>
    </row>
    <row r="38" s="1" customFormat="1" spans="1:48">
      <c r="A38" s="13"/>
      <c r="B38" s="13"/>
      <c r="C38" s="16">
        <v>11</v>
      </c>
      <c r="D38" s="19">
        <v>-7.62108299563333</v>
      </c>
      <c r="E38" s="20">
        <f t="shared" si="18"/>
        <v>4.66548033796774</v>
      </c>
      <c r="F38" s="16" t="s">
        <v>75</v>
      </c>
      <c r="G38" s="13">
        <v>12</v>
      </c>
      <c r="H38" s="18">
        <f t="shared" si="0"/>
        <v>-7.62108299563333</v>
      </c>
      <c r="I38" s="18">
        <f t="shared" si="1"/>
        <v>265.528917004367</v>
      </c>
      <c r="J38" s="18">
        <f t="shared" si="2"/>
        <v>0.00626439294236058</v>
      </c>
      <c r="K38" s="18">
        <f t="shared" si="3"/>
        <v>106.915625</v>
      </c>
      <c r="L38" s="18">
        <f t="shared" si="4"/>
        <v>1.06915625</v>
      </c>
      <c r="M38" s="13" t="s">
        <v>73</v>
      </c>
      <c r="N38" s="13"/>
      <c r="O38" s="18">
        <f t="shared" si="19"/>
        <v>2.28163015416125</v>
      </c>
      <c r="P38" s="18">
        <f t="shared" si="5"/>
        <v>0.0142930278348048</v>
      </c>
      <c r="Q38" s="24">
        <f t="shared" si="6"/>
        <v>0.00343032668035315</v>
      </c>
      <c r="R38" s="18">
        <f t="shared" si="7"/>
        <v>0.2565975</v>
      </c>
      <c r="S38" s="25">
        <f t="shared" si="8"/>
        <v>0.01336851169771</v>
      </c>
      <c r="T38" s="3">
        <v>0.01</v>
      </c>
      <c r="U38" s="26">
        <f t="shared" si="9"/>
        <v>0.0001336851169771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0.0220336851169771</v>
      </c>
      <c r="AR38" s="29">
        <f t="shared" si="15"/>
        <v>106.915625</v>
      </c>
      <c r="AS38" s="1">
        <f t="shared" si="16"/>
        <v>0.24</v>
      </c>
      <c r="AT38" s="2">
        <f t="shared" si="20"/>
        <v>81.498462264252</v>
      </c>
      <c r="AU38" s="1">
        <f t="shared" si="17"/>
        <v>308719.296958138</v>
      </c>
      <c r="AV38" s="1">
        <f>SUM(AU27:AU38)</f>
        <v>4508138.13480404</v>
      </c>
    </row>
    <row r="39" s="1" customFormat="1" spans="1:46">
      <c r="A39" s="13"/>
      <c r="B39" s="13"/>
      <c r="C39" s="16">
        <v>12</v>
      </c>
      <c r="D39" s="19">
        <v>-17.216330146129</v>
      </c>
      <c r="E39" s="20">
        <f t="shared" si="18"/>
        <v>-7.62108299563333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44</v>
      </c>
      <c r="T40" s="23"/>
      <c r="U40" s="23"/>
      <c r="V40" s="23" t="s">
        <v>45</v>
      </c>
      <c r="W40" s="23"/>
      <c r="X40" s="23"/>
      <c r="Y40" s="23" t="s">
        <v>46</v>
      </c>
      <c r="Z40" s="23"/>
      <c r="AA40" s="23"/>
      <c r="AB40" s="23" t="s">
        <v>47</v>
      </c>
      <c r="AC40" s="23"/>
      <c r="AD40" s="23"/>
      <c r="AE40" s="23" t="s">
        <v>48</v>
      </c>
      <c r="AF40" s="23"/>
      <c r="AG40" s="23"/>
      <c r="AH40" s="23" t="s">
        <v>49</v>
      </c>
      <c r="AI40" s="23"/>
      <c r="AJ40" s="23"/>
      <c r="AK40" s="31" t="s">
        <v>50</v>
      </c>
      <c r="AL40" s="32"/>
      <c r="AM40" s="33"/>
      <c r="AN40" s="23" t="s">
        <v>51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4" t="s">
        <v>11</v>
      </c>
      <c r="AO41" s="34" t="s">
        <v>12</v>
      </c>
      <c r="AP41" s="34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-16</v>
      </c>
      <c r="E42" s="16"/>
      <c r="F42" s="16"/>
      <c r="G42" s="13">
        <v>1</v>
      </c>
      <c r="H42" s="18">
        <f t="shared" ref="H42:H53" si="21">E43</f>
        <v>-16</v>
      </c>
      <c r="I42" s="18">
        <f t="shared" ref="I42:I53" si="22">H42+273.15</f>
        <v>257.15</v>
      </c>
      <c r="J42" s="18">
        <f t="shared" ref="J42:J53" si="23">EXP(($C$16*(I42-$C$14))/($C$17*I42*$C$14))</f>
        <v>0.00189658317361264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0.000146209572461271</v>
      </c>
      <c r="Q42" s="24">
        <f t="shared" ref="Q42:Q53" si="27">P42*$B$44</f>
        <v>2.63177230430288e-5</v>
      </c>
      <c r="R42" s="18">
        <f t="shared" ref="R42:R53" si="28">L42*$B$44</f>
        <v>0.0138763875</v>
      </c>
      <c r="S42" s="25">
        <f t="shared" ref="S42:S53" si="29">Q42/R42</f>
        <v>0.00189658317361264</v>
      </c>
      <c r="T42" s="3">
        <v>0.01</v>
      </c>
      <c r="U42" s="26">
        <f t="shared" ref="U42:U53" si="30">S42*T42</f>
        <v>1.89658317361264e-5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0.0148189658317361</v>
      </c>
      <c r="AR42" s="29">
        <f t="shared" ref="AR42:AR53" si="34">$B$42/12</f>
        <v>7.70910416666667</v>
      </c>
      <c r="AS42" s="1">
        <f t="shared" ref="AS42:AS53" si="35">$B$44</f>
        <v>0.18</v>
      </c>
      <c r="AT42" s="2">
        <f>$E$5/12</f>
        <v>881.786986301367</v>
      </c>
      <c r="AU42" s="1">
        <f t="shared" ref="AU42:AU53" si="36">AT42*10000*AS42*0.67*AR42*AQ42</f>
        <v>121487.838031055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-18.9755161274194</v>
      </c>
      <c r="E43" s="20">
        <f t="shared" ref="E43:E54" si="37">D42</f>
        <v>-16</v>
      </c>
      <c r="F43" s="16" t="s">
        <v>73</v>
      </c>
      <c r="G43" s="13">
        <v>2</v>
      </c>
      <c r="H43" s="18">
        <f t="shared" si="21"/>
        <v>-18.9755161274194</v>
      </c>
      <c r="I43" s="18">
        <f t="shared" si="22"/>
        <v>254.174483872581</v>
      </c>
      <c r="J43" s="18">
        <f t="shared" si="23"/>
        <v>0.00121749182810253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8">L43+O42-P42-N43</f>
        <v>0.154035873760872</v>
      </c>
      <c r="P43" s="18">
        <f t="shared" si="26"/>
        <v>0.000187537417538495</v>
      </c>
      <c r="Q43" s="24">
        <f t="shared" si="27"/>
        <v>3.3756735156929e-5</v>
      </c>
      <c r="R43" s="18">
        <f t="shared" si="28"/>
        <v>0.0138763875</v>
      </c>
      <c r="S43" s="25">
        <f t="shared" si="29"/>
        <v>0.00243267458168987</v>
      </c>
      <c r="T43" s="3">
        <v>0.01</v>
      </c>
      <c r="U43" s="26">
        <f t="shared" si="30"/>
        <v>2.43267458168987e-5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0.0148243267458169</v>
      </c>
      <c r="AR43" s="29">
        <f t="shared" si="34"/>
        <v>7.70910416666667</v>
      </c>
      <c r="AS43" s="1">
        <f t="shared" si="35"/>
        <v>0.18</v>
      </c>
      <c r="AT43" s="2">
        <f t="shared" ref="AT43:AT53" si="39">$E$5/12</f>
        <v>881.786986301367</v>
      </c>
      <c r="AU43" s="1">
        <f t="shared" si="36"/>
        <v>121531.787512343</v>
      </c>
    </row>
    <row r="44" s="1" customFormat="1" spans="1:47">
      <c r="A44" s="13" t="s">
        <v>37</v>
      </c>
      <c r="B44" s="13">
        <v>0.18</v>
      </c>
      <c r="C44" s="16">
        <v>2</v>
      </c>
      <c r="D44" s="19">
        <v>-14.0816150569655</v>
      </c>
      <c r="E44" s="20">
        <f t="shared" si="37"/>
        <v>-18.9755161274194</v>
      </c>
      <c r="F44" s="16" t="s">
        <v>73</v>
      </c>
      <c r="G44" s="13">
        <v>3</v>
      </c>
      <c r="H44" s="18">
        <f t="shared" si="21"/>
        <v>-14.0816150569655</v>
      </c>
      <c r="I44" s="18">
        <f t="shared" si="22"/>
        <v>259.068384943034</v>
      </c>
      <c r="J44" s="18">
        <f t="shared" si="23"/>
        <v>0.00251038524516976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8"/>
        <v>0.23093937801</v>
      </c>
      <c r="P44" s="18">
        <f t="shared" si="26"/>
        <v>0.000579746807084986</v>
      </c>
      <c r="Q44" s="24">
        <f t="shared" si="27"/>
        <v>0.000104354425275298</v>
      </c>
      <c r="R44" s="18">
        <f t="shared" si="28"/>
        <v>0.0138763875</v>
      </c>
      <c r="S44" s="25">
        <f t="shared" si="29"/>
        <v>0.00752028763071783</v>
      </c>
      <c r="T44" s="3">
        <v>0.01</v>
      </c>
      <c r="U44" s="26">
        <f t="shared" si="30"/>
        <v>7.52028763071783e-5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0.0148752028763072</v>
      </c>
      <c r="AR44" s="29">
        <f t="shared" si="34"/>
        <v>7.70910416666667</v>
      </c>
      <c r="AS44" s="1">
        <f t="shared" si="35"/>
        <v>0.18</v>
      </c>
      <c r="AT44" s="2">
        <f t="shared" si="39"/>
        <v>881.786986301367</v>
      </c>
      <c r="AU44" s="1">
        <f t="shared" si="36"/>
        <v>121948.876745886</v>
      </c>
    </row>
    <row r="45" s="1" customFormat="1" spans="1:47">
      <c r="A45" s="13"/>
      <c r="B45" s="13"/>
      <c r="C45" s="16">
        <v>3</v>
      </c>
      <c r="D45" s="19">
        <v>-4.34975931248387</v>
      </c>
      <c r="E45" s="20">
        <f t="shared" si="37"/>
        <v>-14.0816150569655</v>
      </c>
      <c r="F45" s="16" t="s">
        <v>73</v>
      </c>
      <c r="G45" s="13">
        <v>4</v>
      </c>
      <c r="H45" s="18">
        <f t="shared" si="21"/>
        <v>-4.34975931248387</v>
      </c>
      <c r="I45" s="18">
        <f t="shared" si="22"/>
        <v>268.800240687516</v>
      </c>
      <c r="J45" s="18">
        <f t="shared" si="23"/>
        <v>0.00978794769861916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8"/>
        <v>0.307450672869582</v>
      </c>
      <c r="P45" s="18">
        <f t="shared" si="26"/>
        <v>0.00300931110595274</v>
      </c>
      <c r="Q45" s="24">
        <f t="shared" si="27"/>
        <v>0.000541675999071493</v>
      </c>
      <c r="R45" s="18">
        <f t="shared" si="28"/>
        <v>0.0138763875</v>
      </c>
      <c r="S45" s="25">
        <f t="shared" si="29"/>
        <v>0.0390358080639859</v>
      </c>
      <c r="T45" s="3">
        <v>0.01</v>
      </c>
      <c r="U45" s="26">
        <f t="shared" si="30"/>
        <v>0.000390358080639859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0.0151903580806399</v>
      </c>
      <c r="AR45" s="29">
        <f t="shared" si="34"/>
        <v>7.70910416666667</v>
      </c>
      <c r="AS45" s="1">
        <f t="shared" si="35"/>
        <v>0.18</v>
      </c>
      <c r="AT45" s="2">
        <f t="shared" si="39"/>
        <v>881.786986301367</v>
      </c>
      <c r="AU45" s="1">
        <f t="shared" si="36"/>
        <v>124532.560712321</v>
      </c>
    </row>
    <row r="46" s="1" customFormat="1" spans="1:47">
      <c r="A46" s="13"/>
      <c r="B46" s="13"/>
      <c r="C46" s="16">
        <v>4</v>
      </c>
      <c r="D46" s="19">
        <v>7.76888385913333</v>
      </c>
      <c r="E46" s="20">
        <f t="shared" si="37"/>
        <v>-4.34975931248387</v>
      </c>
      <c r="F46" s="16" t="s">
        <v>73</v>
      </c>
      <c r="G46" s="13">
        <v>5</v>
      </c>
      <c r="H46" s="18">
        <f t="shared" si="21"/>
        <v>7.76888385913333</v>
      </c>
      <c r="I46" s="18">
        <f t="shared" si="22"/>
        <v>280.918883859133</v>
      </c>
      <c r="J46" s="18">
        <f t="shared" si="23"/>
        <v>0.0467022647261848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0.289219293675448</v>
      </c>
      <c r="O46" s="18">
        <f t="shared" si="38"/>
        <v>0.0923131097548481</v>
      </c>
      <c r="P46" s="18">
        <f t="shared" si="26"/>
        <v>0.00431123128946827</v>
      </c>
      <c r="Q46" s="24">
        <f t="shared" si="27"/>
        <v>0.000776021632104288</v>
      </c>
      <c r="R46" s="18">
        <f t="shared" si="28"/>
        <v>0.0138763875</v>
      </c>
      <c r="S46" s="25">
        <f t="shared" si="29"/>
        <v>0.0559238946090463</v>
      </c>
      <c r="T46" s="3">
        <v>0.01</v>
      </c>
      <c r="U46" s="26">
        <f t="shared" si="30"/>
        <v>0.000559238946090464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0.0276592389460905</v>
      </c>
      <c r="AR46" s="29">
        <f t="shared" si="34"/>
        <v>7.70910416666667</v>
      </c>
      <c r="AS46" s="1">
        <f t="shared" si="35"/>
        <v>0.18</v>
      </c>
      <c r="AT46" s="2">
        <f t="shared" si="39"/>
        <v>881.786986301367</v>
      </c>
      <c r="AU46" s="1">
        <f t="shared" si="36"/>
        <v>226754.091972368</v>
      </c>
    </row>
    <row r="47" s="1" customFormat="1" spans="1:47">
      <c r="A47" s="13"/>
      <c r="B47" s="13"/>
      <c r="C47" s="16">
        <v>5</v>
      </c>
      <c r="D47" s="19">
        <v>15.34165786</v>
      </c>
      <c r="E47" s="20">
        <f t="shared" si="37"/>
        <v>7.76888385913333</v>
      </c>
      <c r="F47" s="16" t="s">
        <v>75</v>
      </c>
      <c r="G47" s="13">
        <v>6</v>
      </c>
      <c r="H47" s="18">
        <f t="shared" si="21"/>
        <v>15.34165786</v>
      </c>
      <c r="I47" s="18">
        <f t="shared" si="22"/>
        <v>288.49165786</v>
      </c>
      <c r="J47" s="18">
        <f t="shared" si="23"/>
        <v>0.116002870567908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8"/>
        <v>0.165092920132046</v>
      </c>
      <c r="P47" s="18">
        <f t="shared" si="26"/>
        <v>0.0191512526457558</v>
      </c>
      <c r="Q47" s="24">
        <f t="shared" si="27"/>
        <v>0.00344722547623604</v>
      </c>
      <c r="R47" s="18">
        <f t="shared" si="28"/>
        <v>0.0138763875</v>
      </c>
      <c r="S47" s="25">
        <f t="shared" si="29"/>
        <v>0.248423840587908</v>
      </c>
      <c r="T47" s="3">
        <v>0.01</v>
      </c>
      <c r="U47" s="26">
        <f t="shared" si="30"/>
        <v>0.00248423840587908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0.0295842384058791</v>
      </c>
      <c r="AR47" s="29">
        <f t="shared" si="34"/>
        <v>7.70910416666667</v>
      </c>
      <c r="AS47" s="1">
        <f t="shared" si="35"/>
        <v>0.18</v>
      </c>
      <c r="AT47" s="2">
        <f t="shared" si="39"/>
        <v>881.786986301367</v>
      </c>
      <c r="AU47" s="1">
        <f t="shared" si="36"/>
        <v>242535.491648709</v>
      </c>
    </row>
    <row r="48" s="1" customFormat="1" spans="1:47">
      <c r="A48" s="13"/>
      <c r="B48" s="13"/>
      <c r="C48" s="16">
        <v>6</v>
      </c>
      <c r="D48" s="19">
        <v>19.4358332716667</v>
      </c>
      <c r="E48" s="20">
        <f t="shared" si="37"/>
        <v>15.34165786</v>
      </c>
      <c r="F48" s="16" t="s">
        <v>73</v>
      </c>
      <c r="G48" s="13">
        <v>7</v>
      </c>
      <c r="H48" s="18">
        <f t="shared" si="21"/>
        <v>19.4358332716667</v>
      </c>
      <c r="I48" s="18">
        <f t="shared" si="22"/>
        <v>292.585833271667</v>
      </c>
      <c r="J48" s="18">
        <f t="shared" si="23"/>
        <v>0.186026790494086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8"/>
        <v>0.223032709152957</v>
      </c>
      <c r="P48" s="18">
        <f t="shared" si="26"/>
        <v>0.0414900590589256</v>
      </c>
      <c r="Q48" s="24">
        <f t="shared" si="27"/>
        <v>0.00746821063060661</v>
      </c>
      <c r="R48" s="18">
        <f t="shared" si="28"/>
        <v>0.0138763875</v>
      </c>
      <c r="S48" s="25">
        <f t="shared" si="29"/>
        <v>0.538195595258969</v>
      </c>
      <c r="T48" s="3">
        <v>0.01</v>
      </c>
      <c r="U48" s="26">
        <f t="shared" si="30"/>
        <v>0.00538195595258969</v>
      </c>
      <c r="V48" s="25"/>
      <c r="W48" s="3"/>
      <c r="X48" s="26"/>
      <c r="Y48" s="28">
        <v>0.04</v>
      </c>
      <c r="Z48" s="3">
        <v>0.49</v>
      </c>
      <c r="AA48" s="27">
        <f t="shared" si="31"/>
        <v>0.0196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32"/>
        <v>0.0075</v>
      </c>
      <c r="AQ48" s="1">
        <f t="shared" si="33"/>
        <v>0.0324819559525897</v>
      </c>
      <c r="AR48" s="29">
        <f t="shared" si="34"/>
        <v>7.70910416666667</v>
      </c>
      <c r="AS48" s="1">
        <f t="shared" si="35"/>
        <v>0.18</v>
      </c>
      <c r="AT48" s="2">
        <f t="shared" si="39"/>
        <v>881.786986301367</v>
      </c>
      <c r="AU48" s="1">
        <f t="shared" si="36"/>
        <v>266291.362602983</v>
      </c>
    </row>
    <row r="49" s="1" customFormat="1" spans="1:47">
      <c r="A49" s="13"/>
      <c r="B49" s="13"/>
      <c r="C49" s="16">
        <v>7</v>
      </c>
      <c r="D49" s="19">
        <v>22.2837748945161</v>
      </c>
      <c r="E49" s="20">
        <f t="shared" si="37"/>
        <v>19.4358332716667</v>
      </c>
      <c r="F49" s="16" t="s">
        <v>73</v>
      </c>
      <c r="G49" s="13">
        <v>8</v>
      </c>
      <c r="H49" s="18">
        <f t="shared" si="21"/>
        <v>22.2837748945161</v>
      </c>
      <c r="I49" s="18">
        <f t="shared" si="22"/>
        <v>295.433774894516</v>
      </c>
      <c r="J49" s="18">
        <f t="shared" si="23"/>
        <v>0.256387506301666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8"/>
        <v>0.258633691760698</v>
      </c>
      <c r="P49" s="18">
        <f t="shared" si="26"/>
        <v>0.0663104472761192</v>
      </c>
      <c r="Q49" s="24">
        <f t="shared" si="27"/>
        <v>0.0119358805097015</v>
      </c>
      <c r="R49" s="18">
        <f t="shared" si="28"/>
        <v>0.0138763875</v>
      </c>
      <c r="S49" s="25">
        <f t="shared" si="29"/>
        <v>0.860157624576386</v>
      </c>
      <c r="T49" s="3">
        <v>0.01</v>
      </c>
      <c r="U49" s="26">
        <f t="shared" si="30"/>
        <v>0.00860157624576386</v>
      </c>
      <c r="V49" s="25"/>
      <c r="W49" s="3"/>
      <c r="X49" s="26"/>
      <c r="Y49" s="28">
        <v>0.04</v>
      </c>
      <c r="Z49" s="3">
        <v>0.49</v>
      </c>
      <c r="AA49" s="27">
        <f t="shared" si="31"/>
        <v>0.0196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0.015</v>
      </c>
      <c r="AO49" s="3">
        <v>0.5</v>
      </c>
      <c r="AP49" s="3">
        <f t="shared" si="32"/>
        <v>0.0075</v>
      </c>
      <c r="AQ49" s="1">
        <f t="shared" si="33"/>
        <v>0.0357015762457639</v>
      </c>
      <c r="AR49" s="29">
        <f t="shared" si="34"/>
        <v>7.70910416666667</v>
      </c>
      <c r="AS49" s="1">
        <f t="shared" si="35"/>
        <v>0.18</v>
      </c>
      <c r="AT49" s="2">
        <f t="shared" si="39"/>
        <v>881.786986301367</v>
      </c>
      <c r="AU49" s="1">
        <f t="shared" si="36"/>
        <v>292686.234764775</v>
      </c>
    </row>
    <row r="50" s="1" customFormat="1" spans="1:47">
      <c r="A50" s="13"/>
      <c r="B50" s="13"/>
      <c r="C50" s="16">
        <v>8</v>
      </c>
      <c r="D50" s="19">
        <v>20.4313909567742</v>
      </c>
      <c r="E50" s="20">
        <f t="shared" si="37"/>
        <v>22.2837748945161</v>
      </c>
      <c r="F50" s="16" t="s">
        <v>73</v>
      </c>
      <c r="G50" s="13">
        <v>9</v>
      </c>
      <c r="H50" s="18">
        <f t="shared" si="21"/>
        <v>20.4313909567742</v>
      </c>
      <c r="I50" s="18">
        <f t="shared" si="22"/>
        <v>293.581390956774</v>
      </c>
      <c r="J50" s="18">
        <f t="shared" si="23"/>
        <v>0.208250230867943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8"/>
        <v>0.269414286151246</v>
      </c>
      <c r="P50" s="18">
        <f t="shared" si="26"/>
        <v>0.056105587290119</v>
      </c>
      <c r="Q50" s="24">
        <f t="shared" si="27"/>
        <v>0.0100990057122214</v>
      </c>
      <c r="R50" s="18">
        <f t="shared" si="28"/>
        <v>0.0138763875</v>
      </c>
      <c r="S50" s="25">
        <f t="shared" si="29"/>
        <v>0.72778348919857</v>
      </c>
      <c r="T50" s="3">
        <v>0.01</v>
      </c>
      <c r="U50" s="26">
        <f t="shared" si="30"/>
        <v>0.0072778348919857</v>
      </c>
      <c r="V50" s="25"/>
      <c r="W50" s="3"/>
      <c r="X50" s="26"/>
      <c r="Y50" s="28">
        <v>0.02</v>
      </c>
      <c r="Z50" s="3">
        <v>0.49</v>
      </c>
      <c r="AA50" s="27">
        <f t="shared" si="31"/>
        <v>0.0098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</v>
      </c>
      <c r="AO50" s="3">
        <v>0.5</v>
      </c>
      <c r="AP50" s="3">
        <f t="shared" si="32"/>
        <v>0.005</v>
      </c>
      <c r="AQ50" s="1">
        <f t="shared" si="33"/>
        <v>0.0220778348919857</v>
      </c>
      <c r="AR50" s="29">
        <f t="shared" si="34"/>
        <v>7.70910416666667</v>
      </c>
      <c r="AS50" s="1">
        <f t="shared" si="35"/>
        <v>0.18</v>
      </c>
      <c r="AT50" s="2">
        <f t="shared" si="39"/>
        <v>881.786986301367</v>
      </c>
      <c r="AU50" s="1">
        <f t="shared" si="36"/>
        <v>180997.004776796</v>
      </c>
    </row>
    <row r="51" s="1" customFormat="1" spans="1:47">
      <c r="A51" s="13"/>
      <c r="B51" s="13"/>
      <c r="C51" s="16">
        <v>9</v>
      </c>
      <c r="D51" s="19">
        <v>13.2932502292333</v>
      </c>
      <c r="E51" s="20">
        <f t="shared" si="37"/>
        <v>20.4313909567742</v>
      </c>
      <c r="F51" s="16" t="s">
        <v>73</v>
      </c>
      <c r="G51" s="13">
        <v>10</v>
      </c>
      <c r="H51" s="18">
        <f t="shared" si="21"/>
        <v>13.2932502292333</v>
      </c>
      <c r="I51" s="18">
        <f t="shared" si="22"/>
        <v>286.443250229233</v>
      </c>
      <c r="J51" s="18">
        <f t="shared" si="23"/>
        <v>0.0911273260405135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8"/>
        <v>0.290399740527794</v>
      </c>
      <c r="P51" s="18">
        <f t="shared" si="26"/>
        <v>0.0264633518371568</v>
      </c>
      <c r="Q51" s="24">
        <f t="shared" si="27"/>
        <v>0.00476340333068822</v>
      </c>
      <c r="R51" s="18">
        <f t="shared" si="28"/>
        <v>0.0138763875</v>
      </c>
      <c r="S51" s="25">
        <f t="shared" si="29"/>
        <v>0.343274020755634</v>
      </c>
      <c r="T51" s="3">
        <v>0.01</v>
      </c>
      <c r="U51" s="26">
        <f t="shared" si="30"/>
        <v>0.00343274020755634</v>
      </c>
      <c r="V51" s="25"/>
      <c r="W51" s="3"/>
      <c r="X51" s="26"/>
      <c r="Y51" s="28">
        <v>0.02</v>
      </c>
      <c r="Z51" s="3">
        <v>0.49</v>
      </c>
      <c r="AA51" s="27">
        <f t="shared" si="31"/>
        <v>0.0098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</v>
      </c>
      <c r="AO51" s="3">
        <v>0.5</v>
      </c>
      <c r="AP51" s="3">
        <f t="shared" si="32"/>
        <v>0.005</v>
      </c>
      <c r="AQ51" s="1">
        <f t="shared" si="33"/>
        <v>0.0182327402075563</v>
      </c>
      <c r="AR51" s="29">
        <f t="shared" si="34"/>
        <v>7.70910416666667</v>
      </c>
      <c r="AS51" s="1">
        <f t="shared" si="35"/>
        <v>0.18</v>
      </c>
      <c r="AT51" s="2">
        <f t="shared" si="39"/>
        <v>881.786986301367</v>
      </c>
      <c r="AU51" s="1">
        <f t="shared" si="36"/>
        <v>149474.410991229</v>
      </c>
    </row>
    <row r="52" s="1" customFormat="1" spans="1:47">
      <c r="A52" s="13"/>
      <c r="B52" s="13"/>
      <c r="C52" s="16">
        <v>10</v>
      </c>
      <c r="D52" s="19">
        <v>4.66548033796774</v>
      </c>
      <c r="E52" s="20">
        <f t="shared" si="37"/>
        <v>13.2932502292333</v>
      </c>
      <c r="F52" s="16" t="s">
        <v>73</v>
      </c>
      <c r="G52" s="13">
        <v>11</v>
      </c>
      <c r="H52" s="18">
        <f t="shared" si="21"/>
        <v>4.66548033796774</v>
      </c>
      <c r="I52" s="18">
        <f t="shared" si="22"/>
        <v>277.815480337968</v>
      </c>
      <c r="J52" s="18">
        <f t="shared" si="23"/>
        <v>0.031709278674937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0.250739569256105</v>
      </c>
      <c r="O52" s="18">
        <f t="shared" si="38"/>
        <v>0.0902878611011985</v>
      </c>
      <c r="P52" s="18">
        <f t="shared" si="26"/>
        <v>0.00286296294862191</v>
      </c>
      <c r="Q52" s="24">
        <f t="shared" si="27"/>
        <v>0.000515333330751943</v>
      </c>
      <c r="R52" s="18">
        <f t="shared" si="28"/>
        <v>0.0138763875</v>
      </c>
      <c r="S52" s="25">
        <f t="shared" si="29"/>
        <v>0.0371374272123738</v>
      </c>
      <c r="T52" s="3">
        <v>0.01</v>
      </c>
      <c r="U52" s="26">
        <f t="shared" si="30"/>
        <v>0.000371374272123738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0.0151713742721237</v>
      </c>
      <c r="AR52" s="29">
        <f t="shared" si="34"/>
        <v>7.70910416666667</v>
      </c>
      <c r="AS52" s="1">
        <f t="shared" si="35"/>
        <v>0.18</v>
      </c>
      <c r="AT52" s="2">
        <f t="shared" si="39"/>
        <v>881.786986301367</v>
      </c>
      <c r="AU52" s="1">
        <f t="shared" si="36"/>
        <v>124376.928944194</v>
      </c>
    </row>
    <row r="53" s="1" customFormat="1" spans="1:48">
      <c r="A53" s="13"/>
      <c r="B53" s="13"/>
      <c r="C53" s="16">
        <v>11</v>
      </c>
      <c r="D53" s="19">
        <v>-7.62108299563333</v>
      </c>
      <c r="E53" s="20">
        <f t="shared" si="37"/>
        <v>4.66548033796774</v>
      </c>
      <c r="F53" s="16" t="s">
        <v>75</v>
      </c>
      <c r="G53" s="13">
        <v>12</v>
      </c>
      <c r="H53" s="18">
        <f t="shared" si="21"/>
        <v>-7.62108299563333</v>
      </c>
      <c r="I53" s="18">
        <f t="shared" si="22"/>
        <v>265.528917004367</v>
      </c>
      <c r="J53" s="18">
        <f t="shared" si="23"/>
        <v>0.00626439294236058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8"/>
        <v>0.164515939819243</v>
      </c>
      <c r="P53" s="18">
        <f t="shared" si="26"/>
        <v>0.00103059249230949</v>
      </c>
      <c r="Q53" s="24">
        <f t="shared" si="27"/>
        <v>0.000185506648615707</v>
      </c>
      <c r="R53" s="18">
        <f t="shared" si="28"/>
        <v>0.0138763875</v>
      </c>
      <c r="S53" s="25">
        <f t="shared" si="29"/>
        <v>0.01336851169771</v>
      </c>
      <c r="T53" s="3">
        <v>0.01</v>
      </c>
      <c r="U53" s="26">
        <f t="shared" si="30"/>
        <v>0.0001336851169771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0.0149336851169771</v>
      </c>
      <c r="AR53" s="29">
        <f t="shared" si="34"/>
        <v>7.70910416666667</v>
      </c>
      <c r="AS53" s="1">
        <f t="shared" si="35"/>
        <v>0.18</v>
      </c>
      <c r="AT53" s="2">
        <f t="shared" si="39"/>
        <v>881.786986301367</v>
      </c>
      <c r="AU53" s="1">
        <f t="shared" si="36"/>
        <v>122428.321874708</v>
      </c>
      <c r="AV53" s="1">
        <f>SUM(AU42:AU53)</f>
        <v>2095044.91057737</v>
      </c>
    </row>
    <row r="54" s="1" customFormat="1" spans="1:46">
      <c r="A54" s="13"/>
      <c r="B54" s="13"/>
      <c r="C54" s="16">
        <v>12</v>
      </c>
      <c r="D54" s="19">
        <v>-17.216330146129</v>
      </c>
      <c r="E54" s="20">
        <f t="shared" si="37"/>
        <v>-7.62108299563333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54">
      <c r="S56" s="23" t="s">
        <v>44</v>
      </c>
      <c r="T56" s="23"/>
      <c r="U56" s="23"/>
      <c r="V56" s="23" t="s">
        <v>45</v>
      </c>
      <c r="W56" s="23" t="s">
        <v>46</v>
      </c>
      <c r="X56" s="23" t="s">
        <v>47</v>
      </c>
      <c r="Y56" s="23" t="s">
        <v>48</v>
      </c>
      <c r="Z56" s="23" t="s">
        <v>49</v>
      </c>
      <c r="AA56" s="23" t="s">
        <v>50</v>
      </c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</row>
    <row r="57" s="1" customFormat="1" spans="1:54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</row>
    <row r="58" s="1" customFormat="1" spans="1:54">
      <c r="A58" s="13" t="s">
        <v>71</v>
      </c>
      <c r="B58" s="13">
        <f>F7</f>
        <v>122.786</v>
      </c>
      <c r="C58" s="16" t="s">
        <v>72</v>
      </c>
      <c r="D58" s="17">
        <v>-16</v>
      </c>
      <c r="E58" s="16"/>
      <c r="F58" s="16"/>
      <c r="G58" s="13">
        <v>1</v>
      </c>
      <c r="H58" s="18">
        <f t="shared" ref="H58:H69" si="40">E59</f>
        <v>-16</v>
      </c>
      <c r="I58" s="18">
        <f t="shared" ref="I58:I69" si="41">H58+273.15</f>
        <v>257.15</v>
      </c>
      <c r="J58" s="18">
        <f t="shared" ref="J58:J69" si="42">EXP(($C$16*(I58-$C$14))/($C$17*I58*$C$14))</f>
        <v>0.00189658317361264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0.00523966188499204</v>
      </c>
      <c r="Q58" s="24">
        <f t="shared" ref="Q58:Q69" si="46">P58*$B$60</f>
        <v>0.00151950194664769</v>
      </c>
      <c r="R58" s="18">
        <f t="shared" ref="R58:R69" si="47">L58*$B$60</f>
        <v>0.80117865</v>
      </c>
      <c r="S58" s="25">
        <f t="shared" ref="S58:S69" si="48">Q58/R58</f>
        <v>0.00189658317361264</v>
      </c>
      <c r="T58" s="3">
        <v>0.27</v>
      </c>
      <c r="U58" s="26">
        <f t="shared" ref="U58:U69" si="49">S58*T58</f>
        <v>0.000512077456875413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0.226499496649871</v>
      </c>
      <c r="AC58" s="29">
        <f t="shared" ref="AC58:AC69" si="51">$B$58/12</f>
        <v>10.2321666666667</v>
      </c>
      <c r="AD58" s="1">
        <f t="shared" ref="AD58:AD69" si="52">$B$60</f>
        <v>0.29</v>
      </c>
      <c r="AE58" s="30">
        <f t="shared" ref="AE58:AE69" si="53">$E$7/12</f>
        <v>99.2063518046142</v>
      </c>
      <c r="AF58" s="1">
        <f t="shared" ref="AF58:AF69" si="54">AE58*10000*AC58*AB58</f>
        <v>2299187.16303195</v>
      </c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</row>
    <row r="59" s="1" customFormat="1" spans="1:54">
      <c r="A59" s="13" t="s">
        <v>74</v>
      </c>
      <c r="B59" s="13">
        <v>27</v>
      </c>
      <c r="C59" s="16">
        <v>1</v>
      </c>
      <c r="D59" s="19">
        <v>-18.9755161274194</v>
      </c>
      <c r="E59" s="20">
        <f t="shared" ref="E59:E70" si="55">D58</f>
        <v>-16</v>
      </c>
      <c r="F59" s="16" t="s">
        <v>73</v>
      </c>
      <c r="G59" s="13">
        <v>2</v>
      </c>
      <c r="H59" s="18">
        <f t="shared" si="40"/>
        <v>-18.9755161274194</v>
      </c>
      <c r="I59" s="18">
        <f t="shared" si="41"/>
        <v>254.174483872581</v>
      </c>
      <c r="J59" s="18">
        <f t="shared" si="42"/>
        <v>0.00121749182810253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5.52013033811501</v>
      </c>
      <c r="P59" s="18">
        <f t="shared" si="45"/>
        <v>0.00672071357671588</v>
      </c>
      <c r="Q59" s="24">
        <f t="shared" si="46"/>
        <v>0.0019490069372476</v>
      </c>
      <c r="R59" s="18">
        <f t="shared" si="47"/>
        <v>0.80117865</v>
      </c>
      <c r="S59" s="25">
        <f t="shared" si="48"/>
        <v>0.00243267458168987</v>
      </c>
      <c r="T59" s="3">
        <v>0.27</v>
      </c>
      <c r="U59" s="26">
        <f t="shared" si="49"/>
        <v>0.000656822137056265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0.22652762054123</v>
      </c>
      <c r="AC59" s="29">
        <f t="shared" si="51"/>
        <v>10.2321666666667</v>
      </c>
      <c r="AD59" s="1">
        <f t="shared" si="52"/>
        <v>0.29</v>
      </c>
      <c r="AE59" s="30">
        <f t="shared" si="53"/>
        <v>99.2063518046142</v>
      </c>
      <c r="AF59" s="1">
        <f t="shared" si="54"/>
        <v>2299472.64750739</v>
      </c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</row>
    <row r="60" s="1" customFormat="1" spans="1:54">
      <c r="A60" s="13" t="s">
        <v>37</v>
      </c>
      <c r="B60" s="13">
        <v>0.29</v>
      </c>
      <c r="C60" s="16">
        <v>2</v>
      </c>
      <c r="D60" s="19">
        <v>-14.0816150569655</v>
      </c>
      <c r="E60" s="20">
        <f t="shared" si="55"/>
        <v>-18.9755161274194</v>
      </c>
      <c r="F60" s="16" t="s">
        <v>73</v>
      </c>
      <c r="G60" s="13">
        <v>3</v>
      </c>
      <c r="H60" s="18">
        <f t="shared" si="40"/>
        <v>-14.0816150569655</v>
      </c>
      <c r="I60" s="18">
        <f t="shared" si="41"/>
        <v>259.068384943034</v>
      </c>
      <c r="J60" s="18">
        <f t="shared" si="42"/>
        <v>0.00251038524516976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8.27609462453829</v>
      </c>
      <c r="P60" s="18">
        <f t="shared" si="45"/>
        <v>0.0207761858330697</v>
      </c>
      <c r="Q60" s="24">
        <f t="shared" si="46"/>
        <v>0.00602509389159021</v>
      </c>
      <c r="R60" s="18">
        <f t="shared" si="47"/>
        <v>0.80117865</v>
      </c>
      <c r="S60" s="25">
        <f t="shared" si="48"/>
        <v>0.00752028763071783</v>
      </c>
      <c r="T60" s="3">
        <v>0.27</v>
      </c>
      <c r="U60" s="26">
        <f t="shared" si="49"/>
        <v>0.00203047766029382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0.226794521809395</v>
      </c>
      <c r="AC60" s="29">
        <f t="shared" si="51"/>
        <v>10.2321666666667</v>
      </c>
      <c r="AD60" s="1">
        <f t="shared" si="52"/>
        <v>0.29</v>
      </c>
      <c r="AE60" s="30">
        <f t="shared" si="53"/>
        <v>99.2063518046142</v>
      </c>
      <c r="AF60" s="1">
        <f t="shared" si="54"/>
        <v>2302181.95140712</v>
      </c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</row>
    <row r="61" s="1" customFormat="1" spans="1:54">
      <c r="A61" s="13"/>
      <c r="B61" s="13"/>
      <c r="C61" s="16">
        <v>3</v>
      </c>
      <c r="D61" s="19">
        <v>-4.34975931248387</v>
      </c>
      <c r="E61" s="20">
        <f t="shared" si="55"/>
        <v>-14.0816150569655</v>
      </c>
      <c r="F61" s="16" t="s">
        <v>73</v>
      </c>
      <c r="G61" s="13">
        <v>4</v>
      </c>
      <c r="H61" s="18">
        <f t="shared" si="40"/>
        <v>-4.34975931248387</v>
      </c>
      <c r="I61" s="18">
        <f t="shared" si="41"/>
        <v>268.800240687516</v>
      </c>
      <c r="J61" s="18">
        <f t="shared" si="42"/>
        <v>0.00978794769861916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11.0180034387052</v>
      </c>
      <c r="P61" s="18">
        <f t="shared" si="45"/>
        <v>0.107843641401253</v>
      </c>
      <c r="Q61" s="24">
        <f t="shared" si="46"/>
        <v>0.0312746560063633</v>
      </c>
      <c r="R61" s="18">
        <f t="shared" si="47"/>
        <v>0.80117865</v>
      </c>
      <c r="S61" s="25">
        <f t="shared" si="48"/>
        <v>0.0390358080639859</v>
      </c>
      <c r="T61" s="3">
        <v>0.27</v>
      </c>
      <c r="U61" s="26">
        <f t="shared" si="49"/>
        <v>0.0105396681772762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0.228447857526845</v>
      </c>
      <c r="AC61" s="29">
        <f t="shared" si="51"/>
        <v>10.2321666666667</v>
      </c>
      <c r="AD61" s="1">
        <f t="shared" si="52"/>
        <v>0.29</v>
      </c>
      <c r="AE61" s="30">
        <f t="shared" si="53"/>
        <v>99.2063518046142</v>
      </c>
      <c r="AF61" s="1">
        <f t="shared" si="54"/>
        <v>2318964.894919</v>
      </c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</row>
    <row r="62" s="1" customFormat="1" spans="1:54">
      <c r="A62" s="13"/>
      <c r="B62" s="13"/>
      <c r="C62" s="16">
        <v>4</v>
      </c>
      <c r="D62" s="19">
        <v>7.76888385913333</v>
      </c>
      <c r="E62" s="20">
        <f t="shared" si="55"/>
        <v>-4.34975931248387</v>
      </c>
      <c r="F62" s="16" t="s">
        <v>73</v>
      </c>
      <c r="G62" s="13">
        <v>5</v>
      </c>
      <c r="H62" s="18">
        <f t="shared" si="40"/>
        <v>7.76888385913333</v>
      </c>
      <c r="I62" s="18">
        <f t="shared" si="41"/>
        <v>280.918883859133</v>
      </c>
      <c r="J62" s="18">
        <f t="shared" si="42"/>
        <v>0.0467022647261848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10.3646518074388</v>
      </c>
      <c r="O62" s="18">
        <f t="shared" si="56"/>
        <v>3.3081929898652</v>
      </c>
      <c r="P62" s="18">
        <f t="shared" si="45"/>
        <v>0.154500104777993</v>
      </c>
      <c r="Q62" s="24">
        <f t="shared" si="46"/>
        <v>0.044805030385618</v>
      </c>
      <c r="R62" s="18">
        <f t="shared" si="47"/>
        <v>0.80117865</v>
      </c>
      <c r="S62" s="25">
        <f t="shared" si="48"/>
        <v>0.0559238946090464</v>
      </c>
      <c r="T62" s="3">
        <v>0.27</v>
      </c>
      <c r="U62" s="26">
        <f t="shared" si="49"/>
        <v>0.0150994515444425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0.278133823435085</v>
      </c>
      <c r="AC62" s="29">
        <f t="shared" si="51"/>
        <v>10.2321666666667</v>
      </c>
      <c r="AD62" s="1">
        <f t="shared" si="52"/>
        <v>0.29</v>
      </c>
      <c r="AE62" s="30">
        <f t="shared" si="53"/>
        <v>99.2063518046142</v>
      </c>
      <c r="AF62" s="1">
        <f t="shared" si="54"/>
        <v>2823325.11067551</v>
      </c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</row>
    <row r="63" s="1" customFormat="1" spans="1:54">
      <c r="A63" s="13"/>
      <c r="B63" s="13"/>
      <c r="C63" s="16">
        <v>5</v>
      </c>
      <c r="D63" s="19">
        <v>15.34165786</v>
      </c>
      <c r="E63" s="20">
        <f t="shared" si="55"/>
        <v>7.76888385913333</v>
      </c>
      <c r="F63" s="16" t="s">
        <v>75</v>
      </c>
      <c r="G63" s="13">
        <v>6</v>
      </c>
      <c r="H63" s="18">
        <f t="shared" si="40"/>
        <v>15.34165786</v>
      </c>
      <c r="I63" s="18">
        <f t="shared" si="41"/>
        <v>288.49165786</v>
      </c>
      <c r="J63" s="18">
        <f t="shared" si="42"/>
        <v>0.116002870567908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5.9163778850872</v>
      </c>
      <c r="P63" s="18">
        <f t="shared" si="45"/>
        <v>0.686316818034604</v>
      </c>
      <c r="Q63" s="24">
        <f t="shared" si="46"/>
        <v>0.199031877230035</v>
      </c>
      <c r="R63" s="18">
        <f t="shared" si="47"/>
        <v>0.80117865</v>
      </c>
      <c r="S63" s="25">
        <f t="shared" si="48"/>
        <v>0.248423840587908</v>
      </c>
      <c r="T63" s="3">
        <v>0.27</v>
      </c>
      <c r="U63" s="26">
        <f t="shared" si="49"/>
        <v>0.0670744369587351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0"/>
        <v>0.288232563101082</v>
      </c>
      <c r="AC63" s="29">
        <f t="shared" si="51"/>
        <v>10.2321666666667</v>
      </c>
      <c r="AD63" s="1">
        <f t="shared" si="52"/>
        <v>0.29</v>
      </c>
      <c r="AE63" s="30">
        <f t="shared" si="53"/>
        <v>99.2063518046142</v>
      </c>
      <c r="AF63" s="1">
        <f t="shared" si="54"/>
        <v>2925837.00560812</v>
      </c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</row>
    <row r="64" s="1" customFormat="1" spans="1:54">
      <c r="A64" s="13"/>
      <c r="B64" s="13"/>
      <c r="C64" s="16">
        <v>6</v>
      </c>
      <c r="D64" s="19">
        <v>19.4358332716667</v>
      </c>
      <c r="E64" s="20">
        <f t="shared" si="55"/>
        <v>15.34165786</v>
      </c>
      <c r="F64" s="16" t="s">
        <v>73</v>
      </c>
      <c r="G64" s="13">
        <v>7</v>
      </c>
      <c r="H64" s="18">
        <f t="shared" si="40"/>
        <v>19.4358332716667</v>
      </c>
      <c r="I64" s="18">
        <f t="shared" si="41"/>
        <v>292.585833271667</v>
      </c>
      <c r="J64" s="18">
        <f t="shared" si="42"/>
        <v>0.186026790494086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7.9927460670526</v>
      </c>
      <c r="P64" s="18">
        <f t="shared" si="45"/>
        <v>1.48686489808802</v>
      </c>
      <c r="Q64" s="24">
        <f t="shared" si="46"/>
        <v>0.431190820445527</v>
      </c>
      <c r="R64" s="18">
        <f t="shared" si="47"/>
        <v>0.80117865</v>
      </c>
      <c r="S64" s="25">
        <f t="shared" si="48"/>
        <v>0.538195595258969</v>
      </c>
      <c r="T64" s="3">
        <v>0.27</v>
      </c>
      <c r="U64" s="26">
        <f t="shared" si="49"/>
        <v>0.145312810719922</v>
      </c>
      <c r="V64" s="3">
        <v>220.1</v>
      </c>
      <c r="W64" s="27">
        <v>12.1</v>
      </c>
      <c r="X64" s="27">
        <v>4.5</v>
      </c>
      <c r="Y64" s="27">
        <v>1.5</v>
      </c>
      <c r="Z64" s="27">
        <v>6.8</v>
      </c>
      <c r="AA64" s="3">
        <v>30.2</v>
      </c>
      <c r="AB64" s="2">
        <f t="shared" si="50"/>
        <v>0.303434279122881</v>
      </c>
      <c r="AC64" s="29">
        <f t="shared" si="51"/>
        <v>10.2321666666667</v>
      </c>
      <c r="AD64" s="1">
        <f t="shared" si="52"/>
        <v>0.29</v>
      </c>
      <c r="AE64" s="30">
        <f t="shared" si="53"/>
        <v>99.2063518046142</v>
      </c>
      <c r="AF64" s="1">
        <f t="shared" si="54"/>
        <v>3080149.00563612</v>
      </c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</row>
    <row r="65" s="1" customFormat="1" spans="1:54">
      <c r="A65" s="13"/>
      <c r="B65" s="13"/>
      <c r="C65" s="16">
        <v>7</v>
      </c>
      <c r="D65" s="19">
        <v>22.2837748945161</v>
      </c>
      <c r="E65" s="20">
        <f t="shared" si="55"/>
        <v>19.4358332716667</v>
      </c>
      <c r="F65" s="16" t="s">
        <v>73</v>
      </c>
      <c r="G65" s="13">
        <v>8</v>
      </c>
      <c r="H65" s="18">
        <f t="shared" si="40"/>
        <v>22.2837748945161</v>
      </c>
      <c r="I65" s="18">
        <f t="shared" si="41"/>
        <v>295.433774894516</v>
      </c>
      <c r="J65" s="18">
        <f t="shared" si="42"/>
        <v>0.256387506301666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9.26856616896457</v>
      </c>
      <c r="P65" s="18">
        <f t="shared" si="45"/>
        <v>2.37634456705281</v>
      </c>
      <c r="Q65" s="24">
        <f t="shared" si="46"/>
        <v>0.689139924445316</v>
      </c>
      <c r="R65" s="18">
        <f t="shared" si="47"/>
        <v>0.80117865</v>
      </c>
      <c r="S65" s="25">
        <f t="shared" si="48"/>
        <v>0.860157624576386</v>
      </c>
      <c r="T65" s="3">
        <v>0.27</v>
      </c>
      <c r="U65" s="26">
        <f t="shared" si="49"/>
        <v>0.232242558635624</v>
      </c>
      <c r="V65" s="3">
        <v>220.1</v>
      </c>
      <c r="W65" s="27">
        <v>12.1</v>
      </c>
      <c r="X65" s="27">
        <v>4.5</v>
      </c>
      <c r="Y65" s="27">
        <v>1.5</v>
      </c>
      <c r="Z65" s="27">
        <v>6.8</v>
      </c>
      <c r="AA65" s="3">
        <v>30.2</v>
      </c>
      <c r="AB65" s="2">
        <f t="shared" si="50"/>
        <v>0.320324729142902</v>
      </c>
      <c r="AC65" s="29">
        <f t="shared" si="51"/>
        <v>10.2321666666667</v>
      </c>
      <c r="AD65" s="1">
        <f t="shared" si="52"/>
        <v>0.29</v>
      </c>
      <c r="AE65" s="30">
        <f t="shared" si="53"/>
        <v>99.2063518046142</v>
      </c>
      <c r="AF65" s="1">
        <f t="shared" si="54"/>
        <v>3251603.27568201</v>
      </c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</row>
    <row r="66" s="1" customFormat="1" spans="1:54">
      <c r="A66" s="13"/>
      <c r="B66" s="13"/>
      <c r="C66" s="16">
        <v>8</v>
      </c>
      <c r="D66" s="19">
        <v>20.4313909567742</v>
      </c>
      <c r="E66" s="20">
        <f t="shared" si="55"/>
        <v>22.2837748945161</v>
      </c>
      <c r="F66" s="16" t="s">
        <v>73</v>
      </c>
      <c r="G66" s="13">
        <v>9</v>
      </c>
      <c r="H66" s="18">
        <f t="shared" si="40"/>
        <v>20.4313909567742</v>
      </c>
      <c r="I66" s="18">
        <f t="shared" si="41"/>
        <v>293.581390956774</v>
      </c>
      <c r="J66" s="18">
        <f t="shared" si="42"/>
        <v>0.208250230867943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9.65490660191176</v>
      </c>
      <c r="P66" s="18">
        <f t="shared" si="45"/>
        <v>2.01063652885655</v>
      </c>
      <c r="Q66" s="24">
        <f t="shared" si="46"/>
        <v>0.5830845933684</v>
      </c>
      <c r="R66" s="18">
        <f t="shared" si="47"/>
        <v>0.80117865</v>
      </c>
      <c r="S66" s="25">
        <f t="shared" si="48"/>
        <v>0.72778348919857</v>
      </c>
      <c r="T66" s="3">
        <v>0.27</v>
      </c>
      <c r="U66" s="26">
        <f t="shared" si="49"/>
        <v>0.196501542083614</v>
      </c>
      <c r="V66" s="3">
        <v>180.9</v>
      </c>
      <c r="W66" s="27">
        <v>6</v>
      </c>
      <c r="X66" s="27">
        <v>3</v>
      </c>
      <c r="Y66" s="27">
        <v>0.3</v>
      </c>
      <c r="Z66" s="27">
        <v>6</v>
      </c>
      <c r="AA66" s="3">
        <v>30.2</v>
      </c>
      <c r="AB66" s="2">
        <f t="shared" si="50"/>
        <v>0.264580249626846</v>
      </c>
      <c r="AC66" s="29">
        <f t="shared" si="51"/>
        <v>10.2321666666667</v>
      </c>
      <c r="AD66" s="1">
        <f t="shared" si="52"/>
        <v>0.29</v>
      </c>
      <c r="AE66" s="30">
        <f t="shared" si="53"/>
        <v>99.2063518046142</v>
      </c>
      <c r="AF66" s="1">
        <f t="shared" si="54"/>
        <v>2685743.33511297</v>
      </c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</row>
    <row r="67" s="1" customFormat="1" spans="1:54">
      <c r="A67" s="13"/>
      <c r="B67" s="13"/>
      <c r="C67" s="16">
        <v>9</v>
      </c>
      <c r="D67" s="19">
        <v>13.2932502292333</v>
      </c>
      <c r="E67" s="20">
        <f t="shared" si="55"/>
        <v>20.4313909567742</v>
      </c>
      <c r="F67" s="16" t="s">
        <v>73</v>
      </c>
      <c r="G67" s="13">
        <v>10</v>
      </c>
      <c r="H67" s="18">
        <f t="shared" si="40"/>
        <v>13.2932502292333</v>
      </c>
      <c r="I67" s="18">
        <f t="shared" si="41"/>
        <v>286.443250229233</v>
      </c>
      <c r="J67" s="18">
        <f t="shared" si="42"/>
        <v>0.0911273260405135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10.4069550730552</v>
      </c>
      <c r="P67" s="18">
        <f t="shared" si="45"/>
        <v>0.948357988031278</v>
      </c>
      <c r="Q67" s="24">
        <f t="shared" si="46"/>
        <v>0.275023816529071</v>
      </c>
      <c r="R67" s="18">
        <f t="shared" si="47"/>
        <v>0.80117865</v>
      </c>
      <c r="S67" s="25">
        <f t="shared" si="48"/>
        <v>0.343274020755634</v>
      </c>
      <c r="T67" s="3">
        <v>0.27</v>
      </c>
      <c r="U67" s="26">
        <f t="shared" si="49"/>
        <v>0.0926839856040211</v>
      </c>
      <c r="V67" s="3">
        <v>180.9</v>
      </c>
      <c r="W67" s="27">
        <v>6</v>
      </c>
      <c r="X67" s="27">
        <v>3</v>
      </c>
      <c r="Y67" s="27">
        <v>0.3</v>
      </c>
      <c r="Z67" s="27">
        <v>6</v>
      </c>
      <c r="AA67" s="3">
        <v>30.2</v>
      </c>
      <c r="AB67" s="2">
        <f t="shared" si="50"/>
        <v>0.244408498402861</v>
      </c>
      <c r="AC67" s="29">
        <f t="shared" si="51"/>
        <v>10.2321666666667</v>
      </c>
      <c r="AD67" s="1">
        <f t="shared" si="52"/>
        <v>0.29</v>
      </c>
      <c r="AE67" s="30">
        <f t="shared" si="53"/>
        <v>99.2063518046142</v>
      </c>
      <c r="AF67" s="1">
        <f t="shared" si="54"/>
        <v>2480980.71022399</v>
      </c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</row>
    <row r="68" s="1" customFormat="1" spans="1:54">
      <c r="A68" s="13"/>
      <c r="B68" s="13"/>
      <c r="C68" s="16">
        <v>10</v>
      </c>
      <c r="D68" s="19">
        <v>4.66548033796774</v>
      </c>
      <c r="E68" s="20">
        <f t="shared" si="55"/>
        <v>13.2932502292333</v>
      </c>
      <c r="F68" s="16" t="s">
        <v>73</v>
      </c>
      <c r="G68" s="13">
        <v>11</v>
      </c>
      <c r="H68" s="18">
        <f t="shared" si="40"/>
        <v>4.66548033796774</v>
      </c>
      <c r="I68" s="18">
        <f t="shared" si="41"/>
        <v>277.815480337968</v>
      </c>
      <c r="J68" s="18">
        <f t="shared" si="42"/>
        <v>0.031709278674937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8.98566723077273</v>
      </c>
      <c r="O68" s="18">
        <f t="shared" si="56"/>
        <v>3.2356148542512</v>
      </c>
      <c r="P68" s="18">
        <f t="shared" si="45"/>
        <v>0.102599013098217</v>
      </c>
      <c r="Q68" s="24">
        <f t="shared" si="46"/>
        <v>0.0297537137984829</v>
      </c>
      <c r="R68" s="18">
        <f t="shared" si="47"/>
        <v>0.80117865</v>
      </c>
      <c r="S68" s="25">
        <f t="shared" si="48"/>
        <v>0.0371374272123738</v>
      </c>
      <c r="T68" s="3">
        <v>0.27</v>
      </c>
      <c r="U68" s="26">
        <f t="shared" si="49"/>
        <v>0.0100271053473409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0.228348266568988</v>
      </c>
      <c r="AC68" s="29">
        <f t="shared" si="51"/>
        <v>10.2321666666667</v>
      </c>
      <c r="AD68" s="1">
        <f t="shared" si="52"/>
        <v>0.29</v>
      </c>
      <c r="AE68" s="30">
        <f t="shared" si="53"/>
        <v>99.2063518046142</v>
      </c>
      <c r="AF68" s="1">
        <f t="shared" si="54"/>
        <v>2317953.95116308</v>
      </c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</row>
    <row r="69" s="1" customFormat="1" spans="1:54">
      <c r="A69" s="13"/>
      <c r="B69" s="13"/>
      <c r="C69" s="16">
        <v>11</v>
      </c>
      <c r="D69" s="19">
        <v>-7.62108299563333</v>
      </c>
      <c r="E69" s="20">
        <f t="shared" si="55"/>
        <v>4.66548033796774</v>
      </c>
      <c r="F69" s="16" t="s">
        <v>75</v>
      </c>
      <c r="G69" s="13">
        <v>12</v>
      </c>
      <c r="H69" s="18">
        <f t="shared" si="40"/>
        <v>-7.62108299563333</v>
      </c>
      <c r="I69" s="18">
        <f t="shared" si="41"/>
        <v>265.528917004367</v>
      </c>
      <c r="J69" s="18">
        <f t="shared" si="42"/>
        <v>0.00626439294236058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5.89570084115298</v>
      </c>
      <c r="P69" s="18">
        <f t="shared" si="45"/>
        <v>0.0369329867395881</v>
      </c>
      <c r="Q69" s="24">
        <f t="shared" si="46"/>
        <v>0.0107105661544805</v>
      </c>
      <c r="R69" s="18">
        <f t="shared" si="47"/>
        <v>0.80117865</v>
      </c>
      <c r="S69" s="25">
        <f t="shared" si="48"/>
        <v>0.01336851169771</v>
      </c>
      <c r="T69" s="3">
        <v>0.27</v>
      </c>
      <c r="U69" s="26">
        <f t="shared" si="49"/>
        <v>0.00360949815838171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0.227101325492174</v>
      </c>
      <c r="AC69" s="29">
        <f t="shared" si="51"/>
        <v>10.2321666666667</v>
      </c>
      <c r="AD69" s="1">
        <f t="shared" si="52"/>
        <v>0.29</v>
      </c>
      <c r="AE69" s="30">
        <f t="shared" si="53"/>
        <v>99.2063518046142</v>
      </c>
      <c r="AF69" s="1">
        <f t="shared" si="54"/>
        <v>2305296.303092</v>
      </c>
      <c r="AG69" s="1">
        <f>SUM(AF58:AF69)</f>
        <v>31090695.3540593</v>
      </c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</row>
    <row r="70" s="1" customFormat="1" spans="1:46">
      <c r="A70" s="13"/>
      <c r="B70" s="13"/>
      <c r="C70" s="16">
        <v>12</v>
      </c>
      <c r="D70" s="19">
        <v>-17.216330146129</v>
      </c>
      <c r="E70" s="20">
        <f t="shared" si="55"/>
        <v>-7.62108299563333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3" t="s">
        <v>44</v>
      </c>
      <c r="T72" s="23"/>
      <c r="U72" s="23"/>
      <c r="V72" s="23" t="s">
        <v>45</v>
      </c>
      <c r="W72" s="23"/>
      <c r="X72" s="23"/>
      <c r="Y72" s="23" t="s">
        <v>46</v>
      </c>
      <c r="Z72" s="23"/>
      <c r="AA72" s="23"/>
      <c r="AB72" s="23" t="s">
        <v>47</v>
      </c>
      <c r="AC72" s="23"/>
      <c r="AD72" s="23"/>
      <c r="AE72" s="23" t="s">
        <v>48</v>
      </c>
      <c r="AF72" s="23"/>
      <c r="AG72" s="23"/>
      <c r="AH72" s="23" t="s">
        <v>49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51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4" t="s">
        <v>11</v>
      </c>
      <c r="AR73" s="34" t="s">
        <v>12</v>
      </c>
      <c r="AS73" s="34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-16</v>
      </c>
      <c r="E74" s="16"/>
      <c r="F74" s="16"/>
      <c r="G74" s="13">
        <v>1</v>
      </c>
      <c r="H74" s="18">
        <f t="shared" ref="H74:H85" si="57">E75</f>
        <v>-16</v>
      </c>
      <c r="I74" s="18">
        <f t="shared" ref="I74:I85" si="58">H74+273.15</f>
        <v>257.15</v>
      </c>
      <c r="J74" s="18">
        <f t="shared" ref="J74:J85" si="59">EXP(($C$16*(I74-$C$14))/($C$17*I74*$C$14))</f>
        <v>0.00189658317361264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0.00098853708175038</v>
      </c>
      <c r="Q74" s="24">
        <f t="shared" ref="Q74:Q85" si="63">P74*$B$76</f>
        <v>0.000296561124525114</v>
      </c>
      <c r="R74" s="18">
        <f t="shared" ref="R74:R85" si="64">L74*$B$76</f>
        <v>0.156366</v>
      </c>
      <c r="S74" s="25">
        <f t="shared" ref="S74:S85" si="65">Q74/R74</f>
        <v>0.00189658317361264</v>
      </c>
      <c r="T74" s="3">
        <v>0.01</v>
      </c>
      <c r="U74" s="26">
        <f t="shared" ref="U74:U85" si="66">S74*T74</f>
        <v>1.89658317361264e-5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0.00550896583173613</v>
      </c>
      <c r="AU74" s="29">
        <f t="shared" ref="AU74:AU85" si="70">$B$74/12</f>
        <v>52.122</v>
      </c>
      <c r="AV74" s="1">
        <f t="shared" ref="AV74:AV85" si="71">$B$76</f>
        <v>0.3</v>
      </c>
      <c r="AW74" s="2">
        <f>$E$8/12</f>
        <v>4.97441238332055</v>
      </c>
      <c r="AX74" s="1">
        <f t="shared" ref="AX74:AX85" si="72">AW74*10000*AV74*0.67*AU74*AT74</f>
        <v>2870.97224443674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-18.9755161274194</v>
      </c>
      <c r="E75" s="20">
        <f t="shared" ref="E75:E86" si="73">D74</f>
        <v>-16</v>
      </c>
      <c r="F75" s="16" t="s">
        <v>73</v>
      </c>
      <c r="G75" s="13">
        <v>2</v>
      </c>
      <c r="H75" s="18">
        <f t="shared" si="57"/>
        <v>-18.9755161274194</v>
      </c>
      <c r="I75" s="18">
        <f t="shared" si="58"/>
        <v>254.174483872581</v>
      </c>
      <c r="J75" s="18">
        <f t="shared" si="59"/>
        <v>0.00121749182810253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1.04145146291825</v>
      </c>
      <c r="P75" s="18">
        <f t="shared" si="62"/>
        <v>0.00126795864546839</v>
      </c>
      <c r="Q75" s="24">
        <f t="shared" si="63"/>
        <v>0.000380387593640518</v>
      </c>
      <c r="R75" s="18">
        <f t="shared" si="64"/>
        <v>0.156366</v>
      </c>
      <c r="S75" s="25">
        <f t="shared" si="65"/>
        <v>0.00243267458168987</v>
      </c>
      <c r="T75" s="3">
        <v>0.01</v>
      </c>
      <c r="U75" s="26">
        <f t="shared" si="66"/>
        <v>2.43267458168987e-5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0.0055143267458169</v>
      </c>
      <c r="AU75" s="29">
        <f t="shared" si="70"/>
        <v>52.122</v>
      </c>
      <c r="AV75" s="1">
        <f t="shared" si="71"/>
        <v>0.3</v>
      </c>
      <c r="AW75" s="2">
        <f t="shared" ref="AW75:AW85" si="75">$E$8/12</f>
        <v>4.97441238332055</v>
      </c>
      <c r="AX75" s="1">
        <f t="shared" si="72"/>
        <v>2873.76606019106</v>
      </c>
    </row>
    <row r="76" s="1" customFormat="1" spans="1:50">
      <c r="A76" s="13" t="s">
        <v>37</v>
      </c>
      <c r="B76" s="13">
        <v>0.3</v>
      </c>
      <c r="C76" s="16">
        <v>2</v>
      </c>
      <c r="D76" s="19">
        <v>-14.0816150569655</v>
      </c>
      <c r="E76" s="20">
        <f t="shared" si="73"/>
        <v>-18.9755161274194</v>
      </c>
      <c r="F76" s="16" t="s">
        <v>73</v>
      </c>
      <c r="G76" s="13">
        <v>3</v>
      </c>
      <c r="H76" s="18">
        <f t="shared" si="57"/>
        <v>-14.0816150569655</v>
      </c>
      <c r="I76" s="18">
        <f t="shared" si="58"/>
        <v>259.068384943034</v>
      </c>
      <c r="J76" s="18">
        <f t="shared" si="59"/>
        <v>0.00251038524516976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1.56140350427278</v>
      </c>
      <c r="P76" s="18">
        <f t="shared" si="62"/>
        <v>0.00391972431888275</v>
      </c>
      <c r="Q76" s="24">
        <f t="shared" si="63"/>
        <v>0.00117591729566482</v>
      </c>
      <c r="R76" s="18">
        <f t="shared" si="64"/>
        <v>0.156366</v>
      </c>
      <c r="S76" s="25">
        <f t="shared" si="65"/>
        <v>0.00752028763071783</v>
      </c>
      <c r="T76" s="3">
        <v>0.01</v>
      </c>
      <c r="U76" s="26">
        <f t="shared" si="66"/>
        <v>7.52028763071783e-5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0.00556520287630718</v>
      </c>
      <c r="AU76" s="29">
        <f t="shared" si="70"/>
        <v>52.122</v>
      </c>
      <c r="AV76" s="1">
        <f t="shared" si="71"/>
        <v>0.3</v>
      </c>
      <c r="AW76" s="2">
        <f t="shared" si="75"/>
        <v>4.97441238332055</v>
      </c>
      <c r="AX76" s="1">
        <f t="shared" si="72"/>
        <v>2900.27992195808</v>
      </c>
    </row>
    <row r="77" s="1" customFormat="1" spans="1:50">
      <c r="A77" s="13"/>
      <c r="B77" s="13"/>
      <c r="C77" s="16">
        <v>3</v>
      </c>
      <c r="D77" s="19">
        <v>-4.34975931248387</v>
      </c>
      <c r="E77" s="20">
        <f t="shared" si="73"/>
        <v>-14.0816150569655</v>
      </c>
      <c r="F77" s="16" t="s">
        <v>73</v>
      </c>
      <c r="G77" s="13">
        <v>4</v>
      </c>
      <c r="H77" s="18">
        <f t="shared" si="57"/>
        <v>-4.34975931248387</v>
      </c>
      <c r="I77" s="18">
        <f t="shared" si="58"/>
        <v>268.800240687516</v>
      </c>
      <c r="J77" s="18">
        <f t="shared" si="59"/>
        <v>0.00978794769861916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2.0787037799539</v>
      </c>
      <c r="P77" s="18">
        <f t="shared" si="62"/>
        <v>0.0203462438791107</v>
      </c>
      <c r="Q77" s="24">
        <f t="shared" si="63"/>
        <v>0.00610387316373321</v>
      </c>
      <c r="R77" s="18">
        <f t="shared" si="64"/>
        <v>0.156366</v>
      </c>
      <c r="S77" s="25">
        <f t="shared" si="65"/>
        <v>0.0390358080639858</v>
      </c>
      <c r="T77" s="3">
        <v>0.01</v>
      </c>
      <c r="U77" s="26">
        <f t="shared" si="66"/>
        <v>0.000390358080639858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0.00588035808063986</v>
      </c>
      <c r="AU77" s="29">
        <f t="shared" si="70"/>
        <v>52.122</v>
      </c>
      <c r="AV77" s="1">
        <f t="shared" si="71"/>
        <v>0.3</v>
      </c>
      <c r="AW77" s="2">
        <f t="shared" si="75"/>
        <v>4.97441238332055</v>
      </c>
      <c r="AX77" s="1">
        <f t="shared" si="72"/>
        <v>3064.52160941175</v>
      </c>
    </row>
    <row r="78" s="1" customFormat="1" spans="1:50">
      <c r="A78" s="13"/>
      <c r="B78" s="13"/>
      <c r="C78" s="16">
        <v>4</v>
      </c>
      <c r="D78" s="19">
        <v>7.76888385913333</v>
      </c>
      <c r="E78" s="20">
        <f t="shared" si="73"/>
        <v>-4.34975931248387</v>
      </c>
      <c r="F78" s="16" t="s">
        <v>73</v>
      </c>
      <c r="G78" s="13">
        <v>5</v>
      </c>
      <c r="H78" s="18">
        <f t="shared" si="57"/>
        <v>7.76888385913333</v>
      </c>
      <c r="I78" s="18">
        <f t="shared" si="58"/>
        <v>280.918883859133</v>
      </c>
      <c r="J78" s="18">
        <f t="shared" si="59"/>
        <v>0.0467022647261848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1.95543965927105</v>
      </c>
      <c r="O78" s="18">
        <f t="shared" si="74"/>
        <v>0.624137876803739</v>
      </c>
      <c r="P78" s="18">
        <f t="shared" si="62"/>
        <v>0.0291486523481271</v>
      </c>
      <c r="Q78" s="24">
        <f t="shared" si="63"/>
        <v>0.00874459570443814</v>
      </c>
      <c r="R78" s="18">
        <f t="shared" si="64"/>
        <v>0.156366</v>
      </c>
      <c r="S78" s="25">
        <f t="shared" si="65"/>
        <v>0.0559238946090464</v>
      </c>
      <c r="T78" s="3">
        <v>0.01</v>
      </c>
      <c r="U78" s="26">
        <f t="shared" si="66"/>
        <v>0.000559238946090464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0.0105092389460905</v>
      </c>
      <c r="AU78" s="29">
        <f t="shared" si="70"/>
        <v>52.122</v>
      </c>
      <c r="AV78" s="1">
        <f t="shared" si="71"/>
        <v>0.3</v>
      </c>
      <c r="AW78" s="2">
        <f t="shared" si="75"/>
        <v>4.97441238332055</v>
      </c>
      <c r="AX78" s="1">
        <f t="shared" si="72"/>
        <v>5476.84161527479</v>
      </c>
    </row>
    <row r="79" s="1" customFormat="1" spans="1:50">
      <c r="A79" s="13"/>
      <c r="B79" s="13"/>
      <c r="C79" s="16">
        <v>5</v>
      </c>
      <c r="D79" s="19">
        <v>15.34165786</v>
      </c>
      <c r="E79" s="20">
        <f t="shared" si="73"/>
        <v>7.76888385913333</v>
      </c>
      <c r="F79" s="16" t="s">
        <v>75</v>
      </c>
      <c r="G79" s="13">
        <v>6</v>
      </c>
      <c r="H79" s="18">
        <f t="shared" si="57"/>
        <v>15.34165786</v>
      </c>
      <c r="I79" s="18">
        <f t="shared" si="58"/>
        <v>288.49165786</v>
      </c>
      <c r="J79" s="18">
        <f t="shared" si="59"/>
        <v>0.116002870567908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1.11620922445561</v>
      </c>
      <c r="P79" s="18">
        <f t="shared" si="62"/>
        <v>0.129483474191229</v>
      </c>
      <c r="Q79" s="24">
        <f t="shared" si="63"/>
        <v>0.0388450422573688</v>
      </c>
      <c r="R79" s="18">
        <f t="shared" si="64"/>
        <v>0.156366</v>
      </c>
      <c r="S79" s="25">
        <f t="shared" si="65"/>
        <v>0.248423840587908</v>
      </c>
      <c r="T79" s="3">
        <v>0.01</v>
      </c>
      <c r="U79" s="26">
        <f t="shared" si="66"/>
        <v>0.00248423840587908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0.0124342384058791</v>
      </c>
      <c r="AU79" s="29">
        <f t="shared" si="70"/>
        <v>52.122</v>
      </c>
      <c r="AV79" s="1">
        <f t="shared" si="71"/>
        <v>0.3</v>
      </c>
      <c r="AW79" s="2">
        <f t="shared" si="75"/>
        <v>4.97441238332055</v>
      </c>
      <c r="AX79" s="1">
        <f t="shared" si="72"/>
        <v>6480.04624358651</v>
      </c>
    </row>
    <row r="80" s="1" customFormat="1" spans="1:50">
      <c r="A80" s="13"/>
      <c r="B80" s="13"/>
      <c r="C80" s="16">
        <v>6</v>
      </c>
      <c r="D80" s="19">
        <v>19.4358332716667</v>
      </c>
      <c r="E80" s="20">
        <f t="shared" si="73"/>
        <v>15.34165786</v>
      </c>
      <c r="F80" s="16" t="s">
        <v>73</v>
      </c>
      <c r="G80" s="13">
        <v>7</v>
      </c>
      <c r="H80" s="18">
        <f t="shared" si="57"/>
        <v>19.4358332716667</v>
      </c>
      <c r="I80" s="18">
        <f t="shared" si="58"/>
        <v>292.585833271667</v>
      </c>
      <c r="J80" s="18">
        <f t="shared" si="59"/>
        <v>0.186026790494086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1.50794575026438</v>
      </c>
      <c r="P80" s="18">
        <f t="shared" si="62"/>
        <v>0.28051830816088</v>
      </c>
      <c r="Q80" s="24">
        <f t="shared" si="63"/>
        <v>0.0841554924482639</v>
      </c>
      <c r="R80" s="18">
        <f t="shared" si="64"/>
        <v>0.156366</v>
      </c>
      <c r="S80" s="25">
        <f t="shared" si="65"/>
        <v>0.538195595258969</v>
      </c>
      <c r="T80" s="3">
        <v>0.01</v>
      </c>
      <c r="U80" s="26">
        <f t="shared" si="66"/>
        <v>0.00538195595258969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8"/>
        <v>0.0075</v>
      </c>
      <c r="AT80" s="2">
        <f t="shared" si="69"/>
        <v>0.0153319559525897</v>
      </c>
      <c r="AU80" s="29">
        <f t="shared" si="70"/>
        <v>52.122</v>
      </c>
      <c r="AV80" s="1">
        <f t="shared" si="71"/>
        <v>0.3</v>
      </c>
      <c r="AW80" s="2">
        <f t="shared" si="75"/>
        <v>4.97441238332055</v>
      </c>
      <c r="AX80" s="1">
        <f t="shared" si="72"/>
        <v>7990.17843589341</v>
      </c>
    </row>
    <row r="81" s="1" customFormat="1" spans="1:50">
      <c r="A81" s="13"/>
      <c r="B81" s="13"/>
      <c r="C81" s="16">
        <v>7</v>
      </c>
      <c r="D81" s="19">
        <v>22.2837748945161</v>
      </c>
      <c r="E81" s="20">
        <f t="shared" si="73"/>
        <v>19.4358332716667</v>
      </c>
      <c r="F81" s="16" t="s">
        <v>73</v>
      </c>
      <c r="G81" s="13">
        <v>8</v>
      </c>
      <c r="H81" s="18">
        <f t="shared" si="57"/>
        <v>22.2837748945161</v>
      </c>
      <c r="I81" s="18">
        <f t="shared" si="58"/>
        <v>295.433774894516</v>
      </c>
      <c r="J81" s="18">
        <f t="shared" si="59"/>
        <v>0.256387506301666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1.7486474421035</v>
      </c>
      <c r="P81" s="18">
        <f t="shared" si="62"/>
        <v>0.448331357081704</v>
      </c>
      <c r="Q81" s="24">
        <f t="shared" si="63"/>
        <v>0.134499407124511</v>
      </c>
      <c r="R81" s="18">
        <f t="shared" si="64"/>
        <v>0.156366</v>
      </c>
      <c r="S81" s="25">
        <f t="shared" si="65"/>
        <v>0.860157624576386</v>
      </c>
      <c r="T81" s="3">
        <v>0.01</v>
      </c>
      <c r="U81" s="26">
        <f t="shared" si="66"/>
        <v>0.00860157624576386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0.015</v>
      </c>
      <c r="AR81" s="3">
        <v>0.5</v>
      </c>
      <c r="AS81" s="3">
        <f t="shared" si="68"/>
        <v>0.0075</v>
      </c>
      <c r="AT81" s="2">
        <f t="shared" si="69"/>
        <v>0.0185515762457639</v>
      </c>
      <c r="AU81" s="29">
        <f t="shared" si="70"/>
        <v>52.122</v>
      </c>
      <c r="AV81" s="1">
        <f t="shared" si="71"/>
        <v>0.3</v>
      </c>
      <c r="AW81" s="2">
        <f t="shared" si="75"/>
        <v>4.97441238332055</v>
      </c>
      <c r="AX81" s="1">
        <f t="shared" si="72"/>
        <v>9668.06876624881</v>
      </c>
    </row>
    <row r="82" s="1" customFormat="1" spans="1:50">
      <c r="A82" s="13"/>
      <c r="B82" s="13"/>
      <c r="C82" s="16">
        <v>8</v>
      </c>
      <c r="D82" s="19">
        <v>20.4313909567742</v>
      </c>
      <c r="E82" s="20">
        <f t="shared" si="73"/>
        <v>22.2837748945161</v>
      </c>
      <c r="F82" s="16" t="s">
        <v>73</v>
      </c>
      <c r="G82" s="13">
        <v>9</v>
      </c>
      <c r="H82" s="18">
        <f t="shared" si="57"/>
        <v>20.4313909567742</v>
      </c>
      <c r="I82" s="18">
        <f t="shared" si="58"/>
        <v>293.581390956774</v>
      </c>
      <c r="J82" s="18">
        <f t="shared" si="59"/>
        <v>0.208250230867943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1.8215360850218</v>
      </c>
      <c r="P82" s="18">
        <f t="shared" si="62"/>
        <v>0.379335310240079</v>
      </c>
      <c r="Q82" s="24">
        <f t="shared" si="63"/>
        <v>0.113800593072024</v>
      </c>
      <c r="R82" s="18">
        <f t="shared" si="64"/>
        <v>0.156366</v>
      </c>
      <c r="S82" s="25">
        <f t="shared" si="65"/>
        <v>0.72778348919857</v>
      </c>
      <c r="T82" s="3">
        <v>0.01</v>
      </c>
      <c r="U82" s="26">
        <f t="shared" si="66"/>
        <v>0.0072778348919857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0.001</v>
      </c>
      <c r="AF82" s="3">
        <v>0.49</v>
      </c>
      <c r="AG82" s="26">
        <f t="shared" si="67"/>
        <v>0.00049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</v>
      </c>
      <c r="AR82" s="3">
        <v>0.5</v>
      </c>
      <c r="AS82" s="3">
        <f t="shared" si="68"/>
        <v>0.005</v>
      </c>
      <c r="AT82" s="2">
        <f t="shared" si="69"/>
        <v>0.0127678348919857</v>
      </c>
      <c r="AU82" s="29">
        <f t="shared" si="70"/>
        <v>52.122</v>
      </c>
      <c r="AV82" s="1">
        <f t="shared" si="71"/>
        <v>0.3</v>
      </c>
      <c r="AW82" s="2">
        <f t="shared" si="75"/>
        <v>4.97441238332055</v>
      </c>
      <c r="AX82" s="1">
        <f t="shared" si="72"/>
        <v>6653.89852034894</v>
      </c>
    </row>
    <row r="83" s="1" customFormat="1" spans="1:50">
      <c r="A83" s="13"/>
      <c r="B83" s="13"/>
      <c r="C83" s="16">
        <v>9</v>
      </c>
      <c r="D83" s="19">
        <v>13.2932502292333</v>
      </c>
      <c r="E83" s="20">
        <f t="shared" si="73"/>
        <v>20.4313909567742</v>
      </c>
      <c r="F83" s="16" t="s">
        <v>73</v>
      </c>
      <c r="G83" s="13">
        <v>10</v>
      </c>
      <c r="H83" s="18">
        <f t="shared" si="57"/>
        <v>13.2932502292333</v>
      </c>
      <c r="I83" s="18">
        <f t="shared" si="58"/>
        <v>286.443250229233</v>
      </c>
      <c r="J83" s="18">
        <f t="shared" si="59"/>
        <v>0.0911273260405135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1.96342077478172</v>
      </c>
      <c r="P83" s="18">
        <f t="shared" si="62"/>
        <v>0.178921285098251</v>
      </c>
      <c r="Q83" s="24">
        <f t="shared" si="63"/>
        <v>0.0536763855294754</v>
      </c>
      <c r="R83" s="18">
        <f t="shared" si="64"/>
        <v>0.156366</v>
      </c>
      <c r="S83" s="25">
        <f t="shared" si="65"/>
        <v>0.343274020755634</v>
      </c>
      <c r="T83" s="3">
        <v>0.01</v>
      </c>
      <c r="U83" s="26">
        <f t="shared" si="66"/>
        <v>0.00343274020755634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0.001</v>
      </c>
      <c r="AF83" s="3">
        <v>0.49</v>
      </c>
      <c r="AG83" s="26">
        <f t="shared" si="67"/>
        <v>0.00049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</v>
      </c>
      <c r="AR83" s="3">
        <v>0.5</v>
      </c>
      <c r="AS83" s="3">
        <f t="shared" si="68"/>
        <v>0.005</v>
      </c>
      <c r="AT83" s="2">
        <f t="shared" si="69"/>
        <v>0.00892274020755634</v>
      </c>
      <c r="AU83" s="29">
        <f t="shared" si="70"/>
        <v>52.122</v>
      </c>
      <c r="AV83" s="1">
        <f t="shared" si="71"/>
        <v>0.3</v>
      </c>
      <c r="AW83" s="2">
        <f t="shared" si="75"/>
        <v>4.97441238332055</v>
      </c>
      <c r="AX83" s="1">
        <f t="shared" si="72"/>
        <v>4650.04508335113</v>
      </c>
    </row>
    <row r="84" s="1" customFormat="1" spans="1:50">
      <c r="A84" s="13"/>
      <c r="B84" s="13"/>
      <c r="C84" s="16">
        <v>10</v>
      </c>
      <c r="D84" s="19">
        <v>4.66548033796774</v>
      </c>
      <c r="E84" s="20">
        <f t="shared" si="73"/>
        <v>13.2932502292333</v>
      </c>
      <c r="F84" s="16" t="s">
        <v>73</v>
      </c>
      <c r="G84" s="13">
        <v>11</v>
      </c>
      <c r="H84" s="18">
        <f t="shared" si="57"/>
        <v>4.66548033796774</v>
      </c>
      <c r="I84" s="18">
        <f t="shared" si="58"/>
        <v>277.815480337968</v>
      </c>
      <c r="J84" s="18">
        <f t="shared" si="59"/>
        <v>0.031709278674937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1.6952745151993</v>
      </c>
      <c r="O84" s="18">
        <f t="shared" si="74"/>
        <v>0.610444974484173</v>
      </c>
      <c r="P84" s="18">
        <f t="shared" si="62"/>
        <v>0.0193567698116335</v>
      </c>
      <c r="Q84" s="24">
        <f t="shared" si="63"/>
        <v>0.00580703094349004</v>
      </c>
      <c r="R84" s="18">
        <f t="shared" si="64"/>
        <v>0.156366</v>
      </c>
      <c r="S84" s="25">
        <f t="shared" si="65"/>
        <v>0.0371374272123738</v>
      </c>
      <c r="T84" s="3">
        <v>0.01</v>
      </c>
      <c r="U84" s="26">
        <f t="shared" si="66"/>
        <v>0.000371374272123738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0.00586137427212374</v>
      </c>
      <c r="AU84" s="29">
        <f t="shared" si="70"/>
        <v>52.122</v>
      </c>
      <c r="AV84" s="1">
        <f t="shared" si="71"/>
        <v>0.3</v>
      </c>
      <c r="AW84" s="2">
        <f t="shared" si="75"/>
        <v>4.97441238332055</v>
      </c>
      <c r="AX84" s="1">
        <f t="shared" si="72"/>
        <v>3054.62828478274</v>
      </c>
    </row>
    <row r="85" s="1" customFormat="1" spans="1:51">
      <c r="A85" s="13"/>
      <c r="B85" s="13"/>
      <c r="C85" s="16">
        <v>11</v>
      </c>
      <c r="D85" s="19">
        <v>-7.62108299563333</v>
      </c>
      <c r="E85" s="20">
        <f t="shared" si="73"/>
        <v>4.66548033796774</v>
      </c>
      <c r="F85" s="16" t="s">
        <v>75</v>
      </c>
      <c r="G85" s="13">
        <v>12</v>
      </c>
      <c r="H85" s="18">
        <f t="shared" si="57"/>
        <v>-7.62108299563333</v>
      </c>
      <c r="I85" s="18">
        <f t="shared" si="58"/>
        <v>265.528917004367</v>
      </c>
      <c r="J85" s="18">
        <f t="shared" si="59"/>
        <v>0.00626439294236058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1.11230820467254</v>
      </c>
      <c r="P85" s="18">
        <f t="shared" si="62"/>
        <v>0.00696793566708043</v>
      </c>
      <c r="Q85" s="24">
        <f t="shared" si="63"/>
        <v>0.00209038070012413</v>
      </c>
      <c r="R85" s="18">
        <f t="shared" si="64"/>
        <v>0.156366</v>
      </c>
      <c r="S85" s="25">
        <f t="shared" si="65"/>
        <v>0.01336851169771</v>
      </c>
      <c r="T85" s="3">
        <v>0.01</v>
      </c>
      <c r="U85" s="26">
        <f t="shared" si="66"/>
        <v>0.0001336851169771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0.0056236851169771</v>
      </c>
      <c r="AU85" s="29">
        <f t="shared" si="70"/>
        <v>52.122</v>
      </c>
      <c r="AV85" s="1">
        <f t="shared" si="71"/>
        <v>0.3</v>
      </c>
      <c r="AW85" s="2">
        <f t="shared" si="75"/>
        <v>4.97441238332055</v>
      </c>
      <c r="AX85" s="1">
        <f t="shared" si="72"/>
        <v>2930.75767311576</v>
      </c>
      <c r="AY85" s="1">
        <f>SUM(AX74:AX85)</f>
        <v>58614.0044585997</v>
      </c>
    </row>
    <row r="86" s="1" customFormat="1" spans="1:46">
      <c r="A86" s="13"/>
      <c r="B86" s="13"/>
      <c r="C86" s="16">
        <v>12</v>
      </c>
      <c r="D86" s="19">
        <v>-17.216330146129</v>
      </c>
      <c r="E86" s="20">
        <f t="shared" si="73"/>
        <v>-7.62108299563333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44</v>
      </c>
      <c r="T88" s="23"/>
      <c r="U88" s="23"/>
      <c r="V88" s="23" t="s">
        <v>45</v>
      </c>
      <c r="W88" s="23"/>
      <c r="X88" s="23"/>
      <c r="Y88" s="23" t="s">
        <v>46</v>
      </c>
      <c r="Z88" s="23"/>
      <c r="AA88" s="23"/>
      <c r="AB88" s="23" t="s">
        <v>47</v>
      </c>
      <c r="AC88" s="23"/>
      <c r="AD88" s="23"/>
      <c r="AE88" s="23" t="s">
        <v>48</v>
      </c>
      <c r="AF88" s="23"/>
      <c r="AG88" s="23"/>
      <c r="AH88" s="23" t="s">
        <v>49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51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4" t="s">
        <v>11</v>
      </c>
      <c r="AR89" s="34" t="s">
        <v>12</v>
      </c>
      <c r="AS89" s="34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-16</v>
      </c>
      <c r="E90" s="16"/>
      <c r="F90" s="16"/>
      <c r="G90" s="13">
        <v>1</v>
      </c>
      <c r="H90" s="18">
        <f t="shared" ref="H90:H101" si="76">E91</f>
        <v>-16</v>
      </c>
      <c r="I90" s="18">
        <f t="shared" ref="I90:I101" si="77">H90+273.15</f>
        <v>257.15</v>
      </c>
      <c r="J90" s="18">
        <f t="shared" ref="J90:J101" si="78">EXP(($C$16*(I90-$C$14))/($C$17*I90*$C$14))</f>
        <v>0.00189658317361264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0.000539957229527519</v>
      </c>
      <c r="Q90" s="24">
        <f t="shared" ref="Q90:Q101" si="82">P90*$B$76</f>
        <v>0.000161987168858256</v>
      </c>
      <c r="R90" s="18">
        <f t="shared" ref="R90:R101" si="83">L90*$B$76</f>
        <v>0.08541</v>
      </c>
      <c r="S90" s="25">
        <f t="shared" ref="S90:S101" si="84">Q90/R90</f>
        <v>0.00189658317361264</v>
      </c>
      <c r="T90" s="3">
        <v>0.01</v>
      </c>
      <c r="U90" s="26">
        <f t="shared" ref="U90:U101" si="85">S90*T90</f>
        <v>1.89658317361264e-5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0.00550896583173613</v>
      </c>
      <c r="AU90" s="29">
        <f t="shared" ref="AU90:AU101" si="89">$B$90/12</f>
        <v>28.47</v>
      </c>
      <c r="AV90" s="1">
        <f t="shared" ref="AV90:AV101" si="90">$B$76</f>
        <v>0.3</v>
      </c>
      <c r="AW90" s="2">
        <f>$E$9/12</f>
        <v>7.62633096068159</v>
      </c>
      <c r="AX90" s="1">
        <f t="shared" ref="AX90:AX101" si="91">AW90*10000*AV90*0.67*AU90*AT90</f>
        <v>2404.19257627753</v>
      </c>
      <c r="AZ90" s="2">
        <f>$E$10/12</f>
        <v>1.14824691778542</v>
      </c>
      <c r="BA90" s="1">
        <f t="shared" ref="BA90:BA101" si="92">AZ90*10000*AV90*0.67*AU90*AT90</f>
        <v>361.983597316439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-18.9755161274194</v>
      </c>
      <c r="E91" s="20">
        <f t="shared" ref="E91:E102" si="93">D90</f>
        <v>-16</v>
      </c>
      <c r="F91" s="16" t="s">
        <v>73</v>
      </c>
      <c r="G91" s="13">
        <v>2</v>
      </c>
      <c r="H91" s="18">
        <f t="shared" si="76"/>
        <v>-18.9755161274194</v>
      </c>
      <c r="I91" s="18">
        <f t="shared" si="77"/>
        <v>254.174483872581</v>
      </c>
      <c r="J91" s="18">
        <f t="shared" si="78"/>
        <v>0.00121749182810253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0.568860042770473</v>
      </c>
      <c r="P91" s="18">
        <f t="shared" si="81"/>
        <v>0.000692582453407106</v>
      </c>
      <c r="Q91" s="24">
        <f t="shared" si="82"/>
        <v>0.000207774736022132</v>
      </c>
      <c r="R91" s="18">
        <f t="shared" si="83"/>
        <v>0.08541</v>
      </c>
      <c r="S91" s="25">
        <f t="shared" si="84"/>
        <v>0.00243267458168987</v>
      </c>
      <c r="T91" s="3">
        <v>0.01</v>
      </c>
      <c r="U91" s="26">
        <f t="shared" si="85"/>
        <v>2.43267458168987e-5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0.0055143267458169</v>
      </c>
      <c r="AU91" s="29">
        <f t="shared" si="89"/>
        <v>28.47</v>
      </c>
      <c r="AV91" s="1">
        <f t="shared" si="90"/>
        <v>0.3</v>
      </c>
      <c r="AW91" s="2">
        <f t="shared" ref="AW91:AW101" si="95">$E$9/12</f>
        <v>7.62633096068159</v>
      </c>
      <c r="AX91" s="1">
        <f t="shared" si="91"/>
        <v>2406.53215692274</v>
      </c>
      <c r="AZ91" s="2">
        <f t="shared" ref="AZ91:AZ101" si="96">$E$10/12</f>
        <v>1.14824691778542</v>
      </c>
      <c r="BA91" s="1">
        <f t="shared" si="92"/>
        <v>362.33585271666</v>
      </c>
    </row>
    <row r="92" s="1" customFormat="1" spans="1:53">
      <c r="A92" s="13" t="s">
        <v>37</v>
      </c>
      <c r="B92" s="13">
        <v>0.33</v>
      </c>
      <c r="C92" s="16">
        <v>2</v>
      </c>
      <c r="D92" s="19">
        <v>-14.0816150569655</v>
      </c>
      <c r="E92" s="20">
        <f t="shared" si="93"/>
        <v>-18.9755161274194</v>
      </c>
      <c r="F92" s="16" t="s">
        <v>73</v>
      </c>
      <c r="G92" s="13">
        <v>3</v>
      </c>
      <c r="H92" s="18">
        <f t="shared" si="76"/>
        <v>-14.0816150569655</v>
      </c>
      <c r="I92" s="18">
        <f t="shared" si="77"/>
        <v>259.068384943034</v>
      </c>
      <c r="J92" s="18">
        <f t="shared" si="78"/>
        <v>0.00251038524516976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0.852867460317066</v>
      </c>
      <c r="P92" s="18">
        <f t="shared" si="81"/>
        <v>0.00214102588846537</v>
      </c>
      <c r="Q92" s="24">
        <f t="shared" si="82"/>
        <v>0.00064230776653961</v>
      </c>
      <c r="R92" s="18">
        <f t="shared" si="83"/>
        <v>0.08541</v>
      </c>
      <c r="S92" s="25">
        <f t="shared" si="84"/>
        <v>0.00752028763071783</v>
      </c>
      <c r="T92" s="3">
        <v>0.01</v>
      </c>
      <c r="U92" s="26">
        <f t="shared" si="85"/>
        <v>7.52028763071783e-5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0.00556520287630718</v>
      </c>
      <c r="AU92" s="29">
        <f t="shared" si="89"/>
        <v>28.47</v>
      </c>
      <c r="AV92" s="1">
        <f t="shared" si="90"/>
        <v>0.3</v>
      </c>
      <c r="AW92" s="2">
        <f t="shared" si="95"/>
        <v>7.62633096068159</v>
      </c>
      <c r="AX92" s="1">
        <f t="shared" si="91"/>
        <v>2428.73523804004</v>
      </c>
      <c r="AZ92" s="2">
        <f t="shared" si="96"/>
        <v>1.14824691778542</v>
      </c>
      <c r="BA92" s="1">
        <f t="shared" si="92"/>
        <v>365.678825843543</v>
      </c>
    </row>
    <row r="93" s="1" customFormat="1" spans="1:53">
      <c r="A93" s="13"/>
      <c r="B93" s="13"/>
      <c r="C93" s="16">
        <v>3</v>
      </c>
      <c r="D93" s="19">
        <v>-4.34975931248387</v>
      </c>
      <c r="E93" s="20">
        <f t="shared" si="93"/>
        <v>-14.0816150569655</v>
      </c>
      <c r="F93" s="16" t="s">
        <v>73</v>
      </c>
      <c r="G93" s="13">
        <v>4</v>
      </c>
      <c r="H93" s="18">
        <f t="shared" si="76"/>
        <v>-4.34975931248387</v>
      </c>
      <c r="I93" s="18">
        <f t="shared" si="77"/>
        <v>268.800240687516</v>
      </c>
      <c r="J93" s="18">
        <f t="shared" si="78"/>
        <v>0.00978794769861916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1.1354264344286</v>
      </c>
      <c r="P93" s="18">
        <f t="shared" si="81"/>
        <v>0.0111134945558168</v>
      </c>
      <c r="Q93" s="24">
        <f t="shared" si="82"/>
        <v>0.00333404836674503</v>
      </c>
      <c r="R93" s="18">
        <f t="shared" si="83"/>
        <v>0.08541</v>
      </c>
      <c r="S93" s="25">
        <f t="shared" si="84"/>
        <v>0.0390358080639859</v>
      </c>
      <c r="T93" s="3">
        <v>0.01</v>
      </c>
      <c r="U93" s="26">
        <f t="shared" si="85"/>
        <v>0.000390358080639859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0.00588035808063986</v>
      </c>
      <c r="AU93" s="29">
        <f t="shared" si="89"/>
        <v>28.47</v>
      </c>
      <c r="AV93" s="1">
        <f t="shared" si="90"/>
        <v>0.3</v>
      </c>
      <c r="AW93" s="2">
        <f t="shared" si="95"/>
        <v>7.62633096068159</v>
      </c>
      <c r="AX93" s="1">
        <f t="shared" si="91"/>
        <v>2566.27353937909</v>
      </c>
      <c r="AZ93" s="2">
        <f t="shared" si="96"/>
        <v>1.14824691778542</v>
      </c>
      <c r="BA93" s="1">
        <f t="shared" si="92"/>
        <v>386.38707092289</v>
      </c>
    </row>
    <row r="94" s="1" customFormat="1" spans="1:53">
      <c r="A94" s="13"/>
      <c r="B94" s="13"/>
      <c r="C94" s="16">
        <v>4</v>
      </c>
      <c r="D94" s="19">
        <v>7.76888385913333</v>
      </c>
      <c r="E94" s="20">
        <f t="shared" si="93"/>
        <v>-4.34975931248387</v>
      </c>
      <c r="F94" s="16" t="s">
        <v>73</v>
      </c>
      <c r="G94" s="13">
        <v>5</v>
      </c>
      <c r="H94" s="18">
        <f t="shared" si="76"/>
        <v>7.76888385913333</v>
      </c>
      <c r="I94" s="18">
        <f t="shared" si="77"/>
        <v>280.918883859133</v>
      </c>
      <c r="J94" s="18">
        <f t="shared" si="78"/>
        <v>0.0467022647261848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1.06809729287914</v>
      </c>
      <c r="O94" s="18">
        <f t="shared" si="94"/>
        <v>0.340915646993639</v>
      </c>
      <c r="P94" s="18">
        <f t="shared" si="81"/>
        <v>0.0159215327951955</v>
      </c>
      <c r="Q94" s="24">
        <f t="shared" si="82"/>
        <v>0.00477645983855865</v>
      </c>
      <c r="R94" s="18">
        <f t="shared" si="83"/>
        <v>0.08541</v>
      </c>
      <c r="S94" s="25">
        <f t="shared" si="84"/>
        <v>0.0559238946090464</v>
      </c>
      <c r="T94" s="3">
        <v>0.01</v>
      </c>
      <c r="U94" s="26">
        <f t="shared" si="85"/>
        <v>0.000559238946090464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0.0105092389460905</v>
      </c>
      <c r="AU94" s="29">
        <f t="shared" si="89"/>
        <v>28.47</v>
      </c>
      <c r="AV94" s="1">
        <f t="shared" si="90"/>
        <v>0.3</v>
      </c>
      <c r="AW94" s="2">
        <f t="shared" si="95"/>
        <v>7.62633096068159</v>
      </c>
      <c r="AX94" s="1">
        <f t="shared" si="91"/>
        <v>4586.38427397086</v>
      </c>
      <c r="AZ94" s="2">
        <f t="shared" si="96"/>
        <v>1.14824691778542</v>
      </c>
      <c r="BA94" s="1">
        <f t="shared" si="92"/>
        <v>690.541970118732</v>
      </c>
    </row>
    <row r="95" s="1" customFormat="1" spans="1:53">
      <c r="A95" s="13"/>
      <c r="B95" s="13"/>
      <c r="C95" s="16">
        <v>5</v>
      </c>
      <c r="D95" s="19">
        <v>15.34165786</v>
      </c>
      <c r="E95" s="20">
        <f t="shared" si="93"/>
        <v>7.76888385913333</v>
      </c>
      <c r="F95" s="16" t="s">
        <v>75</v>
      </c>
      <c r="G95" s="13">
        <v>6</v>
      </c>
      <c r="H95" s="18">
        <f t="shared" si="76"/>
        <v>15.34165786</v>
      </c>
      <c r="I95" s="18">
        <f t="shared" si="77"/>
        <v>288.49165786</v>
      </c>
      <c r="J95" s="18">
        <f t="shared" si="78"/>
        <v>0.116002870567908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0.609694114198444</v>
      </c>
      <c r="P95" s="18">
        <f t="shared" si="81"/>
        <v>0.0707262674153774</v>
      </c>
      <c r="Q95" s="24">
        <f t="shared" si="82"/>
        <v>0.0212178802246132</v>
      </c>
      <c r="R95" s="18">
        <f t="shared" si="83"/>
        <v>0.08541</v>
      </c>
      <c r="S95" s="25">
        <f t="shared" si="84"/>
        <v>0.248423840587908</v>
      </c>
      <c r="T95" s="3">
        <v>0.01</v>
      </c>
      <c r="U95" s="26">
        <f t="shared" si="85"/>
        <v>0.00248423840587908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0.0124342384058791</v>
      </c>
      <c r="AU95" s="29">
        <f t="shared" si="89"/>
        <v>28.47</v>
      </c>
      <c r="AV95" s="1">
        <f t="shared" si="90"/>
        <v>0.3</v>
      </c>
      <c r="AW95" s="2">
        <f t="shared" si="95"/>
        <v>7.62633096068159</v>
      </c>
      <c r="AX95" s="1">
        <f t="shared" si="91"/>
        <v>5426.48195326678</v>
      </c>
      <c r="AZ95" s="2">
        <f t="shared" si="96"/>
        <v>1.14824691778542</v>
      </c>
      <c r="BA95" s="1">
        <f t="shared" si="92"/>
        <v>817.029999010152</v>
      </c>
    </row>
    <row r="96" s="1" customFormat="1" spans="1:53">
      <c r="A96" s="13"/>
      <c r="B96" s="13"/>
      <c r="C96" s="16">
        <v>6</v>
      </c>
      <c r="D96" s="19">
        <v>19.4358332716667</v>
      </c>
      <c r="E96" s="20">
        <f t="shared" si="93"/>
        <v>15.34165786</v>
      </c>
      <c r="F96" s="16" t="s">
        <v>73</v>
      </c>
      <c r="G96" s="13">
        <v>7</v>
      </c>
      <c r="H96" s="18">
        <f t="shared" si="76"/>
        <v>19.4358332716667</v>
      </c>
      <c r="I96" s="18">
        <f t="shared" si="77"/>
        <v>292.585833271667</v>
      </c>
      <c r="J96" s="18">
        <f t="shared" si="78"/>
        <v>0.186026790494086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0.823667846783066</v>
      </c>
      <c r="P96" s="18">
        <f t="shared" si="81"/>
        <v>0.153224285970228</v>
      </c>
      <c r="Q96" s="24">
        <f t="shared" si="82"/>
        <v>0.0459672857910685</v>
      </c>
      <c r="R96" s="18">
        <f t="shared" si="83"/>
        <v>0.08541</v>
      </c>
      <c r="S96" s="25">
        <f t="shared" si="84"/>
        <v>0.538195595258969</v>
      </c>
      <c r="T96" s="3">
        <v>0.01</v>
      </c>
      <c r="U96" s="26">
        <f t="shared" si="85"/>
        <v>0.00538195595258969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0.005</v>
      </c>
      <c r="AF96" s="3">
        <v>0.49</v>
      </c>
      <c r="AG96" s="26">
        <f t="shared" si="86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7"/>
        <v>0.0075</v>
      </c>
      <c r="AT96" s="2">
        <f t="shared" si="88"/>
        <v>0.0153319559525897</v>
      </c>
      <c r="AU96" s="29">
        <f t="shared" si="89"/>
        <v>28.47</v>
      </c>
      <c r="AV96" s="1">
        <f t="shared" si="90"/>
        <v>0.3</v>
      </c>
      <c r="AW96" s="2">
        <f t="shared" si="95"/>
        <v>7.62633096068159</v>
      </c>
      <c r="AX96" s="1">
        <f t="shared" si="91"/>
        <v>6691.08791139727</v>
      </c>
      <c r="AZ96" s="2">
        <f t="shared" si="96"/>
        <v>1.14824691778542</v>
      </c>
      <c r="BA96" s="1">
        <f t="shared" si="92"/>
        <v>1007.43347102347</v>
      </c>
    </row>
    <row r="97" s="1" customFormat="1" spans="1:53">
      <c r="A97" s="13"/>
      <c r="B97" s="13"/>
      <c r="C97" s="16">
        <v>7</v>
      </c>
      <c r="D97" s="19">
        <v>22.2837748945161</v>
      </c>
      <c r="E97" s="20">
        <f t="shared" si="93"/>
        <v>19.4358332716667</v>
      </c>
      <c r="F97" s="16" t="s">
        <v>73</v>
      </c>
      <c r="G97" s="13">
        <v>8</v>
      </c>
      <c r="H97" s="18">
        <f t="shared" si="76"/>
        <v>22.2837748945161</v>
      </c>
      <c r="I97" s="18">
        <f t="shared" si="77"/>
        <v>295.433774894516</v>
      </c>
      <c r="J97" s="18">
        <f t="shared" si="78"/>
        <v>0.256387506301666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0.955143560812838</v>
      </c>
      <c r="P97" s="18">
        <f t="shared" si="81"/>
        <v>0.244886875716897</v>
      </c>
      <c r="Q97" s="24">
        <f t="shared" si="82"/>
        <v>0.0734660627150692</v>
      </c>
      <c r="R97" s="18">
        <f t="shared" si="83"/>
        <v>0.08541</v>
      </c>
      <c r="S97" s="25">
        <f t="shared" si="84"/>
        <v>0.860157624576386</v>
      </c>
      <c r="T97" s="3">
        <v>0.01</v>
      </c>
      <c r="U97" s="26">
        <f t="shared" si="85"/>
        <v>0.00860157624576386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0.005</v>
      </c>
      <c r="AF97" s="3">
        <v>0.49</v>
      </c>
      <c r="AG97" s="26">
        <f t="shared" si="86"/>
        <v>0.00245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0.015</v>
      </c>
      <c r="AR97" s="3">
        <v>0.5</v>
      </c>
      <c r="AS97" s="3">
        <f t="shared" si="87"/>
        <v>0.0075</v>
      </c>
      <c r="AT97" s="2">
        <f t="shared" si="88"/>
        <v>0.0185515762457639</v>
      </c>
      <c r="AU97" s="29">
        <f t="shared" si="89"/>
        <v>28.47</v>
      </c>
      <c r="AV97" s="1">
        <f t="shared" si="90"/>
        <v>0.3</v>
      </c>
      <c r="AW97" s="2">
        <f t="shared" si="95"/>
        <v>7.62633096068159</v>
      </c>
      <c r="AX97" s="1">
        <f t="shared" si="91"/>
        <v>8096.17689610103</v>
      </c>
      <c r="AZ97" s="2">
        <f t="shared" si="96"/>
        <v>1.14824691778542</v>
      </c>
      <c r="BA97" s="1">
        <f t="shared" si="92"/>
        <v>1218.98855619068</v>
      </c>
    </row>
    <row r="98" s="1" customFormat="1" spans="1:53">
      <c r="A98" s="13"/>
      <c r="B98" s="13"/>
      <c r="C98" s="16">
        <v>8</v>
      </c>
      <c r="D98" s="19">
        <v>20.4313909567742</v>
      </c>
      <c r="E98" s="20">
        <f t="shared" si="93"/>
        <v>22.2837748945161</v>
      </c>
      <c r="F98" s="16" t="s">
        <v>73</v>
      </c>
      <c r="G98" s="13">
        <v>9</v>
      </c>
      <c r="H98" s="18">
        <f t="shared" si="76"/>
        <v>20.4313909567742</v>
      </c>
      <c r="I98" s="18">
        <f t="shared" si="77"/>
        <v>293.581390956774</v>
      </c>
      <c r="J98" s="18">
        <f t="shared" si="78"/>
        <v>0.208250230867943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0.994956685095941</v>
      </c>
      <c r="P98" s="18">
        <f t="shared" si="81"/>
        <v>0.207199959374833</v>
      </c>
      <c r="Q98" s="24">
        <f t="shared" si="82"/>
        <v>0.0621599878124499</v>
      </c>
      <c r="R98" s="18">
        <f t="shared" si="83"/>
        <v>0.08541</v>
      </c>
      <c r="S98" s="25">
        <f t="shared" si="84"/>
        <v>0.72778348919857</v>
      </c>
      <c r="T98" s="3">
        <v>0.01</v>
      </c>
      <c r="U98" s="26">
        <f t="shared" si="85"/>
        <v>0.0072778348919857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0.001</v>
      </c>
      <c r="AF98" s="3">
        <v>0.49</v>
      </c>
      <c r="AG98" s="26">
        <f t="shared" si="86"/>
        <v>0.00049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</v>
      </c>
      <c r="AR98" s="3">
        <v>0.5</v>
      </c>
      <c r="AS98" s="3">
        <f t="shared" si="87"/>
        <v>0.005</v>
      </c>
      <c r="AT98" s="2">
        <f t="shared" si="88"/>
        <v>0.0127678348919857</v>
      </c>
      <c r="AU98" s="29">
        <f t="shared" si="89"/>
        <v>28.47</v>
      </c>
      <c r="AV98" s="1">
        <f t="shared" si="90"/>
        <v>0.3</v>
      </c>
      <c r="AW98" s="2">
        <f t="shared" si="95"/>
        <v>7.62633096068159</v>
      </c>
      <c r="AX98" s="1">
        <f t="shared" si="91"/>
        <v>5572.06829739502</v>
      </c>
      <c r="AZ98" s="2">
        <f t="shared" si="96"/>
        <v>1.14824691778542</v>
      </c>
      <c r="BA98" s="1">
        <f t="shared" si="92"/>
        <v>838.949985407117</v>
      </c>
    </row>
    <row r="99" s="1" customFormat="1" spans="1:53">
      <c r="A99" s="13"/>
      <c r="B99" s="13"/>
      <c r="C99" s="16">
        <v>9</v>
      </c>
      <c r="D99" s="19">
        <v>13.2932502292333</v>
      </c>
      <c r="E99" s="20">
        <f t="shared" si="93"/>
        <v>20.4313909567742</v>
      </c>
      <c r="F99" s="16" t="s">
        <v>73</v>
      </c>
      <c r="G99" s="13">
        <v>10</v>
      </c>
      <c r="H99" s="18">
        <f t="shared" si="76"/>
        <v>13.2932502292333</v>
      </c>
      <c r="I99" s="18">
        <f t="shared" si="77"/>
        <v>286.443250229233</v>
      </c>
      <c r="J99" s="18">
        <f t="shared" si="78"/>
        <v>0.0911273260405135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1.07245672572111</v>
      </c>
      <c r="P99" s="18">
        <f t="shared" si="81"/>
        <v>0.097730113709129</v>
      </c>
      <c r="Q99" s="24">
        <f t="shared" si="82"/>
        <v>0.0293190341127387</v>
      </c>
      <c r="R99" s="18">
        <f t="shared" si="83"/>
        <v>0.08541</v>
      </c>
      <c r="S99" s="25">
        <f t="shared" si="84"/>
        <v>0.343274020755634</v>
      </c>
      <c r="T99" s="3">
        <v>0.01</v>
      </c>
      <c r="U99" s="26">
        <f t="shared" si="85"/>
        <v>0.00343274020755634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0.001</v>
      </c>
      <c r="AF99" s="3">
        <v>0.49</v>
      </c>
      <c r="AG99" s="26">
        <f t="shared" si="86"/>
        <v>0.00049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</v>
      </c>
      <c r="AR99" s="3">
        <v>0.5</v>
      </c>
      <c r="AS99" s="3">
        <f t="shared" si="87"/>
        <v>0.005</v>
      </c>
      <c r="AT99" s="2">
        <f t="shared" si="88"/>
        <v>0.00892274020755634</v>
      </c>
      <c r="AU99" s="29">
        <f t="shared" si="89"/>
        <v>28.47</v>
      </c>
      <c r="AV99" s="1">
        <f t="shared" si="90"/>
        <v>0.3</v>
      </c>
      <c r="AW99" s="2">
        <f t="shared" si="95"/>
        <v>7.62633096068159</v>
      </c>
      <c r="AX99" s="1">
        <f t="shared" si="91"/>
        <v>3894.01321813961</v>
      </c>
      <c r="AZ99" s="2">
        <f t="shared" si="96"/>
        <v>1.14824691778542</v>
      </c>
      <c r="BA99" s="1">
        <f t="shared" si="92"/>
        <v>586.296175526176</v>
      </c>
    </row>
    <row r="100" s="1" customFormat="1" spans="1:53">
      <c r="A100" s="13"/>
      <c r="B100" s="13"/>
      <c r="C100" s="16">
        <v>10</v>
      </c>
      <c r="D100" s="19">
        <v>4.66548033796774</v>
      </c>
      <c r="E100" s="20">
        <f t="shared" si="93"/>
        <v>13.2932502292333</v>
      </c>
      <c r="F100" s="16" t="s">
        <v>73</v>
      </c>
      <c r="G100" s="13">
        <v>11</v>
      </c>
      <c r="H100" s="18">
        <f t="shared" si="76"/>
        <v>4.66548033796774</v>
      </c>
      <c r="I100" s="18">
        <f t="shared" si="77"/>
        <v>277.815480337968</v>
      </c>
      <c r="J100" s="18">
        <f t="shared" si="78"/>
        <v>0.031709278674937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0.92599028141138</v>
      </c>
      <c r="O100" s="18">
        <f t="shared" si="94"/>
        <v>0.333436330600599</v>
      </c>
      <c r="P100" s="18">
        <f t="shared" si="81"/>
        <v>0.0105730255273628</v>
      </c>
      <c r="Q100" s="24">
        <f t="shared" si="82"/>
        <v>0.00317190765820884</v>
      </c>
      <c r="R100" s="18">
        <f t="shared" si="83"/>
        <v>0.08541</v>
      </c>
      <c r="S100" s="25">
        <f t="shared" si="84"/>
        <v>0.0371374272123738</v>
      </c>
      <c r="T100" s="3">
        <v>0.01</v>
      </c>
      <c r="U100" s="26">
        <f t="shared" si="85"/>
        <v>0.000371374272123738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0.00586137427212374</v>
      </c>
      <c r="AU100" s="29">
        <f t="shared" si="89"/>
        <v>28.47</v>
      </c>
      <c r="AV100" s="1">
        <f t="shared" si="90"/>
        <v>0.3</v>
      </c>
      <c r="AW100" s="2">
        <f t="shared" si="95"/>
        <v>7.62633096068159</v>
      </c>
      <c r="AX100" s="1">
        <f t="shared" si="91"/>
        <v>2557.98873005226</v>
      </c>
      <c r="AZ100" s="2">
        <f t="shared" si="96"/>
        <v>1.14824691778542</v>
      </c>
      <c r="BA100" s="1">
        <f t="shared" si="92"/>
        <v>385.139681211768</v>
      </c>
    </row>
    <row r="101" s="1" customFormat="1" spans="1:54">
      <c r="A101" s="13"/>
      <c r="B101" s="13"/>
      <c r="C101" s="16">
        <v>11</v>
      </c>
      <c r="D101" s="19">
        <v>-7.62108299563333</v>
      </c>
      <c r="E101" s="20">
        <f t="shared" si="93"/>
        <v>4.66548033796774</v>
      </c>
      <c r="F101" s="16" t="s">
        <v>75</v>
      </c>
      <c r="G101" s="13">
        <v>12</v>
      </c>
      <c r="H101" s="18">
        <f t="shared" si="76"/>
        <v>-7.62108299563333</v>
      </c>
      <c r="I101" s="18">
        <f t="shared" si="77"/>
        <v>265.528917004367</v>
      </c>
      <c r="J101" s="18">
        <f t="shared" si="78"/>
        <v>0.00626439294236058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0.607563305073236</v>
      </c>
      <c r="P101" s="18">
        <f t="shared" si="81"/>
        <v>0.00380601528033805</v>
      </c>
      <c r="Q101" s="24">
        <f t="shared" si="82"/>
        <v>0.00114180458410141</v>
      </c>
      <c r="R101" s="18">
        <f t="shared" si="83"/>
        <v>0.08541</v>
      </c>
      <c r="S101" s="25">
        <f t="shared" si="84"/>
        <v>0.01336851169771</v>
      </c>
      <c r="T101" s="3">
        <v>0.01</v>
      </c>
      <c r="U101" s="26">
        <f t="shared" si="85"/>
        <v>0.0001336851169771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0.0056236851169771</v>
      </c>
      <c r="AU101" s="29">
        <f t="shared" si="89"/>
        <v>28.47</v>
      </c>
      <c r="AV101" s="1">
        <f t="shared" si="90"/>
        <v>0.3</v>
      </c>
      <c r="AW101" s="2">
        <f t="shared" si="95"/>
        <v>7.62633096068159</v>
      </c>
      <c r="AX101" s="1">
        <f t="shared" si="91"/>
        <v>2454.25773593841</v>
      </c>
      <c r="AY101" s="1">
        <f>SUM(AX90:AX101)</f>
        <v>49084.1925268806</v>
      </c>
      <c r="AZ101" s="2">
        <f t="shared" si="96"/>
        <v>1.14824691778542</v>
      </c>
      <c r="BA101" s="1">
        <f t="shared" si="92"/>
        <v>369.521581907643</v>
      </c>
      <c r="BB101" s="1">
        <f>SUM(BA90:BA101)</f>
        <v>7390.28676719526</v>
      </c>
    </row>
    <row r="102" s="1" customFormat="1" spans="1:46">
      <c r="A102" s="13"/>
      <c r="B102" s="13"/>
      <c r="C102" s="16">
        <v>12</v>
      </c>
      <c r="D102" s="19">
        <v>-17.216330146129</v>
      </c>
      <c r="E102" s="20">
        <f t="shared" si="93"/>
        <v>-7.62108299563333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  <row r="103" spans="19:45">
      <c r="S103" s="23" t="s">
        <v>44</v>
      </c>
      <c r="T103" s="23"/>
      <c r="U103" s="23"/>
      <c r="V103" s="23" t="s">
        <v>45</v>
      </c>
      <c r="W103" s="23"/>
      <c r="X103" s="23"/>
      <c r="Y103" s="23" t="s">
        <v>46</v>
      </c>
      <c r="Z103" s="23"/>
      <c r="AA103" s="23"/>
      <c r="AB103" s="23" t="s">
        <v>47</v>
      </c>
      <c r="AC103" s="23"/>
      <c r="AD103" s="23"/>
      <c r="AE103" s="23" t="s">
        <v>48</v>
      </c>
      <c r="AF103" s="23"/>
      <c r="AG103" s="23"/>
      <c r="AH103" s="23" t="s">
        <v>49</v>
      </c>
      <c r="AI103" s="23"/>
      <c r="AJ103" s="23"/>
      <c r="AK103" s="31" t="s">
        <v>78</v>
      </c>
      <c r="AL103" s="32"/>
      <c r="AM103" s="33"/>
      <c r="AN103" s="32" t="s">
        <v>79</v>
      </c>
      <c r="AO103" s="32"/>
      <c r="AP103" s="33"/>
      <c r="AQ103" s="23" t="s">
        <v>51</v>
      </c>
      <c r="AR103" s="23"/>
      <c r="AS103" s="23"/>
    </row>
    <row r="104" s="1" customFormat="1" spans="1:50">
      <c r="A104" s="15" t="s">
        <v>9</v>
      </c>
      <c r="B104" s="15"/>
      <c r="C104" s="16" t="s">
        <v>53</v>
      </c>
      <c r="D104" s="16" t="s">
        <v>54</v>
      </c>
      <c r="E104" s="16" t="s">
        <v>55</v>
      </c>
      <c r="F104" s="16" t="s">
        <v>56</v>
      </c>
      <c r="G104" s="13" t="s">
        <v>53</v>
      </c>
      <c r="H104" s="13" t="s">
        <v>55</v>
      </c>
      <c r="I104" s="13" t="s">
        <v>57</v>
      </c>
      <c r="J104" s="13" t="s">
        <v>58</v>
      </c>
      <c r="K104" s="22" t="s">
        <v>59</v>
      </c>
      <c r="L104" s="22" t="s">
        <v>60</v>
      </c>
      <c r="M104" s="13" t="s">
        <v>61</v>
      </c>
      <c r="N104" s="22" t="s">
        <v>62</v>
      </c>
      <c r="O104" s="13" t="s">
        <v>63</v>
      </c>
      <c r="P104" s="13" t="s">
        <v>64</v>
      </c>
      <c r="Q104" s="22" t="s">
        <v>65</v>
      </c>
      <c r="R104" s="22" t="s">
        <v>66</v>
      </c>
      <c r="S104" s="4" t="s">
        <v>11</v>
      </c>
      <c r="T104" s="3" t="s">
        <v>12</v>
      </c>
      <c r="U104" s="3"/>
      <c r="V104" s="4" t="s">
        <v>11</v>
      </c>
      <c r="W104" s="3" t="s">
        <v>12</v>
      </c>
      <c r="X104" s="3"/>
      <c r="Y104" s="4" t="s">
        <v>11</v>
      </c>
      <c r="Z104" s="3" t="s">
        <v>12</v>
      </c>
      <c r="AA104" s="3"/>
      <c r="AB104" s="4" t="s">
        <v>11</v>
      </c>
      <c r="AC104" s="3" t="s">
        <v>12</v>
      </c>
      <c r="AD104" s="3"/>
      <c r="AE104" s="4" t="s">
        <v>11</v>
      </c>
      <c r="AF104" s="3" t="s">
        <v>12</v>
      </c>
      <c r="AG104" s="3"/>
      <c r="AH104" s="4" t="s">
        <v>11</v>
      </c>
      <c r="AI104" s="3" t="s">
        <v>12</v>
      </c>
      <c r="AJ104" s="3"/>
      <c r="AK104" s="4" t="s">
        <v>11</v>
      </c>
      <c r="AL104" s="3" t="s">
        <v>12</v>
      </c>
      <c r="AM104" s="3"/>
      <c r="AN104" s="4" t="s">
        <v>11</v>
      </c>
      <c r="AO104" s="3" t="s">
        <v>12</v>
      </c>
      <c r="AP104" s="3"/>
      <c r="AQ104" s="34" t="s">
        <v>11</v>
      </c>
      <c r="AR104" s="34" t="s">
        <v>12</v>
      </c>
      <c r="AS104" s="34"/>
      <c r="AT104" s="2" t="s">
        <v>67</v>
      </c>
      <c r="AU104" s="1" t="s">
        <v>68</v>
      </c>
      <c r="AV104" s="1" t="s">
        <v>37</v>
      </c>
      <c r="AW104" s="1" t="s">
        <v>69</v>
      </c>
      <c r="AX104" s="1" t="s">
        <v>70</v>
      </c>
    </row>
    <row r="105" s="1" customFormat="1" spans="1:52">
      <c r="A105" s="13" t="s">
        <v>71</v>
      </c>
      <c r="B105" s="13">
        <f>F11</f>
        <v>910.8575</v>
      </c>
      <c r="C105" s="16" t="s">
        <v>72</v>
      </c>
      <c r="D105" s="17">
        <v>-16</v>
      </c>
      <c r="E105" s="16"/>
      <c r="F105" s="16"/>
      <c r="G105" s="13">
        <v>1</v>
      </c>
      <c r="H105" s="18">
        <f t="shared" ref="H105:H116" si="97">E106</f>
        <v>-16</v>
      </c>
      <c r="I105" s="18">
        <f t="shared" ref="I105:I116" si="98">H105+273.15</f>
        <v>257.15</v>
      </c>
      <c r="J105" s="18">
        <f t="shared" ref="J105:J116" si="99">EXP(($C$16*(I105-$C$14))/($C$17*I105*$C$14))</f>
        <v>0.00189658317361264</v>
      </c>
      <c r="K105" s="18">
        <f>$B$105/12</f>
        <v>75.9047916666667</v>
      </c>
      <c r="L105" s="18">
        <f>K105*$B$106/100</f>
        <v>0.759047916666667</v>
      </c>
      <c r="M105" s="13" t="s">
        <v>73</v>
      </c>
      <c r="N105" s="13"/>
      <c r="O105" s="18">
        <f>L105</f>
        <v>0.759047916666667</v>
      </c>
      <c r="P105" s="18">
        <f t="shared" ref="P105:P116" si="100">O105*J105</f>
        <v>0.00143959750671573</v>
      </c>
      <c r="Q105" s="24">
        <f>P105*$B$107</f>
        <v>0.00037429535174609</v>
      </c>
      <c r="R105" s="18">
        <f>L105*$B$107</f>
        <v>0.197352458333333</v>
      </c>
      <c r="S105" s="25">
        <f t="shared" ref="S105:S116" si="101">Q105/R105</f>
        <v>0.00189658317361264</v>
      </c>
      <c r="T105" s="3">
        <v>0.01</v>
      </c>
      <c r="U105" s="26">
        <f t="shared" ref="U105:U116" si="102">S105*T105</f>
        <v>1.89658317361264e-5</v>
      </c>
      <c r="V105" s="25"/>
      <c r="W105" s="3"/>
      <c r="X105" s="3"/>
      <c r="Y105" s="28"/>
      <c r="Z105" s="3"/>
      <c r="AA105" s="27"/>
      <c r="AB105" s="3"/>
      <c r="AC105" s="3"/>
      <c r="AD105" s="27"/>
      <c r="AE105" s="25">
        <v>0.001</v>
      </c>
      <c r="AF105" s="3">
        <v>0.49</v>
      </c>
      <c r="AG105" s="26">
        <f t="shared" ref="AG105:AG116" si="103">AF105*AE105</f>
        <v>0.00049</v>
      </c>
      <c r="AH105" s="35"/>
      <c r="AI105" s="3"/>
      <c r="AJ105" s="26"/>
      <c r="AK105" s="36"/>
      <c r="AL105" s="27"/>
      <c r="AM105" s="27"/>
      <c r="AN105" s="36"/>
      <c r="AO105" s="27"/>
      <c r="AP105" s="26"/>
      <c r="AQ105" s="3">
        <v>0.01</v>
      </c>
      <c r="AR105" s="3">
        <v>0.5</v>
      </c>
      <c r="AS105" s="3">
        <f t="shared" ref="AS105:AS116" si="104">AR105*AQ105</f>
        <v>0.005</v>
      </c>
      <c r="AT105" s="2">
        <f t="shared" ref="AT105:AT116" si="105">(AS105+AM105+AD105+AA105+U105+X105+AG105+AJ105+AP105)</f>
        <v>0.00550896583173613</v>
      </c>
      <c r="AU105" s="29">
        <f>$B$105/12</f>
        <v>75.9047916666667</v>
      </c>
      <c r="AV105" s="1">
        <f>$B$107</f>
        <v>0.26</v>
      </c>
      <c r="AW105" s="2">
        <f>$E$11/12</f>
        <v>1.35254327001954</v>
      </c>
      <c r="AX105" s="1">
        <f t="shared" ref="AX105:AX116" si="106">AW105*10000*AV105*0.67*AU105*AT105</f>
        <v>985.232183031715</v>
      </c>
      <c r="AZ105" s="2"/>
    </row>
    <row r="106" s="1" customFormat="1" spans="1:52">
      <c r="A106" s="13" t="s">
        <v>74</v>
      </c>
      <c r="B106" s="13">
        <v>1</v>
      </c>
      <c r="C106" s="16">
        <v>1</v>
      </c>
      <c r="D106" s="19">
        <v>-18.9755161274194</v>
      </c>
      <c r="E106" s="20">
        <f t="shared" ref="E106:E117" si="107">D105</f>
        <v>-16</v>
      </c>
      <c r="F106" s="16" t="s">
        <v>73</v>
      </c>
      <c r="G106" s="13">
        <v>2</v>
      </c>
      <c r="H106" s="18">
        <f t="shared" si="97"/>
        <v>-18.9755161274194</v>
      </c>
      <c r="I106" s="18">
        <f t="shared" si="98"/>
        <v>254.174483872581</v>
      </c>
      <c r="J106" s="18">
        <f t="shared" si="99"/>
        <v>0.00121749182810253</v>
      </c>
      <c r="K106" s="18">
        <f t="shared" ref="K106:K116" si="108">$B$105/12</f>
        <v>75.9047916666667</v>
      </c>
      <c r="L106" s="18">
        <f t="shared" ref="L106:L116" si="109">K106*$B$106/100</f>
        <v>0.759047916666667</v>
      </c>
      <c r="M106" s="13" t="s">
        <v>73</v>
      </c>
      <c r="N106" s="13"/>
      <c r="O106" s="18">
        <f t="shared" ref="O106:O116" si="110">L106+O105-P105-N106</f>
        <v>1.51665623582662</v>
      </c>
      <c r="P106" s="18">
        <f t="shared" si="100"/>
        <v>0.00184651657315965</v>
      </c>
      <c r="Q106" s="24">
        <f t="shared" ref="Q106:Q116" si="111">P106*$B$107</f>
        <v>0.000480094309021509</v>
      </c>
      <c r="R106" s="18">
        <f t="shared" ref="R106:R116" si="112">L106*$B$107</f>
        <v>0.197352458333333</v>
      </c>
      <c r="S106" s="25">
        <f t="shared" si="101"/>
        <v>0.00243267458168987</v>
      </c>
      <c r="T106" s="3">
        <v>0.01</v>
      </c>
      <c r="U106" s="26">
        <f t="shared" si="102"/>
        <v>2.43267458168987e-5</v>
      </c>
      <c r="V106" s="25"/>
      <c r="W106" s="3"/>
      <c r="X106" s="3"/>
      <c r="Y106" s="28"/>
      <c r="Z106" s="3"/>
      <c r="AA106" s="27"/>
      <c r="AB106" s="3"/>
      <c r="AC106" s="3"/>
      <c r="AD106" s="27"/>
      <c r="AE106" s="25">
        <v>0.001</v>
      </c>
      <c r="AF106" s="3">
        <v>0.49</v>
      </c>
      <c r="AG106" s="26">
        <f t="shared" si="103"/>
        <v>0.00049</v>
      </c>
      <c r="AH106" s="35"/>
      <c r="AI106" s="3"/>
      <c r="AJ106" s="26"/>
      <c r="AK106" s="36"/>
      <c r="AL106" s="27"/>
      <c r="AM106" s="27"/>
      <c r="AN106" s="36"/>
      <c r="AO106" s="27"/>
      <c r="AP106" s="26"/>
      <c r="AQ106" s="3">
        <v>0.01</v>
      </c>
      <c r="AR106" s="3">
        <v>0.5</v>
      </c>
      <c r="AS106" s="3">
        <f t="shared" si="104"/>
        <v>0.005</v>
      </c>
      <c r="AT106" s="2">
        <f t="shared" si="105"/>
        <v>0.0055143267458169</v>
      </c>
      <c r="AU106" s="29">
        <f>$B$105/12</f>
        <v>75.9047916666667</v>
      </c>
      <c r="AV106" s="1">
        <f t="shared" ref="AV106:AV116" si="113">$B$107</f>
        <v>0.26</v>
      </c>
      <c r="AW106" s="2">
        <f t="shared" ref="AW106:AW116" si="114">$E$11/12</f>
        <v>1.35254327001954</v>
      </c>
      <c r="AX106" s="1">
        <f t="shared" si="106"/>
        <v>986.190937404889</v>
      </c>
      <c r="AZ106" s="2"/>
    </row>
    <row r="107" s="1" customFormat="1" spans="1:52">
      <c r="A107" s="13" t="s">
        <v>37</v>
      </c>
      <c r="B107" s="13">
        <v>0.26</v>
      </c>
      <c r="C107" s="16">
        <v>2</v>
      </c>
      <c r="D107" s="19">
        <v>-14.0816150569655</v>
      </c>
      <c r="E107" s="20">
        <f t="shared" si="107"/>
        <v>-18.9755161274194</v>
      </c>
      <c r="F107" s="16" t="s">
        <v>73</v>
      </c>
      <c r="G107" s="13">
        <v>3</v>
      </c>
      <c r="H107" s="18">
        <f t="shared" si="97"/>
        <v>-14.0816150569655</v>
      </c>
      <c r="I107" s="18">
        <f t="shared" si="98"/>
        <v>259.068384943034</v>
      </c>
      <c r="J107" s="18">
        <f t="shared" si="99"/>
        <v>0.00251038524516976</v>
      </c>
      <c r="K107" s="18">
        <f t="shared" si="108"/>
        <v>75.9047916666667</v>
      </c>
      <c r="L107" s="18">
        <f t="shared" si="109"/>
        <v>0.759047916666667</v>
      </c>
      <c r="M107" s="13" t="s">
        <v>73</v>
      </c>
      <c r="N107" s="13"/>
      <c r="O107" s="18">
        <f t="shared" si="110"/>
        <v>2.27385763592012</v>
      </c>
      <c r="P107" s="18">
        <f t="shared" si="100"/>
        <v>0.00570825865883047</v>
      </c>
      <c r="Q107" s="24">
        <f t="shared" si="111"/>
        <v>0.00148414725129592</v>
      </c>
      <c r="R107" s="18">
        <f t="shared" si="112"/>
        <v>0.197352458333333</v>
      </c>
      <c r="S107" s="25">
        <f t="shared" si="101"/>
        <v>0.00752028763071783</v>
      </c>
      <c r="T107" s="3">
        <v>0.01</v>
      </c>
      <c r="U107" s="26">
        <f t="shared" si="102"/>
        <v>7.52028763071783e-5</v>
      </c>
      <c r="V107" s="25"/>
      <c r="W107" s="3"/>
      <c r="X107" s="3"/>
      <c r="Y107" s="28"/>
      <c r="Z107" s="3"/>
      <c r="AA107" s="27"/>
      <c r="AB107" s="3"/>
      <c r="AC107" s="3"/>
      <c r="AD107" s="27"/>
      <c r="AE107" s="25">
        <v>0.001</v>
      </c>
      <c r="AF107" s="3">
        <v>0.49</v>
      </c>
      <c r="AG107" s="26">
        <f t="shared" si="103"/>
        <v>0.00049</v>
      </c>
      <c r="AH107" s="35"/>
      <c r="AI107" s="3"/>
      <c r="AJ107" s="26"/>
      <c r="AK107" s="36"/>
      <c r="AL107" s="27"/>
      <c r="AM107" s="27"/>
      <c r="AN107" s="36"/>
      <c r="AO107" s="27"/>
      <c r="AP107" s="26"/>
      <c r="AQ107" s="3">
        <v>0.01</v>
      </c>
      <c r="AR107" s="3">
        <v>0.5</v>
      </c>
      <c r="AS107" s="3">
        <f t="shared" si="104"/>
        <v>0.005</v>
      </c>
      <c r="AT107" s="2">
        <f t="shared" si="105"/>
        <v>0.00556520287630718</v>
      </c>
      <c r="AU107" s="29">
        <f t="shared" ref="AU107:AU116" si="115">$B$105/12</f>
        <v>75.9047916666667</v>
      </c>
      <c r="AV107" s="1">
        <f t="shared" si="113"/>
        <v>0.26</v>
      </c>
      <c r="AW107" s="2">
        <f t="shared" si="114"/>
        <v>1.35254327001954</v>
      </c>
      <c r="AX107" s="1">
        <f t="shared" si="106"/>
        <v>995.28970523866</v>
      </c>
      <c r="AZ107" s="2"/>
    </row>
    <row r="108" s="1" customFormat="1" spans="1:52">
      <c r="A108" s="13"/>
      <c r="B108" s="13"/>
      <c r="C108" s="16">
        <v>3</v>
      </c>
      <c r="D108" s="19">
        <v>-4.34975931248387</v>
      </c>
      <c r="E108" s="20">
        <f t="shared" si="107"/>
        <v>-14.0816150569655</v>
      </c>
      <c r="F108" s="16" t="s">
        <v>73</v>
      </c>
      <c r="G108" s="13">
        <v>4</v>
      </c>
      <c r="H108" s="18">
        <f t="shared" si="97"/>
        <v>-4.34975931248387</v>
      </c>
      <c r="I108" s="18">
        <f t="shared" si="98"/>
        <v>268.800240687516</v>
      </c>
      <c r="J108" s="18">
        <f t="shared" si="99"/>
        <v>0.00978794769861916</v>
      </c>
      <c r="K108" s="18">
        <f t="shared" si="108"/>
        <v>75.9047916666667</v>
      </c>
      <c r="L108" s="18">
        <f t="shared" si="109"/>
        <v>0.759047916666667</v>
      </c>
      <c r="M108" s="13" t="s">
        <v>73</v>
      </c>
      <c r="N108" s="13"/>
      <c r="O108" s="18">
        <f t="shared" si="110"/>
        <v>3.02719729392796</v>
      </c>
      <c r="P108" s="18">
        <f t="shared" si="100"/>
        <v>0.0296300487863683</v>
      </c>
      <c r="Q108" s="24">
        <f t="shared" si="111"/>
        <v>0.00770381268445577</v>
      </c>
      <c r="R108" s="18">
        <f t="shared" si="112"/>
        <v>0.197352458333333</v>
      </c>
      <c r="S108" s="25">
        <f t="shared" si="101"/>
        <v>0.0390358080639859</v>
      </c>
      <c r="T108" s="3">
        <v>0.01</v>
      </c>
      <c r="U108" s="26">
        <f t="shared" si="102"/>
        <v>0.000390358080639859</v>
      </c>
      <c r="V108" s="25"/>
      <c r="W108" s="3"/>
      <c r="X108" s="3"/>
      <c r="Y108" s="28"/>
      <c r="Z108" s="3"/>
      <c r="AA108" s="27"/>
      <c r="AB108" s="3"/>
      <c r="AC108" s="3"/>
      <c r="AD108" s="27"/>
      <c r="AE108" s="25">
        <v>0.001</v>
      </c>
      <c r="AF108" s="3">
        <v>0.49</v>
      </c>
      <c r="AG108" s="26">
        <f t="shared" si="103"/>
        <v>0.00049</v>
      </c>
      <c r="AH108" s="35"/>
      <c r="AI108" s="3"/>
      <c r="AJ108" s="26"/>
      <c r="AK108" s="36"/>
      <c r="AL108" s="27"/>
      <c r="AM108" s="27"/>
      <c r="AN108" s="36"/>
      <c r="AO108" s="27"/>
      <c r="AP108" s="26"/>
      <c r="AQ108" s="3">
        <v>0.01</v>
      </c>
      <c r="AR108" s="3">
        <v>0.5</v>
      </c>
      <c r="AS108" s="3">
        <f t="shared" si="104"/>
        <v>0.005</v>
      </c>
      <c r="AT108" s="2">
        <f t="shared" si="105"/>
        <v>0.00588035808063986</v>
      </c>
      <c r="AU108" s="29">
        <f t="shared" si="115"/>
        <v>75.9047916666667</v>
      </c>
      <c r="AV108" s="1">
        <f t="shared" si="113"/>
        <v>0.26</v>
      </c>
      <c r="AW108" s="2">
        <f t="shared" si="114"/>
        <v>1.35254327001954</v>
      </c>
      <c r="AX108" s="1">
        <f t="shared" si="106"/>
        <v>1051.6525616154</v>
      </c>
      <c r="AZ108" s="2"/>
    </row>
    <row r="109" s="1" customFormat="1" spans="1:52">
      <c r="A109" s="13"/>
      <c r="B109" s="13"/>
      <c r="C109" s="16">
        <v>4</v>
      </c>
      <c r="D109" s="19">
        <v>7.76888385913333</v>
      </c>
      <c r="E109" s="20">
        <f t="shared" si="107"/>
        <v>-4.34975931248387</v>
      </c>
      <c r="F109" s="16" t="s">
        <v>73</v>
      </c>
      <c r="G109" s="13">
        <v>5</v>
      </c>
      <c r="H109" s="18">
        <f t="shared" si="97"/>
        <v>7.76888385913333</v>
      </c>
      <c r="I109" s="18">
        <f t="shared" si="98"/>
        <v>280.918883859133</v>
      </c>
      <c r="J109" s="18">
        <f t="shared" si="99"/>
        <v>0.0467022647261848</v>
      </c>
      <c r="K109" s="18">
        <f t="shared" si="108"/>
        <v>75.9047916666667</v>
      </c>
      <c r="L109" s="18">
        <f t="shared" si="109"/>
        <v>0.759047916666667</v>
      </c>
      <c r="M109" s="13" t="s">
        <v>75</v>
      </c>
      <c r="N109" s="18">
        <f>(O108-P108)*$C$22/100</f>
        <v>2.84768888288451</v>
      </c>
      <c r="O109" s="18">
        <f t="shared" si="110"/>
        <v>0.908926278923746</v>
      </c>
      <c r="P109" s="18">
        <f t="shared" si="100"/>
        <v>0.0424489156948829</v>
      </c>
      <c r="Q109" s="24">
        <f t="shared" si="111"/>
        <v>0.0110367180806695</v>
      </c>
      <c r="R109" s="18">
        <f t="shared" si="112"/>
        <v>0.197352458333333</v>
      </c>
      <c r="S109" s="25">
        <f t="shared" si="101"/>
        <v>0.0559238946090464</v>
      </c>
      <c r="T109" s="3">
        <v>0.01</v>
      </c>
      <c r="U109" s="26">
        <f t="shared" si="102"/>
        <v>0.000559238946090464</v>
      </c>
      <c r="V109" s="25"/>
      <c r="W109" s="3"/>
      <c r="X109" s="3"/>
      <c r="Y109" s="28"/>
      <c r="Z109" s="3"/>
      <c r="AA109" s="27"/>
      <c r="AB109" s="3"/>
      <c r="AC109" s="3"/>
      <c r="AD109" s="27"/>
      <c r="AE109" s="25">
        <v>0.005</v>
      </c>
      <c r="AF109" s="3">
        <v>0.49</v>
      </c>
      <c r="AG109" s="26">
        <f t="shared" si="103"/>
        <v>0.00245</v>
      </c>
      <c r="AH109" s="35"/>
      <c r="AI109" s="3"/>
      <c r="AJ109" s="26"/>
      <c r="AK109" s="36"/>
      <c r="AL109" s="27"/>
      <c r="AM109" s="27"/>
      <c r="AN109" s="36"/>
      <c r="AO109" s="27"/>
      <c r="AP109" s="26"/>
      <c r="AQ109" s="3">
        <v>0.015</v>
      </c>
      <c r="AR109" s="3">
        <v>0.5</v>
      </c>
      <c r="AS109" s="3">
        <f t="shared" si="104"/>
        <v>0.0075</v>
      </c>
      <c r="AT109" s="2">
        <f t="shared" si="105"/>
        <v>0.0105092389460905</v>
      </c>
      <c r="AU109" s="29">
        <f t="shared" si="115"/>
        <v>75.9047916666667</v>
      </c>
      <c r="AV109" s="1">
        <f t="shared" si="113"/>
        <v>0.26</v>
      </c>
      <c r="AW109" s="2">
        <f t="shared" si="114"/>
        <v>1.35254327001954</v>
      </c>
      <c r="AX109" s="1">
        <f t="shared" si="106"/>
        <v>1879.48895402671</v>
      </c>
      <c r="AZ109" s="2"/>
    </row>
    <row r="110" s="1" customFormat="1" spans="1:52">
      <c r="A110" s="13"/>
      <c r="B110" s="13"/>
      <c r="C110" s="16">
        <v>5</v>
      </c>
      <c r="D110" s="19">
        <v>15.34165786</v>
      </c>
      <c r="E110" s="20">
        <f t="shared" si="107"/>
        <v>7.76888385913333</v>
      </c>
      <c r="F110" s="16" t="s">
        <v>75</v>
      </c>
      <c r="G110" s="13">
        <v>6</v>
      </c>
      <c r="H110" s="18">
        <f t="shared" si="97"/>
        <v>15.34165786</v>
      </c>
      <c r="I110" s="18">
        <f t="shared" si="98"/>
        <v>288.49165786</v>
      </c>
      <c r="J110" s="18">
        <f t="shared" si="99"/>
        <v>0.116002870567908</v>
      </c>
      <c r="K110" s="18">
        <f t="shared" si="108"/>
        <v>75.9047916666667</v>
      </c>
      <c r="L110" s="18">
        <f t="shared" si="109"/>
        <v>0.759047916666667</v>
      </c>
      <c r="M110" s="13" t="s">
        <v>73</v>
      </c>
      <c r="N110" s="13"/>
      <c r="O110" s="18">
        <f t="shared" si="110"/>
        <v>1.62552527989553</v>
      </c>
      <c r="P110" s="18">
        <f t="shared" si="100"/>
        <v>0.188565598648584</v>
      </c>
      <c r="Q110" s="24">
        <f t="shared" si="111"/>
        <v>0.0490270556486317</v>
      </c>
      <c r="R110" s="18">
        <f t="shared" si="112"/>
        <v>0.197352458333333</v>
      </c>
      <c r="S110" s="25">
        <f t="shared" si="101"/>
        <v>0.248423840587908</v>
      </c>
      <c r="T110" s="3">
        <v>0.01</v>
      </c>
      <c r="U110" s="26">
        <f t="shared" si="102"/>
        <v>0.00248423840587908</v>
      </c>
      <c r="V110" s="25"/>
      <c r="W110" s="3"/>
      <c r="X110" s="3"/>
      <c r="Y110" s="28"/>
      <c r="Z110" s="3"/>
      <c r="AA110" s="27"/>
      <c r="AB110" s="3"/>
      <c r="AC110" s="3"/>
      <c r="AD110" s="27"/>
      <c r="AE110" s="25">
        <v>0.005</v>
      </c>
      <c r="AF110" s="3">
        <v>0.49</v>
      </c>
      <c r="AG110" s="26">
        <f t="shared" si="103"/>
        <v>0.00245</v>
      </c>
      <c r="AH110" s="35"/>
      <c r="AI110" s="3"/>
      <c r="AJ110" s="26"/>
      <c r="AK110" s="36"/>
      <c r="AL110" s="27"/>
      <c r="AM110" s="27"/>
      <c r="AN110" s="36"/>
      <c r="AO110" s="27"/>
      <c r="AP110" s="26"/>
      <c r="AQ110" s="3">
        <v>0.015</v>
      </c>
      <c r="AR110" s="3">
        <v>0.5</v>
      </c>
      <c r="AS110" s="3">
        <f t="shared" si="104"/>
        <v>0.0075</v>
      </c>
      <c r="AT110" s="2">
        <f t="shared" si="105"/>
        <v>0.0124342384058791</v>
      </c>
      <c r="AU110" s="29">
        <f t="shared" si="115"/>
        <v>75.9047916666667</v>
      </c>
      <c r="AV110" s="1">
        <f t="shared" si="113"/>
        <v>0.26</v>
      </c>
      <c r="AW110" s="2">
        <f t="shared" si="114"/>
        <v>1.35254327001954</v>
      </c>
      <c r="AX110" s="1">
        <f t="shared" si="106"/>
        <v>2223.75890922894</v>
      </c>
      <c r="AZ110" s="2"/>
    </row>
    <row r="111" s="1" customFormat="1" spans="1:52">
      <c r="A111" s="13"/>
      <c r="B111" s="13"/>
      <c r="C111" s="16">
        <v>6</v>
      </c>
      <c r="D111" s="19">
        <v>19.4358332716667</v>
      </c>
      <c r="E111" s="20">
        <f t="shared" si="107"/>
        <v>15.34165786</v>
      </c>
      <c r="F111" s="16" t="s">
        <v>73</v>
      </c>
      <c r="G111" s="13">
        <v>7</v>
      </c>
      <c r="H111" s="18">
        <f t="shared" si="97"/>
        <v>19.4358332716667</v>
      </c>
      <c r="I111" s="18">
        <f t="shared" si="98"/>
        <v>292.585833271667</v>
      </c>
      <c r="J111" s="18">
        <f t="shared" si="99"/>
        <v>0.186026790494086</v>
      </c>
      <c r="K111" s="18">
        <f t="shared" si="108"/>
        <v>75.9047916666667</v>
      </c>
      <c r="L111" s="18">
        <f t="shared" si="109"/>
        <v>0.759047916666667</v>
      </c>
      <c r="M111" s="13" t="s">
        <v>73</v>
      </c>
      <c r="N111" s="13"/>
      <c r="O111" s="18">
        <f t="shared" si="110"/>
        <v>2.19600759791361</v>
      </c>
      <c r="P111" s="18">
        <f t="shared" si="100"/>
        <v>0.408516245340497</v>
      </c>
      <c r="Q111" s="24">
        <f t="shared" si="111"/>
        <v>0.106214223788529</v>
      </c>
      <c r="R111" s="18">
        <f t="shared" si="112"/>
        <v>0.197352458333333</v>
      </c>
      <c r="S111" s="25">
        <f t="shared" si="101"/>
        <v>0.538195595258969</v>
      </c>
      <c r="T111" s="3">
        <v>0.01</v>
      </c>
      <c r="U111" s="26">
        <f t="shared" si="102"/>
        <v>0.00538195595258969</v>
      </c>
      <c r="V111" s="25"/>
      <c r="W111" s="3"/>
      <c r="X111" s="3"/>
      <c r="Y111" s="28"/>
      <c r="Z111" s="3"/>
      <c r="AA111" s="27"/>
      <c r="AB111" s="3"/>
      <c r="AC111" s="3"/>
      <c r="AD111" s="27"/>
      <c r="AE111" s="25">
        <v>0.005</v>
      </c>
      <c r="AF111" s="3">
        <v>0.49</v>
      </c>
      <c r="AG111" s="26">
        <f t="shared" si="103"/>
        <v>0.00245</v>
      </c>
      <c r="AH111" s="35"/>
      <c r="AI111" s="3"/>
      <c r="AJ111" s="26"/>
      <c r="AK111" s="36"/>
      <c r="AL111" s="27"/>
      <c r="AM111" s="27"/>
      <c r="AN111" s="36"/>
      <c r="AO111" s="27"/>
      <c r="AP111" s="26"/>
      <c r="AQ111" s="3">
        <v>0.015</v>
      </c>
      <c r="AR111" s="3">
        <v>0.5</v>
      </c>
      <c r="AS111" s="3">
        <f t="shared" si="104"/>
        <v>0.0075</v>
      </c>
      <c r="AT111" s="2">
        <f t="shared" si="105"/>
        <v>0.0153319559525897</v>
      </c>
      <c r="AU111" s="29">
        <f t="shared" si="115"/>
        <v>75.9047916666667</v>
      </c>
      <c r="AV111" s="1">
        <f t="shared" si="113"/>
        <v>0.26</v>
      </c>
      <c r="AW111" s="2">
        <f t="shared" si="114"/>
        <v>1.35254327001954</v>
      </c>
      <c r="AX111" s="1">
        <f t="shared" si="106"/>
        <v>2741.99130920287</v>
      </c>
      <c r="AZ111" s="2"/>
    </row>
    <row r="112" s="1" customFormat="1" spans="1:52">
      <c r="A112" s="13"/>
      <c r="B112" s="13"/>
      <c r="C112" s="16">
        <v>7</v>
      </c>
      <c r="D112" s="19">
        <v>22.2837748945161</v>
      </c>
      <c r="E112" s="20">
        <f t="shared" si="107"/>
        <v>19.4358332716667</v>
      </c>
      <c r="F112" s="16" t="s">
        <v>73</v>
      </c>
      <c r="G112" s="13">
        <v>8</v>
      </c>
      <c r="H112" s="18">
        <f t="shared" si="97"/>
        <v>22.2837748945161</v>
      </c>
      <c r="I112" s="18">
        <f t="shared" si="98"/>
        <v>295.433774894516</v>
      </c>
      <c r="J112" s="18">
        <f t="shared" si="99"/>
        <v>0.256387506301666</v>
      </c>
      <c r="K112" s="18">
        <f t="shared" si="108"/>
        <v>75.9047916666667</v>
      </c>
      <c r="L112" s="18">
        <f t="shared" si="109"/>
        <v>0.759047916666667</v>
      </c>
      <c r="M112" s="13" t="s">
        <v>73</v>
      </c>
      <c r="N112" s="13"/>
      <c r="O112" s="18">
        <f t="shared" si="110"/>
        <v>2.54653926923978</v>
      </c>
      <c r="P112" s="18">
        <f t="shared" si="100"/>
        <v>0.652900852939655</v>
      </c>
      <c r="Q112" s="24">
        <f t="shared" si="111"/>
        <v>0.16975422176431</v>
      </c>
      <c r="R112" s="18">
        <f t="shared" si="112"/>
        <v>0.197352458333333</v>
      </c>
      <c r="S112" s="25">
        <f t="shared" si="101"/>
        <v>0.860157624576386</v>
      </c>
      <c r="T112" s="3">
        <v>0.01</v>
      </c>
      <c r="U112" s="26">
        <f t="shared" si="102"/>
        <v>0.00860157624576386</v>
      </c>
      <c r="V112" s="25"/>
      <c r="W112" s="3"/>
      <c r="X112" s="3"/>
      <c r="Y112" s="28"/>
      <c r="Z112" s="3"/>
      <c r="AA112" s="27"/>
      <c r="AB112" s="3"/>
      <c r="AC112" s="3"/>
      <c r="AD112" s="27"/>
      <c r="AE112" s="25">
        <v>0.005</v>
      </c>
      <c r="AF112" s="3">
        <v>0.49</v>
      </c>
      <c r="AG112" s="26">
        <f t="shared" si="103"/>
        <v>0.00245</v>
      </c>
      <c r="AH112" s="35"/>
      <c r="AI112" s="3"/>
      <c r="AJ112" s="26"/>
      <c r="AK112" s="36"/>
      <c r="AL112" s="27"/>
      <c r="AM112" s="27"/>
      <c r="AN112" s="36"/>
      <c r="AO112" s="27"/>
      <c r="AP112" s="26"/>
      <c r="AQ112" s="3">
        <v>0.015</v>
      </c>
      <c r="AR112" s="3">
        <v>0.5</v>
      </c>
      <c r="AS112" s="3">
        <f t="shared" si="104"/>
        <v>0.0075</v>
      </c>
      <c r="AT112" s="2">
        <f t="shared" si="105"/>
        <v>0.0185515762457639</v>
      </c>
      <c r="AU112" s="29">
        <f t="shared" si="115"/>
        <v>75.9047916666667</v>
      </c>
      <c r="AV112" s="1">
        <f t="shared" si="113"/>
        <v>0.26</v>
      </c>
      <c r="AW112" s="2">
        <f t="shared" si="114"/>
        <v>1.35254327001954</v>
      </c>
      <c r="AX112" s="1">
        <f t="shared" si="106"/>
        <v>3317.7933066855</v>
      </c>
      <c r="AZ112" s="2"/>
    </row>
    <row r="113" s="1" customFormat="1" spans="1:52">
      <c r="A113" s="13"/>
      <c r="B113" s="13"/>
      <c r="C113" s="16">
        <v>8</v>
      </c>
      <c r="D113" s="19">
        <v>20.4313909567742</v>
      </c>
      <c r="E113" s="20">
        <f t="shared" si="107"/>
        <v>22.2837748945161</v>
      </c>
      <c r="F113" s="16" t="s">
        <v>73</v>
      </c>
      <c r="G113" s="13">
        <v>9</v>
      </c>
      <c r="H113" s="18">
        <f t="shared" si="97"/>
        <v>20.4313909567742</v>
      </c>
      <c r="I113" s="18">
        <f t="shared" si="98"/>
        <v>293.581390956774</v>
      </c>
      <c r="J113" s="18">
        <f t="shared" si="99"/>
        <v>0.208250230867943</v>
      </c>
      <c r="K113" s="18">
        <f t="shared" si="108"/>
        <v>75.9047916666667</v>
      </c>
      <c r="L113" s="18">
        <f t="shared" si="109"/>
        <v>0.759047916666667</v>
      </c>
      <c r="M113" s="13" t="s">
        <v>73</v>
      </c>
      <c r="N113" s="13"/>
      <c r="O113" s="18">
        <f t="shared" si="110"/>
        <v>2.65268633296679</v>
      </c>
      <c r="P113" s="18">
        <f t="shared" si="100"/>
        <v>0.552422541260572</v>
      </c>
      <c r="Q113" s="24">
        <f t="shared" si="111"/>
        <v>0.143629860727749</v>
      </c>
      <c r="R113" s="18">
        <f t="shared" si="112"/>
        <v>0.197352458333333</v>
      </c>
      <c r="S113" s="25">
        <f t="shared" si="101"/>
        <v>0.72778348919857</v>
      </c>
      <c r="T113" s="3">
        <v>0.01</v>
      </c>
      <c r="U113" s="26">
        <f t="shared" si="102"/>
        <v>0.0072778348919857</v>
      </c>
      <c r="V113" s="25"/>
      <c r="W113" s="3"/>
      <c r="X113" s="3"/>
      <c r="Y113" s="28"/>
      <c r="Z113" s="3"/>
      <c r="AA113" s="27"/>
      <c r="AB113" s="3"/>
      <c r="AC113" s="3"/>
      <c r="AD113" s="27"/>
      <c r="AE113" s="25">
        <v>0.001</v>
      </c>
      <c r="AF113" s="3">
        <v>0.49</v>
      </c>
      <c r="AG113" s="26">
        <f t="shared" si="103"/>
        <v>0.00049</v>
      </c>
      <c r="AH113" s="35"/>
      <c r="AI113" s="3"/>
      <c r="AJ113" s="26"/>
      <c r="AK113" s="36"/>
      <c r="AL113" s="27"/>
      <c r="AM113" s="27"/>
      <c r="AN113" s="36"/>
      <c r="AO113" s="27"/>
      <c r="AP113" s="26"/>
      <c r="AQ113" s="3">
        <v>0.01</v>
      </c>
      <c r="AR113" s="3">
        <v>0.5</v>
      </c>
      <c r="AS113" s="3">
        <f t="shared" si="104"/>
        <v>0.005</v>
      </c>
      <c r="AT113" s="2">
        <f t="shared" si="105"/>
        <v>0.0127678348919857</v>
      </c>
      <c r="AU113" s="29">
        <f t="shared" si="115"/>
        <v>75.9047916666667</v>
      </c>
      <c r="AV113" s="1">
        <f t="shared" si="113"/>
        <v>0.26</v>
      </c>
      <c r="AW113" s="2">
        <f t="shared" si="114"/>
        <v>1.35254327001954</v>
      </c>
      <c r="AX113" s="1">
        <f t="shared" si="106"/>
        <v>2283.41983367417</v>
      </c>
      <c r="AZ113" s="2"/>
    </row>
    <row r="114" s="1" customFormat="1" spans="1:52">
      <c r="A114" s="13"/>
      <c r="B114" s="13"/>
      <c r="C114" s="16">
        <v>9</v>
      </c>
      <c r="D114" s="19">
        <v>13.2932502292333</v>
      </c>
      <c r="E114" s="20">
        <f t="shared" si="107"/>
        <v>20.4313909567742</v>
      </c>
      <c r="F114" s="16" t="s">
        <v>73</v>
      </c>
      <c r="G114" s="13">
        <v>10</v>
      </c>
      <c r="H114" s="18">
        <f t="shared" si="97"/>
        <v>13.2932502292333</v>
      </c>
      <c r="I114" s="18">
        <f t="shared" si="98"/>
        <v>286.443250229233</v>
      </c>
      <c r="J114" s="18">
        <f t="shared" si="99"/>
        <v>0.0911273260405135</v>
      </c>
      <c r="K114" s="18">
        <f t="shared" si="108"/>
        <v>75.9047916666667</v>
      </c>
      <c r="L114" s="18">
        <f t="shared" si="109"/>
        <v>0.759047916666667</v>
      </c>
      <c r="M114" s="13" t="s">
        <v>73</v>
      </c>
      <c r="N114" s="13"/>
      <c r="O114" s="18">
        <f t="shared" si="110"/>
        <v>2.85931170837289</v>
      </c>
      <c r="P114" s="18">
        <f t="shared" si="100"/>
        <v>0.260561430300354</v>
      </c>
      <c r="Q114" s="24">
        <f t="shared" si="111"/>
        <v>0.067745971878092</v>
      </c>
      <c r="R114" s="18">
        <f t="shared" si="112"/>
        <v>0.197352458333333</v>
      </c>
      <c r="S114" s="25">
        <f t="shared" si="101"/>
        <v>0.343274020755634</v>
      </c>
      <c r="T114" s="3">
        <v>0.01</v>
      </c>
      <c r="U114" s="26">
        <f t="shared" si="102"/>
        <v>0.00343274020755634</v>
      </c>
      <c r="V114" s="25"/>
      <c r="W114" s="3"/>
      <c r="X114" s="3"/>
      <c r="Y114" s="28"/>
      <c r="Z114" s="3"/>
      <c r="AA114" s="27"/>
      <c r="AB114" s="3"/>
      <c r="AC114" s="3"/>
      <c r="AD114" s="27"/>
      <c r="AE114" s="25">
        <v>0.001</v>
      </c>
      <c r="AF114" s="3">
        <v>0.49</v>
      </c>
      <c r="AG114" s="26">
        <f t="shared" si="103"/>
        <v>0.00049</v>
      </c>
      <c r="AH114" s="35"/>
      <c r="AI114" s="3"/>
      <c r="AJ114" s="26"/>
      <c r="AK114" s="36"/>
      <c r="AL114" s="27"/>
      <c r="AM114" s="27"/>
      <c r="AN114" s="36"/>
      <c r="AO114" s="27"/>
      <c r="AP114" s="26"/>
      <c r="AQ114" s="3">
        <v>0.01</v>
      </c>
      <c r="AR114" s="3">
        <v>0.5</v>
      </c>
      <c r="AS114" s="3">
        <f t="shared" si="104"/>
        <v>0.005</v>
      </c>
      <c r="AT114" s="2">
        <f t="shared" si="105"/>
        <v>0.00892274020755634</v>
      </c>
      <c r="AU114" s="29">
        <f t="shared" si="115"/>
        <v>75.9047916666667</v>
      </c>
      <c r="AV114" s="1">
        <f t="shared" si="113"/>
        <v>0.26</v>
      </c>
      <c r="AW114" s="2">
        <f t="shared" si="114"/>
        <v>1.35254327001954</v>
      </c>
      <c r="AX114" s="1">
        <f t="shared" si="106"/>
        <v>1595.75700445852</v>
      </c>
      <c r="AZ114" s="2"/>
    </row>
    <row r="115" s="1" customFormat="1" spans="1:52">
      <c r="A115" s="13"/>
      <c r="B115" s="13"/>
      <c r="C115" s="16">
        <v>10</v>
      </c>
      <c r="D115" s="19">
        <v>4.66548033796774</v>
      </c>
      <c r="E115" s="20">
        <f t="shared" si="107"/>
        <v>13.2932502292333</v>
      </c>
      <c r="F115" s="16" t="s">
        <v>73</v>
      </c>
      <c r="G115" s="13">
        <v>11</v>
      </c>
      <c r="H115" s="18">
        <f t="shared" si="97"/>
        <v>4.66548033796774</v>
      </c>
      <c r="I115" s="18">
        <f t="shared" si="98"/>
        <v>277.815480337968</v>
      </c>
      <c r="J115" s="18">
        <f t="shared" si="99"/>
        <v>0.031709278674937</v>
      </c>
      <c r="K115" s="18">
        <f t="shared" si="108"/>
        <v>75.9047916666667</v>
      </c>
      <c r="L115" s="18">
        <f t="shared" si="109"/>
        <v>0.759047916666667</v>
      </c>
      <c r="M115" s="13" t="s">
        <v>75</v>
      </c>
      <c r="N115" s="18">
        <f>(O114-P114)*$C$22/100</f>
        <v>2.46881276416891</v>
      </c>
      <c r="O115" s="18">
        <f t="shared" si="110"/>
        <v>0.888985430570294</v>
      </c>
      <c r="P115" s="18">
        <f t="shared" si="100"/>
        <v>0.0281890867559123</v>
      </c>
      <c r="Q115" s="24">
        <f t="shared" si="111"/>
        <v>0.0073291625565372</v>
      </c>
      <c r="R115" s="18">
        <f t="shared" si="112"/>
        <v>0.197352458333333</v>
      </c>
      <c r="S115" s="25">
        <f t="shared" si="101"/>
        <v>0.0371374272123738</v>
      </c>
      <c r="T115" s="3">
        <v>0.01</v>
      </c>
      <c r="U115" s="26">
        <f t="shared" si="102"/>
        <v>0.000371374272123738</v>
      </c>
      <c r="V115" s="25"/>
      <c r="W115" s="3"/>
      <c r="X115" s="3"/>
      <c r="Y115" s="28"/>
      <c r="Z115" s="3"/>
      <c r="AA115" s="27"/>
      <c r="AB115" s="3"/>
      <c r="AC115" s="3"/>
      <c r="AD115" s="27"/>
      <c r="AE115" s="25">
        <v>0.001</v>
      </c>
      <c r="AF115" s="3">
        <v>0.49</v>
      </c>
      <c r="AG115" s="26">
        <f t="shared" si="103"/>
        <v>0.00049</v>
      </c>
      <c r="AH115" s="35"/>
      <c r="AI115" s="3"/>
      <c r="AJ115" s="26"/>
      <c r="AK115" s="36"/>
      <c r="AL115" s="27"/>
      <c r="AM115" s="27"/>
      <c r="AN115" s="36"/>
      <c r="AO115" s="27"/>
      <c r="AP115" s="26"/>
      <c r="AQ115" s="3">
        <v>0.01</v>
      </c>
      <c r="AR115" s="3">
        <v>0.5</v>
      </c>
      <c r="AS115" s="3">
        <f t="shared" si="104"/>
        <v>0.005</v>
      </c>
      <c r="AT115" s="2">
        <f t="shared" si="105"/>
        <v>0.00586137427212374</v>
      </c>
      <c r="AU115" s="29">
        <f t="shared" si="115"/>
        <v>75.9047916666667</v>
      </c>
      <c r="AV115" s="1">
        <f t="shared" si="113"/>
        <v>0.26</v>
      </c>
      <c r="AW115" s="2">
        <f t="shared" si="114"/>
        <v>1.35254327001954</v>
      </c>
      <c r="AX115" s="1">
        <f t="shared" si="106"/>
        <v>1048.25746720424</v>
      </c>
      <c r="AZ115" s="2"/>
    </row>
    <row r="116" s="1" customFormat="1" spans="1:52">
      <c r="A116" s="13"/>
      <c r="B116" s="13"/>
      <c r="C116" s="16">
        <v>11</v>
      </c>
      <c r="D116" s="19">
        <v>-7.62108299563333</v>
      </c>
      <c r="E116" s="20">
        <f t="shared" si="107"/>
        <v>4.66548033796774</v>
      </c>
      <c r="F116" s="16" t="s">
        <v>75</v>
      </c>
      <c r="G116" s="13">
        <v>12</v>
      </c>
      <c r="H116" s="18">
        <f t="shared" si="97"/>
        <v>-7.62108299563333</v>
      </c>
      <c r="I116" s="18">
        <f t="shared" si="98"/>
        <v>265.528917004367</v>
      </c>
      <c r="J116" s="18">
        <f t="shared" si="99"/>
        <v>0.00626439294236058</v>
      </c>
      <c r="K116" s="18">
        <f t="shared" si="108"/>
        <v>75.9047916666667</v>
      </c>
      <c r="L116" s="18">
        <f t="shared" si="109"/>
        <v>0.759047916666667</v>
      </c>
      <c r="M116" s="13" t="s">
        <v>73</v>
      </c>
      <c r="N116" s="13"/>
      <c r="O116" s="18">
        <f t="shared" si="110"/>
        <v>1.61984426048105</v>
      </c>
      <c r="P116" s="18">
        <f t="shared" si="100"/>
        <v>0.0101473409530808</v>
      </c>
      <c r="Q116" s="24">
        <f t="shared" si="111"/>
        <v>0.002638308647801</v>
      </c>
      <c r="R116" s="18">
        <f t="shared" si="112"/>
        <v>0.197352458333333</v>
      </c>
      <c r="S116" s="25">
        <f t="shared" si="101"/>
        <v>0.01336851169771</v>
      </c>
      <c r="T116" s="3">
        <v>0.01</v>
      </c>
      <c r="U116" s="26">
        <f t="shared" si="102"/>
        <v>0.0001336851169771</v>
      </c>
      <c r="V116" s="25"/>
      <c r="W116" s="3"/>
      <c r="X116" s="3"/>
      <c r="Y116" s="28"/>
      <c r="Z116" s="3"/>
      <c r="AA116" s="27"/>
      <c r="AB116" s="3"/>
      <c r="AC116" s="3"/>
      <c r="AD116" s="27"/>
      <c r="AE116" s="25">
        <v>0.001</v>
      </c>
      <c r="AF116" s="3">
        <v>0.49</v>
      </c>
      <c r="AG116" s="26">
        <f t="shared" si="103"/>
        <v>0.00049</v>
      </c>
      <c r="AH116" s="35"/>
      <c r="AI116" s="3"/>
      <c r="AJ116" s="26"/>
      <c r="AK116" s="36"/>
      <c r="AL116" s="27"/>
      <c r="AM116" s="27"/>
      <c r="AN116" s="36"/>
      <c r="AO116" s="27"/>
      <c r="AP116" s="26"/>
      <c r="AQ116" s="3">
        <v>0.01</v>
      </c>
      <c r="AR116" s="3">
        <v>0.5</v>
      </c>
      <c r="AS116" s="3">
        <f t="shared" si="104"/>
        <v>0.005</v>
      </c>
      <c r="AT116" s="2">
        <f t="shared" si="105"/>
        <v>0.0056236851169771</v>
      </c>
      <c r="AU116" s="29">
        <f t="shared" si="115"/>
        <v>75.9047916666667</v>
      </c>
      <c r="AV116" s="1">
        <f t="shared" si="113"/>
        <v>0.26</v>
      </c>
      <c r="AW116" s="2">
        <f t="shared" si="114"/>
        <v>1.35254327001954</v>
      </c>
      <c r="AX116" s="1">
        <f t="shared" si="106"/>
        <v>1005.74876187537</v>
      </c>
      <c r="AY116" s="1">
        <f>SUM(AX105:AX116)</f>
        <v>20114.580933647</v>
      </c>
      <c r="AZ116" s="2"/>
    </row>
    <row r="117" s="1" customFormat="1" spans="1:46">
      <c r="A117" s="13"/>
      <c r="B117" s="13"/>
      <c r="C117" s="16">
        <v>12</v>
      </c>
      <c r="D117" s="19">
        <v>-17.216330146129</v>
      </c>
      <c r="E117" s="20">
        <f t="shared" si="107"/>
        <v>-7.62108299563333</v>
      </c>
      <c r="F117" s="16" t="s">
        <v>73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AT117" s="2"/>
    </row>
  </sheetData>
  <mergeCells count="62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S103:U103"/>
    <mergeCell ref="V103:X103"/>
    <mergeCell ref="Y103:AA103"/>
    <mergeCell ref="AB103:AD103"/>
    <mergeCell ref="AE103:AG103"/>
    <mergeCell ref="AH103:AJ103"/>
    <mergeCell ref="AK103:AM103"/>
    <mergeCell ref="AN103:AP103"/>
    <mergeCell ref="AQ103:AS103"/>
    <mergeCell ref="A104:B104"/>
    <mergeCell ref="A2:A4"/>
    <mergeCell ref="A5:A6"/>
    <mergeCell ref="E2:E4"/>
    <mergeCell ref="E5:E6"/>
    <mergeCell ref="G2:G4"/>
    <mergeCell ref="G5:G6"/>
    <mergeCell ref="G14:G15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102"/>
  <sheetViews>
    <sheetView workbookViewId="0">
      <selection activeCell="H10" sqref="H10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10" style="1"/>
    <col min="32" max="33" width="15.6666666666667" style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55" width="11.4444444444444" style="1" customWidth="1"/>
    <col min="56" max="57" width="8.88888888888889" style="1"/>
    <col min="58" max="58" width="9" style="1"/>
    <col min="59" max="60" width="11.4444444444444" style="1"/>
    <col min="61" max="61" width="9" style="1"/>
    <col min="62" max="63" width="16.2222222222222" style="1" customWidth="1"/>
    <col min="64" max="64" width="11.4444444444444" style="1"/>
    <col min="65" max="65" width="10" style="1"/>
    <col min="66" max="66" width="15.6666666666667" style="1"/>
    <col min="67" max="67" width="14.3333333333333" style="1" customWidth="1"/>
    <col min="68" max="69" width="8.88888888888889" style="1"/>
    <col min="70" max="70" width="11.4444444444444" style="1" customWidth="1"/>
    <col min="71" max="72" width="8.88888888888889" style="1"/>
    <col min="73" max="73" width="11.4444444444444" style="1"/>
    <col min="74" max="74" width="16.2222222222222" style="1" customWidth="1"/>
    <col min="75" max="75" width="8.88888888888889" style="1"/>
    <col min="76" max="76" width="11.4444444444444" style="1" customWidth="1"/>
    <col min="77" max="77" width="15.6666666666667" style="1"/>
    <col min="78" max="79" width="8.88888888888889" style="1"/>
    <col min="80" max="80" width="16.2222222222222" style="1" customWidth="1"/>
    <col min="81" max="82" width="15.6666666666667" style="1"/>
    <col min="83" max="84" width="8.88888888888889" style="1"/>
    <col min="85" max="85" width="15.6666666666667" style="1" customWidth="1"/>
    <col min="86" max="16384" width="8.88888888888889" style="1"/>
  </cols>
  <sheetData>
    <row r="1" s="1" customFormat="1" spans="3:46">
      <c r="C1" s="3" t="s">
        <v>0</v>
      </c>
      <c r="D1" s="3" t="s">
        <v>1</v>
      </c>
      <c r="E1" s="3" t="s">
        <v>2</v>
      </c>
      <c r="F1" s="3" t="s">
        <v>3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T1" s="2"/>
    </row>
    <row r="2" s="1" customFormat="1" spans="1:46">
      <c r="A2" s="4" t="s">
        <v>52</v>
      </c>
      <c r="B2" s="5" t="s">
        <v>10</v>
      </c>
      <c r="C2" s="3"/>
      <c r="D2" s="3"/>
      <c r="E2" s="6">
        <v>356.64</v>
      </c>
      <c r="F2" s="3">
        <v>769.42</v>
      </c>
      <c r="G2" s="21">
        <f>(F2+F3+F4)/3</f>
        <v>1205.71666666667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T2" s="2"/>
    </row>
    <row r="3" s="1" customFormat="1" spans="1:46">
      <c r="A3" s="4"/>
      <c r="B3" s="5" t="s">
        <v>13</v>
      </c>
      <c r="C3" s="3"/>
      <c r="D3" s="3"/>
      <c r="E3" s="8"/>
      <c r="F3" s="3">
        <v>1192.09</v>
      </c>
      <c r="G3" s="21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T3" s="2"/>
    </row>
    <row r="4" s="1" customFormat="1" spans="1:46">
      <c r="A4" s="4"/>
      <c r="B4" s="5" t="s">
        <v>14</v>
      </c>
      <c r="C4" s="3"/>
      <c r="D4" s="3"/>
      <c r="E4" s="10"/>
      <c r="F4" s="3">
        <v>1655.64</v>
      </c>
      <c r="G4" s="21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T4" s="2"/>
    </row>
    <row r="5" s="1" customFormat="1" spans="1:46">
      <c r="A5" s="4" t="s">
        <v>4</v>
      </c>
      <c r="B5" s="5" t="s">
        <v>15</v>
      </c>
      <c r="C5" s="3"/>
      <c r="D5" s="3"/>
      <c r="E5" s="6">
        <v>1434.66575342466</v>
      </c>
      <c r="F5" s="3">
        <v>91.104</v>
      </c>
      <c r="G5" s="21">
        <f>(F5+F6)/2</f>
        <v>92.50925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T5" s="2"/>
    </row>
    <row r="6" s="1" customFormat="1" spans="1:46">
      <c r="A6" s="4"/>
      <c r="B6" s="5" t="s">
        <v>16</v>
      </c>
      <c r="C6" s="3"/>
      <c r="D6" s="3"/>
      <c r="E6" s="10"/>
      <c r="F6" s="3">
        <v>93.9145</v>
      </c>
      <c r="G6" s="21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T6" s="2"/>
    </row>
    <row r="7" s="1" customFormat="1" spans="1:46">
      <c r="A7" s="4" t="s">
        <v>5</v>
      </c>
      <c r="B7" s="5"/>
      <c r="C7" s="3"/>
      <c r="D7" s="3"/>
      <c r="E7" s="12">
        <v>3292.2744091611</v>
      </c>
      <c r="F7" s="3">
        <v>122.786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T7" s="2"/>
    </row>
    <row r="8" s="1" customFormat="1" spans="1:46">
      <c r="A8" s="4" t="s">
        <v>6</v>
      </c>
      <c r="B8" s="5"/>
      <c r="C8" s="3"/>
      <c r="D8" s="3"/>
      <c r="E8" s="12">
        <v>9.923</v>
      </c>
      <c r="F8" s="3">
        <v>625.464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T8" s="2"/>
    </row>
    <row r="9" s="1" customFormat="1" spans="1:46">
      <c r="A9" s="4" t="s">
        <v>7</v>
      </c>
      <c r="B9" s="5"/>
      <c r="C9" s="3"/>
      <c r="D9" s="3"/>
      <c r="E9" s="12">
        <v>117.43</v>
      </c>
      <c r="F9" s="3">
        <v>341.64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T9" s="2"/>
    </row>
    <row r="10" s="1" customFormat="1" spans="1:46">
      <c r="A10" s="4" t="s">
        <v>8</v>
      </c>
      <c r="B10" s="5"/>
      <c r="C10" s="3"/>
      <c r="D10" s="3"/>
      <c r="E10" s="12">
        <v>8.3210668980649</v>
      </c>
      <c r="F10" s="3">
        <v>341.64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T10" s="2"/>
    </row>
    <row r="11" s="1" customFormat="1" spans="1:46">
      <c r="A11" s="4" t="s">
        <v>9</v>
      </c>
      <c r="B11" s="5"/>
      <c r="C11" s="3"/>
      <c r="D11" s="3"/>
      <c r="E11" s="12">
        <v>0</v>
      </c>
      <c r="F11" s="3">
        <v>910.8575</v>
      </c>
      <c r="AT11" s="2"/>
    </row>
    <row r="12" s="1" customFormat="1" spans="46:46">
      <c r="AT12" s="2"/>
    </row>
    <row r="13" s="1" customFormat="1" spans="46:46">
      <c r="AT13" s="2"/>
    </row>
    <row r="14" s="1" customFormat="1" spans="1:46">
      <c r="A14" s="13" t="s">
        <v>17</v>
      </c>
      <c r="B14" s="13" t="s">
        <v>18</v>
      </c>
      <c r="C14" s="13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AV38+AV53+AG69+AY85+AY101+BB101</f>
        <v>89574595.6094219</v>
      </c>
      <c r="J14" s="14" t="s">
        <v>21</v>
      </c>
      <c r="K14" s="14">
        <f>I14/(10000*1000)</f>
        <v>8.95745956094219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23</v>
      </c>
      <c r="B15" s="13" t="s">
        <v>18</v>
      </c>
      <c r="C15" s="13"/>
      <c r="D15" s="13"/>
      <c r="E15" s="13"/>
      <c r="F15" s="13"/>
      <c r="G15" s="14"/>
      <c r="H15" s="14" t="s">
        <v>24</v>
      </c>
      <c r="I15" s="14">
        <v>65007933.4588361</v>
      </c>
      <c r="J15" s="14" t="s">
        <v>21</v>
      </c>
      <c r="K15" s="14">
        <f>I15/(10000*1000)</f>
        <v>6.50079334588361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25</v>
      </c>
      <c r="B16" s="13" t="s">
        <v>26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27</v>
      </c>
      <c r="B17" s="13" t="s">
        <v>28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13" t="s">
        <v>31</v>
      </c>
      <c r="B18" s="13" t="s">
        <v>32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34</v>
      </c>
      <c r="B19" s="13" t="s">
        <v>32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37</v>
      </c>
      <c r="B20" s="13" t="s">
        <v>38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39</v>
      </c>
      <c r="B21" s="13" t="s">
        <v>40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41</v>
      </c>
      <c r="B22" s="13" t="s">
        <v>36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42</v>
      </c>
      <c r="B23" s="13" t="s">
        <v>43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44</v>
      </c>
      <c r="T25" s="23"/>
      <c r="U25" s="23"/>
      <c r="V25" s="23" t="s">
        <v>45</v>
      </c>
      <c r="W25" s="23"/>
      <c r="X25" s="23"/>
      <c r="Y25" s="23" t="s">
        <v>46</v>
      </c>
      <c r="Z25" s="23"/>
      <c r="AA25" s="23"/>
      <c r="AB25" s="23" t="s">
        <v>47</v>
      </c>
      <c r="AC25" s="23"/>
      <c r="AD25" s="23"/>
      <c r="AE25" s="23" t="s">
        <v>48</v>
      </c>
      <c r="AF25" s="23"/>
      <c r="AG25" s="23"/>
      <c r="AH25" s="23" t="s">
        <v>49</v>
      </c>
      <c r="AI25" s="23"/>
      <c r="AJ25" s="23"/>
      <c r="AK25" s="31" t="s">
        <v>50</v>
      </c>
      <c r="AL25" s="32"/>
      <c r="AM25" s="33"/>
      <c r="AN25" s="23" t="s">
        <v>51</v>
      </c>
      <c r="AO25" s="23"/>
      <c r="AP25" s="23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4" t="s">
        <v>11</v>
      </c>
      <c r="AO26" s="34" t="s">
        <v>12</v>
      </c>
      <c r="AP26" s="34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1205.71666666667</v>
      </c>
      <c r="C27" s="16" t="s">
        <v>72</v>
      </c>
      <c r="D27" s="17">
        <v>-8</v>
      </c>
      <c r="E27" s="16"/>
      <c r="F27" s="16"/>
      <c r="G27" s="13">
        <v>1</v>
      </c>
      <c r="H27" s="18">
        <f t="shared" ref="H27:H38" si="0">E28</f>
        <v>-8</v>
      </c>
      <c r="I27" s="18">
        <f t="shared" ref="I27:I38" si="1">H27+273.15</f>
        <v>265.15</v>
      </c>
      <c r="J27" s="18">
        <f t="shared" ref="J27:J38" si="2">EXP(($C$16*(I27-$C$14))/($C$17*I27*$C$14))</f>
        <v>0.00594457272578051</v>
      </c>
      <c r="K27" s="18">
        <f t="shared" ref="K27:K38" si="3">$B$27/12</f>
        <v>100.476388888889</v>
      </c>
      <c r="L27" s="18">
        <f t="shared" ref="L27:L38" si="4">K27*$B$28/100</f>
        <v>1.00476388888889</v>
      </c>
      <c r="M27" s="13" t="s">
        <v>73</v>
      </c>
      <c r="N27" s="13"/>
      <c r="O27" s="18">
        <f>L27</f>
        <v>1.00476388888889</v>
      </c>
      <c r="P27" s="18">
        <f t="shared" ref="P27:P38" si="5">O27*J27</f>
        <v>0.00597289200973805</v>
      </c>
      <c r="Q27" s="24">
        <f t="shared" ref="Q27:Q38" si="6">P27*$B$29</f>
        <v>0.000776475961265946</v>
      </c>
      <c r="R27" s="18">
        <f t="shared" ref="R27:R38" si="7">L27*$B$29</f>
        <v>0.130619305555556</v>
      </c>
      <c r="S27" s="25">
        <f t="shared" ref="S27:S38" si="8">Q27/R27</f>
        <v>0.00594457272578051</v>
      </c>
      <c r="T27" s="3">
        <v>0.01</v>
      </c>
      <c r="U27" s="26">
        <f t="shared" ref="U27:U38" si="9">S27*T27</f>
        <v>5.94457272578051e-5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0.0219594457272578</v>
      </c>
      <c r="AR27" s="29">
        <f t="shared" ref="AR27:AR38" si="15">$B$27/12</f>
        <v>100.476388888889</v>
      </c>
      <c r="AS27" s="1">
        <f t="shared" ref="AS27:AS38" si="16">$B$29</f>
        <v>0.13</v>
      </c>
      <c r="AT27" s="2">
        <f>$E$2/12</f>
        <v>29.72</v>
      </c>
      <c r="AU27" s="1">
        <f t="shared" ref="AU27:AU38" si="17">AT27*10000*AS27*0.67*AR27*AQ27</f>
        <v>57115.2855320945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-12.1652889481613</v>
      </c>
      <c r="E28" s="20">
        <f t="shared" ref="E28:E39" si="18">D27</f>
        <v>-8</v>
      </c>
      <c r="F28" s="16" t="s">
        <v>73</v>
      </c>
      <c r="G28" s="13">
        <v>2</v>
      </c>
      <c r="H28" s="18">
        <f t="shared" si="0"/>
        <v>-12.1652889481613</v>
      </c>
      <c r="I28" s="18">
        <f t="shared" si="1"/>
        <v>260.984711051839</v>
      </c>
      <c r="J28" s="18">
        <f t="shared" si="2"/>
        <v>0.00330819360172553</v>
      </c>
      <c r="K28" s="18">
        <f t="shared" si="3"/>
        <v>100.476388888889</v>
      </c>
      <c r="L28" s="18">
        <f t="shared" si="4"/>
        <v>1.00476388888889</v>
      </c>
      <c r="M28" s="13" t="s">
        <v>73</v>
      </c>
      <c r="N28" s="13"/>
      <c r="O28" s="18">
        <f t="shared" ref="O28:O38" si="19">L28+O27-P27-N28</f>
        <v>2.00355488576804</v>
      </c>
      <c r="P28" s="18">
        <f t="shared" si="5"/>
        <v>0.00662814745380375</v>
      </c>
      <c r="Q28" s="24">
        <f t="shared" si="6"/>
        <v>0.000861659168994488</v>
      </c>
      <c r="R28" s="18">
        <f t="shared" si="7"/>
        <v>0.130619305555556</v>
      </c>
      <c r="S28" s="25">
        <f t="shared" si="8"/>
        <v>0.00659672140599464</v>
      </c>
      <c r="T28" s="3">
        <v>0.01</v>
      </c>
      <c r="U28" s="26">
        <f t="shared" si="9"/>
        <v>6.59672140599464e-5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0.0219659672140599</v>
      </c>
      <c r="AR28" s="29">
        <f t="shared" si="15"/>
        <v>100.476388888889</v>
      </c>
      <c r="AS28" s="1">
        <f t="shared" si="16"/>
        <v>0.13</v>
      </c>
      <c r="AT28" s="2">
        <f t="shared" ref="AT28:AT38" si="20">$E$2/12</f>
        <v>29.72</v>
      </c>
      <c r="AU28" s="1">
        <f t="shared" si="17"/>
        <v>57132.2475531502</v>
      </c>
    </row>
    <row r="29" s="1" customFormat="1" spans="1:47">
      <c r="A29" s="13" t="s">
        <v>37</v>
      </c>
      <c r="B29" s="13">
        <v>0.13</v>
      </c>
      <c r="C29" s="16">
        <v>2</v>
      </c>
      <c r="D29" s="19">
        <v>-7.88617617013793</v>
      </c>
      <c r="E29" s="20">
        <f t="shared" si="18"/>
        <v>-12.1652889481613</v>
      </c>
      <c r="F29" s="16" t="s">
        <v>73</v>
      </c>
      <c r="G29" s="13">
        <v>3</v>
      </c>
      <c r="H29" s="18">
        <f t="shared" si="0"/>
        <v>-7.88617617013793</v>
      </c>
      <c r="I29" s="18">
        <f t="shared" si="1"/>
        <v>265.263823829862</v>
      </c>
      <c r="J29" s="18">
        <f t="shared" si="2"/>
        <v>0.0060389844814262</v>
      </c>
      <c r="K29" s="18">
        <f t="shared" si="3"/>
        <v>100.476388888889</v>
      </c>
      <c r="L29" s="18">
        <f t="shared" si="4"/>
        <v>1.00476388888889</v>
      </c>
      <c r="M29" s="13" t="s">
        <v>73</v>
      </c>
      <c r="N29" s="13"/>
      <c r="O29" s="18">
        <f t="shared" si="19"/>
        <v>3.00169062720312</v>
      </c>
      <c r="P29" s="18">
        <f t="shared" si="5"/>
        <v>0.0181271631157221</v>
      </c>
      <c r="Q29" s="24">
        <f t="shared" si="6"/>
        <v>0.00235653120504388</v>
      </c>
      <c r="R29" s="18">
        <f t="shared" si="7"/>
        <v>0.130619305555556</v>
      </c>
      <c r="S29" s="25">
        <f t="shared" si="8"/>
        <v>0.0180412167636398</v>
      </c>
      <c r="T29" s="3">
        <v>0.01</v>
      </c>
      <c r="U29" s="26">
        <f t="shared" si="9"/>
        <v>0.000180412167636398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0.0220804121676364</v>
      </c>
      <c r="AR29" s="29">
        <f t="shared" si="15"/>
        <v>100.476388888889</v>
      </c>
      <c r="AS29" s="1">
        <f t="shared" si="16"/>
        <v>0.13</v>
      </c>
      <c r="AT29" s="2">
        <f t="shared" si="20"/>
        <v>29.72</v>
      </c>
      <c r="AU29" s="1">
        <f t="shared" si="17"/>
        <v>57429.9124524565</v>
      </c>
    </row>
    <row r="30" s="1" customFormat="1" spans="1:47">
      <c r="A30" s="13"/>
      <c r="B30" s="13"/>
      <c r="C30" s="16">
        <v>3</v>
      </c>
      <c r="D30" s="19">
        <v>-0.11315150616129</v>
      </c>
      <c r="E30" s="20">
        <f t="shared" si="18"/>
        <v>-7.88617617013793</v>
      </c>
      <c r="F30" s="16" t="s">
        <v>73</v>
      </c>
      <c r="G30" s="13">
        <v>4</v>
      </c>
      <c r="H30" s="18">
        <f t="shared" si="0"/>
        <v>-0.11315150616129</v>
      </c>
      <c r="I30" s="18">
        <f t="shared" si="1"/>
        <v>273.036848493839</v>
      </c>
      <c r="J30" s="18">
        <f t="shared" si="2"/>
        <v>0.017170835961369</v>
      </c>
      <c r="K30" s="18">
        <f t="shared" si="3"/>
        <v>100.476388888889</v>
      </c>
      <c r="L30" s="18">
        <f t="shared" si="4"/>
        <v>1.00476388888889</v>
      </c>
      <c r="M30" s="13" t="s">
        <v>73</v>
      </c>
      <c r="N30" s="13"/>
      <c r="O30" s="18">
        <f t="shared" si="19"/>
        <v>3.98832735297629</v>
      </c>
      <c r="P30" s="18">
        <f t="shared" si="5"/>
        <v>0.0684829147381969</v>
      </c>
      <c r="Q30" s="24">
        <f t="shared" si="6"/>
        <v>0.0089027789159656</v>
      </c>
      <c r="R30" s="18">
        <f t="shared" si="7"/>
        <v>0.130619305555556</v>
      </c>
      <c r="S30" s="25">
        <f t="shared" si="8"/>
        <v>0.0681582165676041</v>
      </c>
      <c r="T30" s="3">
        <v>0.01</v>
      </c>
      <c r="U30" s="26">
        <f t="shared" si="9"/>
        <v>0.000681582165676041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0.022581582165676</v>
      </c>
      <c r="AR30" s="29">
        <f t="shared" si="15"/>
        <v>100.476388888889</v>
      </c>
      <c r="AS30" s="1">
        <f t="shared" si="16"/>
        <v>0.13</v>
      </c>
      <c r="AT30" s="2">
        <f t="shared" si="20"/>
        <v>29.72</v>
      </c>
      <c r="AU30" s="1">
        <f t="shared" si="17"/>
        <v>58733.4274816461</v>
      </c>
    </row>
    <row r="31" s="1" customFormat="1" spans="1:47">
      <c r="A31" s="13"/>
      <c r="B31" s="13"/>
      <c r="C31" s="16">
        <v>4</v>
      </c>
      <c r="D31" s="19">
        <v>10.1847054204333</v>
      </c>
      <c r="E31" s="20">
        <f t="shared" si="18"/>
        <v>-0.11315150616129</v>
      </c>
      <c r="F31" s="16" t="s">
        <v>73</v>
      </c>
      <c r="G31" s="13">
        <v>5</v>
      </c>
      <c r="H31" s="18">
        <f t="shared" si="0"/>
        <v>10.1847054204333</v>
      </c>
      <c r="I31" s="18">
        <f t="shared" si="1"/>
        <v>283.334705420433</v>
      </c>
      <c r="J31" s="18">
        <f t="shared" si="2"/>
        <v>0.062760225820135</v>
      </c>
      <c r="K31" s="18">
        <f t="shared" si="3"/>
        <v>100.476388888889</v>
      </c>
      <c r="L31" s="18">
        <f t="shared" si="4"/>
        <v>1.00476388888889</v>
      </c>
      <c r="M31" s="13" t="s">
        <v>75</v>
      </c>
      <c r="N31" s="18">
        <f>(O30-P30)*C22/100</f>
        <v>3.72385221632619</v>
      </c>
      <c r="O31" s="18">
        <f t="shared" si="19"/>
        <v>1.20075611080079</v>
      </c>
      <c r="P31" s="18">
        <f t="shared" si="5"/>
        <v>0.0753597246687649</v>
      </c>
      <c r="Q31" s="24">
        <f t="shared" si="6"/>
        <v>0.00979676420693944</v>
      </c>
      <c r="R31" s="18">
        <f t="shared" si="7"/>
        <v>0.130619305555556</v>
      </c>
      <c r="S31" s="25">
        <f t="shared" si="8"/>
        <v>0.0750024214665009</v>
      </c>
      <c r="T31" s="3">
        <v>0.01</v>
      </c>
      <c r="U31" s="26">
        <f t="shared" si="9"/>
        <v>0.000750024214665009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0.030200024214665</v>
      </c>
      <c r="AR31" s="29">
        <f t="shared" si="15"/>
        <v>100.476388888889</v>
      </c>
      <c r="AS31" s="1">
        <f t="shared" si="16"/>
        <v>0.13</v>
      </c>
      <c r="AT31" s="2">
        <f t="shared" si="20"/>
        <v>29.72</v>
      </c>
      <c r="AU31" s="1">
        <f t="shared" si="17"/>
        <v>78548.5675513065</v>
      </c>
    </row>
    <row r="32" s="1" customFormat="1" spans="1:47">
      <c r="A32" s="13"/>
      <c r="B32" s="13"/>
      <c r="C32" s="16">
        <v>5</v>
      </c>
      <c r="D32" s="19">
        <v>17.8657477874194</v>
      </c>
      <c r="E32" s="20">
        <f t="shared" si="18"/>
        <v>10.1847054204333</v>
      </c>
      <c r="F32" s="16" t="s">
        <v>75</v>
      </c>
      <c r="G32" s="13">
        <v>6</v>
      </c>
      <c r="H32" s="18">
        <f t="shared" si="0"/>
        <v>17.8657477874194</v>
      </c>
      <c r="I32" s="18">
        <f t="shared" si="1"/>
        <v>291.015747787419</v>
      </c>
      <c r="J32" s="18">
        <f t="shared" si="2"/>
        <v>0.155453611265338</v>
      </c>
      <c r="K32" s="18">
        <f t="shared" si="3"/>
        <v>100.476388888889</v>
      </c>
      <c r="L32" s="18">
        <f t="shared" si="4"/>
        <v>1.00476388888889</v>
      </c>
      <c r="M32" s="13" t="s">
        <v>73</v>
      </c>
      <c r="N32" s="13"/>
      <c r="O32" s="18">
        <f t="shared" si="19"/>
        <v>2.13016027502092</v>
      </c>
      <c r="P32" s="18">
        <f t="shared" si="5"/>
        <v>0.331141107325967</v>
      </c>
      <c r="Q32" s="24">
        <f t="shared" si="6"/>
        <v>0.0430483439523757</v>
      </c>
      <c r="R32" s="18">
        <f t="shared" si="7"/>
        <v>0.130619305555556</v>
      </c>
      <c r="S32" s="25">
        <f t="shared" si="8"/>
        <v>0.329571067379977</v>
      </c>
      <c r="T32" s="3">
        <v>0.01</v>
      </c>
      <c r="U32" s="26">
        <f t="shared" si="9"/>
        <v>0.00329571067379977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0.0327457106737998</v>
      </c>
      <c r="AR32" s="29">
        <f t="shared" si="15"/>
        <v>100.476388888889</v>
      </c>
      <c r="AS32" s="1">
        <f t="shared" si="16"/>
        <v>0.13</v>
      </c>
      <c r="AT32" s="2">
        <f t="shared" si="20"/>
        <v>29.72</v>
      </c>
      <c r="AU32" s="1">
        <f t="shared" si="17"/>
        <v>85169.7551165368</v>
      </c>
    </row>
    <row r="33" s="1" customFormat="1" spans="1:47">
      <c r="A33" s="13"/>
      <c r="B33" s="13"/>
      <c r="C33" s="16">
        <v>6</v>
      </c>
      <c r="D33" s="19">
        <v>20.7308500763333</v>
      </c>
      <c r="E33" s="20">
        <f t="shared" si="18"/>
        <v>17.8657477874194</v>
      </c>
      <c r="F33" s="16" t="s">
        <v>73</v>
      </c>
      <c r="G33" s="13">
        <v>7</v>
      </c>
      <c r="H33" s="18">
        <f t="shared" si="0"/>
        <v>20.7308500763333</v>
      </c>
      <c r="I33" s="18">
        <f t="shared" si="1"/>
        <v>293.880850076333</v>
      </c>
      <c r="J33" s="18">
        <f t="shared" si="2"/>
        <v>0.215408337503819</v>
      </c>
      <c r="K33" s="18">
        <f t="shared" si="3"/>
        <v>100.476388888889</v>
      </c>
      <c r="L33" s="18">
        <f t="shared" si="4"/>
        <v>1.00476388888889</v>
      </c>
      <c r="M33" s="13" t="s">
        <v>73</v>
      </c>
      <c r="N33" s="13"/>
      <c r="O33" s="18">
        <f t="shared" si="19"/>
        <v>2.80378305658384</v>
      </c>
      <c r="P33" s="18">
        <f t="shared" si="5"/>
        <v>0.603958246940101</v>
      </c>
      <c r="Q33" s="24">
        <f t="shared" si="6"/>
        <v>0.0785145721022131</v>
      </c>
      <c r="R33" s="18">
        <f t="shared" si="7"/>
        <v>0.130619305555556</v>
      </c>
      <c r="S33" s="25">
        <f t="shared" si="8"/>
        <v>0.601094698584345</v>
      </c>
      <c r="T33" s="3">
        <v>0.01</v>
      </c>
      <c r="U33" s="26">
        <f t="shared" si="9"/>
        <v>0.00601094698584345</v>
      </c>
      <c r="V33" s="25"/>
      <c r="W33" s="3"/>
      <c r="X33" s="26"/>
      <c r="Y33" s="28">
        <v>0.04</v>
      </c>
      <c r="Z33" s="3">
        <v>0.21</v>
      </c>
      <c r="AA33" s="27">
        <f t="shared" si="10"/>
        <v>0.0084</v>
      </c>
      <c r="AB33" s="3">
        <v>0.015</v>
      </c>
      <c r="AC33" s="3">
        <v>0.29</v>
      </c>
      <c r="AD33" s="27">
        <f t="shared" si="11"/>
        <v>0.00435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0.0354609469858434</v>
      </c>
      <c r="AR33" s="29">
        <f t="shared" si="15"/>
        <v>100.476388888889</v>
      </c>
      <c r="AS33" s="1">
        <f t="shared" si="16"/>
        <v>0.13</v>
      </c>
      <c r="AT33" s="2">
        <f t="shared" si="20"/>
        <v>29.72</v>
      </c>
      <c r="AU33" s="1">
        <f t="shared" si="17"/>
        <v>92231.932330645</v>
      </c>
    </row>
    <row r="34" s="1" customFormat="1" spans="1:47">
      <c r="A34" s="13"/>
      <c r="B34" s="13"/>
      <c r="C34" s="16">
        <v>7</v>
      </c>
      <c r="D34" s="19">
        <v>23.9197881680645</v>
      </c>
      <c r="E34" s="20">
        <f t="shared" si="18"/>
        <v>20.7308500763333</v>
      </c>
      <c r="F34" s="16" t="s">
        <v>73</v>
      </c>
      <c r="G34" s="13">
        <v>8</v>
      </c>
      <c r="H34" s="18">
        <f t="shared" si="0"/>
        <v>23.9197881680645</v>
      </c>
      <c r="I34" s="18">
        <f t="shared" si="1"/>
        <v>297.069788168065</v>
      </c>
      <c r="J34" s="18">
        <f t="shared" si="2"/>
        <v>0.307413288533727</v>
      </c>
      <c r="K34" s="18">
        <f t="shared" si="3"/>
        <v>100.476388888889</v>
      </c>
      <c r="L34" s="18">
        <f t="shared" si="4"/>
        <v>1.00476388888889</v>
      </c>
      <c r="M34" s="13" t="s">
        <v>73</v>
      </c>
      <c r="N34" s="13"/>
      <c r="O34" s="18">
        <f t="shared" si="19"/>
        <v>3.20458869853263</v>
      </c>
      <c r="P34" s="18">
        <f t="shared" si="5"/>
        <v>0.985133150213931</v>
      </c>
      <c r="Q34" s="24">
        <f t="shared" si="6"/>
        <v>0.128067309527811</v>
      </c>
      <c r="R34" s="18">
        <f t="shared" si="7"/>
        <v>0.130619305555556</v>
      </c>
      <c r="S34" s="25">
        <f t="shared" si="8"/>
        <v>0.980462336582711</v>
      </c>
      <c r="T34" s="3">
        <v>0.01</v>
      </c>
      <c r="U34" s="26">
        <f t="shared" si="9"/>
        <v>0.00980462336582711</v>
      </c>
      <c r="V34" s="25"/>
      <c r="W34" s="3"/>
      <c r="X34" s="26"/>
      <c r="Y34" s="28">
        <v>0.04</v>
      </c>
      <c r="Z34" s="3">
        <v>0.21</v>
      </c>
      <c r="AA34" s="27">
        <f t="shared" si="10"/>
        <v>0.0084</v>
      </c>
      <c r="AB34" s="3">
        <v>0.015</v>
      </c>
      <c r="AC34" s="3">
        <v>0.29</v>
      </c>
      <c r="AD34" s="27">
        <f t="shared" si="11"/>
        <v>0.00435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0.0392546233658271</v>
      </c>
      <c r="AR34" s="29">
        <f t="shared" si="15"/>
        <v>100.476388888889</v>
      </c>
      <c r="AS34" s="1">
        <f t="shared" si="16"/>
        <v>0.13</v>
      </c>
      <c r="AT34" s="2">
        <f t="shared" si="20"/>
        <v>29.72</v>
      </c>
      <c r="AU34" s="1">
        <f t="shared" si="17"/>
        <v>102099.07161778</v>
      </c>
    </row>
    <row r="35" s="1" customFormat="1" spans="1:47">
      <c r="A35" s="13"/>
      <c r="B35" s="13"/>
      <c r="C35" s="16">
        <v>8</v>
      </c>
      <c r="D35" s="19">
        <v>22.6759964493548</v>
      </c>
      <c r="E35" s="20">
        <f t="shared" si="18"/>
        <v>23.9197881680645</v>
      </c>
      <c r="F35" s="16" t="s">
        <v>73</v>
      </c>
      <c r="G35" s="13">
        <v>9</v>
      </c>
      <c r="H35" s="18">
        <f t="shared" si="0"/>
        <v>22.6759964493548</v>
      </c>
      <c r="I35" s="18">
        <f t="shared" si="1"/>
        <v>295.825996449355</v>
      </c>
      <c r="J35" s="18">
        <f t="shared" si="2"/>
        <v>0.267839228797006</v>
      </c>
      <c r="K35" s="18">
        <f t="shared" si="3"/>
        <v>100.476388888889</v>
      </c>
      <c r="L35" s="18">
        <f t="shared" si="4"/>
        <v>1.00476388888889</v>
      </c>
      <c r="M35" s="13" t="s">
        <v>73</v>
      </c>
      <c r="N35" s="13"/>
      <c r="O35" s="18">
        <f t="shared" si="19"/>
        <v>3.22421943720759</v>
      </c>
      <c r="P35" s="18">
        <f t="shared" si="5"/>
        <v>0.863572447533996</v>
      </c>
      <c r="Q35" s="24">
        <f t="shared" si="6"/>
        <v>0.11226441817942</v>
      </c>
      <c r="R35" s="18">
        <f t="shared" si="7"/>
        <v>0.130619305555556</v>
      </c>
      <c r="S35" s="25">
        <f t="shared" si="8"/>
        <v>0.859477989887726</v>
      </c>
      <c r="T35" s="3">
        <v>0.01</v>
      </c>
      <c r="U35" s="26">
        <f t="shared" si="9"/>
        <v>0.00859477989887726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0.0380447798988773</v>
      </c>
      <c r="AR35" s="29">
        <f t="shared" si="15"/>
        <v>100.476388888889</v>
      </c>
      <c r="AS35" s="1">
        <f t="shared" si="16"/>
        <v>0.13</v>
      </c>
      <c r="AT35" s="2">
        <f t="shared" si="20"/>
        <v>29.72</v>
      </c>
      <c r="AU35" s="1">
        <f t="shared" si="17"/>
        <v>98952.3366809226</v>
      </c>
    </row>
    <row r="36" s="1" customFormat="1" spans="1:47">
      <c r="A36" s="13"/>
      <c r="B36" s="13"/>
      <c r="C36" s="16">
        <v>9</v>
      </c>
      <c r="D36" s="19">
        <v>17.3415404866667</v>
      </c>
      <c r="E36" s="20">
        <f t="shared" si="18"/>
        <v>22.6759964493548</v>
      </c>
      <c r="F36" s="16" t="s">
        <v>73</v>
      </c>
      <c r="G36" s="13">
        <v>10</v>
      </c>
      <c r="H36" s="18">
        <f t="shared" si="0"/>
        <v>17.3415404866667</v>
      </c>
      <c r="I36" s="18">
        <f t="shared" si="1"/>
        <v>290.491540486667</v>
      </c>
      <c r="J36" s="18">
        <f t="shared" si="2"/>
        <v>0.146345569586768</v>
      </c>
      <c r="K36" s="18">
        <f t="shared" si="3"/>
        <v>100.476388888889</v>
      </c>
      <c r="L36" s="18">
        <f t="shared" si="4"/>
        <v>1.00476388888889</v>
      </c>
      <c r="M36" s="13" t="s">
        <v>73</v>
      </c>
      <c r="N36" s="13"/>
      <c r="O36" s="18">
        <f t="shared" si="19"/>
        <v>3.36541087856248</v>
      </c>
      <c r="P36" s="18">
        <f t="shared" si="5"/>
        <v>0.492512971916731</v>
      </c>
      <c r="Q36" s="24">
        <f t="shared" si="6"/>
        <v>0.064026686349175</v>
      </c>
      <c r="R36" s="18">
        <f t="shared" si="7"/>
        <v>0.130619305555556</v>
      </c>
      <c r="S36" s="25">
        <f t="shared" si="8"/>
        <v>0.490177819250026</v>
      </c>
      <c r="T36" s="3">
        <v>0.01</v>
      </c>
      <c r="U36" s="26">
        <f t="shared" si="9"/>
        <v>0.00490177819250026</v>
      </c>
      <c r="V36" s="25"/>
      <c r="W36" s="3"/>
      <c r="X36" s="26"/>
      <c r="Y36" s="28">
        <v>0.02</v>
      </c>
      <c r="Z36" s="3">
        <v>0.21</v>
      </c>
      <c r="AA36" s="27">
        <f t="shared" si="10"/>
        <v>0.0042</v>
      </c>
      <c r="AB36" s="3">
        <v>0.01</v>
      </c>
      <c r="AC36" s="3">
        <v>0.29</v>
      </c>
      <c r="AD36" s="27">
        <f t="shared" si="11"/>
        <v>0.0029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0.0268017781925003</v>
      </c>
      <c r="AR36" s="29">
        <f t="shared" si="15"/>
        <v>100.476388888889</v>
      </c>
      <c r="AS36" s="1">
        <f t="shared" si="16"/>
        <v>0.13</v>
      </c>
      <c r="AT36" s="2">
        <f t="shared" si="20"/>
        <v>29.72</v>
      </c>
      <c r="AU36" s="1">
        <f t="shared" si="17"/>
        <v>69709.9204253765</v>
      </c>
    </row>
    <row r="37" s="1" customFormat="1" spans="1:47">
      <c r="A37" s="13"/>
      <c r="B37" s="13"/>
      <c r="C37" s="16">
        <v>10</v>
      </c>
      <c r="D37" s="19">
        <v>9.54890716290323</v>
      </c>
      <c r="E37" s="20">
        <f t="shared" si="18"/>
        <v>17.3415404866667</v>
      </c>
      <c r="F37" s="16" t="s">
        <v>73</v>
      </c>
      <c r="G37" s="13">
        <v>11</v>
      </c>
      <c r="H37" s="18">
        <f t="shared" si="0"/>
        <v>9.54890716290323</v>
      </c>
      <c r="I37" s="18">
        <f t="shared" si="1"/>
        <v>282.698907162903</v>
      </c>
      <c r="J37" s="18">
        <f t="shared" si="2"/>
        <v>0.0580923323439133</v>
      </c>
      <c r="K37" s="18">
        <f t="shared" si="3"/>
        <v>100.476388888889</v>
      </c>
      <c r="L37" s="18">
        <f t="shared" si="4"/>
        <v>1.00476388888889</v>
      </c>
      <c r="M37" s="13" t="s">
        <v>75</v>
      </c>
      <c r="N37" s="18">
        <f>(O36-P36)*C22/100</f>
        <v>2.72925301131346</v>
      </c>
      <c r="O37" s="18">
        <f t="shared" si="19"/>
        <v>1.14840878422118</v>
      </c>
      <c r="P37" s="18">
        <f t="shared" si="5"/>
        <v>0.066713744759646</v>
      </c>
      <c r="Q37" s="24">
        <f t="shared" si="6"/>
        <v>0.00867278681875398</v>
      </c>
      <c r="R37" s="18">
        <f t="shared" si="7"/>
        <v>0.130619305555556</v>
      </c>
      <c r="S37" s="25">
        <f t="shared" si="8"/>
        <v>0.0663974347579519</v>
      </c>
      <c r="T37" s="3">
        <v>0.01</v>
      </c>
      <c r="U37" s="26">
        <f t="shared" si="9"/>
        <v>0.000663974347579519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0.0225639743475795</v>
      </c>
      <c r="AR37" s="29">
        <f t="shared" si="15"/>
        <v>100.476388888889</v>
      </c>
      <c r="AS37" s="1">
        <f t="shared" si="16"/>
        <v>0.13</v>
      </c>
      <c r="AT37" s="2">
        <f t="shared" si="20"/>
        <v>29.72</v>
      </c>
      <c r="AU37" s="1">
        <f t="shared" si="17"/>
        <v>58687.6305352809</v>
      </c>
    </row>
    <row r="38" s="1" customFormat="1" spans="1:48">
      <c r="A38" s="13"/>
      <c r="B38" s="13"/>
      <c r="C38" s="16">
        <v>11</v>
      </c>
      <c r="D38" s="19">
        <v>-0.601936367766666</v>
      </c>
      <c r="E38" s="20">
        <f t="shared" si="18"/>
        <v>9.54890716290323</v>
      </c>
      <c r="F38" s="16" t="s">
        <v>75</v>
      </c>
      <c r="G38" s="13">
        <v>12</v>
      </c>
      <c r="H38" s="18">
        <f t="shared" si="0"/>
        <v>-0.601936367766666</v>
      </c>
      <c r="I38" s="18">
        <f t="shared" si="1"/>
        <v>272.548063632233</v>
      </c>
      <c r="J38" s="18">
        <f t="shared" si="2"/>
        <v>0.0161070674816578</v>
      </c>
      <c r="K38" s="18">
        <f t="shared" si="3"/>
        <v>100.476388888889</v>
      </c>
      <c r="L38" s="18">
        <f t="shared" si="4"/>
        <v>1.00476388888889</v>
      </c>
      <c r="M38" s="13" t="s">
        <v>73</v>
      </c>
      <c r="N38" s="13"/>
      <c r="O38" s="18">
        <f t="shared" si="19"/>
        <v>2.08645892835042</v>
      </c>
      <c r="P38" s="18">
        <f t="shared" si="5"/>
        <v>0.0336067347566476</v>
      </c>
      <c r="Q38" s="24">
        <f t="shared" si="6"/>
        <v>0.00436887551836419</v>
      </c>
      <c r="R38" s="18">
        <f t="shared" si="7"/>
        <v>0.130619305555556</v>
      </c>
      <c r="S38" s="25">
        <f t="shared" si="8"/>
        <v>0.0334473950828502</v>
      </c>
      <c r="T38" s="3">
        <v>0.01</v>
      </c>
      <c r="U38" s="26">
        <f t="shared" si="9"/>
        <v>0.000334473950828502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0.0222344739508285</v>
      </c>
      <c r="AR38" s="29">
        <f t="shared" si="15"/>
        <v>100.476388888889</v>
      </c>
      <c r="AS38" s="1">
        <f t="shared" si="16"/>
        <v>0.13</v>
      </c>
      <c r="AT38" s="2">
        <f t="shared" si="20"/>
        <v>29.72</v>
      </c>
      <c r="AU38" s="1">
        <f t="shared" si="17"/>
        <v>57830.6185015021</v>
      </c>
      <c r="AV38" s="1">
        <f>SUM(AU27:AU38)</f>
        <v>873640.705778697</v>
      </c>
    </row>
    <row r="39" s="1" customFormat="1" spans="1:46">
      <c r="A39" s="13"/>
      <c r="B39" s="13"/>
      <c r="C39" s="16">
        <v>12</v>
      </c>
      <c r="D39" s="19">
        <v>-11.1647985779032</v>
      </c>
      <c r="E39" s="20">
        <f t="shared" si="18"/>
        <v>-0.601936367766666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44</v>
      </c>
      <c r="T40" s="23"/>
      <c r="U40" s="23"/>
      <c r="V40" s="23" t="s">
        <v>45</v>
      </c>
      <c r="W40" s="23"/>
      <c r="X40" s="23"/>
      <c r="Y40" s="23" t="s">
        <v>46</v>
      </c>
      <c r="Z40" s="23"/>
      <c r="AA40" s="23"/>
      <c r="AB40" s="23" t="s">
        <v>47</v>
      </c>
      <c r="AC40" s="23"/>
      <c r="AD40" s="23"/>
      <c r="AE40" s="23" t="s">
        <v>48</v>
      </c>
      <c r="AF40" s="23"/>
      <c r="AG40" s="23"/>
      <c r="AH40" s="23" t="s">
        <v>49</v>
      </c>
      <c r="AI40" s="23"/>
      <c r="AJ40" s="23"/>
      <c r="AK40" s="31" t="s">
        <v>50</v>
      </c>
      <c r="AL40" s="32"/>
      <c r="AM40" s="33"/>
      <c r="AN40" s="23" t="s">
        <v>51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4" t="s">
        <v>11</v>
      </c>
      <c r="AO41" s="34" t="s">
        <v>12</v>
      </c>
      <c r="AP41" s="34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-8</v>
      </c>
      <c r="E42" s="16"/>
      <c r="F42" s="16"/>
      <c r="G42" s="13">
        <v>1</v>
      </c>
      <c r="H42" s="18">
        <f t="shared" ref="H42:H53" si="21">E43</f>
        <v>-8</v>
      </c>
      <c r="I42" s="18">
        <f t="shared" ref="I42:I53" si="22">H42+273.15</f>
        <v>265.15</v>
      </c>
      <c r="J42" s="18">
        <f t="shared" ref="J42:J53" si="23">EXP(($C$16*(I42-$C$14))/($C$17*I42*$C$14))</f>
        <v>0.00594457272578051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0.000458273303693675</v>
      </c>
      <c r="Q42" s="24">
        <f t="shared" ref="Q42:Q53" si="27">P42*$B$44</f>
        <v>8.24891946648616e-5</v>
      </c>
      <c r="R42" s="18">
        <f t="shared" ref="R42:R53" si="28">L42*$B$44</f>
        <v>0.0138763875</v>
      </c>
      <c r="S42" s="25">
        <f t="shared" ref="S42:S53" si="29">Q42/R42</f>
        <v>0.00594457272578051</v>
      </c>
      <c r="T42" s="3">
        <v>0.01</v>
      </c>
      <c r="U42" s="26">
        <f t="shared" ref="U42:U53" si="30">S42*T42</f>
        <v>5.94457272578051e-5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0.0148594457272578</v>
      </c>
      <c r="AR42" s="29">
        <f t="shared" ref="AR42:AR53" si="34">$B$42/12</f>
        <v>7.70910416666667</v>
      </c>
      <c r="AS42" s="1">
        <f t="shared" ref="AS42:AS53" si="35">$B$44</f>
        <v>0.18</v>
      </c>
      <c r="AT42" s="2">
        <f>$E$5/12</f>
        <v>119.555479452055</v>
      </c>
      <c r="AU42" s="1">
        <f t="shared" ref="AU42:AU53" si="36">AT42*10000*AS42*0.67*AR42*AQ42</f>
        <v>16516.7013967166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-12.1652889481613</v>
      </c>
      <c r="E43" s="20">
        <f t="shared" ref="E43:E54" si="37">D42</f>
        <v>-8</v>
      </c>
      <c r="F43" s="16" t="s">
        <v>73</v>
      </c>
      <c r="G43" s="13">
        <v>2</v>
      </c>
      <c r="H43" s="18">
        <f t="shared" si="21"/>
        <v>-12.1652889481613</v>
      </c>
      <c r="I43" s="18">
        <f t="shared" si="22"/>
        <v>260.984711051839</v>
      </c>
      <c r="J43" s="18">
        <f t="shared" si="23"/>
        <v>0.00330819360172553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8">L43+O42-P42-N43</f>
        <v>0.15372381002964</v>
      </c>
      <c r="P43" s="18">
        <f t="shared" si="26"/>
        <v>0.000508548124772925</v>
      </c>
      <c r="Q43" s="24">
        <f t="shared" si="27"/>
        <v>9.15386624591265e-5</v>
      </c>
      <c r="R43" s="18">
        <f t="shared" si="28"/>
        <v>0.0138763875</v>
      </c>
      <c r="S43" s="25">
        <f t="shared" si="29"/>
        <v>0.00659672140599464</v>
      </c>
      <c r="T43" s="3">
        <v>0.01</v>
      </c>
      <c r="U43" s="26">
        <f t="shared" si="30"/>
        <v>6.59672140599464e-5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0.0148659672140599</v>
      </c>
      <c r="AR43" s="29">
        <f t="shared" si="34"/>
        <v>7.70910416666667</v>
      </c>
      <c r="AS43" s="1">
        <f t="shared" si="35"/>
        <v>0.18</v>
      </c>
      <c r="AT43" s="2">
        <f t="shared" ref="AT43:AT53" si="39">$E$5/12</f>
        <v>119.555479452055</v>
      </c>
      <c r="AU43" s="1">
        <f t="shared" si="36"/>
        <v>16523.9502169048</v>
      </c>
    </row>
    <row r="44" s="1" customFormat="1" spans="1:47">
      <c r="A44" s="13" t="s">
        <v>37</v>
      </c>
      <c r="B44" s="13">
        <v>0.18</v>
      </c>
      <c r="C44" s="16">
        <v>2</v>
      </c>
      <c r="D44" s="19">
        <v>-7.88617617013793</v>
      </c>
      <c r="E44" s="20">
        <f t="shared" si="37"/>
        <v>-12.1652889481613</v>
      </c>
      <c r="F44" s="16" t="s">
        <v>73</v>
      </c>
      <c r="G44" s="13">
        <v>3</v>
      </c>
      <c r="H44" s="18">
        <f t="shared" si="21"/>
        <v>-7.88617617013793</v>
      </c>
      <c r="I44" s="18">
        <f t="shared" si="22"/>
        <v>265.263823829862</v>
      </c>
      <c r="J44" s="18">
        <f t="shared" si="23"/>
        <v>0.0060389844814262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8"/>
        <v>0.230306303571533</v>
      </c>
      <c r="P44" s="18">
        <f t="shared" si="26"/>
        <v>0.00139081619324312</v>
      </c>
      <c r="Q44" s="24">
        <f t="shared" si="27"/>
        <v>0.000250346914783762</v>
      </c>
      <c r="R44" s="18">
        <f t="shared" si="28"/>
        <v>0.0138763875</v>
      </c>
      <c r="S44" s="25">
        <f t="shared" si="29"/>
        <v>0.0180412167636398</v>
      </c>
      <c r="T44" s="3">
        <v>0.01</v>
      </c>
      <c r="U44" s="26">
        <f t="shared" si="30"/>
        <v>0.000180412167636398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0.0149804121676364</v>
      </c>
      <c r="AR44" s="29">
        <f t="shared" si="34"/>
        <v>7.70910416666667</v>
      </c>
      <c r="AS44" s="1">
        <f t="shared" si="35"/>
        <v>0.18</v>
      </c>
      <c r="AT44" s="2">
        <f t="shared" si="39"/>
        <v>119.555479452055</v>
      </c>
      <c r="AU44" s="1">
        <f t="shared" si="36"/>
        <v>16651.1590751138</v>
      </c>
    </row>
    <row r="45" s="1" customFormat="1" spans="1:47">
      <c r="A45" s="13"/>
      <c r="B45" s="13"/>
      <c r="C45" s="16">
        <v>3</v>
      </c>
      <c r="D45" s="19">
        <v>-0.11315150616129</v>
      </c>
      <c r="E45" s="20">
        <f t="shared" si="37"/>
        <v>-7.88617617013793</v>
      </c>
      <c r="F45" s="16" t="s">
        <v>73</v>
      </c>
      <c r="G45" s="13">
        <v>4</v>
      </c>
      <c r="H45" s="18">
        <f t="shared" si="21"/>
        <v>-0.11315150616129</v>
      </c>
      <c r="I45" s="18">
        <f t="shared" si="22"/>
        <v>273.036848493839</v>
      </c>
      <c r="J45" s="18">
        <f t="shared" si="23"/>
        <v>0.017170835961369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8"/>
        <v>0.306006529044957</v>
      </c>
      <c r="P45" s="18">
        <f t="shared" si="26"/>
        <v>0.00525438791333885</v>
      </c>
      <c r="Q45" s="24">
        <f t="shared" si="27"/>
        <v>0.000945789824400994</v>
      </c>
      <c r="R45" s="18">
        <f t="shared" si="28"/>
        <v>0.0138763875</v>
      </c>
      <c r="S45" s="25">
        <f t="shared" si="29"/>
        <v>0.0681582165676041</v>
      </c>
      <c r="T45" s="3">
        <v>0.01</v>
      </c>
      <c r="U45" s="26">
        <f t="shared" si="30"/>
        <v>0.000681582165676041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0.015481582165676</v>
      </c>
      <c r="AR45" s="29">
        <f t="shared" si="34"/>
        <v>7.70910416666667</v>
      </c>
      <c r="AS45" s="1">
        <f t="shared" si="35"/>
        <v>0.18</v>
      </c>
      <c r="AT45" s="2">
        <f t="shared" si="39"/>
        <v>119.555479452055</v>
      </c>
      <c r="AU45" s="1">
        <f t="shared" si="36"/>
        <v>17208.2239454023</v>
      </c>
    </row>
    <row r="46" s="1" customFormat="1" spans="1:47">
      <c r="A46" s="13"/>
      <c r="B46" s="13"/>
      <c r="C46" s="16">
        <v>4</v>
      </c>
      <c r="D46" s="19">
        <v>10.1847054204333</v>
      </c>
      <c r="E46" s="20">
        <f t="shared" si="37"/>
        <v>-0.11315150616129</v>
      </c>
      <c r="F46" s="16" t="s">
        <v>73</v>
      </c>
      <c r="G46" s="13">
        <v>5</v>
      </c>
      <c r="H46" s="18">
        <f t="shared" si="21"/>
        <v>10.1847054204333</v>
      </c>
      <c r="I46" s="18">
        <f t="shared" si="22"/>
        <v>283.334705420433</v>
      </c>
      <c r="J46" s="18">
        <f t="shared" si="23"/>
        <v>0.062760225820135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0.285714534075037</v>
      </c>
      <c r="O46" s="18">
        <f t="shared" si="38"/>
        <v>0.0921286487232476</v>
      </c>
      <c r="P46" s="18">
        <f t="shared" si="26"/>
        <v>0.00578201479837491</v>
      </c>
      <c r="Q46" s="24">
        <f t="shared" si="27"/>
        <v>0.00104076266370748</v>
      </c>
      <c r="R46" s="18">
        <f t="shared" si="28"/>
        <v>0.0138763875</v>
      </c>
      <c r="S46" s="25">
        <f t="shared" si="29"/>
        <v>0.0750024214665009</v>
      </c>
      <c r="T46" s="3">
        <v>0.01</v>
      </c>
      <c r="U46" s="26">
        <f t="shared" si="30"/>
        <v>0.000750024214665009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0.027850024214665</v>
      </c>
      <c r="AR46" s="29">
        <f t="shared" si="34"/>
        <v>7.70910416666667</v>
      </c>
      <c r="AS46" s="1">
        <f t="shared" si="35"/>
        <v>0.18</v>
      </c>
      <c r="AT46" s="2">
        <f t="shared" si="39"/>
        <v>119.555479452055</v>
      </c>
      <c r="AU46" s="1">
        <f t="shared" si="36"/>
        <v>30956.103093479</v>
      </c>
    </row>
    <row r="47" s="1" customFormat="1" spans="1:47">
      <c r="A47" s="13"/>
      <c r="B47" s="13"/>
      <c r="C47" s="16">
        <v>5</v>
      </c>
      <c r="D47" s="19">
        <v>17.8657477874194</v>
      </c>
      <c r="E47" s="20">
        <f t="shared" si="37"/>
        <v>10.1847054204333</v>
      </c>
      <c r="F47" s="16" t="s">
        <v>75</v>
      </c>
      <c r="G47" s="13">
        <v>6</v>
      </c>
      <c r="H47" s="18">
        <f t="shared" si="21"/>
        <v>17.8657477874194</v>
      </c>
      <c r="I47" s="18">
        <f t="shared" si="22"/>
        <v>291.015747787419</v>
      </c>
      <c r="J47" s="18">
        <f t="shared" si="23"/>
        <v>0.155453611265338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8"/>
        <v>0.163437675591539</v>
      </c>
      <c r="P47" s="18">
        <f t="shared" si="26"/>
        <v>0.0254069768875176</v>
      </c>
      <c r="Q47" s="24">
        <f t="shared" si="27"/>
        <v>0.00457325583975316</v>
      </c>
      <c r="R47" s="18">
        <f t="shared" si="28"/>
        <v>0.0138763875</v>
      </c>
      <c r="S47" s="25">
        <f t="shared" si="29"/>
        <v>0.329571067379977</v>
      </c>
      <c r="T47" s="3">
        <v>0.01</v>
      </c>
      <c r="U47" s="26">
        <f t="shared" si="30"/>
        <v>0.00329571067379977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0.0303957106737998</v>
      </c>
      <c r="AR47" s="29">
        <f t="shared" si="34"/>
        <v>7.70910416666667</v>
      </c>
      <c r="AS47" s="1">
        <f t="shared" si="35"/>
        <v>0.18</v>
      </c>
      <c r="AT47" s="2">
        <f t="shared" si="39"/>
        <v>119.555479452055</v>
      </c>
      <c r="AU47" s="1">
        <f t="shared" si="36"/>
        <v>33785.7068261448</v>
      </c>
    </row>
    <row r="48" s="1" customFormat="1" spans="1:47">
      <c r="A48" s="13"/>
      <c r="B48" s="13"/>
      <c r="C48" s="16">
        <v>6</v>
      </c>
      <c r="D48" s="19">
        <v>20.7308500763333</v>
      </c>
      <c r="E48" s="20">
        <f t="shared" si="37"/>
        <v>17.8657477874194</v>
      </c>
      <c r="F48" s="16" t="s">
        <v>73</v>
      </c>
      <c r="G48" s="13">
        <v>7</v>
      </c>
      <c r="H48" s="18">
        <f t="shared" si="21"/>
        <v>20.7308500763333</v>
      </c>
      <c r="I48" s="18">
        <f t="shared" si="22"/>
        <v>293.880850076333</v>
      </c>
      <c r="J48" s="18">
        <f t="shared" si="23"/>
        <v>0.215408337503819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8"/>
        <v>0.215121740370688</v>
      </c>
      <c r="P48" s="18">
        <f t="shared" si="26"/>
        <v>0.0463390164541782</v>
      </c>
      <c r="Q48" s="24">
        <f t="shared" si="27"/>
        <v>0.00834102296175207</v>
      </c>
      <c r="R48" s="18">
        <f t="shared" si="28"/>
        <v>0.0138763875</v>
      </c>
      <c r="S48" s="25">
        <f t="shared" si="29"/>
        <v>0.601094698584345</v>
      </c>
      <c r="T48" s="3">
        <v>0.01</v>
      </c>
      <c r="U48" s="26">
        <f t="shared" si="30"/>
        <v>0.00601094698584345</v>
      </c>
      <c r="V48" s="25"/>
      <c r="W48" s="3"/>
      <c r="X48" s="26"/>
      <c r="Y48" s="28">
        <v>0.04</v>
      </c>
      <c r="Z48" s="3">
        <v>0.49</v>
      </c>
      <c r="AA48" s="27">
        <f t="shared" si="31"/>
        <v>0.0196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32"/>
        <v>0.0075</v>
      </c>
      <c r="AQ48" s="1">
        <f t="shared" si="33"/>
        <v>0.0331109469858435</v>
      </c>
      <c r="AR48" s="29">
        <f t="shared" si="34"/>
        <v>7.70910416666667</v>
      </c>
      <c r="AS48" s="1">
        <f t="shared" si="35"/>
        <v>0.18</v>
      </c>
      <c r="AT48" s="2">
        <f t="shared" si="39"/>
        <v>119.555479452055</v>
      </c>
      <c r="AU48" s="1">
        <f t="shared" si="36"/>
        <v>36803.7700978644</v>
      </c>
    </row>
    <row r="49" s="1" customFormat="1" spans="1:47">
      <c r="A49" s="13"/>
      <c r="B49" s="13"/>
      <c r="C49" s="16">
        <v>7</v>
      </c>
      <c r="D49" s="19">
        <v>23.9197881680645</v>
      </c>
      <c r="E49" s="20">
        <f t="shared" si="37"/>
        <v>20.7308500763333</v>
      </c>
      <c r="F49" s="16" t="s">
        <v>73</v>
      </c>
      <c r="G49" s="13">
        <v>8</v>
      </c>
      <c r="H49" s="18">
        <f t="shared" si="21"/>
        <v>23.9197881680645</v>
      </c>
      <c r="I49" s="18">
        <f t="shared" si="22"/>
        <v>297.069788168065</v>
      </c>
      <c r="J49" s="18">
        <f t="shared" si="23"/>
        <v>0.307413288533727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8"/>
        <v>0.245873765583177</v>
      </c>
      <c r="P49" s="18">
        <f t="shared" si="26"/>
        <v>0.0755848628420951</v>
      </c>
      <c r="Q49" s="24">
        <f t="shared" si="27"/>
        <v>0.0136052753115771</v>
      </c>
      <c r="R49" s="18">
        <f t="shared" si="28"/>
        <v>0.0138763875</v>
      </c>
      <c r="S49" s="25">
        <f t="shared" si="29"/>
        <v>0.980462336582711</v>
      </c>
      <c r="T49" s="3">
        <v>0.01</v>
      </c>
      <c r="U49" s="26">
        <f t="shared" si="30"/>
        <v>0.00980462336582711</v>
      </c>
      <c r="V49" s="25"/>
      <c r="W49" s="3"/>
      <c r="X49" s="26"/>
      <c r="Y49" s="28">
        <v>0.04</v>
      </c>
      <c r="Z49" s="3">
        <v>0.49</v>
      </c>
      <c r="AA49" s="27">
        <f t="shared" si="31"/>
        <v>0.0196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0.015</v>
      </c>
      <c r="AO49" s="3">
        <v>0.5</v>
      </c>
      <c r="AP49" s="3">
        <f t="shared" si="32"/>
        <v>0.0075</v>
      </c>
      <c r="AQ49" s="1">
        <f t="shared" si="33"/>
        <v>0.0369046233658271</v>
      </c>
      <c r="AR49" s="29">
        <f t="shared" si="34"/>
        <v>7.70910416666667</v>
      </c>
      <c r="AS49" s="1">
        <f t="shared" si="35"/>
        <v>0.18</v>
      </c>
      <c r="AT49" s="2">
        <f t="shared" si="39"/>
        <v>119.555479452055</v>
      </c>
      <c r="AU49" s="1">
        <f t="shared" si="36"/>
        <v>41020.550529252</v>
      </c>
    </row>
    <row r="50" s="1" customFormat="1" spans="1:47">
      <c r="A50" s="13"/>
      <c r="B50" s="13"/>
      <c r="C50" s="16">
        <v>8</v>
      </c>
      <c r="D50" s="19">
        <v>22.6759964493548</v>
      </c>
      <c r="E50" s="20">
        <f t="shared" si="37"/>
        <v>23.9197881680645</v>
      </c>
      <c r="F50" s="16" t="s">
        <v>73</v>
      </c>
      <c r="G50" s="13">
        <v>9</v>
      </c>
      <c r="H50" s="18">
        <f t="shared" si="21"/>
        <v>22.6759964493548</v>
      </c>
      <c r="I50" s="18">
        <f t="shared" si="22"/>
        <v>295.825996449355</v>
      </c>
      <c r="J50" s="18">
        <f t="shared" si="23"/>
        <v>0.267839228797006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8"/>
        <v>0.247379944407748</v>
      </c>
      <c r="P50" s="18">
        <f t="shared" si="26"/>
        <v>0.0662580535300176</v>
      </c>
      <c r="Q50" s="24">
        <f t="shared" si="27"/>
        <v>0.0119264496354032</v>
      </c>
      <c r="R50" s="18">
        <f t="shared" si="28"/>
        <v>0.0138763875</v>
      </c>
      <c r="S50" s="25">
        <f t="shared" si="29"/>
        <v>0.859477989887726</v>
      </c>
      <c r="T50" s="3">
        <v>0.01</v>
      </c>
      <c r="U50" s="26">
        <f t="shared" si="30"/>
        <v>0.00859477989887726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0.0356947798988773</v>
      </c>
      <c r="AR50" s="29">
        <f t="shared" si="34"/>
        <v>7.70910416666667</v>
      </c>
      <c r="AS50" s="1">
        <f t="shared" si="35"/>
        <v>0.18</v>
      </c>
      <c r="AT50" s="2">
        <f t="shared" si="39"/>
        <v>119.555479452055</v>
      </c>
      <c r="AU50" s="1">
        <f t="shared" si="36"/>
        <v>39675.7747114216</v>
      </c>
    </row>
    <row r="51" s="1" customFormat="1" spans="1:47">
      <c r="A51" s="13"/>
      <c r="B51" s="13"/>
      <c r="C51" s="16">
        <v>9</v>
      </c>
      <c r="D51" s="19">
        <v>17.3415404866667</v>
      </c>
      <c r="E51" s="20">
        <f t="shared" si="37"/>
        <v>22.6759964493548</v>
      </c>
      <c r="F51" s="16" t="s">
        <v>73</v>
      </c>
      <c r="G51" s="13">
        <v>10</v>
      </c>
      <c r="H51" s="18">
        <f t="shared" si="21"/>
        <v>17.3415404866667</v>
      </c>
      <c r="I51" s="18">
        <f t="shared" si="22"/>
        <v>290.491540486667</v>
      </c>
      <c r="J51" s="18">
        <f t="shared" si="23"/>
        <v>0.146345569586768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8"/>
        <v>0.258212932544398</v>
      </c>
      <c r="P51" s="18">
        <f t="shared" si="26"/>
        <v>0.0377883186878796</v>
      </c>
      <c r="Q51" s="24">
        <f t="shared" si="27"/>
        <v>0.00680189736381832</v>
      </c>
      <c r="R51" s="18">
        <f t="shared" si="28"/>
        <v>0.0138763875</v>
      </c>
      <c r="S51" s="25">
        <f t="shared" si="29"/>
        <v>0.490177819250026</v>
      </c>
      <c r="T51" s="3">
        <v>0.01</v>
      </c>
      <c r="U51" s="26">
        <f t="shared" si="30"/>
        <v>0.00490177819250026</v>
      </c>
      <c r="V51" s="25"/>
      <c r="W51" s="3"/>
      <c r="X51" s="26"/>
      <c r="Y51" s="28">
        <v>0.02</v>
      </c>
      <c r="Z51" s="3">
        <v>0.49</v>
      </c>
      <c r="AA51" s="27">
        <f t="shared" si="31"/>
        <v>0.0098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</v>
      </c>
      <c r="AO51" s="3">
        <v>0.5</v>
      </c>
      <c r="AP51" s="3">
        <f t="shared" si="32"/>
        <v>0.005</v>
      </c>
      <c r="AQ51" s="1">
        <f t="shared" si="33"/>
        <v>0.0197017781925003</v>
      </c>
      <c r="AR51" s="29">
        <f t="shared" si="34"/>
        <v>7.70910416666667</v>
      </c>
      <c r="AS51" s="1">
        <f t="shared" si="35"/>
        <v>0.18</v>
      </c>
      <c r="AT51" s="2">
        <f t="shared" si="39"/>
        <v>119.555479452055</v>
      </c>
      <c r="AU51" s="1">
        <f t="shared" si="36"/>
        <v>21899.0932342078</v>
      </c>
    </row>
    <row r="52" s="1" customFormat="1" spans="1:47">
      <c r="A52" s="13"/>
      <c r="B52" s="13"/>
      <c r="C52" s="16">
        <v>10</v>
      </c>
      <c r="D52" s="19">
        <v>9.54890716290323</v>
      </c>
      <c r="E52" s="20">
        <f t="shared" si="37"/>
        <v>17.3415404866667</v>
      </c>
      <c r="F52" s="16" t="s">
        <v>73</v>
      </c>
      <c r="G52" s="13">
        <v>11</v>
      </c>
      <c r="H52" s="18">
        <f t="shared" si="21"/>
        <v>9.54890716290323</v>
      </c>
      <c r="I52" s="18">
        <f t="shared" si="22"/>
        <v>282.698907162903</v>
      </c>
      <c r="J52" s="18">
        <f t="shared" si="23"/>
        <v>0.0580923323439133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0.209403383163692</v>
      </c>
      <c r="O52" s="18">
        <f t="shared" si="38"/>
        <v>0.0881122723594926</v>
      </c>
      <c r="P52" s="18">
        <f t="shared" si="26"/>
        <v>0.00511864740948505</v>
      </c>
      <c r="Q52" s="24">
        <f t="shared" si="27"/>
        <v>0.000921356533707309</v>
      </c>
      <c r="R52" s="18">
        <f t="shared" si="28"/>
        <v>0.0138763875</v>
      </c>
      <c r="S52" s="25">
        <f t="shared" si="29"/>
        <v>0.0663974347579519</v>
      </c>
      <c r="T52" s="3">
        <v>0.01</v>
      </c>
      <c r="U52" s="26">
        <f t="shared" si="30"/>
        <v>0.000663974347579519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0.0154639743475795</v>
      </c>
      <c r="AR52" s="29">
        <f t="shared" si="34"/>
        <v>7.70910416666667</v>
      </c>
      <c r="AS52" s="1">
        <f t="shared" si="35"/>
        <v>0.18</v>
      </c>
      <c r="AT52" s="2">
        <f t="shared" si="39"/>
        <v>119.555479452055</v>
      </c>
      <c r="AU52" s="1">
        <f t="shared" si="36"/>
        <v>17188.6523490531</v>
      </c>
    </row>
    <row r="53" s="1" customFormat="1" spans="1:48">
      <c r="A53" s="13"/>
      <c r="B53" s="13"/>
      <c r="C53" s="16">
        <v>11</v>
      </c>
      <c r="D53" s="19">
        <v>-0.601936367766666</v>
      </c>
      <c r="E53" s="20">
        <f t="shared" si="37"/>
        <v>9.54890716290323</v>
      </c>
      <c r="F53" s="16" t="s">
        <v>75</v>
      </c>
      <c r="G53" s="13">
        <v>12</v>
      </c>
      <c r="H53" s="18">
        <f t="shared" si="21"/>
        <v>-0.601936367766666</v>
      </c>
      <c r="I53" s="18">
        <f t="shared" si="22"/>
        <v>272.548063632233</v>
      </c>
      <c r="J53" s="18">
        <f t="shared" si="23"/>
        <v>0.0161070674816578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8"/>
        <v>0.160084666616674</v>
      </c>
      <c r="P53" s="18">
        <f t="shared" si="26"/>
        <v>0.00257849452797346</v>
      </c>
      <c r="Q53" s="24">
        <f t="shared" si="27"/>
        <v>0.000464129015035223</v>
      </c>
      <c r="R53" s="18">
        <f t="shared" si="28"/>
        <v>0.0138763875</v>
      </c>
      <c r="S53" s="25">
        <f t="shared" si="29"/>
        <v>0.0334473950828502</v>
      </c>
      <c r="T53" s="3">
        <v>0.01</v>
      </c>
      <c r="U53" s="26">
        <f t="shared" si="30"/>
        <v>0.000334473950828502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0.0151344739508285</v>
      </c>
      <c r="AR53" s="29">
        <f t="shared" si="34"/>
        <v>7.70910416666667</v>
      </c>
      <c r="AS53" s="1">
        <f t="shared" si="35"/>
        <v>0.18</v>
      </c>
      <c r="AT53" s="2">
        <f t="shared" si="39"/>
        <v>119.555479452055</v>
      </c>
      <c r="AU53" s="1">
        <f t="shared" si="36"/>
        <v>16822.4031791225</v>
      </c>
      <c r="AV53" s="1">
        <f>SUM(AU42:AU53)</f>
        <v>305052.088654683</v>
      </c>
    </row>
    <row r="54" s="1" customFormat="1" spans="1:46">
      <c r="A54" s="13"/>
      <c r="B54" s="13"/>
      <c r="C54" s="16">
        <v>12</v>
      </c>
      <c r="D54" s="19">
        <v>-11.1647985779032</v>
      </c>
      <c r="E54" s="20">
        <f t="shared" si="37"/>
        <v>-0.601936367766666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27">
      <c r="S56" s="23" t="s">
        <v>44</v>
      </c>
      <c r="T56" s="23"/>
      <c r="U56" s="23"/>
      <c r="V56" s="23" t="s">
        <v>45</v>
      </c>
      <c r="W56" s="23" t="s">
        <v>46</v>
      </c>
      <c r="X56" s="23" t="s">
        <v>47</v>
      </c>
      <c r="Y56" s="23" t="s">
        <v>48</v>
      </c>
      <c r="Z56" s="23" t="s">
        <v>49</v>
      </c>
      <c r="AA56" s="23" t="s">
        <v>50</v>
      </c>
    </row>
    <row r="57" s="1" customFormat="1" spans="1:32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</row>
    <row r="58" s="1" customFormat="1" spans="1:32">
      <c r="A58" s="13" t="s">
        <v>71</v>
      </c>
      <c r="B58" s="13">
        <f>F7</f>
        <v>122.786</v>
      </c>
      <c r="C58" s="16" t="s">
        <v>72</v>
      </c>
      <c r="D58" s="17">
        <v>-8</v>
      </c>
      <c r="E58" s="16"/>
      <c r="F58" s="16"/>
      <c r="G58" s="13">
        <v>1</v>
      </c>
      <c r="H58" s="18">
        <f t="shared" ref="H58:H69" si="40">E59</f>
        <v>-8</v>
      </c>
      <c r="I58" s="18">
        <f t="shared" ref="I58:I69" si="41">H58+273.15</f>
        <v>265.15</v>
      </c>
      <c r="J58" s="18">
        <f t="shared" ref="J58:J69" si="42">EXP(($C$16*(I58-$C$14))/($C$17*I58*$C$14))</f>
        <v>0.00594457272578051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0.0164229819009229</v>
      </c>
      <c r="Q58" s="24">
        <f t="shared" ref="Q58:Q69" si="46">P58*$B$60</f>
        <v>0.00476266475126765</v>
      </c>
      <c r="R58" s="18">
        <f t="shared" ref="R58:R69" si="47">L58*$B$60</f>
        <v>0.80117865</v>
      </c>
      <c r="S58" s="25">
        <f t="shared" ref="S58:S69" si="48">Q58/R58</f>
        <v>0.00594457272578051</v>
      </c>
      <c r="T58" s="3">
        <v>0.27</v>
      </c>
      <c r="U58" s="26">
        <f t="shared" ref="U58:U69" si="49">S58*T58</f>
        <v>0.00160503463596074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>U58*0.67*AD58+(V58+W58+X58+Y58+Z58+AA58)/1000</f>
        <v>0.226711858229767</v>
      </c>
      <c r="AC58" s="29">
        <f t="shared" ref="AC58:AC69" si="50">$B$58/12</f>
        <v>10.2321666666667</v>
      </c>
      <c r="AD58" s="1">
        <f t="shared" ref="AD58:AD69" si="51">$B$60</f>
        <v>0.29</v>
      </c>
      <c r="AE58" s="30">
        <f>$E$7/12</f>
        <v>274.356200763425</v>
      </c>
      <c r="AF58" s="1">
        <f>AE58*10000*AC58*AB58</f>
        <v>6364387.62102696</v>
      </c>
    </row>
    <row r="59" s="1" customFormat="1" spans="1:32">
      <c r="A59" s="13" t="s">
        <v>74</v>
      </c>
      <c r="B59" s="13">
        <v>27</v>
      </c>
      <c r="C59" s="16">
        <v>1</v>
      </c>
      <c r="D59" s="19">
        <v>-12.1652889481613</v>
      </c>
      <c r="E59" s="20">
        <f t="shared" ref="E59:E70" si="52">D58</f>
        <v>-8</v>
      </c>
      <c r="F59" s="16" t="s">
        <v>73</v>
      </c>
      <c r="G59" s="13">
        <v>2</v>
      </c>
      <c r="H59" s="18">
        <f t="shared" si="40"/>
        <v>-12.1652889481613</v>
      </c>
      <c r="I59" s="18">
        <f t="shared" si="41"/>
        <v>260.984711051839</v>
      </c>
      <c r="J59" s="18">
        <f t="shared" si="42"/>
        <v>0.00330819360172553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3">L59+O58-P58-N59</f>
        <v>5.50894701809908</v>
      </c>
      <c r="P59" s="18">
        <f t="shared" si="45"/>
        <v>0.0182246632775203</v>
      </c>
      <c r="Q59" s="24">
        <f t="shared" si="46"/>
        <v>0.00528515235048089</v>
      </c>
      <c r="R59" s="18">
        <f t="shared" si="47"/>
        <v>0.80117865</v>
      </c>
      <c r="S59" s="25">
        <f t="shared" si="48"/>
        <v>0.00659672140599464</v>
      </c>
      <c r="T59" s="3">
        <v>0.27</v>
      </c>
      <c r="U59" s="26">
        <f t="shared" si="49"/>
        <v>0.00178111477961855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ref="AB59:AB69" si="54">U59*0.67*AD59+(V59+W59+X59+Y59+Z59+AA59)/1000</f>
        <v>0.22674607060168</v>
      </c>
      <c r="AC59" s="29">
        <f t="shared" si="50"/>
        <v>10.2321666666667</v>
      </c>
      <c r="AD59" s="1">
        <f t="shared" si="51"/>
        <v>0.29</v>
      </c>
      <c r="AE59" s="30">
        <f t="shared" ref="AE59:AE69" si="55">$E$7/12</f>
        <v>274.356200763425</v>
      </c>
      <c r="AF59" s="1">
        <f t="shared" ref="AF59:AF69" si="56">AE59*10000*AC59*AB59</f>
        <v>6365348.05070182</v>
      </c>
    </row>
    <row r="60" s="1" customFormat="1" spans="1:32">
      <c r="A60" s="13" t="s">
        <v>37</v>
      </c>
      <c r="B60" s="13">
        <v>0.29</v>
      </c>
      <c r="C60" s="16">
        <v>2</v>
      </c>
      <c r="D60" s="19">
        <v>-7.88617617013793</v>
      </c>
      <c r="E60" s="20">
        <f t="shared" si="52"/>
        <v>-12.1652889481613</v>
      </c>
      <c r="F60" s="16" t="s">
        <v>73</v>
      </c>
      <c r="G60" s="13">
        <v>3</v>
      </c>
      <c r="H60" s="18">
        <f t="shared" si="40"/>
        <v>-7.88617617013793</v>
      </c>
      <c r="I60" s="18">
        <f t="shared" si="41"/>
        <v>265.263823829862</v>
      </c>
      <c r="J60" s="18">
        <f t="shared" si="42"/>
        <v>0.0060389844814262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3"/>
        <v>8.25340735482156</v>
      </c>
      <c r="P60" s="18">
        <f t="shared" si="45"/>
        <v>0.0498421989346562</v>
      </c>
      <c r="Q60" s="24">
        <f t="shared" si="46"/>
        <v>0.0144542376910503</v>
      </c>
      <c r="R60" s="18">
        <f t="shared" si="47"/>
        <v>0.80117865</v>
      </c>
      <c r="S60" s="25">
        <f t="shared" si="48"/>
        <v>0.0180412167636398</v>
      </c>
      <c r="T60" s="3">
        <v>0.27</v>
      </c>
      <c r="U60" s="26">
        <f t="shared" si="49"/>
        <v>0.00487112852618275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4"/>
        <v>0.227346460272637</v>
      </c>
      <c r="AC60" s="29">
        <f t="shared" si="50"/>
        <v>10.2321666666667</v>
      </c>
      <c r="AD60" s="1">
        <f t="shared" si="51"/>
        <v>0.29</v>
      </c>
      <c r="AE60" s="30">
        <f t="shared" si="55"/>
        <v>274.356200763425</v>
      </c>
      <c r="AF60" s="1">
        <f t="shared" si="56"/>
        <v>6382202.54000587</v>
      </c>
    </row>
    <row r="61" s="1" customFormat="1" spans="1:32">
      <c r="A61" s="13"/>
      <c r="B61" s="13"/>
      <c r="C61" s="16">
        <v>3</v>
      </c>
      <c r="D61" s="19">
        <v>-0.11315150616129</v>
      </c>
      <c r="E61" s="20">
        <f t="shared" si="52"/>
        <v>-7.88617617013793</v>
      </c>
      <c r="F61" s="16" t="s">
        <v>73</v>
      </c>
      <c r="G61" s="13">
        <v>4</v>
      </c>
      <c r="H61" s="18">
        <f t="shared" si="40"/>
        <v>-0.11315150616129</v>
      </c>
      <c r="I61" s="18">
        <f t="shared" si="41"/>
        <v>273.036848493839</v>
      </c>
      <c r="J61" s="18">
        <f t="shared" si="42"/>
        <v>0.017170835961369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3"/>
        <v>10.9662501558869</v>
      </c>
      <c r="P61" s="18">
        <f t="shared" si="45"/>
        <v>0.188299682538071</v>
      </c>
      <c r="Q61" s="24">
        <f t="shared" si="46"/>
        <v>0.0546069079360406</v>
      </c>
      <c r="R61" s="18">
        <f t="shared" si="47"/>
        <v>0.80117865</v>
      </c>
      <c r="S61" s="25">
        <f t="shared" si="48"/>
        <v>0.0681582165676041</v>
      </c>
      <c r="T61" s="3">
        <v>0.27</v>
      </c>
      <c r="U61" s="26">
        <f t="shared" si="49"/>
        <v>0.0184027184732531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4"/>
        <v>0.229975648199353</v>
      </c>
      <c r="AC61" s="29">
        <f t="shared" si="50"/>
        <v>10.2321666666667</v>
      </c>
      <c r="AD61" s="1">
        <f t="shared" si="51"/>
        <v>0.29</v>
      </c>
      <c r="AE61" s="30">
        <f t="shared" si="55"/>
        <v>274.356200763425</v>
      </c>
      <c r="AF61" s="1">
        <f t="shared" si="56"/>
        <v>6456010.63820064</v>
      </c>
    </row>
    <row r="62" s="1" customFormat="1" spans="1:32">
      <c r="A62" s="13"/>
      <c r="B62" s="13"/>
      <c r="C62" s="16">
        <v>4</v>
      </c>
      <c r="D62" s="19">
        <v>10.1847054204333</v>
      </c>
      <c r="E62" s="20">
        <f t="shared" si="52"/>
        <v>-0.11315150616129</v>
      </c>
      <c r="F62" s="16" t="s">
        <v>73</v>
      </c>
      <c r="G62" s="13">
        <v>5</v>
      </c>
      <c r="H62" s="18">
        <f t="shared" si="40"/>
        <v>10.1847054204333</v>
      </c>
      <c r="I62" s="18">
        <f t="shared" si="41"/>
        <v>283.334705420433</v>
      </c>
      <c r="J62" s="18">
        <f t="shared" si="42"/>
        <v>0.062760225820135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10.2390529496814</v>
      </c>
      <c r="O62" s="18">
        <f t="shared" si="53"/>
        <v>3.30158252366744</v>
      </c>
      <c r="P62" s="18">
        <f t="shared" si="45"/>
        <v>0.20720806474918</v>
      </c>
      <c r="Q62" s="24">
        <f t="shared" si="46"/>
        <v>0.0600903387772622</v>
      </c>
      <c r="R62" s="18">
        <f t="shared" si="47"/>
        <v>0.80117865</v>
      </c>
      <c r="S62" s="25">
        <f t="shared" si="48"/>
        <v>0.0750024214665009</v>
      </c>
      <c r="T62" s="3">
        <v>0.27</v>
      </c>
      <c r="U62" s="26">
        <f t="shared" si="49"/>
        <v>0.0202506537959552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4"/>
        <v>0.279134702032554</v>
      </c>
      <c r="AC62" s="29">
        <f t="shared" si="50"/>
        <v>10.2321666666667</v>
      </c>
      <c r="AD62" s="1">
        <f t="shared" si="51"/>
        <v>0.29</v>
      </c>
      <c r="AE62" s="30">
        <f t="shared" si="55"/>
        <v>274.356200763425</v>
      </c>
      <c r="AF62" s="1">
        <f t="shared" si="56"/>
        <v>7836032.29264952</v>
      </c>
    </row>
    <row r="63" s="1" customFormat="1" spans="1:32">
      <c r="A63" s="13"/>
      <c r="B63" s="13"/>
      <c r="C63" s="16">
        <v>5</v>
      </c>
      <c r="D63" s="19">
        <v>17.8657477874194</v>
      </c>
      <c r="E63" s="20">
        <f t="shared" si="52"/>
        <v>10.1847054204333</v>
      </c>
      <c r="F63" s="16" t="s">
        <v>75</v>
      </c>
      <c r="G63" s="13">
        <v>6</v>
      </c>
      <c r="H63" s="18">
        <f t="shared" si="40"/>
        <v>17.8657477874194</v>
      </c>
      <c r="I63" s="18">
        <f t="shared" si="41"/>
        <v>291.015747787419</v>
      </c>
      <c r="J63" s="18">
        <f t="shared" si="42"/>
        <v>0.155453611265338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3"/>
        <v>5.85705945891826</v>
      </c>
      <c r="P63" s="18">
        <f t="shared" si="45"/>
        <v>0.91050104428465</v>
      </c>
      <c r="Q63" s="24">
        <f t="shared" si="46"/>
        <v>0.264045302842549</v>
      </c>
      <c r="R63" s="18">
        <f t="shared" si="47"/>
        <v>0.80117865</v>
      </c>
      <c r="S63" s="25">
        <f t="shared" si="48"/>
        <v>0.329571067379977</v>
      </c>
      <c r="T63" s="3">
        <v>0.27</v>
      </c>
      <c r="U63" s="26">
        <f t="shared" si="49"/>
        <v>0.0889841881925937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4"/>
        <v>0.292489627765821</v>
      </c>
      <c r="AC63" s="29">
        <f t="shared" si="50"/>
        <v>10.2321666666667</v>
      </c>
      <c r="AD63" s="1">
        <f t="shared" si="51"/>
        <v>0.29</v>
      </c>
      <c r="AE63" s="30">
        <f t="shared" si="55"/>
        <v>274.356200763425</v>
      </c>
      <c r="AF63" s="1">
        <f t="shared" si="56"/>
        <v>8210939.56340373</v>
      </c>
    </row>
    <row r="64" s="1" customFormat="1" spans="1:32">
      <c r="A64" s="13"/>
      <c r="B64" s="13"/>
      <c r="C64" s="16">
        <v>6</v>
      </c>
      <c r="D64" s="19">
        <v>20.7308500763333</v>
      </c>
      <c r="E64" s="20">
        <f t="shared" si="52"/>
        <v>17.8657477874194</v>
      </c>
      <c r="F64" s="16" t="s">
        <v>73</v>
      </c>
      <c r="G64" s="13">
        <v>7</v>
      </c>
      <c r="H64" s="18">
        <f t="shared" si="40"/>
        <v>20.7308500763333</v>
      </c>
      <c r="I64" s="18">
        <f t="shared" si="41"/>
        <v>293.880850076333</v>
      </c>
      <c r="J64" s="18">
        <f t="shared" si="42"/>
        <v>0.215408337503819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3"/>
        <v>7.70924341463361</v>
      </c>
      <c r="P64" s="18">
        <f t="shared" si="45"/>
        <v>1.66063530735849</v>
      </c>
      <c r="Q64" s="24">
        <f t="shared" si="46"/>
        <v>0.481584239133962</v>
      </c>
      <c r="R64" s="18">
        <f t="shared" si="47"/>
        <v>0.80117865</v>
      </c>
      <c r="S64" s="25">
        <f t="shared" si="48"/>
        <v>0.601094698584345</v>
      </c>
      <c r="T64" s="3">
        <v>0.27</v>
      </c>
      <c r="U64" s="26">
        <f t="shared" si="49"/>
        <v>0.162295568617773</v>
      </c>
      <c r="V64" s="3">
        <v>220.1</v>
      </c>
      <c r="W64" s="27">
        <v>12.1</v>
      </c>
      <c r="X64" s="27">
        <v>4.5</v>
      </c>
      <c r="Y64" s="27">
        <v>1.5</v>
      </c>
      <c r="Z64" s="27">
        <v>6.8</v>
      </c>
      <c r="AA64" s="3">
        <v>30.2</v>
      </c>
      <c r="AB64" s="2">
        <f t="shared" si="54"/>
        <v>0.306734028982433</v>
      </c>
      <c r="AC64" s="29">
        <f t="shared" si="50"/>
        <v>10.2321666666667</v>
      </c>
      <c r="AD64" s="1">
        <f t="shared" si="51"/>
        <v>0.29</v>
      </c>
      <c r="AE64" s="30">
        <f t="shared" si="55"/>
        <v>274.356200763425</v>
      </c>
      <c r="AF64" s="1">
        <f t="shared" si="56"/>
        <v>8610816.70913322</v>
      </c>
    </row>
    <row r="65" s="1" customFormat="1" spans="1:32">
      <c r="A65" s="13"/>
      <c r="B65" s="13"/>
      <c r="C65" s="16">
        <v>7</v>
      </c>
      <c r="D65" s="19">
        <v>23.9197881680645</v>
      </c>
      <c r="E65" s="20">
        <f t="shared" si="52"/>
        <v>20.7308500763333</v>
      </c>
      <c r="F65" s="16" t="s">
        <v>73</v>
      </c>
      <c r="G65" s="13">
        <v>8</v>
      </c>
      <c r="H65" s="18">
        <f t="shared" si="40"/>
        <v>23.9197881680645</v>
      </c>
      <c r="I65" s="18">
        <f t="shared" si="41"/>
        <v>297.069788168065</v>
      </c>
      <c r="J65" s="18">
        <f t="shared" si="42"/>
        <v>0.307413288533727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3"/>
        <v>8.81129310727512</v>
      </c>
      <c r="P65" s="18">
        <f t="shared" si="45"/>
        <v>2.70870859034201</v>
      </c>
      <c r="Q65" s="24">
        <f t="shared" si="46"/>
        <v>0.785525491199182</v>
      </c>
      <c r="R65" s="18">
        <f t="shared" si="47"/>
        <v>0.80117865</v>
      </c>
      <c r="S65" s="25">
        <f t="shared" si="48"/>
        <v>0.980462336582711</v>
      </c>
      <c r="T65" s="3">
        <v>0.27</v>
      </c>
      <c r="U65" s="26">
        <f t="shared" si="49"/>
        <v>0.264724830877332</v>
      </c>
      <c r="V65" s="3">
        <v>220.1</v>
      </c>
      <c r="W65" s="27">
        <v>12.1</v>
      </c>
      <c r="X65" s="27">
        <v>4.5</v>
      </c>
      <c r="Y65" s="27">
        <v>1.5</v>
      </c>
      <c r="Z65" s="27">
        <v>6.8</v>
      </c>
      <c r="AA65" s="3">
        <v>30.2</v>
      </c>
      <c r="AB65" s="2">
        <f t="shared" si="54"/>
        <v>0.326636034639466</v>
      </c>
      <c r="AC65" s="29">
        <f t="shared" si="50"/>
        <v>10.2321666666667</v>
      </c>
      <c r="AD65" s="1">
        <f t="shared" si="51"/>
        <v>0.29</v>
      </c>
      <c r="AE65" s="30">
        <f t="shared" si="55"/>
        <v>274.356200763425</v>
      </c>
      <c r="AF65" s="1">
        <f t="shared" si="56"/>
        <v>9169517.4291849</v>
      </c>
    </row>
    <row r="66" s="1" customFormat="1" spans="1:32">
      <c r="A66" s="13"/>
      <c r="B66" s="13"/>
      <c r="C66" s="16">
        <v>8</v>
      </c>
      <c r="D66" s="19">
        <v>22.6759964493548</v>
      </c>
      <c r="E66" s="20">
        <f t="shared" si="52"/>
        <v>23.9197881680645</v>
      </c>
      <c r="F66" s="16" t="s">
        <v>73</v>
      </c>
      <c r="G66" s="13">
        <v>9</v>
      </c>
      <c r="H66" s="18">
        <f t="shared" si="40"/>
        <v>22.6759964493548</v>
      </c>
      <c r="I66" s="18">
        <f t="shared" si="41"/>
        <v>295.825996449355</v>
      </c>
      <c r="J66" s="18">
        <f t="shared" si="42"/>
        <v>0.267839228797006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3"/>
        <v>8.86526951693311</v>
      </c>
      <c r="P66" s="18">
        <f t="shared" si="45"/>
        <v>2.37446695049297</v>
      </c>
      <c r="Q66" s="24">
        <f t="shared" si="46"/>
        <v>0.688595415642962</v>
      </c>
      <c r="R66" s="18">
        <f t="shared" si="47"/>
        <v>0.80117865</v>
      </c>
      <c r="S66" s="25">
        <f t="shared" si="48"/>
        <v>0.859477989887726</v>
      </c>
      <c r="T66" s="3">
        <v>0.27</v>
      </c>
      <c r="U66" s="26">
        <f t="shared" si="49"/>
        <v>0.232059057269686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54"/>
        <v>0.3202890748275</v>
      </c>
      <c r="AC66" s="29">
        <f t="shared" si="50"/>
        <v>10.2321666666667</v>
      </c>
      <c r="AD66" s="1">
        <f t="shared" si="51"/>
        <v>0.29</v>
      </c>
      <c r="AE66" s="30">
        <f t="shared" si="55"/>
        <v>274.356200763425</v>
      </c>
      <c r="AF66" s="1">
        <f t="shared" si="56"/>
        <v>8991341.86848048</v>
      </c>
    </row>
    <row r="67" s="1" customFormat="1" spans="1:32">
      <c r="A67" s="13"/>
      <c r="B67" s="13"/>
      <c r="C67" s="16">
        <v>9</v>
      </c>
      <c r="D67" s="19">
        <v>17.3415404866667</v>
      </c>
      <c r="E67" s="20">
        <f t="shared" si="52"/>
        <v>22.6759964493548</v>
      </c>
      <c r="F67" s="16" t="s">
        <v>73</v>
      </c>
      <c r="G67" s="13">
        <v>10</v>
      </c>
      <c r="H67" s="18">
        <f t="shared" si="40"/>
        <v>17.3415404866667</v>
      </c>
      <c r="I67" s="18">
        <f t="shared" si="41"/>
        <v>290.491540486667</v>
      </c>
      <c r="J67" s="18">
        <f t="shared" si="42"/>
        <v>0.146345569586768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3"/>
        <v>9.25348756644014</v>
      </c>
      <c r="P67" s="18">
        <f t="shared" si="45"/>
        <v>1.35420690857476</v>
      </c>
      <c r="Q67" s="24">
        <f t="shared" si="46"/>
        <v>0.39272000348668</v>
      </c>
      <c r="R67" s="18">
        <f t="shared" si="47"/>
        <v>0.80117865</v>
      </c>
      <c r="S67" s="25">
        <f t="shared" si="48"/>
        <v>0.490177819250026</v>
      </c>
      <c r="T67" s="3">
        <v>0.27</v>
      </c>
      <c r="U67" s="26">
        <f t="shared" si="49"/>
        <v>0.132348011197507</v>
      </c>
      <c r="V67" s="3">
        <v>180.9</v>
      </c>
      <c r="W67" s="27">
        <v>6</v>
      </c>
      <c r="X67" s="27">
        <v>3</v>
      </c>
      <c r="Y67" s="27">
        <v>0.3</v>
      </c>
      <c r="Z67" s="27">
        <v>6</v>
      </c>
      <c r="AA67" s="3">
        <v>30.2</v>
      </c>
      <c r="AB67" s="2">
        <f t="shared" si="54"/>
        <v>0.252115218575676</v>
      </c>
      <c r="AC67" s="29">
        <f t="shared" si="50"/>
        <v>10.2321666666667</v>
      </c>
      <c r="AD67" s="1">
        <f t="shared" si="51"/>
        <v>0.29</v>
      </c>
      <c r="AE67" s="30">
        <f t="shared" si="55"/>
        <v>274.356200763425</v>
      </c>
      <c r="AF67" s="1">
        <f t="shared" si="56"/>
        <v>7077525.58116899</v>
      </c>
    </row>
    <row r="68" s="1" customFormat="1" spans="1:32">
      <c r="A68" s="13"/>
      <c r="B68" s="13"/>
      <c r="C68" s="16">
        <v>10</v>
      </c>
      <c r="D68" s="19">
        <v>9.54890716290323</v>
      </c>
      <c r="E68" s="20">
        <f t="shared" si="52"/>
        <v>17.3415404866667</v>
      </c>
      <c r="F68" s="16" t="s">
        <v>73</v>
      </c>
      <c r="G68" s="13">
        <v>11</v>
      </c>
      <c r="H68" s="18">
        <f t="shared" si="40"/>
        <v>9.54890716290323</v>
      </c>
      <c r="I68" s="18">
        <f t="shared" si="41"/>
        <v>282.698907162903</v>
      </c>
      <c r="J68" s="18">
        <f t="shared" si="42"/>
        <v>0.0580923323439133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7.50431662497211</v>
      </c>
      <c r="O68" s="18">
        <f t="shared" si="53"/>
        <v>3.15764903289327</v>
      </c>
      <c r="P68" s="18">
        <f t="shared" si="45"/>
        <v>0.183435197044272</v>
      </c>
      <c r="Q68" s="24">
        <f t="shared" si="46"/>
        <v>0.0531962071428389</v>
      </c>
      <c r="R68" s="18">
        <f t="shared" si="47"/>
        <v>0.80117865</v>
      </c>
      <c r="S68" s="25">
        <f t="shared" si="48"/>
        <v>0.0663974347579518</v>
      </c>
      <c r="T68" s="3">
        <v>0.27</v>
      </c>
      <c r="U68" s="26">
        <f t="shared" si="49"/>
        <v>0.017927307384647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4"/>
        <v>0.229883275824837</v>
      </c>
      <c r="AC68" s="29">
        <f t="shared" si="50"/>
        <v>10.2321666666667</v>
      </c>
      <c r="AD68" s="1">
        <f t="shared" si="51"/>
        <v>0.29</v>
      </c>
      <c r="AE68" s="30">
        <f t="shared" si="55"/>
        <v>274.356200763425</v>
      </c>
      <c r="AF68" s="1">
        <f t="shared" si="56"/>
        <v>6453417.5069834</v>
      </c>
    </row>
    <row r="69" s="1" customFormat="1" spans="1:33">
      <c r="A69" s="13"/>
      <c r="B69" s="13"/>
      <c r="C69" s="16">
        <v>11</v>
      </c>
      <c r="D69" s="19">
        <v>-0.601936367766666</v>
      </c>
      <c r="E69" s="20">
        <f t="shared" si="52"/>
        <v>9.54890716290323</v>
      </c>
      <c r="F69" s="16" t="s">
        <v>75</v>
      </c>
      <c r="G69" s="13">
        <v>12</v>
      </c>
      <c r="H69" s="18">
        <f t="shared" si="40"/>
        <v>-0.601936367766666</v>
      </c>
      <c r="I69" s="18">
        <f t="shared" si="41"/>
        <v>272.548063632233</v>
      </c>
      <c r="J69" s="18">
        <f t="shared" si="42"/>
        <v>0.0161070674816578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3"/>
        <v>5.736898835849</v>
      </c>
      <c r="P69" s="18">
        <f t="shared" si="45"/>
        <v>0.0924046166844638</v>
      </c>
      <c r="Q69" s="24">
        <f t="shared" si="46"/>
        <v>0.0267973388384945</v>
      </c>
      <c r="R69" s="18">
        <f t="shared" si="47"/>
        <v>0.80117865</v>
      </c>
      <c r="S69" s="25">
        <f t="shared" si="48"/>
        <v>0.0334473950828501</v>
      </c>
      <c r="T69" s="3">
        <v>0.27</v>
      </c>
      <c r="U69" s="26">
        <f t="shared" si="49"/>
        <v>0.00903079667236954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4"/>
        <v>0.228154683793441</v>
      </c>
      <c r="AC69" s="29">
        <f t="shared" si="50"/>
        <v>10.2321666666667</v>
      </c>
      <c r="AD69" s="1">
        <f t="shared" si="51"/>
        <v>0.29</v>
      </c>
      <c r="AE69" s="30">
        <f t="shared" si="55"/>
        <v>274.356200763425</v>
      </c>
      <c r="AF69" s="1">
        <f t="shared" si="56"/>
        <v>6404891.46246009</v>
      </c>
      <c r="AG69" s="1">
        <f>SUM(AF58:AF69)</f>
        <v>88322431.2633996</v>
      </c>
    </row>
    <row r="70" s="1" customFormat="1" spans="1:46">
      <c r="A70" s="13"/>
      <c r="B70" s="13"/>
      <c r="C70" s="16">
        <v>12</v>
      </c>
      <c r="D70" s="19">
        <v>-11.1647985779032</v>
      </c>
      <c r="E70" s="20">
        <f t="shared" si="52"/>
        <v>-0.601936367766666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82">
      <c r="AT71" s="2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</row>
    <row r="72" s="1" customFormat="1" spans="19:82">
      <c r="S72" s="23" t="s">
        <v>44</v>
      </c>
      <c r="T72" s="23"/>
      <c r="U72" s="23"/>
      <c r="V72" s="23" t="s">
        <v>45</v>
      </c>
      <c r="W72" s="23"/>
      <c r="X72" s="23"/>
      <c r="Y72" s="23" t="s">
        <v>46</v>
      </c>
      <c r="Z72" s="23"/>
      <c r="AA72" s="23"/>
      <c r="AB72" s="23" t="s">
        <v>47</v>
      </c>
      <c r="AC72" s="23"/>
      <c r="AD72" s="23"/>
      <c r="AE72" s="23" t="s">
        <v>48</v>
      </c>
      <c r="AF72" s="23"/>
      <c r="AG72" s="23"/>
      <c r="AH72" s="23" t="s">
        <v>49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51</v>
      </c>
      <c r="AR72" s="23"/>
      <c r="AS72" s="23"/>
      <c r="AT72" s="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</row>
    <row r="73" s="1" customFormat="1" spans="1:82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4" t="s">
        <v>11</v>
      </c>
      <c r="AR73" s="34" t="s">
        <v>12</v>
      </c>
      <c r="AS73" s="34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</row>
    <row r="74" s="1" customFormat="1" spans="1:82">
      <c r="A74" s="13" t="s">
        <v>71</v>
      </c>
      <c r="B74" s="13">
        <f>F8</f>
        <v>625.464</v>
      </c>
      <c r="C74" s="16" t="s">
        <v>72</v>
      </c>
      <c r="D74" s="17">
        <v>-8</v>
      </c>
      <c r="E74" s="16"/>
      <c r="F74" s="16"/>
      <c r="G74" s="13">
        <v>1</v>
      </c>
      <c r="H74" s="18">
        <f t="shared" ref="H74:H85" si="57">E75</f>
        <v>-8</v>
      </c>
      <c r="I74" s="18">
        <f t="shared" ref="I74:I85" si="58">H74+273.15</f>
        <v>265.15</v>
      </c>
      <c r="J74" s="18">
        <f t="shared" ref="J74:J85" si="59">EXP(($C$16*(I74-$C$14))/($C$17*I74*$C$14))</f>
        <v>0.00594457272578051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0.00309843019613132</v>
      </c>
      <c r="Q74" s="24">
        <f t="shared" ref="Q74:Q85" si="63">P74*$B$76</f>
        <v>0.000805591850994143</v>
      </c>
      <c r="R74" s="18">
        <f t="shared" ref="R74:R85" si="64">L74*$B$76</f>
        <v>0.1355172</v>
      </c>
      <c r="S74" s="25">
        <f t="shared" ref="S74:S85" si="65">Q74/R74</f>
        <v>0.00594457272578051</v>
      </c>
      <c r="T74" s="3">
        <v>0.01</v>
      </c>
      <c r="U74" s="26">
        <f t="shared" ref="U74:U85" si="66">S74*T74</f>
        <v>5.94457272578051e-5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0.00554944572725781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>$E$8/12</f>
        <v>0.826916666666667</v>
      </c>
      <c r="AX74" s="1">
        <f t="shared" ref="AX74:AX85" si="72">AW74*10000*AV74*0.67*AU74*AT74</f>
        <v>416.65881684918</v>
      </c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</row>
    <row r="75" s="1" customFormat="1" spans="1:82">
      <c r="A75" s="13" t="s">
        <v>74</v>
      </c>
      <c r="B75" s="13">
        <v>1</v>
      </c>
      <c r="C75" s="16">
        <v>1</v>
      </c>
      <c r="D75" s="19">
        <v>-12.1652889481613</v>
      </c>
      <c r="E75" s="20">
        <f t="shared" ref="E75:E86" si="73">D74</f>
        <v>-8</v>
      </c>
      <c r="F75" s="16" t="s">
        <v>73</v>
      </c>
      <c r="G75" s="13">
        <v>2</v>
      </c>
      <c r="H75" s="18">
        <f t="shared" si="57"/>
        <v>-12.1652889481613</v>
      </c>
      <c r="I75" s="18">
        <f t="shared" si="58"/>
        <v>260.984711051839</v>
      </c>
      <c r="J75" s="18">
        <f t="shared" si="59"/>
        <v>0.00330819360172553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1.03934156980387</v>
      </c>
      <c r="P75" s="18">
        <f t="shared" si="62"/>
        <v>0.00343834313123253</v>
      </c>
      <c r="Q75" s="24">
        <f t="shared" si="63"/>
        <v>0.000893969214120457</v>
      </c>
      <c r="R75" s="18">
        <f t="shared" si="64"/>
        <v>0.1355172</v>
      </c>
      <c r="S75" s="25">
        <f t="shared" si="65"/>
        <v>0.00659672140599464</v>
      </c>
      <c r="T75" s="3">
        <v>0.01</v>
      </c>
      <c r="U75" s="26">
        <f t="shared" si="66"/>
        <v>6.59672140599464e-5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0.00555596721405995</v>
      </c>
      <c r="AU75" s="29">
        <f t="shared" si="70"/>
        <v>52.122</v>
      </c>
      <c r="AV75" s="1">
        <f t="shared" si="71"/>
        <v>0.26</v>
      </c>
      <c r="AW75" s="2">
        <f t="shared" ref="AW75:AW85" si="75">$E$8/12</f>
        <v>0.826916666666667</v>
      </c>
      <c r="AX75" s="1">
        <f t="shared" si="72"/>
        <v>417.148457636499</v>
      </c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</row>
    <row r="76" s="1" customFormat="1" spans="1:82">
      <c r="A76" s="13" t="s">
        <v>37</v>
      </c>
      <c r="B76" s="13">
        <v>0.26</v>
      </c>
      <c r="C76" s="16">
        <v>2</v>
      </c>
      <c r="D76" s="19">
        <v>-7.88617617013793</v>
      </c>
      <c r="E76" s="20">
        <f t="shared" si="73"/>
        <v>-12.1652889481613</v>
      </c>
      <c r="F76" s="16" t="s">
        <v>73</v>
      </c>
      <c r="G76" s="13">
        <v>3</v>
      </c>
      <c r="H76" s="18">
        <f t="shared" si="57"/>
        <v>-7.88617617013793</v>
      </c>
      <c r="I76" s="18">
        <f t="shared" si="58"/>
        <v>265.263823829862</v>
      </c>
      <c r="J76" s="18">
        <f t="shared" si="59"/>
        <v>0.0060389844814262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1.55712322667264</v>
      </c>
      <c r="P76" s="18">
        <f t="shared" si="62"/>
        <v>0.00940344300154434</v>
      </c>
      <c r="Q76" s="24">
        <f t="shared" si="63"/>
        <v>0.00244489518040153</v>
      </c>
      <c r="R76" s="18">
        <f t="shared" si="64"/>
        <v>0.1355172</v>
      </c>
      <c r="S76" s="25">
        <f t="shared" si="65"/>
        <v>0.0180412167636398</v>
      </c>
      <c r="T76" s="3">
        <v>0.01</v>
      </c>
      <c r="U76" s="26">
        <f t="shared" si="66"/>
        <v>0.000180412167636398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0.0056704121676364</v>
      </c>
      <c r="AU76" s="29">
        <f t="shared" si="70"/>
        <v>52.122</v>
      </c>
      <c r="AV76" s="1">
        <f t="shared" si="71"/>
        <v>0.26</v>
      </c>
      <c r="AW76" s="2">
        <f t="shared" si="75"/>
        <v>0.826916666666667</v>
      </c>
      <c r="AX76" s="1">
        <f t="shared" si="72"/>
        <v>425.741117389401</v>
      </c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</row>
    <row r="77" s="1" customFormat="1" spans="1:82">
      <c r="A77" s="13"/>
      <c r="B77" s="13"/>
      <c r="C77" s="16">
        <v>3</v>
      </c>
      <c r="D77" s="19">
        <v>-0.11315150616129</v>
      </c>
      <c r="E77" s="20">
        <f t="shared" si="73"/>
        <v>-7.88617617013793</v>
      </c>
      <c r="F77" s="16" t="s">
        <v>73</v>
      </c>
      <c r="G77" s="13">
        <v>4</v>
      </c>
      <c r="H77" s="18">
        <f t="shared" si="57"/>
        <v>-0.11315150616129</v>
      </c>
      <c r="I77" s="18">
        <f t="shared" si="58"/>
        <v>273.036848493839</v>
      </c>
      <c r="J77" s="18">
        <f t="shared" si="59"/>
        <v>0.017170835961369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2.06893978367109</v>
      </c>
      <c r="P77" s="18">
        <f t="shared" si="62"/>
        <v>0.0355254256393666</v>
      </c>
      <c r="Q77" s="24">
        <f t="shared" si="63"/>
        <v>0.00923661066623531</v>
      </c>
      <c r="R77" s="18">
        <f t="shared" si="64"/>
        <v>0.1355172</v>
      </c>
      <c r="S77" s="25">
        <f t="shared" si="65"/>
        <v>0.0681582165676041</v>
      </c>
      <c r="T77" s="3">
        <v>0.01</v>
      </c>
      <c r="U77" s="26">
        <f t="shared" si="66"/>
        <v>0.000681582165676041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0.00617158216567604</v>
      </c>
      <c r="AU77" s="29">
        <f t="shared" si="70"/>
        <v>52.122</v>
      </c>
      <c r="AV77" s="1">
        <f t="shared" si="71"/>
        <v>0.26</v>
      </c>
      <c r="AW77" s="2">
        <f t="shared" si="75"/>
        <v>0.826916666666667</v>
      </c>
      <c r="AX77" s="1">
        <f t="shared" si="72"/>
        <v>463.369541683711</v>
      </c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</row>
    <row r="78" s="1" customFormat="1" spans="1:82">
      <c r="A78" s="13"/>
      <c r="B78" s="13"/>
      <c r="C78" s="16">
        <v>4</v>
      </c>
      <c r="D78" s="19">
        <v>10.1847054204333</v>
      </c>
      <c r="E78" s="20">
        <f t="shared" si="73"/>
        <v>-0.11315150616129</v>
      </c>
      <c r="F78" s="16" t="s">
        <v>73</v>
      </c>
      <c r="G78" s="13">
        <v>5</v>
      </c>
      <c r="H78" s="18">
        <f t="shared" si="57"/>
        <v>10.1847054204333</v>
      </c>
      <c r="I78" s="18">
        <f t="shared" si="58"/>
        <v>283.334705420433</v>
      </c>
      <c r="J78" s="18">
        <f t="shared" si="59"/>
        <v>0.062760225820135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1.93174364013014</v>
      </c>
      <c r="O78" s="18">
        <f t="shared" si="74"/>
        <v>0.622890717901586</v>
      </c>
      <c r="P78" s="18">
        <f t="shared" si="62"/>
        <v>0.0390927621167696</v>
      </c>
      <c r="Q78" s="24">
        <f t="shared" si="63"/>
        <v>0.0101641181503601</v>
      </c>
      <c r="R78" s="18">
        <f t="shared" si="64"/>
        <v>0.1355172</v>
      </c>
      <c r="S78" s="25">
        <f t="shared" si="65"/>
        <v>0.0750024214665009</v>
      </c>
      <c r="T78" s="3">
        <v>0.01</v>
      </c>
      <c r="U78" s="26">
        <f t="shared" si="66"/>
        <v>0.000750024214665008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0.010700024214665</v>
      </c>
      <c r="AU78" s="29">
        <f t="shared" si="70"/>
        <v>52.122</v>
      </c>
      <c r="AV78" s="1">
        <f t="shared" si="71"/>
        <v>0.26</v>
      </c>
      <c r="AW78" s="2">
        <f t="shared" si="75"/>
        <v>0.826916666666667</v>
      </c>
      <c r="AX78" s="1">
        <f t="shared" si="72"/>
        <v>803.370219054813</v>
      </c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</row>
    <row r="79" s="1" customFormat="1" spans="1:82">
      <c r="A79" s="13"/>
      <c r="B79" s="13"/>
      <c r="C79" s="16">
        <v>5</v>
      </c>
      <c r="D79" s="19">
        <v>17.8657477874194</v>
      </c>
      <c r="E79" s="20">
        <f t="shared" si="73"/>
        <v>10.1847054204333</v>
      </c>
      <c r="F79" s="16" t="s">
        <v>75</v>
      </c>
      <c r="G79" s="13">
        <v>6</v>
      </c>
      <c r="H79" s="18">
        <f t="shared" si="57"/>
        <v>17.8657477874194</v>
      </c>
      <c r="I79" s="18">
        <f t="shared" si="58"/>
        <v>291.015747787419</v>
      </c>
      <c r="J79" s="18">
        <f t="shared" si="59"/>
        <v>0.155453611265338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1.10501795578482</v>
      </c>
      <c r="P79" s="18">
        <f t="shared" si="62"/>
        <v>0.171779031739791</v>
      </c>
      <c r="Q79" s="24">
        <f t="shared" si="63"/>
        <v>0.0446625482523458</v>
      </c>
      <c r="R79" s="18">
        <f t="shared" si="64"/>
        <v>0.1355172</v>
      </c>
      <c r="S79" s="25">
        <f t="shared" si="65"/>
        <v>0.329571067379976</v>
      </c>
      <c r="T79" s="3">
        <v>0.01</v>
      </c>
      <c r="U79" s="26">
        <f t="shared" si="66"/>
        <v>0.00329571067379976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0.0132457106737998</v>
      </c>
      <c r="AU79" s="29">
        <f t="shared" si="70"/>
        <v>52.122</v>
      </c>
      <c r="AV79" s="1">
        <f t="shared" si="71"/>
        <v>0.26</v>
      </c>
      <c r="AW79" s="2">
        <f t="shared" si="75"/>
        <v>0.826916666666667</v>
      </c>
      <c r="AX79" s="1">
        <f t="shared" si="72"/>
        <v>994.503308783432</v>
      </c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</row>
    <row r="80" s="1" customFormat="1" spans="1:82">
      <c r="A80" s="13"/>
      <c r="B80" s="13"/>
      <c r="C80" s="16">
        <v>6</v>
      </c>
      <c r="D80" s="19">
        <v>20.7308500763333</v>
      </c>
      <c r="E80" s="20">
        <f t="shared" si="73"/>
        <v>17.8657477874194</v>
      </c>
      <c r="F80" s="16" t="s">
        <v>73</v>
      </c>
      <c r="G80" s="13">
        <v>7</v>
      </c>
      <c r="H80" s="18">
        <f t="shared" si="57"/>
        <v>20.7308500763333</v>
      </c>
      <c r="I80" s="18">
        <f t="shared" si="58"/>
        <v>293.880850076333</v>
      </c>
      <c r="J80" s="18">
        <f t="shared" si="59"/>
        <v>0.215408337503819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1.45445892404503</v>
      </c>
      <c r="P80" s="18">
        <f t="shared" si="62"/>
        <v>0.313302578796132</v>
      </c>
      <c r="Q80" s="24">
        <f t="shared" si="63"/>
        <v>0.0814586704869944</v>
      </c>
      <c r="R80" s="18">
        <f t="shared" si="64"/>
        <v>0.1355172</v>
      </c>
      <c r="S80" s="25">
        <f t="shared" si="65"/>
        <v>0.601094698584345</v>
      </c>
      <c r="T80" s="3">
        <v>0.01</v>
      </c>
      <c r="U80" s="26">
        <f t="shared" si="66"/>
        <v>0.00601094698584345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8"/>
        <v>0.0075</v>
      </c>
      <c r="AT80" s="2">
        <f t="shared" si="69"/>
        <v>0.0159609469858434</v>
      </c>
      <c r="AU80" s="29">
        <f t="shared" si="70"/>
        <v>52.122</v>
      </c>
      <c r="AV80" s="1">
        <f t="shared" si="71"/>
        <v>0.26</v>
      </c>
      <c r="AW80" s="2">
        <f t="shared" si="75"/>
        <v>0.826916666666667</v>
      </c>
      <c r="AX80" s="1">
        <f t="shared" si="72"/>
        <v>1198.36639797182</v>
      </c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</row>
    <row r="81" s="1" customFormat="1" spans="1:82">
      <c r="A81" s="13"/>
      <c r="B81" s="13"/>
      <c r="C81" s="16">
        <v>7</v>
      </c>
      <c r="D81" s="19">
        <v>23.9197881680645</v>
      </c>
      <c r="E81" s="20">
        <f t="shared" si="73"/>
        <v>20.7308500763333</v>
      </c>
      <c r="F81" s="16" t="s">
        <v>73</v>
      </c>
      <c r="G81" s="13">
        <v>8</v>
      </c>
      <c r="H81" s="18">
        <f t="shared" si="57"/>
        <v>23.9197881680645</v>
      </c>
      <c r="I81" s="18">
        <f t="shared" si="58"/>
        <v>297.069788168065</v>
      </c>
      <c r="J81" s="18">
        <f t="shared" si="59"/>
        <v>0.307413288533727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1.66237634524889</v>
      </c>
      <c r="P81" s="18">
        <f t="shared" si="62"/>
        <v>0.511036579073641</v>
      </c>
      <c r="Q81" s="24">
        <f t="shared" si="63"/>
        <v>0.132869510559147</v>
      </c>
      <c r="R81" s="18">
        <f t="shared" si="64"/>
        <v>0.1355172</v>
      </c>
      <c r="S81" s="25">
        <f t="shared" si="65"/>
        <v>0.980462336582711</v>
      </c>
      <c r="T81" s="3">
        <v>0.01</v>
      </c>
      <c r="U81" s="26">
        <f t="shared" si="66"/>
        <v>0.00980462336582711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0.015</v>
      </c>
      <c r="AR81" s="3">
        <v>0.5</v>
      </c>
      <c r="AS81" s="3">
        <f t="shared" si="68"/>
        <v>0.0075</v>
      </c>
      <c r="AT81" s="2">
        <f t="shared" si="69"/>
        <v>0.0197546233658271</v>
      </c>
      <c r="AU81" s="29">
        <f t="shared" si="70"/>
        <v>52.122</v>
      </c>
      <c r="AV81" s="1">
        <f t="shared" si="71"/>
        <v>0.26</v>
      </c>
      <c r="AW81" s="2">
        <f t="shared" si="75"/>
        <v>0.826916666666667</v>
      </c>
      <c r="AX81" s="1">
        <f t="shared" si="72"/>
        <v>1483.2000173419</v>
      </c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</row>
    <row r="82" s="1" customFormat="1" spans="1:82">
      <c r="A82" s="13"/>
      <c r="B82" s="13"/>
      <c r="C82" s="16">
        <v>8</v>
      </c>
      <c r="D82" s="19">
        <v>22.6759964493548</v>
      </c>
      <c r="E82" s="20">
        <f t="shared" si="73"/>
        <v>23.9197881680645</v>
      </c>
      <c r="F82" s="16" t="s">
        <v>73</v>
      </c>
      <c r="G82" s="13">
        <v>9</v>
      </c>
      <c r="H82" s="18">
        <f t="shared" si="57"/>
        <v>22.6759964493548</v>
      </c>
      <c r="I82" s="18">
        <f t="shared" si="58"/>
        <v>295.825996449355</v>
      </c>
      <c r="J82" s="18">
        <f t="shared" si="59"/>
        <v>0.267839228797006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1.67255976617525</v>
      </c>
      <c r="P82" s="18">
        <f t="shared" si="62"/>
        <v>0.44797711788928</v>
      </c>
      <c r="Q82" s="24">
        <f t="shared" si="63"/>
        <v>0.116474050651213</v>
      </c>
      <c r="R82" s="18">
        <f t="shared" si="64"/>
        <v>0.1355172</v>
      </c>
      <c r="S82" s="25">
        <f t="shared" si="65"/>
        <v>0.859477989887726</v>
      </c>
      <c r="T82" s="3">
        <v>0.01</v>
      </c>
      <c r="U82" s="26">
        <f t="shared" si="66"/>
        <v>0.00859477989887726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7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0.0185447798988773</v>
      </c>
      <c r="AU82" s="29">
        <f t="shared" si="70"/>
        <v>52.122</v>
      </c>
      <c r="AV82" s="1">
        <f t="shared" si="71"/>
        <v>0.26</v>
      </c>
      <c r="AW82" s="2">
        <f t="shared" si="75"/>
        <v>0.826916666666667</v>
      </c>
      <c r="AX82" s="1">
        <f t="shared" si="72"/>
        <v>1392.36356766981</v>
      </c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</row>
    <row r="83" s="1" customFormat="1" spans="1:82">
      <c r="A83" s="13"/>
      <c r="B83" s="13"/>
      <c r="C83" s="16">
        <v>9</v>
      </c>
      <c r="D83" s="19">
        <v>17.3415404866667</v>
      </c>
      <c r="E83" s="20">
        <f t="shared" si="73"/>
        <v>22.6759964493548</v>
      </c>
      <c r="F83" s="16" t="s">
        <v>73</v>
      </c>
      <c r="G83" s="13">
        <v>10</v>
      </c>
      <c r="H83" s="18">
        <f t="shared" si="57"/>
        <v>17.3415404866667</v>
      </c>
      <c r="I83" s="18">
        <f t="shared" si="58"/>
        <v>290.491540486667</v>
      </c>
      <c r="J83" s="18">
        <f t="shared" si="59"/>
        <v>0.146345569586768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1.74580264828597</v>
      </c>
      <c r="P83" s="18">
        <f t="shared" si="62"/>
        <v>0.255490482949499</v>
      </c>
      <c r="Q83" s="24">
        <f t="shared" si="63"/>
        <v>0.0664275255668696</v>
      </c>
      <c r="R83" s="18">
        <f t="shared" si="64"/>
        <v>0.1355172</v>
      </c>
      <c r="S83" s="25">
        <f t="shared" si="65"/>
        <v>0.490177819250026</v>
      </c>
      <c r="T83" s="3">
        <v>0.01</v>
      </c>
      <c r="U83" s="26">
        <f t="shared" si="66"/>
        <v>0.00490177819250026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0.001</v>
      </c>
      <c r="AF83" s="3">
        <v>0.49</v>
      </c>
      <c r="AG83" s="26">
        <f t="shared" si="67"/>
        <v>0.00049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</v>
      </c>
      <c r="AR83" s="3">
        <v>0.5</v>
      </c>
      <c r="AS83" s="3">
        <f t="shared" si="68"/>
        <v>0.005</v>
      </c>
      <c r="AT83" s="2">
        <f t="shared" si="69"/>
        <v>0.0103917781925003</v>
      </c>
      <c r="AU83" s="29">
        <f t="shared" si="70"/>
        <v>52.122</v>
      </c>
      <c r="AV83" s="1">
        <f t="shared" si="71"/>
        <v>0.26</v>
      </c>
      <c r="AW83" s="2">
        <f t="shared" si="75"/>
        <v>0.826916666666667</v>
      </c>
      <c r="AX83" s="1">
        <f t="shared" si="72"/>
        <v>780.226750462483</v>
      </c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</row>
    <row r="84" s="1" customFormat="1" spans="1:82">
      <c r="A84" s="13"/>
      <c r="B84" s="13"/>
      <c r="C84" s="16">
        <v>10</v>
      </c>
      <c r="D84" s="19">
        <v>9.54890716290323</v>
      </c>
      <c r="E84" s="20">
        <f t="shared" si="73"/>
        <v>17.3415404866667</v>
      </c>
      <c r="F84" s="16" t="s">
        <v>73</v>
      </c>
      <c r="G84" s="13">
        <v>11</v>
      </c>
      <c r="H84" s="18">
        <f t="shared" si="57"/>
        <v>9.54890716290323</v>
      </c>
      <c r="I84" s="18">
        <f t="shared" si="58"/>
        <v>282.698907162903</v>
      </c>
      <c r="J84" s="18">
        <f t="shared" si="59"/>
        <v>0.0580923323439133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1.41579655706965</v>
      </c>
      <c r="O84" s="18">
        <f t="shared" si="74"/>
        <v>0.595735608266823</v>
      </c>
      <c r="P84" s="18">
        <f t="shared" si="62"/>
        <v>0.0346076709445396</v>
      </c>
      <c r="Q84" s="24">
        <f t="shared" si="63"/>
        <v>0.00899799444558031</v>
      </c>
      <c r="R84" s="18">
        <f t="shared" si="64"/>
        <v>0.1355172</v>
      </c>
      <c r="S84" s="25">
        <f t="shared" si="65"/>
        <v>0.0663974347579518</v>
      </c>
      <c r="T84" s="3">
        <v>0.01</v>
      </c>
      <c r="U84" s="26">
        <f t="shared" si="66"/>
        <v>0.000663974347579518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0.00615397434757952</v>
      </c>
      <c r="AU84" s="29">
        <f t="shared" si="70"/>
        <v>52.122</v>
      </c>
      <c r="AV84" s="1">
        <f t="shared" si="71"/>
        <v>0.26</v>
      </c>
      <c r="AW84" s="2">
        <f t="shared" si="75"/>
        <v>0.826916666666667</v>
      </c>
      <c r="AX84" s="1">
        <f t="shared" si="72"/>
        <v>462.047526294074</v>
      </c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</row>
    <row r="85" s="1" customFormat="1" spans="1:51">
      <c r="A85" s="13"/>
      <c r="B85" s="13"/>
      <c r="C85" s="16">
        <v>11</v>
      </c>
      <c r="D85" s="19">
        <v>-0.601936367766666</v>
      </c>
      <c r="E85" s="20">
        <f t="shared" si="73"/>
        <v>9.54890716290323</v>
      </c>
      <c r="F85" s="16" t="s">
        <v>75</v>
      </c>
      <c r="G85" s="13">
        <v>12</v>
      </c>
      <c r="H85" s="18">
        <f t="shared" si="57"/>
        <v>-0.601936367766666</v>
      </c>
      <c r="I85" s="18">
        <f t="shared" si="58"/>
        <v>272.548063632233</v>
      </c>
      <c r="J85" s="18">
        <f t="shared" si="59"/>
        <v>0.0161070674816578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1.08234793732228</v>
      </c>
      <c r="P85" s="18">
        <f t="shared" si="62"/>
        <v>0.0174334512650831</v>
      </c>
      <c r="Q85" s="24">
        <f t="shared" si="63"/>
        <v>0.00453269732892162</v>
      </c>
      <c r="R85" s="18">
        <f t="shared" si="64"/>
        <v>0.1355172</v>
      </c>
      <c r="S85" s="25">
        <f t="shared" si="65"/>
        <v>0.0334473950828501</v>
      </c>
      <c r="T85" s="3">
        <v>0.01</v>
      </c>
      <c r="U85" s="26">
        <f t="shared" si="66"/>
        <v>0.000334473950828501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0.0058244739508285</v>
      </c>
      <c r="AU85" s="29">
        <f t="shared" si="70"/>
        <v>52.122</v>
      </c>
      <c r="AV85" s="1">
        <f t="shared" si="71"/>
        <v>0.26</v>
      </c>
      <c r="AW85" s="2">
        <f t="shared" si="75"/>
        <v>0.826916666666667</v>
      </c>
      <c r="AX85" s="1">
        <f t="shared" si="72"/>
        <v>437.308254624603</v>
      </c>
      <c r="AY85" s="1">
        <f>SUM(AX74:AX85)</f>
        <v>9274.30397576172</v>
      </c>
    </row>
    <row r="86" s="1" customFormat="1" spans="1:46">
      <c r="A86" s="13"/>
      <c r="B86" s="13"/>
      <c r="C86" s="16">
        <v>12</v>
      </c>
      <c r="D86" s="19">
        <v>-11.1647985779032</v>
      </c>
      <c r="E86" s="20">
        <f t="shared" si="73"/>
        <v>-0.601936367766666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44</v>
      </c>
      <c r="T88" s="23"/>
      <c r="U88" s="23"/>
      <c r="V88" s="23" t="s">
        <v>45</v>
      </c>
      <c r="W88" s="23"/>
      <c r="X88" s="23"/>
      <c r="Y88" s="23" t="s">
        <v>46</v>
      </c>
      <c r="Z88" s="23"/>
      <c r="AA88" s="23"/>
      <c r="AB88" s="23" t="s">
        <v>47</v>
      </c>
      <c r="AC88" s="23"/>
      <c r="AD88" s="23"/>
      <c r="AE88" s="23" t="s">
        <v>48</v>
      </c>
      <c r="AF88" s="23"/>
      <c r="AG88" s="23"/>
      <c r="AH88" s="23" t="s">
        <v>49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51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4" t="s">
        <v>11</v>
      </c>
      <c r="AR89" s="34" t="s">
        <v>12</v>
      </c>
      <c r="AS89" s="34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-8</v>
      </c>
      <c r="E90" s="16"/>
      <c r="F90" s="16"/>
      <c r="G90" s="13">
        <v>1</v>
      </c>
      <c r="H90" s="18">
        <f t="shared" ref="H90:H101" si="76">E91</f>
        <v>-8</v>
      </c>
      <c r="I90" s="18">
        <f t="shared" ref="I90:I101" si="77">H90+273.15</f>
        <v>265.15</v>
      </c>
      <c r="J90" s="18">
        <f t="shared" ref="J90:J101" si="78">EXP(($C$16*(I90-$C$14))/($C$17*I90*$C$14))</f>
        <v>0.00594457272578051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0.00169241985502971</v>
      </c>
      <c r="Q90" s="24">
        <f t="shared" ref="Q90:Q101" si="82">P90*$B$76</f>
        <v>0.000440029162307725</v>
      </c>
      <c r="R90" s="18">
        <f t="shared" ref="R90:R101" si="83">L90*$B$76</f>
        <v>0.074022</v>
      </c>
      <c r="S90" s="25">
        <f t="shared" ref="S90:S101" si="84">Q90/R90</f>
        <v>0.00594457272578051</v>
      </c>
      <c r="T90" s="3">
        <v>0.01</v>
      </c>
      <c r="U90" s="26">
        <f t="shared" ref="U90:U101" si="85">S90*T90</f>
        <v>5.94457272578051e-5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0.00554944572725781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>$E$9/12</f>
        <v>9.78583333333333</v>
      </c>
      <c r="AX90" s="1">
        <f t="shared" ref="AX90:AX101" si="91">AW90*10000*AV90*0.67*AU90*AT90</f>
        <v>2693.2895192723</v>
      </c>
      <c r="AZ90" s="2">
        <f>$E$10/12</f>
        <v>0.693422241505408</v>
      </c>
      <c r="BA90" s="1">
        <f t="shared" ref="BA90:BA101" si="92">AZ90*10000*AV90*0.67*AU90*AT90</f>
        <v>190.845970073422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-12.1652889481613</v>
      </c>
      <c r="E91" s="20">
        <f t="shared" ref="E91:E102" si="93">D90</f>
        <v>-8</v>
      </c>
      <c r="F91" s="16" t="s">
        <v>73</v>
      </c>
      <c r="G91" s="13">
        <v>2</v>
      </c>
      <c r="H91" s="18">
        <f t="shared" si="76"/>
        <v>-12.1652889481613</v>
      </c>
      <c r="I91" s="18">
        <f t="shared" si="77"/>
        <v>260.984711051839</v>
      </c>
      <c r="J91" s="18">
        <f t="shared" si="78"/>
        <v>0.00330819360172553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0.56770758014497</v>
      </c>
      <c r="P91" s="18">
        <f t="shared" si="81"/>
        <v>0.00187808658428667</v>
      </c>
      <c r="Q91" s="24">
        <f t="shared" si="82"/>
        <v>0.000488302511914535</v>
      </c>
      <c r="R91" s="18">
        <f t="shared" si="83"/>
        <v>0.074022</v>
      </c>
      <c r="S91" s="25">
        <f t="shared" si="84"/>
        <v>0.00659672140599464</v>
      </c>
      <c r="T91" s="3">
        <v>0.01</v>
      </c>
      <c r="U91" s="26">
        <f t="shared" si="85"/>
        <v>6.59672140599464e-5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0.00555596721405995</v>
      </c>
      <c r="AU91" s="29">
        <f t="shared" si="89"/>
        <v>28.47</v>
      </c>
      <c r="AV91" s="1">
        <f t="shared" si="90"/>
        <v>0.26</v>
      </c>
      <c r="AW91" s="2">
        <f t="shared" ref="AW91:AW101" si="95">$E$9/12</f>
        <v>9.78583333333333</v>
      </c>
      <c r="AX91" s="1">
        <f t="shared" si="91"/>
        <v>2696.45456546205</v>
      </c>
      <c r="AZ91" s="2">
        <f t="shared" ref="AZ91:AZ101" si="96">$E$10/12</f>
        <v>0.693422241505408</v>
      </c>
      <c r="BA91" s="1">
        <f t="shared" si="92"/>
        <v>191.07024462916</v>
      </c>
    </row>
    <row r="92" s="1" customFormat="1" spans="1:53">
      <c r="A92" s="13" t="s">
        <v>37</v>
      </c>
      <c r="B92" s="13">
        <v>0.33</v>
      </c>
      <c r="C92" s="16">
        <v>2</v>
      </c>
      <c r="D92" s="19">
        <v>-7.88617617013793</v>
      </c>
      <c r="E92" s="20">
        <f t="shared" si="93"/>
        <v>-12.1652889481613</v>
      </c>
      <c r="F92" s="16" t="s">
        <v>73</v>
      </c>
      <c r="G92" s="13">
        <v>3</v>
      </c>
      <c r="H92" s="18">
        <f t="shared" si="76"/>
        <v>-7.88617617013793</v>
      </c>
      <c r="I92" s="18">
        <f t="shared" si="77"/>
        <v>265.263823829862</v>
      </c>
      <c r="J92" s="18">
        <f t="shared" si="78"/>
        <v>0.0060389844814262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0.850529493560684</v>
      </c>
      <c r="P92" s="18">
        <f t="shared" si="81"/>
        <v>0.00513633441260825</v>
      </c>
      <c r="Q92" s="24">
        <f t="shared" si="82"/>
        <v>0.00133544694727815</v>
      </c>
      <c r="R92" s="18">
        <f t="shared" si="83"/>
        <v>0.074022</v>
      </c>
      <c r="S92" s="25">
        <f t="shared" si="84"/>
        <v>0.0180412167636398</v>
      </c>
      <c r="T92" s="3">
        <v>0.01</v>
      </c>
      <c r="U92" s="26">
        <f t="shared" si="85"/>
        <v>0.000180412167636398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0.0056704121676364</v>
      </c>
      <c r="AU92" s="29">
        <f t="shared" si="89"/>
        <v>28.47</v>
      </c>
      <c r="AV92" s="1">
        <f t="shared" si="90"/>
        <v>0.26</v>
      </c>
      <c r="AW92" s="2">
        <f t="shared" si="95"/>
        <v>9.78583333333333</v>
      </c>
      <c r="AX92" s="1">
        <f t="shared" si="91"/>
        <v>2751.99766096204</v>
      </c>
      <c r="AZ92" s="2">
        <f t="shared" si="96"/>
        <v>0.693422241505408</v>
      </c>
      <c r="BA92" s="1">
        <f t="shared" si="92"/>
        <v>195.006017543926</v>
      </c>
    </row>
    <row r="93" s="1" customFormat="1" spans="1:53">
      <c r="A93" s="13"/>
      <c r="B93" s="13"/>
      <c r="C93" s="16">
        <v>3</v>
      </c>
      <c r="D93" s="19">
        <v>-0.11315150616129</v>
      </c>
      <c r="E93" s="20">
        <f t="shared" si="93"/>
        <v>-7.88617617013793</v>
      </c>
      <c r="F93" s="16" t="s">
        <v>73</v>
      </c>
      <c r="G93" s="13">
        <v>4</v>
      </c>
      <c r="H93" s="18">
        <f t="shared" si="76"/>
        <v>-0.11315150616129</v>
      </c>
      <c r="I93" s="18">
        <f t="shared" si="77"/>
        <v>273.036848493839</v>
      </c>
      <c r="J93" s="18">
        <f t="shared" si="78"/>
        <v>0.017170835961369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1.13009315914808</v>
      </c>
      <c r="P93" s="18">
        <f t="shared" si="81"/>
        <v>0.0194046442567969</v>
      </c>
      <c r="Q93" s="24">
        <f t="shared" si="82"/>
        <v>0.00504520750676719</v>
      </c>
      <c r="R93" s="18">
        <f t="shared" si="83"/>
        <v>0.074022</v>
      </c>
      <c r="S93" s="25">
        <f t="shared" si="84"/>
        <v>0.0681582165676041</v>
      </c>
      <c r="T93" s="3">
        <v>0.01</v>
      </c>
      <c r="U93" s="26">
        <f t="shared" si="85"/>
        <v>0.000681582165676041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0.00617158216567604</v>
      </c>
      <c r="AU93" s="29">
        <f t="shared" si="89"/>
        <v>28.47</v>
      </c>
      <c r="AV93" s="1">
        <f t="shared" si="90"/>
        <v>0.26</v>
      </c>
      <c r="AW93" s="2">
        <f t="shared" si="95"/>
        <v>9.78583333333333</v>
      </c>
      <c r="AX93" s="1">
        <f t="shared" si="91"/>
        <v>2995.22842119165</v>
      </c>
      <c r="AZ93" s="2">
        <f t="shared" si="96"/>
        <v>0.693422241505408</v>
      </c>
      <c r="BA93" s="1">
        <f t="shared" si="92"/>
        <v>212.241301777408</v>
      </c>
    </row>
    <row r="94" s="1" customFormat="1" spans="1:53">
      <c r="A94" s="13"/>
      <c r="B94" s="13"/>
      <c r="C94" s="16">
        <v>4</v>
      </c>
      <c r="D94" s="19">
        <v>10.1847054204333</v>
      </c>
      <c r="E94" s="20">
        <f t="shared" si="93"/>
        <v>-0.11315150616129</v>
      </c>
      <c r="F94" s="16" t="s">
        <v>73</v>
      </c>
      <c r="G94" s="13">
        <v>5</v>
      </c>
      <c r="H94" s="18">
        <f t="shared" si="76"/>
        <v>10.1847054204333</v>
      </c>
      <c r="I94" s="18">
        <f t="shared" si="77"/>
        <v>283.334705420433</v>
      </c>
      <c r="J94" s="18">
        <f t="shared" si="78"/>
        <v>0.062760225820135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1.05515408914671</v>
      </c>
      <c r="O94" s="18">
        <f t="shared" si="94"/>
        <v>0.340234425744564</v>
      </c>
      <c r="P94" s="18">
        <f t="shared" si="81"/>
        <v>0.0213531893915128</v>
      </c>
      <c r="Q94" s="24">
        <f t="shared" si="82"/>
        <v>0.00555182924179333</v>
      </c>
      <c r="R94" s="18">
        <f t="shared" si="83"/>
        <v>0.074022</v>
      </c>
      <c r="S94" s="25">
        <f t="shared" si="84"/>
        <v>0.0750024214665008</v>
      </c>
      <c r="T94" s="3">
        <v>0.01</v>
      </c>
      <c r="U94" s="26">
        <f t="shared" si="85"/>
        <v>0.000750024214665008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0.010700024214665</v>
      </c>
      <c r="AU94" s="29">
        <f t="shared" si="89"/>
        <v>28.47</v>
      </c>
      <c r="AV94" s="1">
        <f t="shared" si="90"/>
        <v>0.26</v>
      </c>
      <c r="AW94" s="2">
        <f t="shared" si="95"/>
        <v>9.78583333333333</v>
      </c>
      <c r="AX94" s="1">
        <f t="shared" si="91"/>
        <v>5192.99845239812</v>
      </c>
      <c r="AZ94" s="2">
        <f t="shared" si="96"/>
        <v>0.693422241505408</v>
      </c>
      <c r="BA94" s="1">
        <f t="shared" si="92"/>
        <v>367.974857565803</v>
      </c>
    </row>
    <row r="95" s="1" customFormat="1" spans="1:53">
      <c r="A95" s="13"/>
      <c r="B95" s="13"/>
      <c r="C95" s="16">
        <v>5</v>
      </c>
      <c r="D95" s="19">
        <v>17.8657477874194</v>
      </c>
      <c r="E95" s="20">
        <f t="shared" si="93"/>
        <v>10.1847054204333</v>
      </c>
      <c r="F95" s="16" t="s">
        <v>75</v>
      </c>
      <c r="G95" s="13">
        <v>6</v>
      </c>
      <c r="H95" s="18">
        <f t="shared" si="76"/>
        <v>17.8657477874194</v>
      </c>
      <c r="I95" s="18">
        <f t="shared" si="77"/>
        <v>291.015747787419</v>
      </c>
      <c r="J95" s="18">
        <f t="shared" si="78"/>
        <v>0.155453611265338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0.603581236353051</v>
      </c>
      <c r="P95" s="18">
        <f t="shared" si="81"/>
        <v>0.0938288828830793</v>
      </c>
      <c r="Q95" s="24">
        <f t="shared" si="82"/>
        <v>0.0243955095496006</v>
      </c>
      <c r="R95" s="18">
        <f t="shared" si="83"/>
        <v>0.074022</v>
      </c>
      <c r="S95" s="25">
        <f t="shared" si="84"/>
        <v>0.329571067379976</v>
      </c>
      <c r="T95" s="3">
        <v>0.01</v>
      </c>
      <c r="U95" s="26">
        <f t="shared" si="85"/>
        <v>0.00329571067379976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0.0132457106737998</v>
      </c>
      <c r="AU95" s="29">
        <f t="shared" si="89"/>
        <v>28.47</v>
      </c>
      <c r="AV95" s="1">
        <f t="shared" si="90"/>
        <v>0.26</v>
      </c>
      <c r="AW95" s="2">
        <f t="shared" si="95"/>
        <v>9.78583333333333</v>
      </c>
      <c r="AX95" s="1">
        <f t="shared" si="91"/>
        <v>6428.48592208619</v>
      </c>
      <c r="AZ95" s="2">
        <f t="shared" si="96"/>
        <v>0.693422241505408</v>
      </c>
      <c r="BA95" s="1">
        <f t="shared" si="92"/>
        <v>455.521258715385</v>
      </c>
    </row>
    <row r="96" s="1" customFormat="1" spans="1:53">
      <c r="A96" s="13"/>
      <c r="B96" s="13"/>
      <c r="C96" s="16">
        <v>6</v>
      </c>
      <c r="D96" s="19">
        <v>20.7308500763333</v>
      </c>
      <c r="E96" s="20">
        <f t="shared" si="93"/>
        <v>17.8657477874194</v>
      </c>
      <c r="F96" s="16" t="s">
        <v>73</v>
      </c>
      <c r="G96" s="13">
        <v>7</v>
      </c>
      <c r="H96" s="18">
        <f t="shared" si="76"/>
        <v>20.7308500763333</v>
      </c>
      <c r="I96" s="18">
        <f t="shared" si="77"/>
        <v>293.880850076333</v>
      </c>
      <c r="J96" s="18">
        <f t="shared" si="78"/>
        <v>0.215408337503819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0.794452353469972</v>
      </c>
      <c r="P96" s="18">
        <f t="shared" si="81"/>
        <v>0.171131660686963</v>
      </c>
      <c r="Q96" s="24">
        <f t="shared" si="82"/>
        <v>0.0444942317786104</v>
      </c>
      <c r="R96" s="18">
        <f t="shared" si="83"/>
        <v>0.074022</v>
      </c>
      <c r="S96" s="25">
        <f t="shared" si="84"/>
        <v>0.601094698584345</v>
      </c>
      <c r="T96" s="3">
        <v>0.01</v>
      </c>
      <c r="U96" s="26">
        <f t="shared" si="85"/>
        <v>0.00601094698584345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0.005</v>
      </c>
      <c r="AF96" s="3">
        <v>0.49</v>
      </c>
      <c r="AG96" s="26">
        <f t="shared" si="86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7"/>
        <v>0.0075</v>
      </c>
      <c r="AT96" s="2">
        <f t="shared" si="88"/>
        <v>0.0159609469858434</v>
      </c>
      <c r="AU96" s="29">
        <f t="shared" si="89"/>
        <v>28.47</v>
      </c>
      <c r="AV96" s="1">
        <f t="shared" si="90"/>
        <v>0.26</v>
      </c>
      <c r="AW96" s="2">
        <f t="shared" si="95"/>
        <v>9.78583333333333</v>
      </c>
      <c r="AX96" s="1">
        <f t="shared" si="91"/>
        <v>7746.26031992474</v>
      </c>
      <c r="AZ96" s="2">
        <f t="shared" si="96"/>
        <v>0.693422241505408</v>
      </c>
      <c r="BA96" s="1">
        <f t="shared" si="92"/>
        <v>548.898495545596</v>
      </c>
    </row>
    <row r="97" s="1" customFormat="1" spans="1:53">
      <c r="A97" s="13"/>
      <c r="B97" s="13"/>
      <c r="C97" s="16">
        <v>7</v>
      </c>
      <c r="D97" s="19">
        <v>23.9197881680645</v>
      </c>
      <c r="E97" s="20">
        <f t="shared" si="93"/>
        <v>20.7308500763333</v>
      </c>
      <c r="F97" s="16" t="s">
        <v>73</v>
      </c>
      <c r="G97" s="13">
        <v>8</v>
      </c>
      <c r="H97" s="18">
        <f t="shared" si="76"/>
        <v>23.9197881680645</v>
      </c>
      <c r="I97" s="18">
        <f t="shared" si="77"/>
        <v>297.069788168065</v>
      </c>
      <c r="J97" s="18">
        <f t="shared" si="78"/>
        <v>0.307413288533727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0.908020692783009</v>
      </c>
      <c r="P97" s="18">
        <f t="shared" si="81"/>
        <v>0.279137627225098</v>
      </c>
      <c r="Q97" s="24">
        <f t="shared" si="82"/>
        <v>0.0725757830785254</v>
      </c>
      <c r="R97" s="18">
        <f t="shared" si="83"/>
        <v>0.074022</v>
      </c>
      <c r="S97" s="25">
        <f t="shared" si="84"/>
        <v>0.980462336582711</v>
      </c>
      <c r="T97" s="3">
        <v>0.01</v>
      </c>
      <c r="U97" s="26">
        <f t="shared" si="85"/>
        <v>0.00980462336582711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0.005</v>
      </c>
      <c r="AF97" s="3">
        <v>0.49</v>
      </c>
      <c r="AG97" s="26">
        <f t="shared" si="86"/>
        <v>0.00245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0.015</v>
      </c>
      <c r="AR97" s="3">
        <v>0.5</v>
      </c>
      <c r="AS97" s="3">
        <f t="shared" si="87"/>
        <v>0.0075</v>
      </c>
      <c r="AT97" s="2">
        <f t="shared" si="88"/>
        <v>0.0197546233658271</v>
      </c>
      <c r="AU97" s="29">
        <f t="shared" si="89"/>
        <v>28.47</v>
      </c>
      <c r="AV97" s="1">
        <f t="shared" si="90"/>
        <v>0.26</v>
      </c>
      <c r="AW97" s="2">
        <f t="shared" si="95"/>
        <v>9.78583333333333</v>
      </c>
      <c r="AX97" s="1">
        <f t="shared" si="91"/>
        <v>9587.42957103295</v>
      </c>
      <c r="AZ97" s="2">
        <f t="shared" si="96"/>
        <v>0.693422241505408</v>
      </c>
      <c r="BA97" s="1">
        <f t="shared" si="92"/>
        <v>679.363389602749</v>
      </c>
    </row>
    <row r="98" s="1" customFormat="1" spans="1:53">
      <c r="A98" s="13"/>
      <c r="B98" s="13"/>
      <c r="C98" s="16">
        <v>8</v>
      </c>
      <c r="D98" s="19">
        <v>22.6759964493548</v>
      </c>
      <c r="E98" s="20">
        <f t="shared" si="93"/>
        <v>23.9197881680645</v>
      </c>
      <c r="F98" s="16" t="s">
        <v>73</v>
      </c>
      <c r="G98" s="13">
        <v>9</v>
      </c>
      <c r="H98" s="18">
        <f t="shared" si="76"/>
        <v>22.6759964493548</v>
      </c>
      <c r="I98" s="18">
        <f t="shared" si="77"/>
        <v>295.825996449355</v>
      </c>
      <c r="J98" s="18">
        <f t="shared" si="78"/>
        <v>0.267839228797006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0.913583065557911</v>
      </c>
      <c r="P98" s="18">
        <f t="shared" si="81"/>
        <v>0.244693383721035</v>
      </c>
      <c r="Q98" s="24">
        <f t="shared" si="82"/>
        <v>0.0636202797674692</v>
      </c>
      <c r="R98" s="18">
        <f t="shared" si="83"/>
        <v>0.074022</v>
      </c>
      <c r="S98" s="25">
        <f t="shared" si="84"/>
        <v>0.859477989887725</v>
      </c>
      <c r="T98" s="3">
        <v>0.01</v>
      </c>
      <c r="U98" s="26">
        <f t="shared" si="85"/>
        <v>0.00859477989887725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0.005</v>
      </c>
      <c r="AF98" s="3">
        <v>0.49</v>
      </c>
      <c r="AG98" s="26">
        <f t="shared" si="86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0.0185447798988773</v>
      </c>
      <c r="AU98" s="29">
        <f t="shared" si="89"/>
        <v>28.47</v>
      </c>
      <c r="AV98" s="1">
        <f t="shared" si="90"/>
        <v>0.26</v>
      </c>
      <c r="AW98" s="2">
        <f t="shared" si="95"/>
        <v>9.78583333333333</v>
      </c>
      <c r="AX98" s="1">
        <f t="shared" si="91"/>
        <v>9000.2612501516</v>
      </c>
      <c r="AZ98" s="2">
        <f t="shared" si="96"/>
        <v>0.693422241505408</v>
      </c>
      <c r="BA98" s="1">
        <f t="shared" si="92"/>
        <v>637.756756898345</v>
      </c>
    </row>
    <row r="99" s="1" customFormat="1" spans="1:53">
      <c r="A99" s="13"/>
      <c r="B99" s="13"/>
      <c r="C99" s="16">
        <v>9</v>
      </c>
      <c r="D99" s="19">
        <v>17.3415404866667</v>
      </c>
      <c r="E99" s="20">
        <f t="shared" si="93"/>
        <v>22.6759964493548</v>
      </c>
      <c r="F99" s="16" t="s">
        <v>73</v>
      </c>
      <c r="G99" s="13">
        <v>10</v>
      </c>
      <c r="H99" s="18">
        <f t="shared" si="76"/>
        <v>17.3415404866667</v>
      </c>
      <c r="I99" s="18">
        <f t="shared" si="77"/>
        <v>290.491540486667</v>
      </c>
      <c r="J99" s="18">
        <f t="shared" si="78"/>
        <v>0.146345569586768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0.953589681836875</v>
      </c>
      <c r="P99" s="18">
        <f t="shared" si="81"/>
        <v>0.139553625140482</v>
      </c>
      <c r="Q99" s="24">
        <f t="shared" si="82"/>
        <v>0.0362839425365254</v>
      </c>
      <c r="R99" s="18">
        <f t="shared" si="83"/>
        <v>0.074022</v>
      </c>
      <c r="S99" s="25">
        <f t="shared" si="84"/>
        <v>0.490177819250026</v>
      </c>
      <c r="T99" s="3">
        <v>0.01</v>
      </c>
      <c r="U99" s="26">
        <f t="shared" si="85"/>
        <v>0.00490177819250026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0.001</v>
      </c>
      <c r="AF99" s="3">
        <v>0.49</v>
      </c>
      <c r="AG99" s="26">
        <f t="shared" si="86"/>
        <v>0.00049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</v>
      </c>
      <c r="AR99" s="3">
        <v>0.5</v>
      </c>
      <c r="AS99" s="3">
        <f t="shared" si="87"/>
        <v>0.005</v>
      </c>
      <c r="AT99" s="2">
        <f t="shared" si="88"/>
        <v>0.0103917781925003</v>
      </c>
      <c r="AU99" s="29">
        <f t="shared" si="89"/>
        <v>28.47</v>
      </c>
      <c r="AV99" s="1">
        <f t="shared" si="90"/>
        <v>0.26</v>
      </c>
      <c r="AW99" s="2">
        <f t="shared" si="95"/>
        <v>9.78583333333333</v>
      </c>
      <c r="AX99" s="1">
        <f t="shared" si="91"/>
        <v>5043.39868664567</v>
      </c>
      <c r="AZ99" s="2">
        <f t="shared" si="96"/>
        <v>0.693422241505408</v>
      </c>
      <c r="BA99" s="1">
        <f t="shared" si="92"/>
        <v>357.374247340469</v>
      </c>
    </row>
    <row r="100" s="1" customFormat="1" spans="1:53">
      <c r="A100" s="13"/>
      <c r="B100" s="13"/>
      <c r="C100" s="16">
        <v>10</v>
      </c>
      <c r="D100" s="19">
        <v>9.54890716290323</v>
      </c>
      <c r="E100" s="20">
        <f t="shared" si="93"/>
        <v>17.3415404866667</v>
      </c>
      <c r="F100" s="16" t="s">
        <v>73</v>
      </c>
      <c r="G100" s="13">
        <v>11</v>
      </c>
      <c r="H100" s="18">
        <f t="shared" si="76"/>
        <v>9.54890716290323</v>
      </c>
      <c r="I100" s="18">
        <f t="shared" si="77"/>
        <v>282.698907162903</v>
      </c>
      <c r="J100" s="18">
        <f t="shared" si="78"/>
        <v>0.0580923323439133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0.773334253861573</v>
      </c>
      <c r="O100" s="18">
        <f t="shared" si="94"/>
        <v>0.32540180283482</v>
      </c>
      <c r="P100" s="18">
        <f t="shared" si="81"/>
        <v>0.0189033496755889</v>
      </c>
      <c r="Q100" s="24">
        <f t="shared" si="82"/>
        <v>0.00491487091565311</v>
      </c>
      <c r="R100" s="18">
        <f t="shared" si="83"/>
        <v>0.074022</v>
      </c>
      <c r="S100" s="25">
        <f t="shared" si="84"/>
        <v>0.0663974347579519</v>
      </c>
      <c r="T100" s="3">
        <v>0.01</v>
      </c>
      <c r="U100" s="26">
        <f t="shared" si="85"/>
        <v>0.000663974347579519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0.00615397434757952</v>
      </c>
      <c r="AU100" s="29">
        <f t="shared" si="89"/>
        <v>28.47</v>
      </c>
      <c r="AV100" s="1">
        <f t="shared" si="90"/>
        <v>0.26</v>
      </c>
      <c r="AW100" s="2">
        <f t="shared" si="95"/>
        <v>9.78583333333333</v>
      </c>
      <c r="AX100" s="1">
        <f t="shared" si="91"/>
        <v>2986.68289173387</v>
      </c>
      <c r="AZ100" s="2">
        <f t="shared" si="96"/>
        <v>0.693422241505408</v>
      </c>
      <c r="BA100" s="1">
        <f t="shared" si="92"/>
        <v>211.635767226633</v>
      </c>
    </row>
    <row r="101" s="1" customFormat="1" spans="1:54">
      <c r="A101" s="13"/>
      <c r="B101" s="13"/>
      <c r="C101" s="16">
        <v>11</v>
      </c>
      <c r="D101" s="19">
        <v>-0.601936367766666</v>
      </c>
      <c r="E101" s="20">
        <f t="shared" si="93"/>
        <v>9.54890716290323</v>
      </c>
      <c r="F101" s="16" t="s">
        <v>75</v>
      </c>
      <c r="G101" s="13">
        <v>12</v>
      </c>
      <c r="H101" s="18">
        <f t="shared" si="76"/>
        <v>-0.601936367766666</v>
      </c>
      <c r="I101" s="18">
        <f t="shared" si="77"/>
        <v>272.548063632233</v>
      </c>
      <c r="J101" s="18">
        <f t="shared" si="78"/>
        <v>0.0161070674816578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0.591198453159231</v>
      </c>
      <c r="P101" s="18">
        <f t="shared" si="81"/>
        <v>0.00952247338008744</v>
      </c>
      <c r="Q101" s="24">
        <f t="shared" si="82"/>
        <v>0.00247584307882273</v>
      </c>
      <c r="R101" s="18">
        <f t="shared" si="83"/>
        <v>0.074022</v>
      </c>
      <c r="S101" s="25">
        <f t="shared" si="84"/>
        <v>0.0334473950828501</v>
      </c>
      <c r="T101" s="3">
        <v>0.01</v>
      </c>
      <c r="U101" s="26">
        <f t="shared" si="85"/>
        <v>0.000334473950828501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0.0058244739508285</v>
      </c>
      <c r="AU101" s="29">
        <f t="shared" si="89"/>
        <v>28.47</v>
      </c>
      <c r="AV101" s="1">
        <f t="shared" si="90"/>
        <v>0.26</v>
      </c>
      <c r="AW101" s="2">
        <f t="shared" si="95"/>
        <v>9.78583333333333</v>
      </c>
      <c r="AX101" s="1">
        <f t="shared" si="91"/>
        <v>2826.76782835977</v>
      </c>
      <c r="AY101" s="1">
        <f>SUM(AX90:AX101)</f>
        <v>59949.2550892209</v>
      </c>
      <c r="AZ101" s="2">
        <f t="shared" si="96"/>
        <v>0.693422241505408</v>
      </c>
      <c r="BA101" s="1">
        <f t="shared" si="92"/>
        <v>200.304217023582</v>
      </c>
      <c r="BB101" s="1">
        <f>SUM(BA90:BA101)</f>
        <v>4247.99252394248</v>
      </c>
    </row>
    <row r="102" s="1" customFormat="1" spans="1:46">
      <c r="A102" s="13"/>
      <c r="B102" s="13"/>
      <c r="C102" s="16">
        <v>12</v>
      </c>
      <c r="D102" s="19">
        <v>-11.1647985779032</v>
      </c>
      <c r="E102" s="20">
        <f t="shared" si="93"/>
        <v>-0.601936367766666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2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2"/>
  <sheetViews>
    <sheetView workbookViewId="0">
      <selection activeCell="J7" sqref="J7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H1" s="1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561.750984525465</v>
      </c>
      <c r="F2" s="3">
        <v>769.42</v>
      </c>
      <c r="G2" s="21">
        <f>(F2+F3+F4)/3</f>
        <v>1205.71666666667</v>
      </c>
      <c r="H2" s="1">
        <v>0.18</v>
      </c>
      <c r="I2" s="21">
        <f>(H3+H2+H4)/3</f>
        <v>0.136666666666667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21"/>
      <c r="H3" s="1">
        <v>0.13</v>
      </c>
      <c r="I3" s="21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21"/>
      <c r="H4" s="1">
        <v>0.1</v>
      </c>
      <c r="I4" s="21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1545.31232876712</v>
      </c>
      <c r="F5" s="3">
        <v>91.104</v>
      </c>
      <c r="G5" s="21">
        <f>(F5+F6)/2</f>
        <v>92.50925</v>
      </c>
      <c r="H5" s="1">
        <v>0.13</v>
      </c>
      <c r="I5" s="21">
        <f>(H5+H6)/2</f>
        <v>0.16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21"/>
      <c r="H6" s="1">
        <v>0.19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2393.18095027744</v>
      </c>
      <c r="F7" s="3">
        <v>122.786</v>
      </c>
      <c r="H7" s="1">
        <v>0.29</v>
      </c>
      <c r="M7" s="2"/>
    </row>
    <row r="8" s="1" customFormat="1" spans="1:13">
      <c r="A8" s="4" t="s">
        <v>6</v>
      </c>
      <c r="B8" s="5"/>
      <c r="C8" s="3"/>
      <c r="D8" s="3"/>
      <c r="E8" s="12">
        <v>0.521340800447337</v>
      </c>
      <c r="F8" s="3">
        <v>625.464</v>
      </c>
      <c r="H8" s="1">
        <v>0.26</v>
      </c>
      <c r="M8" s="2"/>
    </row>
    <row r="9" s="1" customFormat="1" spans="1:13">
      <c r="A9" s="4" t="s">
        <v>7</v>
      </c>
      <c r="B9" s="5"/>
      <c r="C9" s="3"/>
      <c r="D9" s="3"/>
      <c r="E9" s="12">
        <v>0.587765574985286</v>
      </c>
      <c r="F9" s="3">
        <v>341.64</v>
      </c>
      <c r="H9" s="1">
        <v>0.26</v>
      </c>
      <c r="M9" s="2"/>
    </row>
    <row r="10" s="1" customFormat="1" spans="1:13">
      <c r="A10" s="4" t="s">
        <v>8</v>
      </c>
      <c r="B10" s="5"/>
      <c r="C10" s="3"/>
      <c r="D10" s="3"/>
      <c r="E10" s="12">
        <v>0.0741377024497117</v>
      </c>
      <c r="F10" s="3">
        <v>341.64</v>
      </c>
      <c r="H10" s="1">
        <v>0.26</v>
      </c>
      <c r="M10" s="2"/>
    </row>
    <row r="11" s="1" customFormat="1" spans="1:47">
      <c r="A11" s="4" t="s">
        <v>9</v>
      </c>
      <c r="B11" s="5"/>
      <c r="C11" s="3"/>
      <c r="D11" s="3"/>
      <c r="E11" s="12">
        <v>0</v>
      </c>
      <c r="F11" s="3">
        <v>910.8575</v>
      </c>
      <c r="H11" s="1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13" t="s">
        <v>17</v>
      </c>
      <c r="B14" s="13" t="s">
        <v>18</v>
      </c>
      <c r="C14" s="13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AV38+AV53+AY69+AY85+AY101+BB101+AG69</f>
        <v>65405154.2171867</v>
      </c>
      <c r="J14" s="14" t="s">
        <v>21</v>
      </c>
      <c r="K14" s="14">
        <f>I14/(10000*1000)</f>
        <v>6.54051542171867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23</v>
      </c>
      <c r="B15" s="13" t="s">
        <v>18</v>
      </c>
      <c r="C15" s="13"/>
      <c r="D15" s="13"/>
      <c r="E15" s="13"/>
      <c r="F15" s="13"/>
      <c r="G15" s="14"/>
      <c r="H15" s="14" t="s">
        <v>24</v>
      </c>
      <c r="I15" s="14">
        <v>40982369.3185134</v>
      </c>
      <c r="J15" s="14" t="s">
        <v>21</v>
      </c>
      <c r="K15" s="14">
        <f>I15/(10000*1000)</f>
        <v>4.09823693185134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25</v>
      </c>
      <c r="B16" s="13" t="s">
        <v>26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27</v>
      </c>
      <c r="B17" s="13" t="s">
        <v>28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13" t="s">
        <v>31</v>
      </c>
      <c r="B18" s="13" t="s">
        <v>32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34</v>
      </c>
      <c r="B19" s="13" t="s">
        <v>32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37</v>
      </c>
      <c r="B20" s="13" t="s">
        <v>38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39</v>
      </c>
      <c r="B21" s="13" t="s">
        <v>40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41</v>
      </c>
      <c r="B22" s="13" t="s">
        <v>36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42</v>
      </c>
      <c r="B23" s="13" t="s">
        <v>43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44</v>
      </c>
      <c r="T25" s="23"/>
      <c r="U25" s="23"/>
      <c r="V25" s="23" t="s">
        <v>45</v>
      </c>
      <c r="W25" s="23"/>
      <c r="X25" s="23"/>
      <c r="Y25" s="23" t="s">
        <v>46</v>
      </c>
      <c r="Z25" s="23"/>
      <c r="AA25" s="23"/>
      <c r="AB25" s="23" t="s">
        <v>47</v>
      </c>
      <c r="AC25" s="23"/>
      <c r="AD25" s="23"/>
      <c r="AE25" s="23" t="s">
        <v>48</v>
      </c>
      <c r="AF25" s="23"/>
      <c r="AG25" s="23"/>
      <c r="AH25" s="23" t="s">
        <v>49</v>
      </c>
      <c r="AI25" s="23"/>
      <c r="AJ25" s="23"/>
      <c r="AK25" s="31" t="s">
        <v>50</v>
      </c>
      <c r="AL25" s="32"/>
      <c r="AM25" s="33"/>
      <c r="AN25" s="23" t="s">
        <v>51</v>
      </c>
      <c r="AO25" s="23"/>
      <c r="AP25" s="23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4" t="s">
        <v>11</v>
      </c>
      <c r="AO26" s="34" t="s">
        <v>12</v>
      </c>
      <c r="AP26" s="34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1205.71666666667</v>
      </c>
      <c r="C27" s="16" t="s">
        <v>72</v>
      </c>
      <c r="D27" s="17">
        <v>-15</v>
      </c>
      <c r="E27" s="16"/>
      <c r="F27" s="16"/>
      <c r="G27" s="13">
        <v>1</v>
      </c>
      <c r="H27" s="18">
        <f t="shared" ref="H27:H38" si="0">E28</f>
        <v>-15</v>
      </c>
      <c r="I27" s="18">
        <f t="shared" ref="I27:I38" si="1">H27+273.15</f>
        <v>258.15</v>
      </c>
      <c r="J27" s="18">
        <f t="shared" ref="J27:J38" si="2">EXP(($C$16*(I27-$C$14))/($C$17*I27*$C$14))</f>
        <v>0.00219620150298724</v>
      </c>
      <c r="K27" s="18">
        <f t="shared" ref="K27:K38" si="3">$B$27/12</f>
        <v>100.476388888889</v>
      </c>
      <c r="L27" s="18">
        <f t="shared" ref="L27:L38" si="4">K27*$B$28/100</f>
        <v>1.00476388888889</v>
      </c>
      <c r="M27" s="13" t="s">
        <v>73</v>
      </c>
      <c r="N27" s="13"/>
      <c r="O27" s="18">
        <f>L27</f>
        <v>1.00476388888889</v>
      </c>
      <c r="P27" s="18">
        <f t="shared" ref="P27:P38" si="5">O27*J27</f>
        <v>0.00220666396292508</v>
      </c>
      <c r="Q27" s="24">
        <f t="shared" ref="Q27:Q38" si="6">P27*$B$29</f>
        <v>0.000301577408266428</v>
      </c>
      <c r="R27" s="18">
        <f t="shared" ref="R27:R38" si="7">L27*$B$29</f>
        <v>0.137317731481481</v>
      </c>
      <c r="S27" s="25">
        <f t="shared" ref="S27:S38" si="8">Q27/R27</f>
        <v>0.00219620150298724</v>
      </c>
      <c r="T27" s="3">
        <v>0.01</v>
      </c>
      <c r="U27" s="26">
        <f t="shared" ref="U27:U38" si="9">S27*T27</f>
        <v>2.19620150298724e-5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0.0219219620150299</v>
      </c>
      <c r="AR27" s="29">
        <f t="shared" ref="AR27:AR38" si="15">$B$27/12</f>
        <v>100.476388888889</v>
      </c>
      <c r="AS27" s="1">
        <f t="shared" ref="AS27:AS38" si="16">$B$29</f>
        <v>0.136666666666667</v>
      </c>
      <c r="AT27" s="2">
        <f>$E$2/12</f>
        <v>46.8125820437888</v>
      </c>
      <c r="AU27" s="1">
        <f t="shared" ref="AU27:AU38" si="17">AT27*10000*AS27*0.67*AR27*AQ27</f>
        <v>94415.5309949448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-17.747600803871</v>
      </c>
      <c r="E28" s="20">
        <f t="shared" ref="E28:E39" si="18">D27</f>
        <v>-15</v>
      </c>
      <c r="F28" s="16" t="s">
        <v>73</v>
      </c>
      <c r="G28" s="13">
        <v>2</v>
      </c>
      <c r="H28" s="18">
        <f t="shared" si="0"/>
        <v>-17.747600803871</v>
      </c>
      <c r="I28" s="18">
        <f t="shared" si="1"/>
        <v>255.402399196129</v>
      </c>
      <c r="J28" s="18">
        <f t="shared" si="2"/>
        <v>0.00146369844552621</v>
      </c>
      <c r="K28" s="18">
        <f t="shared" si="3"/>
        <v>100.476388888889</v>
      </c>
      <c r="L28" s="18">
        <f t="shared" si="4"/>
        <v>1.00476388888889</v>
      </c>
      <c r="M28" s="13" t="s">
        <v>73</v>
      </c>
      <c r="N28" s="13"/>
      <c r="O28" s="18">
        <f t="shared" ref="O28:O38" si="19">L28+O27-P27-N28</f>
        <v>2.00732111381485</v>
      </c>
      <c r="P28" s="18">
        <f t="shared" si="5"/>
        <v>0.00293811279396274</v>
      </c>
      <c r="Q28" s="24">
        <f t="shared" si="6"/>
        <v>0.000401542081841574</v>
      </c>
      <c r="R28" s="18">
        <f t="shared" si="7"/>
        <v>0.137317731481481</v>
      </c>
      <c r="S28" s="25">
        <f t="shared" si="8"/>
        <v>0.00292418231432643</v>
      </c>
      <c r="T28" s="3">
        <v>0.01</v>
      </c>
      <c r="U28" s="26">
        <f t="shared" si="9"/>
        <v>2.92418231432643e-5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0.0219292418231433</v>
      </c>
      <c r="AR28" s="29">
        <f t="shared" si="15"/>
        <v>100.476388888889</v>
      </c>
      <c r="AS28" s="1">
        <f t="shared" si="16"/>
        <v>0.136666666666667</v>
      </c>
      <c r="AT28" s="2">
        <f t="shared" ref="AT28:AT38" si="20">$E$2/12</f>
        <v>46.8125820437888</v>
      </c>
      <c r="AU28" s="1">
        <f t="shared" si="17"/>
        <v>94446.8843449824</v>
      </c>
    </row>
    <row r="29" s="1" customFormat="1" spans="1:47">
      <c r="A29" s="13" t="s">
        <v>37</v>
      </c>
      <c r="B29" s="13">
        <f>I2</f>
        <v>0.136666666666667</v>
      </c>
      <c r="C29" s="16">
        <v>2</v>
      </c>
      <c r="D29" s="19">
        <v>-12.646554755</v>
      </c>
      <c r="E29" s="20">
        <f t="shared" si="18"/>
        <v>-17.747600803871</v>
      </c>
      <c r="F29" s="16" t="s">
        <v>73</v>
      </c>
      <c r="G29" s="13">
        <v>3</v>
      </c>
      <c r="H29" s="18">
        <f t="shared" si="0"/>
        <v>-12.646554755</v>
      </c>
      <c r="I29" s="18">
        <f t="shared" si="1"/>
        <v>260.503445245</v>
      </c>
      <c r="J29" s="18">
        <f t="shared" si="2"/>
        <v>0.00308785915733533</v>
      </c>
      <c r="K29" s="18">
        <f t="shared" si="3"/>
        <v>100.476388888889</v>
      </c>
      <c r="L29" s="18">
        <f t="shared" si="4"/>
        <v>1.00476388888889</v>
      </c>
      <c r="M29" s="13" t="s">
        <v>73</v>
      </c>
      <c r="N29" s="13"/>
      <c r="O29" s="18">
        <f t="shared" si="19"/>
        <v>3.00914688990978</v>
      </c>
      <c r="P29" s="18">
        <f t="shared" si="5"/>
        <v>0.00929182177977504</v>
      </c>
      <c r="Q29" s="24">
        <f t="shared" si="6"/>
        <v>0.00126988230990259</v>
      </c>
      <c r="R29" s="18">
        <f t="shared" si="7"/>
        <v>0.137317731481481</v>
      </c>
      <c r="S29" s="25">
        <f t="shared" si="8"/>
        <v>0.00924776644794663</v>
      </c>
      <c r="T29" s="3">
        <v>0.01</v>
      </c>
      <c r="U29" s="26">
        <f t="shared" si="9"/>
        <v>9.24776644794663e-5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0.0219924776644795</v>
      </c>
      <c r="AR29" s="29">
        <f t="shared" si="15"/>
        <v>100.476388888889</v>
      </c>
      <c r="AS29" s="1">
        <f t="shared" si="16"/>
        <v>0.136666666666667</v>
      </c>
      <c r="AT29" s="2">
        <f t="shared" si="20"/>
        <v>46.8125820437888</v>
      </c>
      <c r="AU29" s="1">
        <f t="shared" si="17"/>
        <v>94719.2343077082</v>
      </c>
    </row>
    <row r="30" s="1" customFormat="1" spans="1:47">
      <c r="A30" s="13"/>
      <c r="B30" s="13"/>
      <c r="C30" s="16">
        <v>3</v>
      </c>
      <c r="D30" s="19">
        <v>-3.93281087977419</v>
      </c>
      <c r="E30" s="20">
        <f t="shared" si="18"/>
        <v>-12.646554755</v>
      </c>
      <c r="F30" s="16" t="s">
        <v>73</v>
      </c>
      <c r="G30" s="13">
        <v>4</v>
      </c>
      <c r="H30" s="18">
        <f t="shared" si="0"/>
        <v>-3.93281087977419</v>
      </c>
      <c r="I30" s="18">
        <f t="shared" si="1"/>
        <v>269.217189120226</v>
      </c>
      <c r="J30" s="18">
        <f t="shared" si="2"/>
        <v>0.0103527497956009</v>
      </c>
      <c r="K30" s="18">
        <f t="shared" si="3"/>
        <v>100.476388888889</v>
      </c>
      <c r="L30" s="18">
        <f t="shared" si="4"/>
        <v>1.00476388888889</v>
      </c>
      <c r="M30" s="13" t="s">
        <v>73</v>
      </c>
      <c r="N30" s="13"/>
      <c r="O30" s="18">
        <f t="shared" si="19"/>
        <v>4.00461895701889</v>
      </c>
      <c r="P30" s="18">
        <f t="shared" si="5"/>
        <v>0.0414588180887368</v>
      </c>
      <c r="Q30" s="24">
        <f t="shared" si="6"/>
        <v>0.00566603847212737</v>
      </c>
      <c r="R30" s="18">
        <f t="shared" si="7"/>
        <v>0.137317731481481</v>
      </c>
      <c r="S30" s="25">
        <f t="shared" si="8"/>
        <v>0.0412622493176818</v>
      </c>
      <c r="T30" s="3">
        <v>0.01</v>
      </c>
      <c r="U30" s="26">
        <f t="shared" si="9"/>
        <v>0.000412622493176818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0.0223126224931768</v>
      </c>
      <c r="AR30" s="29">
        <f t="shared" si="15"/>
        <v>100.476388888889</v>
      </c>
      <c r="AS30" s="1">
        <f t="shared" si="16"/>
        <v>0.136666666666667</v>
      </c>
      <c r="AT30" s="2">
        <f t="shared" si="20"/>
        <v>46.8125820437888</v>
      </c>
      <c r="AU30" s="1">
        <f t="shared" si="17"/>
        <v>96098.0636285519</v>
      </c>
    </row>
    <row r="31" s="1" customFormat="1" spans="1:47">
      <c r="A31" s="13"/>
      <c r="B31" s="13"/>
      <c r="C31" s="16">
        <v>4</v>
      </c>
      <c r="D31" s="19">
        <v>7.77822547353334</v>
      </c>
      <c r="E31" s="20">
        <f t="shared" si="18"/>
        <v>-3.93281087977419</v>
      </c>
      <c r="F31" s="16" t="s">
        <v>73</v>
      </c>
      <c r="G31" s="13">
        <v>5</v>
      </c>
      <c r="H31" s="18">
        <f t="shared" si="0"/>
        <v>7.77822547353334</v>
      </c>
      <c r="I31" s="18">
        <f t="shared" si="1"/>
        <v>280.928225473533</v>
      </c>
      <c r="J31" s="18">
        <f t="shared" si="2"/>
        <v>0.0467561226528155</v>
      </c>
      <c r="K31" s="18">
        <f t="shared" si="3"/>
        <v>100.476388888889</v>
      </c>
      <c r="L31" s="18">
        <f t="shared" si="4"/>
        <v>1.00476388888889</v>
      </c>
      <c r="M31" s="13" t="s">
        <v>75</v>
      </c>
      <c r="N31" s="18">
        <f>(O30-P30)*C22/100</f>
        <v>3.76500213198365</v>
      </c>
      <c r="O31" s="18">
        <f t="shared" si="19"/>
        <v>1.2029218958354</v>
      </c>
      <c r="P31" s="18">
        <f t="shared" si="5"/>
        <v>0.0562439637034372</v>
      </c>
      <c r="Q31" s="24">
        <f t="shared" si="6"/>
        <v>0.00768667503946975</v>
      </c>
      <c r="R31" s="18">
        <f t="shared" si="7"/>
        <v>0.137317731481481</v>
      </c>
      <c r="S31" s="25">
        <f t="shared" si="8"/>
        <v>0.0559772940940724</v>
      </c>
      <c r="T31" s="3">
        <v>0.01</v>
      </c>
      <c r="U31" s="26">
        <f t="shared" si="9"/>
        <v>0.000559772940940724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0.0300097729409407</v>
      </c>
      <c r="AR31" s="29">
        <f t="shared" si="15"/>
        <v>100.476388888889</v>
      </c>
      <c r="AS31" s="1">
        <f t="shared" si="16"/>
        <v>0.136666666666667</v>
      </c>
      <c r="AT31" s="2">
        <f t="shared" si="20"/>
        <v>46.8125820437888</v>
      </c>
      <c r="AU31" s="1">
        <f t="shared" si="17"/>
        <v>129248.862182776</v>
      </c>
    </row>
    <row r="32" s="1" customFormat="1" spans="1:47">
      <c r="A32" s="13"/>
      <c r="B32" s="13"/>
      <c r="C32" s="16">
        <v>5</v>
      </c>
      <c r="D32" s="19">
        <v>15.3863267822581</v>
      </c>
      <c r="E32" s="20">
        <f t="shared" si="18"/>
        <v>7.77822547353334</v>
      </c>
      <c r="F32" s="16" t="s">
        <v>75</v>
      </c>
      <c r="G32" s="13">
        <v>6</v>
      </c>
      <c r="H32" s="18">
        <f t="shared" si="0"/>
        <v>15.3863267822581</v>
      </c>
      <c r="I32" s="18">
        <f t="shared" si="1"/>
        <v>288.536326782258</v>
      </c>
      <c r="J32" s="18">
        <f t="shared" si="2"/>
        <v>0.116610573467243</v>
      </c>
      <c r="K32" s="18">
        <f t="shared" si="3"/>
        <v>100.476388888889</v>
      </c>
      <c r="L32" s="18">
        <f t="shared" si="4"/>
        <v>1.00476388888889</v>
      </c>
      <c r="M32" s="13" t="s">
        <v>73</v>
      </c>
      <c r="N32" s="13"/>
      <c r="O32" s="18">
        <f t="shared" si="19"/>
        <v>2.15144182102085</v>
      </c>
      <c r="P32" s="18">
        <f t="shared" si="5"/>
        <v>0.250880864530651</v>
      </c>
      <c r="Q32" s="24">
        <f t="shared" si="6"/>
        <v>0.0342870514858556</v>
      </c>
      <c r="R32" s="18">
        <f t="shared" si="7"/>
        <v>0.137317731481481</v>
      </c>
      <c r="S32" s="25">
        <f t="shared" si="8"/>
        <v>0.249691362622601</v>
      </c>
      <c r="T32" s="3">
        <v>0.01</v>
      </c>
      <c r="U32" s="26">
        <f t="shared" si="9"/>
        <v>0.00249691362622601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0.031946913626226</v>
      </c>
      <c r="AR32" s="29">
        <f t="shared" si="15"/>
        <v>100.476388888889</v>
      </c>
      <c r="AS32" s="1">
        <f t="shared" si="16"/>
        <v>0.136666666666667</v>
      </c>
      <c r="AT32" s="2">
        <f t="shared" si="20"/>
        <v>46.8125820437888</v>
      </c>
      <c r="AU32" s="1">
        <f t="shared" si="17"/>
        <v>137591.918624883</v>
      </c>
    </row>
    <row r="33" s="1" customFormat="1" spans="1:47">
      <c r="A33" s="13"/>
      <c r="B33" s="13"/>
      <c r="C33" s="16">
        <v>6</v>
      </c>
      <c r="D33" s="19">
        <v>19.2493830516667</v>
      </c>
      <c r="E33" s="20">
        <f t="shared" si="18"/>
        <v>15.3863267822581</v>
      </c>
      <c r="F33" s="16" t="s">
        <v>73</v>
      </c>
      <c r="G33" s="13">
        <v>7</v>
      </c>
      <c r="H33" s="18">
        <f t="shared" si="0"/>
        <v>19.2493830516667</v>
      </c>
      <c r="I33" s="18">
        <f t="shared" si="1"/>
        <v>292.399383051667</v>
      </c>
      <c r="J33" s="18">
        <f t="shared" si="2"/>
        <v>0.182120858674084</v>
      </c>
      <c r="K33" s="18">
        <f t="shared" si="3"/>
        <v>100.476388888889</v>
      </c>
      <c r="L33" s="18">
        <f t="shared" si="4"/>
        <v>1.00476388888889</v>
      </c>
      <c r="M33" s="13" t="s">
        <v>73</v>
      </c>
      <c r="N33" s="13"/>
      <c r="O33" s="18">
        <f t="shared" si="19"/>
        <v>2.90532484537909</v>
      </c>
      <c r="P33" s="18">
        <f t="shared" si="5"/>
        <v>0.52912025556759</v>
      </c>
      <c r="Q33" s="24">
        <f t="shared" si="6"/>
        <v>0.0723131015942372</v>
      </c>
      <c r="R33" s="18">
        <f t="shared" si="7"/>
        <v>0.137317731481481</v>
      </c>
      <c r="S33" s="25">
        <f t="shared" si="8"/>
        <v>0.526611536719053</v>
      </c>
      <c r="T33" s="3">
        <v>0.01</v>
      </c>
      <c r="U33" s="26">
        <f t="shared" si="9"/>
        <v>0.00526611536719053</v>
      </c>
      <c r="V33" s="25"/>
      <c r="W33" s="3"/>
      <c r="X33" s="26"/>
      <c r="Y33" s="28">
        <v>0.04</v>
      </c>
      <c r="Z33" s="3">
        <v>0.21</v>
      </c>
      <c r="AA33" s="27">
        <f t="shared" si="10"/>
        <v>0.0084</v>
      </c>
      <c r="AB33" s="3">
        <v>0.015</v>
      </c>
      <c r="AC33" s="3">
        <v>0.29</v>
      </c>
      <c r="AD33" s="27">
        <f t="shared" si="11"/>
        <v>0.00435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0.0347161153671905</v>
      </c>
      <c r="AR33" s="29">
        <f t="shared" si="15"/>
        <v>100.476388888889</v>
      </c>
      <c r="AS33" s="1">
        <f t="shared" si="16"/>
        <v>0.136666666666667</v>
      </c>
      <c r="AT33" s="2">
        <f t="shared" si="20"/>
        <v>46.8125820437888</v>
      </c>
      <c r="AU33" s="1">
        <f t="shared" si="17"/>
        <v>149518.572481232</v>
      </c>
    </row>
    <row r="34" s="1" customFormat="1" spans="1:47">
      <c r="A34" s="13"/>
      <c r="B34" s="13"/>
      <c r="C34" s="16">
        <v>7</v>
      </c>
      <c r="D34" s="19">
        <v>22.3731235912903</v>
      </c>
      <c r="E34" s="20">
        <f t="shared" si="18"/>
        <v>19.2493830516667</v>
      </c>
      <c r="F34" s="16" t="s">
        <v>73</v>
      </c>
      <c r="G34" s="13">
        <v>8</v>
      </c>
      <c r="H34" s="18">
        <f t="shared" si="0"/>
        <v>22.3731235912903</v>
      </c>
      <c r="I34" s="18">
        <f t="shared" si="1"/>
        <v>295.52312359129</v>
      </c>
      <c r="J34" s="18">
        <f t="shared" si="2"/>
        <v>0.258955031873699</v>
      </c>
      <c r="K34" s="18">
        <f t="shared" si="3"/>
        <v>100.476388888889</v>
      </c>
      <c r="L34" s="18">
        <f t="shared" si="4"/>
        <v>1.00476388888889</v>
      </c>
      <c r="M34" s="13" t="s">
        <v>73</v>
      </c>
      <c r="N34" s="13"/>
      <c r="O34" s="18">
        <f t="shared" si="19"/>
        <v>3.38096847870039</v>
      </c>
      <c r="P34" s="18">
        <f t="shared" si="5"/>
        <v>0.87551880016583</v>
      </c>
      <c r="Q34" s="24">
        <f t="shared" si="6"/>
        <v>0.119654236022663</v>
      </c>
      <c r="R34" s="18">
        <f t="shared" si="7"/>
        <v>0.137317731481481</v>
      </c>
      <c r="S34" s="25">
        <f t="shared" si="8"/>
        <v>0.871367701255682</v>
      </c>
      <c r="T34" s="3">
        <v>0.01</v>
      </c>
      <c r="U34" s="26">
        <f t="shared" si="9"/>
        <v>0.00871367701255682</v>
      </c>
      <c r="V34" s="25"/>
      <c r="W34" s="3"/>
      <c r="X34" s="26"/>
      <c r="Y34" s="28">
        <v>0.04</v>
      </c>
      <c r="Z34" s="3">
        <v>0.21</v>
      </c>
      <c r="AA34" s="27">
        <f t="shared" si="10"/>
        <v>0.0084</v>
      </c>
      <c r="AB34" s="3">
        <v>0.015</v>
      </c>
      <c r="AC34" s="3">
        <v>0.29</v>
      </c>
      <c r="AD34" s="27">
        <f t="shared" si="11"/>
        <v>0.00435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0.0381636770125568</v>
      </c>
      <c r="AR34" s="29">
        <f t="shared" si="15"/>
        <v>100.476388888889</v>
      </c>
      <c r="AS34" s="1">
        <f t="shared" si="16"/>
        <v>0.136666666666667</v>
      </c>
      <c r="AT34" s="2">
        <f t="shared" si="20"/>
        <v>46.8125820437888</v>
      </c>
      <c r="AU34" s="1">
        <f t="shared" si="17"/>
        <v>164366.849435726</v>
      </c>
    </row>
    <row r="35" s="1" customFormat="1" spans="1:47">
      <c r="A35" s="13"/>
      <c r="B35" s="13"/>
      <c r="C35" s="16">
        <v>8</v>
      </c>
      <c r="D35" s="19">
        <v>21.1521533606452</v>
      </c>
      <c r="E35" s="20">
        <f t="shared" si="18"/>
        <v>22.3731235912903</v>
      </c>
      <c r="F35" s="16" t="s">
        <v>73</v>
      </c>
      <c r="G35" s="13">
        <v>9</v>
      </c>
      <c r="H35" s="18">
        <f t="shared" si="0"/>
        <v>21.1521533606452</v>
      </c>
      <c r="I35" s="18">
        <f t="shared" si="1"/>
        <v>294.302153360645</v>
      </c>
      <c r="J35" s="18">
        <f t="shared" si="2"/>
        <v>0.225871144610934</v>
      </c>
      <c r="K35" s="18">
        <f t="shared" si="3"/>
        <v>100.476388888889</v>
      </c>
      <c r="L35" s="18">
        <f t="shared" si="4"/>
        <v>1.00476388888889</v>
      </c>
      <c r="M35" s="13" t="s">
        <v>73</v>
      </c>
      <c r="N35" s="13"/>
      <c r="O35" s="18">
        <f t="shared" si="19"/>
        <v>3.51021356742344</v>
      </c>
      <c r="P35" s="18">
        <f t="shared" si="5"/>
        <v>0.792855956302763</v>
      </c>
      <c r="Q35" s="24">
        <f t="shared" si="6"/>
        <v>0.108356980694711</v>
      </c>
      <c r="R35" s="18">
        <f t="shared" si="7"/>
        <v>0.137317731481481</v>
      </c>
      <c r="S35" s="25">
        <f t="shared" si="8"/>
        <v>0.789096786887452</v>
      </c>
      <c r="T35" s="3">
        <v>0.01</v>
      </c>
      <c r="U35" s="26">
        <f t="shared" si="9"/>
        <v>0.00789096786887452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0.0373409678688745</v>
      </c>
      <c r="AR35" s="29">
        <f t="shared" si="15"/>
        <v>100.476388888889</v>
      </c>
      <c r="AS35" s="1">
        <f t="shared" si="16"/>
        <v>0.136666666666667</v>
      </c>
      <c r="AT35" s="2">
        <f t="shared" si="20"/>
        <v>46.8125820437888</v>
      </c>
      <c r="AU35" s="1">
        <f t="shared" si="17"/>
        <v>160823.529699933</v>
      </c>
    </row>
    <row r="36" s="1" customFormat="1" spans="1:47">
      <c r="A36" s="13"/>
      <c r="B36" s="13"/>
      <c r="C36" s="16">
        <v>9</v>
      </c>
      <c r="D36" s="19">
        <v>15.6152770626667</v>
      </c>
      <c r="E36" s="20">
        <f t="shared" si="18"/>
        <v>21.1521533606452</v>
      </c>
      <c r="F36" s="16" t="s">
        <v>73</v>
      </c>
      <c r="G36" s="13">
        <v>10</v>
      </c>
      <c r="H36" s="18">
        <f t="shared" si="0"/>
        <v>15.6152770626667</v>
      </c>
      <c r="I36" s="18">
        <f t="shared" si="1"/>
        <v>288.765277062667</v>
      </c>
      <c r="J36" s="18">
        <f t="shared" si="2"/>
        <v>0.119772648873224</v>
      </c>
      <c r="K36" s="18">
        <f t="shared" si="3"/>
        <v>100.476388888889</v>
      </c>
      <c r="L36" s="18">
        <f t="shared" si="4"/>
        <v>1.00476388888889</v>
      </c>
      <c r="M36" s="13" t="s">
        <v>73</v>
      </c>
      <c r="N36" s="13"/>
      <c r="O36" s="18">
        <f t="shared" si="19"/>
        <v>3.72212150000957</v>
      </c>
      <c r="P36" s="18">
        <f t="shared" si="5"/>
        <v>0.445808351484124</v>
      </c>
      <c r="Q36" s="24">
        <f t="shared" si="6"/>
        <v>0.060927141369497</v>
      </c>
      <c r="R36" s="18">
        <f t="shared" si="7"/>
        <v>0.137317731481481</v>
      </c>
      <c r="S36" s="25">
        <f t="shared" si="8"/>
        <v>0.443694639520851</v>
      </c>
      <c r="T36" s="3">
        <v>0.01</v>
      </c>
      <c r="U36" s="26">
        <f t="shared" si="9"/>
        <v>0.00443694639520851</v>
      </c>
      <c r="V36" s="25"/>
      <c r="W36" s="3"/>
      <c r="X36" s="26"/>
      <c r="Y36" s="28">
        <v>0.02</v>
      </c>
      <c r="Z36" s="3">
        <v>0.21</v>
      </c>
      <c r="AA36" s="27">
        <f t="shared" si="10"/>
        <v>0.0042</v>
      </c>
      <c r="AB36" s="3">
        <v>0.01</v>
      </c>
      <c r="AC36" s="3">
        <v>0.29</v>
      </c>
      <c r="AD36" s="27">
        <f t="shared" si="11"/>
        <v>0.0029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0.0263369463952085</v>
      </c>
      <c r="AR36" s="29">
        <f t="shared" si="15"/>
        <v>100.476388888889</v>
      </c>
      <c r="AS36" s="1">
        <f t="shared" si="16"/>
        <v>0.136666666666667</v>
      </c>
      <c r="AT36" s="2">
        <f t="shared" si="20"/>
        <v>46.8125820437888</v>
      </c>
      <c r="AU36" s="1">
        <f t="shared" si="17"/>
        <v>113430.393547081</v>
      </c>
    </row>
    <row r="37" s="1" customFormat="1" spans="1:47">
      <c r="A37" s="13"/>
      <c r="B37" s="13"/>
      <c r="C37" s="16">
        <v>10</v>
      </c>
      <c r="D37" s="19">
        <v>6.27131652287097</v>
      </c>
      <c r="E37" s="20">
        <f t="shared" si="18"/>
        <v>15.6152770626667</v>
      </c>
      <c r="F37" s="16" t="s">
        <v>73</v>
      </c>
      <c r="G37" s="13">
        <v>11</v>
      </c>
      <c r="H37" s="18">
        <f t="shared" si="0"/>
        <v>6.27131652287097</v>
      </c>
      <c r="I37" s="18">
        <f t="shared" si="1"/>
        <v>279.421316522871</v>
      </c>
      <c r="J37" s="18">
        <f t="shared" si="2"/>
        <v>0.0387848076912549</v>
      </c>
      <c r="K37" s="18">
        <f t="shared" si="3"/>
        <v>100.476388888889</v>
      </c>
      <c r="L37" s="18">
        <f t="shared" si="4"/>
        <v>1.00476388888889</v>
      </c>
      <c r="M37" s="13" t="s">
        <v>75</v>
      </c>
      <c r="N37" s="18">
        <f>(O36-P36)*C22/100</f>
        <v>3.11249749109917</v>
      </c>
      <c r="O37" s="18">
        <f t="shared" si="19"/>
        <v>1.16857954631516</v>
      </c>
      <c r="P37" s="18">
        <f t="shared" si="5"/>
        <v>0.0453231329757674</v>
      </c>
      <c r="Q37" s="24">
        <f t="shared" si="6"/>
        <v>0.00619416150668822</v>
      </c>
      <c r="R37" s="18">
        <f t="shared" si="7"/>
        <v>0.137317731481481</v>
      </c>
      <c r="S37" s="25">
        <f t="shared" si="8"/>
        <v>0.0451082423213753</v>
      </c>
      <c r="T37" s="3">
        <v>0.01</v>
      </c>
      <c r="U37" s="26">
        <f t="shared" si="9"/>
        <v>0.000451082423213753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0.0223510824232138</v>
      </c>
      <c r="AR37" s="29">
        <f t="shared" si="15"/>
        <v>100.476388888889</v>
      </c>
      <c r="AS37" s="1">
        <f t="shared" si="16"/>
        <v>0.136666666666667</v>
      </c>
      <c r="AT37" s="2">
        <f t="shared" si="20"/>
        <v>46.8125820437888</v>
      </c>
      <c r="AU37" s="1">
        <f t="shared" si="17"/>
        <v>96263.7064078787</v>
      </c>
    </row>
    <row r="38" s="1" customFormat="1" spans="1:48">
      <c r="A38" s="13"/>
      <c r="B38" s="13"/>
      <c r="C38" s="16">
        <v>11</v>
      </c>
      <c r="D38" s="19">
        <v>-4.6743391262</v>
      </c>
      <c r="E38" s="20">
        <f t="shared" si="18"/>
        <v>6.27131652287097</v>
      </c>
      <c r="F38" s="16" t="s">
        <v>75</v>
      </c>
      <c r="G38" s="13">
        <v>12</v>
      </c>
      <c r="H38" s="18">
        <f t="shared" si="0"/>
        <v>-4.6743391262</v>
      </c>
      <c r="I38" s="18">
        <f t="shared" si="1"/>
        <v>268.4756608738</v>
      </c>
      <c r="J38" s="18">
        <f t="shared" si="2"/>
        <v>0.00936855626452268</v>
      </c>
      <c r="K38" s="18">
        <f t="shared" si="3"/>
        <v>100.476388888889</v>
      </c>
      <c r="L38" s="18">
        <f t="shared" si="4"/>
        <v>1.00476388888889</v>
      </c>
      <c r="M38" s="13" t="s">
        <v>73</v>
      </c>
      <c r="N38" s="13"/>
      <c r="O38" s="18">
        <f t="shared" si="19"/>
        <v>2.12802030222828</v>
      </c>
      <c r="P38" s="18">
        <f t="shared" si="5"/>
        <v>0.0199364779334722</v>
      </c>
      <c r="Q38" s="24">
        <f t="shared" si="6"/>
        <v>0.0027246519842412</v>
      </c>
      <c r="R38" s="18">
        <f t="shared" si="7"/>
        <v>0.137317731481481</v>
      </c>
      <c r="S38" s="25">
        <f t="shared" si="8"/>
        <v>0.0198419530736906</v>
      </c>
      <c r="T38" s="3">
        <v>0.01</v>
      </c>
      <c r="U38" s="26">
        <f t="shared" si="9"/>
        <v>0.000198419530736906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0.0220984195307369</v>
      </c>
      <c r="AR38" s="29">
        <f t="shared" si="15"/>
        <v>100.476388888889</v>
      </c>
      <c r="AS38" s="1">
        <f t="shared" si="16"/>
        <v>0.136666666666667</v>
      </c>
      <c r="AT38" s="2">
        <f t="shared" si="20"/>
        <v>46.8125820437888</v>
      </c>
      <c r="AU38" s="1">
        <f t="shared" si="17"/>
        <v>95175.5145234313</v>
      </c>
      <c r="AV38" s="1">
        <f>SUM(AU27:AU38)</f>
        <v>1426099.06017913</v>
      </c>
    </row>
    <row r="39" s="1" customFormat="1" spans="1:46">
      <c r="A39" s="13"/>
      <c r="B39" s="13"/>
      <c r="C39" s="16">
        <v>12</v>
      </c>
      <c r="D39" s="19">
        <v>-17.4725320407097</v>
      </c>
      <c r="E39" s="20">
        <f t="shared" si="18"/>
        <v>-4.6743391262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44</v>
      </c>
      <c r="T40" s="23"/>
      <c r="U40" s="23"/>
      <c r="V40" s="23" t="s">
        <v>45</v>
      </c>
      <c r="W40" s="23"/>
      <c r="X40" s="23"/>
      <c r="Y40" s="23" t="s">
        <v>46</v>
      </c>
      <c r="Z40" s="23"/>
      <c r="AA40" s="23"/>
      <c r="AB40" s="23" t="s">
        <v>47</v>
      </c>
      <c r="AC40" s="23"/>
      <c r="AD40" s="23"/>
      <c r="AE40" s="23" t="s">
        <v>48</v>
      </c>
      <c r="AF40" s="23"/>
      <c r="AG40" s="23"/>
      <c r="AH40" s="23" t="s">
        <v>49</v>
      </c>
      <c r="AI40" s="23"/>
      <c r="AJ40" s="23"/>
      <c r="AK40" s="31" t="s">
        <v>50</v>
      </c>
      <c r="AL40" s="32"/>
      <c r="AM40" s="33"/>
      <c r="AN40" s="23" t="s">
        <v>51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4" t="s">
        <v>11</v>
      </c>
      <c r="AO41" s="34" t="s">
        <v>12</v>
      </c>
      <c r="AP41" s="34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-15</v>
      </c>
      <c r="E42" s="16"/>
      <c r="F42" s="16"/>
      <c r="G42" s="13">
        <v>1</v>
      </c>
      <c r="H42" s="18">
        <f t="shared" ref="H42:H53" si="21">E43</f>
        <v>-15</v>
      </c>
      <c r="I42" s="18">
        <f t="shared" ref="I42:I53" si="22">H42+273.15</f>
        <v>258.15</v>
      </c>
      <c r="J42" s="18">
        <f t="shared" ref="J42:J53" si="23">EXP(($C$16*(I42-$C$14))/($C$17*I42*$C$14))</f>
        <v>0.00219620150298724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0.000169307461575185</v>
      </c>
      <c r="Q42" s="24">
        <f t="shared" ref="Q42:Q53" si="27">P42*$B$44</f>
        <v>2.70891938520296e-5</v>
      </c>
      <c r="R42" s="18">
        <f t="shared" ref="R42:R53" si="28">L42*$B$44</f>
        <v>0.0123345666666667</v>
      </c>
      <c r="S42" s="25">
        <f t="shared" ref="S42:S53" si="29">Q42/R42</f>
        <v>0.00219620150298724</v>
      </c>
      <c r="T42" s="3">
        <v>0.01</v>
      </c>
      <c r="U42" s="26">
        <f t="shared" ref="U42:U53" si="30">S42*T42</f>
        <v>2.19620150298724e-5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0.0148219620150299</v>
      </c>
      <c r="AR42" s="29">
        <f t="shared" ref="AR42:AR53" si="34">$B$42/12</f>
        <v>7.70910416666667</v>
      </c>
      <c r="AS42" s="1">
        <f t="shared" ref="AS42:AS53" si="35">$B$44</f>
        <v>0.16</v>
      </c>
      <c r="AT42" s="2">
        <f>$E$5/12</f>
        <v>128.77602739726</v>
      </c>
      <c r="AU42" s="1">
        <f t="shared" ref="AU42:AU53" si="36">AT42*10000*AS42*0.67*AR42*AQ42</f>
        <v>15773.9121841767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-17.747600803871</v>
      </c>
      <c r="E43" s="20">
        <f t="shared" ref="E43:E54" si="37">D42</f>
        <v>-15</v>
      </c>
      <c r="F43" s="16" t="s">
        <v>73</v>
      </c>
      <c r="G43" s="13">
        <v>2</v>
      </c>
      <c r="H43" s="18">
        <f t="shared" si="21"/>
        <v>-17.747600803871</v>
      </c>
      <c r="I43" s="18">
        <f t="shared" si="22"/>
        <v>255.402399196129</v>
      </c>
      <c r="J43" s="18">
        <f t="shared" si="23"/>
        <v>0.00146369844552621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8">L43+O42-P42-N43</f>
        <v>0.154012775871758</v>
      </c>
      <c r="P43" s="18">
        <f t="shared" si="26"/>
        <v>0.000225428260634669</v>
      </c>
      <c r="Q43" s="24">
        <f t="shared" si="27"/>
        <v>3.6068521701547e-5</v>
      </c>
      <c r="R43" s="18">
        <f t="shared" si="28"/>
        <v>0.0123345666666667</v>
      </c>
      <c r="S43" s="25">
        <f t="shared" si="29"/>
        <v>0.00292418231432644</v>
      </c>
      <c r="T43" s="3">
        <v>0.01</v>
      </c>
      <c r="U43" s="26">
        <f t="shared" si="30"/>
        <v>2.92418231432644e-5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0.0148292418231433</v>
      </c>
      <c r="AR43" s="29">
        <f t="shared" si="34"/>
        <v>7.70910416666667</v>
      </c>
      <c r="AS43" s="1">
        <f t="shared" si="35"/>
        <v>0.16</v>
      </c>
      <c r="AT43" s="2">
        <f t="shared" ref="AT43:AT53" si="39">$E$5/12</f>
        <v>128.77602739726</v>
      </c>
      <c r="AU43" s="1">
        <f t="shared" si="36"/>
        <v>15781.65954271</v>
      </c>
    </row>
    <row r="44" s="1" customFormat="1" spans="1:47">
      <c r="A44" s="13" t="s">
        <v>37</v>
      </c>
      <c r="B44" s="13">
        <f>I5</f>
        <v>0.16</v>
      </c>
      <c r="C44" s="16">
        <v>2</v>
      </c>
      <c r="D44" s="19">
        <v>-12.646554755</v>
      </c>
      <c r="E44" s="20">
        <f t="shared" si="37"/>
        <v>-17.747600803871</v>
      </c>
      <c r="F44" s="16" t="s">
        <v>73</v>
      </c>
      <c r="G44" s="13">
        <v>3</v>
      </c>
      <c r="H44" s="18">
        <f t="shared" si="21"/>
        <v>-12.646554755</v>
      </c>
      <c r="I44" s="18">
        <f t="shared" si="22"/>
        <v>260.503445245</v>
      </c>
      <c r="J44" s="18">
        <f t="shared" si="23"/>
        <v>0.00308785915733533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8"/>
        <v>0.23087838927779</v>
      </c>
      <c r="P44" s="18">
        <f t="shared" si="26"/>
        <v>0.000712919948562255</v>
      </c>
      <c r="Q44" s="24">
        <f t="shared" si="27"/>
        <v>0.000114067191769961</v>
      </c>
      <c r="R44" s="18">
        <f t="shared" si="28"/>
        <v>0.0123345666666667</v>
      </c>
      <c r="S44" s="25">
        <f t="shared" si="29"/>
        <v>0.00924776644794663</v>
      </c>
      <c r="T44" s="3">
        <v>0.01</v>
      </c>
      <c r="U44" s="26">
        <f t="shared" si="30"/>
        <v>9.24776644794663e-5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0.0148924776644795</v>
      </c>
      <c r="AR44" s="29">
        <f t="shared" si="34"/>
        <v>7.70910416666667</v>
      </c>
      <c r="AS44" s="1">
        <f t="shared" si="35"/>
        <v>0.16</v>
      </c>
      <c r="AT44" s="2">
        <f t="shared" si="39"/>
        <v>128.77602739726</v>
      </c>
      <c r="AU44" s="1">
        <f t="shared" si="36"/>
        <v>15848.9567471637</v>
      </c>
    </row>
    <row r="45" s="1" customFormat="1" spans="1:47">
      <c r="A45" s="13"/>
      <c r="B45" s="13"/>
      <c r="C45" s="16">
        <v>3</v>
      </c>
      <c r="D45" s="19">
        <v>-3.93281087977419</v>
      </c>
      <c r="E45" s="20">
        <f t="shared" si="37"/>
        <v>-12.646554755</v>
      </c>
      <c r="F45" s="16" t="s">
        <v>73</v>
      </c>
      <c r="G45" s="13">
        <v>4</v>
      </c>
      <c r="H45" s="18">
        <f t="shared" si="21"/>
        <v>-3.93281087977419</v>
      </c>
      <c r="I45" s="18">
        <f t="shared" si="22"/>
        <v>269.217189120226</v>
      </c>
      <c r="J45" s="18">
        <f t="shared" si="23"/>
        <v>0.0103527497956009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8"/>
        <v>0.307256510995895</v>
      </c>
      <c r="P45" s="18">
        <f t="shared" si="26"/>
        <v>0.00318094978140979</v>
      </c>
      <c r="Q45" s="24">
        <f t="shared" si="27"/>
        <v>0.000508951965025567</v>
      </c>
      <c r="R45" s="18">
        <f t="shared" si="28"/>
        <v>0.0123345666666667</v>
      </c>
      <c r="S45" s="25">
        <f t="shared" si="29"/>
        <v>0.0412622493176818</v>
      </c>
      <c r="T45" s="3">
        <v>0.01</v>
      </c>
      <c r="U45" s="26">
        <f t="shared" si="30"/>
        <v>0.000412622493176818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0.0152126224931768</v>
      </c>
      <c r="AR45" s="29">
        <f t="shared" si="34"/>
        <v>7.70910416666667</v>
      </c>
      <c r="AS45" s="1">
        <f t="shared" si="35"/>
        <v>0.16</v>
      </c>
      <c r="AT45" s="2">
        <f t="shared" si="39"/>
        <v>128.77602739726</v>
      </c>
      <c r="AU45" s="1">
        <f t="shared" si="36"/>
        <v>16189.6630861065</v>
      </c>
    </row>
    <row r="46" s="1" customFormat="1" spans="1:47">
      <c r="A46" s="13"/>
      <c r="B46" s="13"/>
      <c r="C46" s="16">
        <v>4</v>
      </c>
      <c r="D46" s="19">
        <v>7.77822547353334</v>
      </c>
      <c r="E46" s="20">
        <f t="shared" si="37"/>
        <v>-3.93281087977419</v>
      </c>
      <c r="F46" s="16" t="s">
        <v>73</v>
      </c>
      <c r="G46" s="13">
        <v>5</v>
      </c>
      <c r="H46" s="18">
        <f t="shared" si="21"/>
        <v>7.77822547353334</v>
      </c>
      <c r="I46" s="18">
        <f t="shared" si="22"/>
        <v>280.928225473533</v>
      </c>
      <c r="J46" s="18">
        <f t="shared" si="23"/>
        <v>0.0467561226528155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0.28887178315376</v>
      </c>
      <c r="O46" s="18">
        <f t="shared" si="38"/>
        <v>0.092294819727391</v>
      </c>
      <c r="P46" s="18">
        <f t="shared" si="26"/>
        <v>0.00431534791139339</v>
      </c>
      <c r="Q46" s="24">
        <f t="shared" si="27"/>
        <v>0.000690455665822942</v>
      </c>
      <c r="R46" s="18">
        <f t="shared" si="28"/>
        <v>0.0123345666666667</v>
      </c>
      <c r="S46" s="25">
        <f t="shared" si="29"/>
        <v>0.0559772940940724</v>
      </c>
      <c r="T46" s="3">
        <v>0.01</v>
      </c>
      <c r="U46" s="26">
        <f t="shared" si="30"/>
        <v>0.000559772940940724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0.0276597729409407</v>
      </c>
      <c r="AR46" s="29">
        <f t="shared" si="34"/>
        <v>7.70910416666667</v>
      </c>
      <c r="AS46" s="1">
        <f t="shared" si="35"/>
        <v>0.16</v>
      </c>
      <c r="AT46" s="2">
        <f t="shared" si="39"/>
        <v>128.77602739726</v>
      </c>
      <c r="AU46" s="1">
        <f t="shared" si="36"/>
        <v>29436.2398825636</v>
      </c>
    </row>
    <row r="47" s="1" customFormat="1" spans="1:47">
      <c r="A47" s="13"/>
      <c r="B47" s="13"/>
      <c r="C47" s="16">
        <v>5</v>
      </c>
      <c r="D47" s="19">
        <v>15.3863267822581</v>
      </c>
      <c r="E47" s="20">
        <f t="shared" si="37"/>
        <v>7.77822547353334</v>
      </c>
      <c r="F47" s="16" t="s">
        <v>75</v>
      </c>
      <c r="G47" s="13">
        <v>6</v>
      </c>
      <c r="H47" s="18">
        <f t="shared" si="21"/>
        <v>15.3863267822581</v>
      </c>
      <c r="I47" s="18">
        <f t="shared" si="22"/>
        <v>288.536326782258</v>
      </c>
      <c r="J47" s="18">
        <f t="shared" si="23"/>
        <v>0.116610573467243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8"/>
        <v>0.165070513482664</v>
      </c>
      <c r="P47" s="18">
        <f t="shared" si="26"/>
        <v>0.0192489672397457</v>
      </c>
      <c r="Q47" s="24">
        <f t="shared" si="27"/>
        <v>0.00307983475835932</v>
      </c>
      <c r="R47" s="18">
        <f t="shared" si="28"/>
        <v>0.0123345666666667</v>
      </c>
      <c r="S47" s="25">
        <f t="shared" si="29"/>
        <v>0.249691362622601</v>
      </c>
      <c r="T47" s="3">
        <v>0.01</v>
      </c>
      <c r="U47" s="26">
        <f t="shared" si="30"/>
        <v>0.00249691362622601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0.029596913626226</v>
      </c>
      <c r="AR47" s="29">
        <f t="shared" si="34"/>
        <v>7.70910416666667</v>
      </c>
      <c r="AS47" s="1">
        <f t="shared" si="35"/>
        <v>0.16</v>
      </c>
      <c r="AT47" s="2">
        <f t="shared" si="39"/>
        <v>128.77602739726</v>
      </c>
      <c r="AU47" s="1">
        <f t="shared" si="36"/>
        <v>31497.7946906991</v>
      </c>
    </row>
    <row r="48" s="1" customFormat="1" spans="1:47">
      <c r="A48" s="13"/>
      <c r="B48" s="13"/>
      <c r="C48" s="16">
        <v>6</v>
      </c>
      <c r="D48" s="19">
        <v>19.2493830516667</v>
      </c>
      <c r="E48" s="20">
        <f t="shared" si="37"/>
        <v>15.3863267822581</v>
      </c>
      <c r="F48" s="16" t="s">
        <v>73</v>
      </c>
      <c r="G48" s="13">
        <v>7</v>
      </c>
      <c r="H48" s="18">
        <f t="shared" si="21"/>
        <v>19.2493830516667</v>
      </c>
      <c r="I48" s="18">
        <f t="shared" si="22"/>
        <v>292.399383051667</v>
      </c>
      <c r="J48" s="18">
        <f t="shared" si="23"/>
        <v>0.182120858674084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8"/>
        <v>0.222912587909585</v>
      </c>
      <c r="P48" s="18">
        <f t="shared" si="26"/>
        <v>0.0405970319193559</v>
      </c>
      <c r="Q48" s="24">
        <f t="shared" si="27"/>
        <v>0.00649552510709694</v>
      </c>
      <c r="R48" s="18">
        <f t="shared" si="28"/>
        <v>0.0123345666666667</v>
      </c>
      <c r="S48" s="25">
        <f t="shared" si="29"/>
        <v>0.526611536719053</v>
      </c>
      <c r="T48" s="3">
        <v>0.01</v>
      </c>
      <c r="U48" s="26">
        <f t="shared" si="30"/>
        <v>0.00526611536719053</v>
      </c>
      <c r="V48" s="25"/>
      <c r="W48" s="3"/>
      <c r="X48" s="26"/>
      <c r="Y48" s="28">
        <v>0.04</v>
      </c>
      <c r="Z48" s="3">
        <v>0.49</v>
      </c>
      <c r="AA48" s="27">
        <f t="shared" si="31"/>
        <v>0.0196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32"/>
        <v>0.0075</v>
      </c>
      <c r="AQ48" s="1">
        <f t="shared" si="33"/>
        <v>0.0323661153671905</v>
      </c>
      <c r="AR48" s="29">
        <f t="shared" si="34"/>
        <v>7.70910416666667</v>
      </c>
      <c r="AS48" s="1">
        <f t="shared" si="35"/>
        <v>0.16</v>
      </c>
      <c r="AT48" s="2">
        <f t="shared" si="39"/>
        <v>128.77602739726</v>
      </c>
      <c r="AU48" s="1">
        <f t="shared" si="36"/>
        <v>34444.8502180273</v>
      </c>
    </row>
    <row r="49" s="1" customFormat="1" spans="1:47">
      <c r="A49" s="13"/>
      <c r="B49" s="13"/>
      <c r="C49" s="16">
        <v>7</v>
      </c>
      <c r="D49" s="19">
        <v>22.3731235912903</v>
      </c>
      <c r="E49" s="20">
        <f t="shared" si="37"/>
        <v>19.2493830516667</v>
      </c>
      <c r="F49" s="16" t="s">
        <v>73</v>
      </c>
      <c r="G49" s="13">
        <v>8</v>
      </c>
      <c r="H49" s="18">
        <f t="shared" si="21"/>
        <v>22.3731235912903</v>
      </c>
      <c r="I49" s="18">
        <f t="shared" si="22"/>
        <v>295.52312359129</v>
      </c>
      <c r="J49" s="18">
        <f t="shared" si="23"/>
        <v>0.258955031873699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8"/>
        <v>0.259406597656896</v>
      </c>
      <c r="P49" s="18">
        <f t="shared" si="26"/>
        <v>0.0671746437644893</v>
      </c>
      <c r="Q49" s="24">
        <f t="shared" si="27"/>
        <v>0.0107479430023183</v>
      </c>
      <c r="R49" s="18">
        <f t="shared" si="28"/>
        <v>0.0123345666666667</v>
      </c>
      <c r="S49" s="25">
        <f t="shared" si="29"/>
        <v>0.871367701255682</v>
      </c>
      <c r="T49" s="3">
        <v>0.01</v>
      </c>
      <c r="U49" s="26">
        <f t="shared" si="30"/>
        <v>0.00871367701255682</v>
      </c>
      <c r="V49" s="25"/>
      <c r="W49" s="3"/>
      <c r="X49" s="26"/>
      <c r="Y49" s="28">
        <v>0.04</v>
      </c>
      <c r="Z49" s="3">
        <v>0.49</v>
      </c>
      <c r="AA49" s="27">
        <f t="shared" si="31"/>
        <v>0.0196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0.015</v>
      </c>
      <c r="AO49" s="3">
        <v>0.5</v>
      </c>
      <c r="AP49" s="3">
        <f t="shared" si="32"/>
        <v>0.0075</v>
      </c>
      <c r="AQ49" s="1">
        <f t="shared" si="33"/>
        <v>0.0358136770125568</v>
      </c>
      <c r="AR49" s="29">
        <f t="shared" si="34"/>
        <v>7.70910416666667</v>
      </c>
      <c r="AS49" s="1">
        <f t="shared" si="35"/>
        <v>0.16</v>
      </c>
      <c r="AT49" s="2">
        <f t="shared" si="39"/>
        <v>128.77602739726</v>
      </c>
      <c r="AU49" s="1">
        <f t="shared" si="36"/>
        <v>38113.8337566708</v>
      </c>
    </row>
    <row r="50" s="1" customFormat="1" spans="1:47">
      <c r="A50" s="13"/>
      <c r="B50" s="13"/>
      <c r="C50" s="16">
        <v>8</v>
      </c>
      <c r="D50" s="19">
        <v>21.1521533606452</v>
      </c>
      <c r="E50" s="20">
        <f t="shared" si="37"/>
        <v>22.3731235912903</v>
      </c>
      <c r="F50" s="16" t="s">
        <v>73</v>
      </c>
      <c r="G50" s="13">
        <v>9</v>
      </c>
      <c r="H50" s="18">
        <f t="shared" si="21"/>
        <v>21.1521533606452</v>
      </c>
      <c r="I50" s="18">
        <f t="shared" si="22"/>
        <v>294.302153360645</v>
      </c>
      <c r="J50" s="18">
        <f t="shared" si="23"/>
        <v>0.225871144610934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8"/>
        <v>0.269322995559073</v>
      </c>
      <c r="P50" s="18">
        <f t="shared" si="26"/>
        <v>0.0608322932769734</v>
      </c>
      <c r="Q50" s="24">
        <f t="shared" si="27"/>
        <v>0.00973316692431574</v>
      </c>
      <c r="R50" s="18">
        <f t="shared" si="28"/>
        <v>0.0123345666666667</v>
      </c>
      <c r="S50" s="25">
        <f t="shared" si="29"/>
        <v>0.789096786887452</v>
      </c>
      <c r="T50" s="3">
        <v>0.01</v>
      </c>
      <c r="U50" s="26">
        <f t="shared" si="30"/>
        <v>0.00789096786887452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0.0349909678688745</v>
      </c>
      <c r="AR50" s="29">
        <f t="shared" si="34"/>
        <v>7.70910416666667</v>
      </c>
      <c r="AS50" s="1">
        <f t="shared" si="35"/>
        <v>0.16</v>
      </c>
      <c r="AT50" s="2">
        <f t="shared" si="39"/>
        <v>128.77602739726</v>
      </c>
      <c r="AU50" s="1">
        <f t="shared" si="36"/>
        <v>37238.2855821171</v>
      </c>
    </row>
    <row r="51" s="1" customFormat="1" spans="1:47">
      <c r="A51" s="13"/>
      <c r="B51" s="13"/>
      <c r="C51" s="16">
        <v>9</v>
      </c>
      <c r="D51" s="19">
        <v>15.6152770626667</v>
      </c>
      <c r="E51" s="20">
        <f t="shared" si="37"/>
        <v>21.1521533606452</v>
      </c>
      <c r="F51" s="16" t="s">
        <v>73</v>
      </c>
      <c r="G51" s="13">
        <v>10</v>
      </c>
      <c r="H51" s="18">
        <f t="shared" si="21"/>
        <v>15.6152770626667</v>
      </c>
      <c r="I51" s="18">
        <f t="shared" si="22"/>
        <v>288.765277062667</v>
      </c>
      <c r="J51" s="18">
        <f t="shared" si="23"/>
        <v>0.119772648873224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8"/>
        <v>0.285581743948767</v>
      </c>
      <c r="P51" s="18">
        <f t="shared" si="26"/>
        <v>0.0342048819425786</v>
      </c>
      <c r="Q51" s="24">
        <f t="shared" si="27"/>
        <v>0.00547278111081257</v>
      </c>
      <c r="R51" s="18">
        <f t="shared" si="28"/>
        <v>0.0123345666666667</v>
      </c>
      <c r="S51" s="25">
        <f t="shared" si="29"/>
        <v>0.443694639520851</v>
      </c>
      <c r="T51" s="3">
        <v>0.01</v>
      </c>
      <c r="U51" s="26">
        <f t="shared" si="30"/>
        <v>0.00443694639520851</v>
      </c>
      <c r="V51" s="25"/>
      <c r="W51" s="3"/>
      <c r="X51" s="26"/>
      <c r="Y51" s="28">
        <v>0.02</v>
      </c>
      <c r="Z51" s="3">
        <v>0.49</v>
      </c>
      <c r="AA51" s="27">
        <f t="shared" si="31"/>
        <v>0.0098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</v>
      </c>
      <c r="AO51" s="3">
        <v>0.5</v>
      </c>
      <c r="AP51" s="3">
        <f t="shared" si="32"/>
        <v>0.005</v>
      </c>
      <c r="AQ51" s="1">
        <f t="shared" si="33"/>
        <v>0.0192369463952085</v>
      </c>
      <c r="AR51" s="29">
        <f t="shared" si="34"/>
        <v>7.70910416666667</v>
      </c>
      <c r="AS51" s="1">
        <f t="shared" si="35"/>
        <v>0.16</v>
      </c>
      <c r="AT51" s="2">
        <f t="shared" si="39"/>
        <v>128.77602739726</v>
      </c>
      <c r="AU51" s="1">
        <f t="shared" si="36"/>
        <v>20472.4518131969</v>
      </c>
    </row>
    <row r="52" s="1" customFormat="1" spans="1:47">
      <c r="A52" s="13"/>
      <c r="B52" s="13"/>
      <c r="C52" s="16">
        <v>10</v>
      </c>
      <c r="D52" s="19">
        <v>6.27131652287097</v>
      </c>
      <c r="E52" s="20">
        <f t="shared" si="37"/>
        <v>15.6152770626667</v>
      </c>
      <c r="F52" s="16" t="s">
        <v>73</v>
      </c>
      <c r="G52" s="13">
        <v>11</v>
      </c>
      <c r="H52" s="18">
        <f t="shared" si="21"/>
        <v>6.27131652287097</v>
      </c>
      <c r="I52" s="18">
        <f t="shared" si="22"/>
        <v>279.421316522871</v>
      </c>
      <c r="J52" s="18">
        <f t="shared" si="23"/>
        <v>0.0387848076912549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0.238808018905879</v>
      </c>
      <c r="O52" s="18">
        <f t="shared" si="38"/>
        <v>0.0896598847669761</v>
      </c>
      <c r="P52" s="18">
        <f t="shared" si="26"/>
        <v>0.00347744138830724</v>
      </c>
      <c r="Q52" s="24">
        <f t="shared" si="27"/>
        <v>0.000556390622129159</v>
      </c>
      <c r="R52" s="18">
        <f t="shared" si="28"/>
        <v>0.0123345666666667</v>
      </c>
      <c r="S52" s="25">
        <f t="shared" si="29"/>
        <v>0.0451082423213753</v>
      </c>
      <c r="T52" s="3">
        <v>0.01</v>
      </c>
      <c r="U52" s="26">
        <f t="shared" si="30"/>
        <v>0.000451082423213753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0.0152510824232138</v>
      </c>
      <c r="AR52" s="29">
        <f t="shared" si="34"/>
        <v>7.70910416666667</v>
      </c>
      <c r="AS52" s="1">
        <f t="shared" si="35"/>
        <v>0.16</v>
      </c>
      <c r="AT52" s="2">
        <f t="shared" si="39"/>
        <v>128.77602739726</v>
      </c>
      <c r="AU52" s="1">
        <f t="shared" si="36"/>
        <v>16230.5931302125</v>
      </c>
    </row>
    <row r="53" s="1" customFormat="1" spans="1:48">
      <c r="A53" s="13"/>
      <c r="B53" s="13"/>
      <c r="C53" s="16">
        <v>11</v>
      </c>
      <c r="D53" s="19">
        <v>-4.6743391262</v>
      </c>
      <c r="E53" s="20">
        <f t="shared" si="37"/>
        <v>6.27131652287097</v>
      </c>
      <c r="F53" s="16" t="s">
        <v>75</v>
      </c>
      <c r="G53" s="13">
        <v>12</v>
      </c>
      <c r="H53" s="18">
        <f t="shared" si="21"/>
        <v>-4.6743391262</v>
      </c>
      <c r="I53" s="18">
        <f t="shared" si="22"/>
        <v>268.4756608738</v>
      </c>
      <c r="J53" s="18">
        <f t="shared" si="23"/>
        <v>0.00936855626452268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8"/>
        <v>0.163273485045336</v>
      </c>
      <c r="P53" s="18">
        <f t="shared" si="26"/>
        <v>0.00152963683115193</v>
      </c>
      <c r="Q53" s="24">
        <f t="shared" si="27"/>
        <v>0.000244741892984308</v>
      </c>
      <c r="R53" s="18">
        <f t="shared" si="28"/>
        <v>0.0123345666666667</v>
      </c>
      <c r="S53" s="25">
        <f t="shared" si="29"/>
        <v>0.0198419530736906</v>
      </c>
      <c r="T53" s="3">
        <v>0.01</v>
      </c>
      <c r="U53" s="26">
        <f t="shared" si="30"/>
        <v>0.000198419530736906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0.0149984195307369</v>
      </c>
      <c r="AR53" s="29">
        <f t="shared" si="34"/>
        <v>7.70910416666667</v>
      </c>
      <c r="AS53" s="1">
        <f t="shared" si="35"/>
        <v>0.16</v>
      </c>
      <c r="AT53" s="2">
        <f t="shared" si="39"/>
        <v>128.77602739726</v>
      </c>
      <c r="AU53" s="1">
        <f t="shared" si="36"/>
        <v>15961.7027988185</v>
      </c>
      <c r="AV53" s="1">
        <f>SUM(AU42:AU53)</f>
        <v>286989.943432463</v>
      </c>
    </row>
    <row r="54" s="1" customFormat="1" spans="1:46">
      <c r="A54" s="13"/>
      <c r="B54" s="13"/>
      <c r="C54" s="16">
        <v>12</v>
      </c>
      <c r="D54" s="19">
        <v>-17.4725320407097</v>
      </c>
      <c r="E54" s="20">
        <f t="shared" si="37"/>
        <v>-4.6743391262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8">
      <c r="S56" s="23" t="s">
        <v>44</v>
      </c>
      <c r="T56" s="23"/>
      <c r="U56" s="23"/>
      <c r="V56" s="23" t="s">
        <v>45</v>
      </c>
      <c r="W56" s="23" t="s">
        <v>46</v>
      </c>
      <c r="X56" s="23" t="s">
        <v>47</v>
      </c>
      <c r="Y56" s="23" t="s">
        <v>48</v>
      </c>
      <c r="Z56" s="23" t="s">
        <v>49</v>
      </c>
      <c r="AA56" s="23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</row>
    <row r="57" s="1" customFormat="1" spans="1:78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</row>
    <row r="58" s="1" customFormat="1" spans="1:78">
      <c r="A58" s="13" t="s">
        <v>71</v>
      </c>
      <c r="B58" s="13">
        <f>F7</f>
        <v>122.786</v>
      </c>
      <c r="C58" s="16" t="s">
        <v>72</v>
      </c>
      <c r="D58" s="17">
        <v>-15</v>
      </c>
      <c r="E58" s="16"/>
      <c r="F58" s="16"/>
      <c r="G58" s="13">
        <v>1</v>
      </c>
      <c r="H58" s="18">
        <f t="shared" ref="H58:H69" si="40">E59</f>
        <v>-15</v>
      </c>
      <c r="I58" s="18">
        <f t="shared" ref="I58:I69" si="41">H58+273.15</f>
        <v>258.15</v>
      </c>
      <c r="J58" s="18">
        <f t="shared" ref="J58:J69" si="42">EXP(($C$16*(I58-$C$14))/($C$17*I58*$C$14))</f>
        <v>0.00219620150298724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0.0060674129492803</v>
      </c>
      <c r="Q58" s="24">
        <f t="shared" ref="Q58:Q69" si="46">P58*$B$60</f>
        <v>0.00175954975529129</v>
      </c>
      <c r="R58" s="18">
        <f t="shared" ref="R58:R69" si="47">L58*$B$60</f>
        <v>0.80117865</v>
      </c>
      <c r="S58" s="25">
        <f t="shared" ref="S58:S69" si="48">Q58/R58</f>
        <v>0.00219620150298724</v>
      </c>
      <c r="T58" s="3">
        <v>0.27</v>
      </c>
      <c r="U58" s="26">
        <f t="shared" ref="U58:U69" si="49">S58*T58</f>
        <v>0.000592974405806555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0.226515214927048</v>
      </c>
      <c r="AC58" s="29">
        <f t="shared" ref="AC58:AC69" si="51">$B$58/12</f>
        <v>10.2321666666667</v>
      </c>
      <c r="AD58" s="1">
        <f t="shared" ref="AD58:AD69" si="52">$B$60</f>
        <v>0.29</v>
      </c>
      <c r="AE58" s="30">
        <f t="shared" ref="AE58:AE69" si="53">$E$7/12</f>
        <v>199.431745856453</v>
      </c>
      <c r="AF58" s="1">
        <f t="shared" ref="AF58:AF69" si="54">AE58*10000*AC58*AB58</f>
        <v>4622312.2016166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</row>
    <row r="59" s="1" customFormat="1" spans="1:78">
      <c r="A59" s="13" t="s">
        <v>74</v>
      </c>
      <c r="B59" s="13">
        <v>27</v>
      </c>
      <c r="C59" s="16">
        <v>1</v>
      </c>
      <c r="D59" s="19">
        <v>-17.747600803871</v>
      </c>
      <c r="E59" s="20">
        <f t="shared" ref="E59:E70" si="55">D58</f>
        <v>-15</v>
      </c>
      <c r="F59" s="16" t="s">
        <v>73</v>
      </c>
      <c r="G59" s="13">
        <v>2</v>
      </c>
      <c r="H59" s="18">
        <f t="shared" si="40"/>
        <v>-17.747600803871</v>
      </c>
      <c r="I59" s="18">
        <f t="shared" si="41"/>
        <v>255.402399196129</v>
      </c>
      <c r="J59" s="18">
        <f t="shared" si="42"/>
        <v>0.00146369844552621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5.51930258705072</v>
      </c>
      <c r="P59" s="18">
        <f t="shared" si="45"/>
        <v>0.00807859461705493</v>
      </c>
      <c r="Q59" s="24">
        <f t="shared" si="46"/>
        <v>0.00234279243894593</v>
      </c>
      <c r="R59" s="18">
        <f t="shared" si="47"/>
        <v>0.80117865</v>
      </c>
      <c r="S59" s="25">
        <f t="shared" si="48"/>
        <v>0.00292418231432644</v>
      </c>
      <c r="T59" s="3">
        <v>0.27</v>
      </c>
      <c r="U59" s="26">
        <f t="shared" si="49"/>
        <v>0.000789529224868138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0.226553405528392</v>
      </c>
      <c r="AC59" s="29">
        <f t="shared" si="51"/>
        <v>10.2321666666667</v>
      </c>
      <c r="AD59" s="1">
        <f t="shared" si="52"/>
        <v>0.29</v>
      </c>
      <c r="AE59" s="30">
        <f t="shared" si="53"/>
        <v>199.431745856453</v>
      </c>
      <c r="AF59" s="1">
        <f t="shared" si="54"/>
        <v>4623091.52623121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</row>
    <row r="60" s="1" customFormat="1" spans="1:78">
      <c r="A60" s="13" t="s">
        <v>37</v>
      </c>
      <c r="B60" s="13">
        <f>H7</f>
        <v>0.29</v>
      </c>
      <c r="C60" s="16">
        <v>2</v>
      </c>
      <c r="D60" s="19">
        <v>-12.646554755</v>
      </c>
      <c r="E60" s="20">
        <f t="shared" si="55"/>
        <v>-17.747600803871</v>
      </c>
      <c r="F60" s="16" t="s">
        <v>73</v>
      </c>
      <c r="G60" s="13">
        <v>3</v>
      </c>
      <c r="H60" s="18">
        <f t="shared" si="40"/>
        <v>-12.646554755</v>
      </c>
      <c r="I60" s="18">
        <f t="shared" si="41"/>
        <v>260.503445245</v>
      </c>
      <c r="J60" s="18">
        <f t="shared" si="42"/>
        <v>0.00308785915733533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8.27390899243366</v>
      </c>
      <c r="P60" s="18">
        <f t="shared" si="45"/>
        <v>0.0255486656492454</v>
      </c>
      <c r="Q60" s="24">
        <f t="shared" si="46"/>
        <v>0.00740911303828117</v>
      </c>
      <c r="R60" s="18">
        <f t="shared" si="47"/>
        <v>0.80117865</v>
      </c>
      <c r="S60" s="25">
        <f t="shared" si="48"/>
        <v>0.00924776644794663</v>
      </c>
      <c r="T60" s="3">
        <v>0.27</v>
      </c>
      <c r="U60" s="26">
        <f t="shared" si="49"/>
        <v>0.00249689694094559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0.226885147075626</v>
      </c>
      <c r="AC60" s="29">
        <f t="shared" si="51"/>
        <v>10.2321666666667</v>
      </c>
      <c r="AD60" s="1">
        <f t="shared" si="52"/>
        <v>0.29</v>
      </c>
      <c r="AE60" s="30">
        <f t="shared" si="53"/>
        <v>199.431745856453</v>
      </c>
      <c r="AF60" s="1">
        <f t="shared" si="54"/>
        <v>4629861.10681791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</row>
    <row r="61" s="1" customFormat="1" spans="1:78">
      <c r="A61" s="13"/>
      <c r="B61" s="13"/>
      <c r="C61" s="16">
        <v>3</v>
      </c>
      <c r="D61" s="19">
        <v>-3.93281087977419</v>
      </c>
      <c r="E61" s="20">
        <f t="shared" si="55"/>
        <v>-12.646554755</v>
      </c>
      <c r="F61" s="16" t="s">
        <v>73</v>
      </c>
      <c r="G61" s="13">
        <v>4</v>
      </c>
      <c r="H61" s="18">
        <f t="shared" si="40"/>
        <v>-3.93281087977419</v>
      </c>
      <c r="I61" s="18">
        <f t="shared" si="41"/>
        <v>269.217189120226</v>
      </c>
      <c r="J61" s="18">
        <f t="shared" si="42"/>
        <v>0.0103527497956009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11.0110453267844</v>
      </c>
      <c r="P61" s="18">
        <f t="shared" si="45"/>
        <v>0.11399459725622</v>
      </c>
      <c r="Q61" s="24">
        <f t="shared" si="46"/>
        <v>0.0330584332043037</v>
      </c>
      <c r="R61" s="18">
        <f t="shared" si="47"/>
        <v>0.80117865</v>
      </c>
      <c r="S61" s="25">
        <f t="shared" si="48"/>
        <v>0.0412622493176818</v>
      </c>
      <c r="T61" s="3">
        <v>0.27</v>
      </c>
      <c r="U61" s="26">
        <f t="shared" si="49"/>
        <v>0.0111408073157741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0.228564658861455</v>
      </c>
      <c r="AC61" s="29">
        <f t="shared" si="51"/>
        <v>10.2321666666667</v>
      </c>
      <c r="AD61" s="1">
        <f t="shared" si="52"/>
        <v>0.29</v>
      </c>
      <c r="AE61" s="30">
        <f t="shared" si="53"/>
        <v>199.431745856453</v>
      </c>
      <c r="AF61" s="1">
        <f t="shared" si="54"/>
        <v>4664133.54111288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</row>
    <row r="62" s="1" customFormat="1" spans="1:78">
      <c r="A62" s="13"/>
      <c r="B62" s="13"/>
      <c r="C62" s="16">
        <v>4</v>
      </c>
      <c r="D62" s="19">
        <v>7.77822547353334</v>
      </c>
      <c r="E62" s="20">
        <f t="shared" si="55"/>
        <v>-3.93281087977419</v>
      </c>
      <c r="F62" s="16" t="s">
        <v>73</v>
      </c>
      <c r="G62" s="13">
        <v>5</v>
      </c>
      <c r="H62" s="18">
        <f t="shared" si="40"/>
        <v>7.77822547353334</v>
      </c>
      <c r="I62" s="18">
        <f t="shared" si="41"/>
        <v>280.928225473533</v>
      </c>
      <c r="J62" s="18">
        <f t="shared" si="42"/>
        <v>0.0467561226528155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10.3521981930518</v>
      </c>
      <c r="O62" s="18">
        <f t="shared" si="56"/>
        <v>3.30753753647641</v>
      </c>
      <c r="P62" s="18">
        <f t="shared" si="45"/>
        <v>0.154647630734282</v>
      </c>
      <c r="Q62" s="24">
        <f t="shared" si="46"/>
        <v>0.0448478129129418</v>
      </c>
      <c r="R62" s="18">
        <f t="shared" si="47"/>
        <v>0.80117865</v>
      </c>
      <c r="S62" s="25">
        <f t="shared" si="48"/>
        <v>0.0559772940940724</v>
      </c>
      <c r="T62" s="3">
        <v>0.27</v>
      </c>
      <c r="U62" s="26">
        <f t="shared" si="49"/>
        <v>0.0151138694053995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0.278136624825469</v>
      </c>
      <c r="AC62" s="29">
        <f t="shared" si="51"/>
        <v>10.2321666666667</v>
      </c>
      <c r="AD62" s="1">
        <f t="shared" si="52"/>
        <v>0.29</v>
      </c>
      <c r="AE62" s="30">
        <f t="shared" si="53"/>
        <v>199.431745856453</v>
      </c>
      <c r="AF62" s="1">
        <f t="shared" si="54"/>
        <v>5675708.42895157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</row>
    <row r="63" s="1" customFormat="1" spans="1:78">
      <c r="A63" s="13"/>
      <c r="B63" s="13"/>
      <c r="C63" s="16">
        <v>5</v>
      </c>
      <c r="D63" s="19">
        <v>15.3863267822581</v>
      </c>
      <c r="E63" s="20">
        <f t="shared" si="55"/>
        <v>7.77822547353334</v>
      </c>
      <c r="F63" s="16" t="s">
        <v>75</v>
      </c>
      <c r="G63" s="13">
        <v>6</v>
      </c>
      <c r="H63" s="18">
        <f t="shared" si="40"/>
        <v>15.3863267822581</v>
      </c>
      <c r="I63" s="18">
        <f t="shared" si="41"/>
        <v>288.536326782258</v>
      </c>
      <c r="J63" s="18">
        <f t="shared" si="42"/>
        <v>0.116610573467243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5.91557490574213</v>
      </c>
      <c r="P63" s="18">
        <f t="shared" si="45"/>
        <v>0.689818582147021</v>
      </c>
      <c r="Q63" s="24">
        <f t="shared" si="46"/>
        <v>0.200047388822636</v>
      </c>
      <c r="R63" s="18">
        <f t="shared" si="47"/>
        <v>0.80117865</v>
      </c>
      <c r="S63" s="25">
        <f t="shared" si="48"/>
        <v>0.249691362622601</v>
      </c>
      <c r="T63" s="3">
        <v>0.27</v>
      </c>
      <c r="U63" s="26">
        <f t="shared" si="49"/>
        <v>0.0674166679081024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0"/>
        <v>0.288299058574544</v>
      </c>
      <c r="AC63" s="29">
        <f t="shared" si="51"/>
        <v>10.2321666666667</v>
      </c>
      <c r="AD63" s="1">
        <f t="shared" si="52"/>
        <v>0.29</v>
      </c>
      <c r="AE63" s="30">
        <f t="shared" si="53"/>
        <v>199.431745856453</v>
      </c>
      <c r="AF63" s="1">
        <f t="shared" si="54"/>
        <v>5883084.96889657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</row>
    <row r="64" s="1" customFormat="1" spans="1:78">
      <c r="A64" s="13"/>
      <c r="B64" s="13"/>
      <c r="C64" s="16">
        <v>6</v>
      </c>
      <c r="D64" s="19">
        <v>19.2493830516667</v>
      </c>
      <c r="E64" s="20">
        <f t="shared" si="55"/>
        <v>15.3863267822581</v>
      </c>
      <c r="F64" s="16" t="s">
        <v>73</v>
      </c>
      <c r="G64" s="13">
        <v>7</v>
      </c>
      <c r="H64" s="18">
        <f t="shared" si="40"/>
        <v>19.2493830516667</v>
      </c>
      <c r="I64" s="18">
        <f t="shared" si="41"/>
        <v>292.399383051667</v>
      </c>
      <c r="J64" s="18">
        <f t="shared" si="42"/>
        <v>0.182120858674084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7.98844132359511</v>
      </c>
      <c r="P64" s="18">
        <f t="shared" si="45"/>
        <v>1.45486179332068</v>
      </c>
      <c r="Q64" s="24">
        <f t="shared" si="46"/>
        <v>0.421909920062996</v>
      </c>
      <c r="R64" s="18">
        <f t="shared" si="47"/>
        <v>0.80117865</v>
      </c>
      <c r="S64" s="25">
        <f t="shared" si="48"/>
        <v>0.526611536719053</v>
      </c>
      <c r="T64" s="3">
        <v>0.27</v>
      </c>
      <c r="U64" s="26">
        <f t="shared" si="49"/>
        <v>0.142185114914144</v>
      </c>
      <c r="V64" s="3">
        <v>220.1</v>
      </c>
      <c r="W64" s="27">
        <v>12.1</v>
      </c>
      <c r="X64" s="27">
        <v>4.5</v>
      </c>
      <c r="Y64" s="27">
        <v>1.5</v>
      </c>
      <c r="Z64" s="27">
        <v>6.8</v>
      </c>
      <c r="AA64" s="3">
        <v>30.2</v>
      </c>
      <c r="AB64" s="2">
        <f t="shared" si="50"/>
        <v>0.302826567827818</v>
      </c>
      <c r="AC64" s="29">
        <f t="shared" si="51"/>
        <v>10.2321666666667</v>
      </c>
      <c r="AD64" s="1">
        <f t="shared" si="52"/>
        <v>0.29</v>
      </c>
      <c r="AE64" s="30">
        <f t="shared" si="53"/>
        <v>199.431745856453</v>
      </c>
      <c r="AF64" s="1">
        <f t="shared" si="54"/>
        <v>6179536.06293073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</row>
    <row r="65" s="1" customFormat="1" spans="1:78">
      <c r="A65" s="13"/>
      <c r="B65" s="13"/>
      <c r="C65" s="16">
        <v>7</v>
      </c>
      <c r="D65" s="19">
        <v>22.3731235912903</v>
      </c>
      <c r="E65" s="20">
        <f t="shared" si="55"/>
        <v>19.2493830516667</v>
      </c>
      <c r="F65" s="16" t="s">
        <v>73</v>
      </c>
      <c r="G65" s="13">
        <v>8</v>
      </c>
      <c r="H65" s="18">
        <f t="shared" si="40"/>
        <v>22.3731235912903</v>
      </c>
      <c r="I65" s="18">
        <f t="shared" si="41"/>
        <v>295.52312359129</v>
      </c>
      <c r="J65" s="18">
        <f t="shared" si="42"/>
        <v>0.258955031873699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9.29626453027443</v>
      </c>
      <c r="P65" s="18">
        <f t="shared" si="45"/>
        <v>2.40731447774355</v>
      </c>
      <c r="Q65" s="24">
        <f t="shared" si="46"/>
        <v>0.69812119854563</v>
      </c>
      <c r="R65" s="18">
        <f t="shared" si="47"/>
        <v>0.80117865</v>
      </c>
      <c r="S65" s="25">
        <f t="shared" si="48"/>
        <v>0.871367701255681</v>
      </c>
      <c r="T65" s="3">
        <v>0.27</v>
      </c>
      <c r="U65" s="26">
        <f t="shared" si="49"/>
        <v>0.235269279339034</v>
      </c>
      <c r="V65" s="3">
        <v>220.1</v>
      </c>
      <c r="W65" s="27">
        <v>12.1</v>
      </c>
      <c r="X65" s="27">
        <v>4.5</v>
      </c>
      <c r="Y65" s="27">
        <v>1.5</v>
      </c>
      <c r="Z65" s="27">
        <v>6.8</v>
      </c>
      <c r="AA65" s="3">
        <v>30.2</v>
      </c>
      <c r="AB65" s="2">
        <f t="shared" si="50"/>
        <v>0.320912820975574</v>
      </c>
      <c r="AC65" s="29">
        <f t="shared" si="51"/>
        <v>10.2321666666667</v>
      </c>
      <c r="AD65" s="1">
        <f t="shared" si="52"/>
        <v>0.29</v>
      </c>
      <c r="AE65" s="30">
        <f t="shared" si="53"/>
        <v>199.431745856453</v>
      </c>
      <c r="AF65" s="1">
        <f t="shared" si="54"/>
        <v>6548607.55613407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</row>
    <row r="66" s="1" customFormat="1" spans="1:78">
      <c r="A66" s="13"/>
      <c r="B66" s="13"/>
      <c r="C66" s="16">
        <v>8</v>
      </c>
      <c r="D66" s="19">
        <v>21.1521533606452</v>
      </c>
      <c r="E66" s="20">
        <f t="shared" si="55"/>
        <v>22.3731235912903</v>
      </c>
      <c r="F66" s="16" t="s">
        <v>73</v>
      </c>
      <c r="G66" s="13">
        <v>9</v>
      </c>
      <c r="H66" s="18">
        <f t="shared" si="40"/>
        <v>21.1521533606452</v>
      </c>
      <c r="I66" s="18">
        <f t="shared" si="41"/>
        <v>294.302153360645</v>
      </c>
      <c r="J66" s="18">
        <f t="shared" si="42"/>
        <v>0.225871144610934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9.65163505253087</v>
      </c>
      <c r="P66" s="18">
        <f t="shared" si="45"/>
        <v>2.18002585668216</v>
      </c>
      <c r="Q66" s="24">
        <f t="shared" si="46"/>
        <v>0.632207498437827</v>
      </c>
      <c r="R66" s="18">
        <f t="shared" si="47"/>
        <v>0.80117865</v>
      </c>
      <c r="S66" s="25">
        <f t="shared" si="48"/>
        <v>0.789096786887452</v>
      </c>
      <c r="T66" s="3">
        <v>0.27</v>
      </c>
      <c r="U66" s="26">
        <f t="shared" si="49"/>
        <v>0.213056132459612</v>
      </c>
      <c r="V66" s="3">
        <v>220.1</v>
      </c>
      <c r="W66" s="27">
        <v>12.1</v>
      </c>
      <c r="X66" s="27">
        <v>4.5</v>
      </c>
      <c r="Y66" s="27">
        <v>1.5</v>
      </c>
      <c r="Z66" s="27">
        <v>6.8</v>
      </c>
      <c r="AA66" s="3">
        <v>30.2</v>
      </c>
      <c r="AB66" s="2">
        <f t="shared" si="50"/>
        <v>0.316596806536903</v>
      </c>
      <c r="AC66" s="29">
        <f t="shared" si="51"/>
        <v>10.2321666666667</v>
      </c>
      <c r="AD66" s="1">
        <f t="shared" si="52"/>
        <v>0.29</v>
      </c>
      <c r="AE66" s="30">
        <f t="shared" si="53"/>
        <v>199.431745856453</v>
      </c>
      <c r="AF66" s="1">
        <f t="shared" si="54"/>
        <v>6460534.15140207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</row>
    <row r="67" s="1" customFormat="1" spans="1:78">
      <c r="A67" s="13"/>
      <c r="B67" s="13"/>
      <c r="C67" s="16">
        <v>9</v>
      </c>
      <c r="D67" s="19">
        <v>15.6152770626667</v>
      </c>
      <c r="E67" s="20">
        <f t="shared" si="55"/>
        <v>21.1521533606452</v>
      </c>
      <c r="F67" s="16" t="s">
        <v>73</v>
      </c>
      <c r="G67" s="13">
        <v>10</v>
      </c>
      <c r="H67" s="18">
        <f t="shared" si="40"/>
        <v>15.6152770626667</v>
      </c>
      <c r="I67" s="18">
        <f t="shared" si="41"/>
        <v>288.765277062667</v>
      </c>
      <c r="J67" s="18">
        <f t="shared" si="42"/>
        <v>0.119772648873224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10.2342941958487</v>
      </c>
      <c r="P67" s="18">
        <f t="shared" si="45"/>
        <v>1.22578852518466</v>
      </c>
      <c r="Q67" s="24">
        <f t="shared" si="46"/>
        <v>0.355478672303552</v>
      </c>
      <c r="R67" s="18">
        <f t="shared" si="47"/>
        <v>0.80117865</v>
      </c>
      <c r="S67" s="25">
        <f t="shared" si="48"/>
        <v>0.443694639520851</v>
      </c>
      <c r="T67" s="3">
        <v>0.27</v>
      </c>
      <c r="U67" s="26">
        <f t="shared" si="49"/>
        <v>0.11979755267063</v>
      </c>
      <c r="V67" s="3">
        <v>180.9</v>
      </c>
      <c r="W67" s="27">
        <v>6</v>
      </c>
      <c r="X67" s="27">
        <v>3</v>
      </c>
      <c r="Y67" s="27">
        <v>0.3</v>
      </c>
      <c r="Z67" s="27">
        <v>6</v>
      </c>
      <c r="AA67" s="3">
        <v>30.2</v>
      </c>
      <c r="AB67" s="2">
        <f t="shared" si="50"/>
        <v>0.249676664483903</v>
      </c>
      <c r="AC67" s="29">
        <f t="shared" si="51"/>
        <v>10.2321666666667</v>
      </c>
      <c r="AD67" s="1">
        <f t="shared" si="52"/>
        <v>0.29</v>
      </c>
      <c r="AE67" s="30">
        <f t="shared" si="53"/>
        <v>199.431745856453</v>
      </c>
      <c r="AF67" s="1">
        <f t="shared" si="54"/>
        <v>5094949.1100391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</row>
    <row r="68" s="1" customFormat="1" spans="1:78">
      <c r="A68" s="13"/>
      <c r="B68" s="13"/>
      <c r="C68" s="16">
        <v>10</v>
      </c>
      <c r="D68" s="19">
        <v>6.27131652287097</v>
      </c>
      <c r="E68" s="20">
        <f t="shared" si="55"/>
        <v>15.6152770626667</v>
      </c>
      <c r="F68" s="16" t="s">
        <v>73</v>
      </c>
      <c r="G68" s="13">
        <v>11</v>
      </c>
      <c r="H68" s="18">
        <f t="shared" si="40"/>
        <v>6.27131652287097</v>
      </c>
      <c r="I68" s="18">
        <f t="shared" si="41"/>
        <v>279.421316522871</v>
      </c>
      <c r="J68" s="18">
        <f t="shared" si="42"/>
        <v>0.0387848076912549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8.55808038713085</v>
      </c>
      <c r="O68" s="18">
        <f t="shared" si="56"/>
        <v>3.2131102835332</v>
      </c>
      <c r="P68" s="18">
        <f t="shared" si="45"/>
        <v>0.124619864437629</v>
      </c>
      <c r="Q68" s="24">
        <f t="shared" si="46"/>
        <v>0.0361397606869123</v>
      </c>
      <c r="R68" s="18">
        <f t="shared" si="47"/>
        <v>0.80117865</v>
      </c>
      <c r="S68" s="25">
        <f t="shared" si="48"/>
        <v>0.0451082423213753</v>
      </c>
      <c r="T68" s="3">
        <v>0.27</v>
      </c>
      <c r="U68" s="26">
        <f t="shared" si="49"/>
        <v>0.0121792254267713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0.228766423500422</v>
      </c>
      <c r="AC68" s="29">
        <f t="shared" si="51"/>
        <v>10.2321666666667</v>
      </c>
      <c r="AD68" s="1">
        <f t="shared" si="52"/>
        <v>0.29</v>
      </c>
      <c r="AE68" s="30">
        <f t="shared" si="53"/>
        <v>199.431745856453</v>
      </c>
      <c r="AF68" s="1">
        <f t="shared" si="54"/>
        <v>4668250.78839294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 s="26"/>
      <c r="BC68" s="25"/>
      <c r="BD68" s="3"/>
      <c r="BE68" s="3"/>
      <c r="BF68" s="28"/>
      <c r="BG68" s="3"/>
      <c r="BH68" s="27"/>
      <c r="BI68" s="3"/>
      <c r="BJ68" s="3"/>
      <c r="BK68" s="27"/>
      <c r="BL68" s="25"/>
      <c r="BM68" s="3"/>
      <c r="BN68" s="26"/>
      <c r="BO68" s="35"/>
      <c r="BP68" s="3"/>
      <c r="BQ68" s="26"/>
      <c r="BR68" s="36"/>
      <c r="BS68" s="27"/>
      <c r="BT68" s="27"/>
      <c r="BU68" s="36"/>
      <c r="BV68" s="27"/>
      <c r="BW68" s="26"/>
      <c r="BX68" s="3"/>
      <c r="BY68" s="3"/>
      <c r="BZ68" s="3"/>
    </row>
    <row r="69" s="1" customFormat="1" spans="1:78">
      <c r="A69" s="13"/>
      <c r="B69" s="13"/>
      <c r="C69" s="16">
        <v>11</v>
      </c>
      <c r="D69" s="19">
        <v>-4.6743391262</v>
      </c>
      <c r="E69" s="20">
        <f t="shared" si="55"/>
        <v>6.27131652287097</v>
      </c>
      <c r="F69" s="16" t="s">
        <v>75</v>
      </c>
      <c r="G69" s="13">
        <v>12</v>
      </c>
      <c r="H69" s="18">
        <f t="shared" si="40"/>
        <v>-4.6743391262</v>
      </c>
      <c r="I69" s="18">
        <f t="shared" si="41"/>
        <v>268.4756608738</v>
      </c>
      <c r="J69" s="18">
        <f t="shared" si="42"/>
        <v>0.00936855626452268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5.85117541909557</v>
      </c>
      <c r="P69" s="18">
        <f t="shared" si="45"/>
        <v>0.0548170661273889</v>
      </c>
      <c r="Q69" s="24">
        <f t="shared" si="46"/>
        <v>0.0158969491769428</v>
      </c>
      <c r="R69" s="18">
        <f t="shared" si="47"/>
        <v>0.80117865</v>
      </c>
      <c r="S69" s="25">
        <f t="shared" si="48"/>
        <v>0.0198419530736906</v>
      </c>
      <c r="T69" s="3">
        <v>0.27</v>
      </c>
      <c r="U69" s="26">
        <f t="shared" si="49"/>
        <v>0.00535732732989647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0.227440928700199</v>
      </c>
      <c r="AC69" s="29">
        <f t="shared" si="51"/>
        <v>10.2321666666667</v>
      </c>
      <c r="AD69" s="1">
        <f t="shared" si="52"/>
        <v>0.29</v>
      </c>
      <c r="AE69" s="30">
        <f t="shared" si="53"/>
        <v>199.431745856453</v>
      </c>
      <c r="AF69" s="1">
        <f t="shared" si="54"/>
        <v>4641202.49148175</v>
      </c>
      <c r="AG69" s="1">
        <f>SUM(AF58:AF69)</f>
        <v>63691271.9340074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 s="26"/>
      <c r="BC69" s="25"/>
      <c r="BD69" s="3"/>
      <c r="BE69" s="3"/>
      <c r="BF69" s="28"/>
      <c r="BG69" s="3"/>
      <c r="BH69" s="27"/>
      <c r="BI69" s="3"/>
      <c r="BJ69" s="3"/>
      <c r="BK69" s="27"/>
      <c r="BL69" s="25"/>
      <c r="BM69" s="3"/>
      <c r="BN69" s="26"/>
      <c r="BO69" s="35"/>
      <c r="BP69" s="3"/>
      <c r="BQ69" s="26"/>
      <c r="BR69" s="36"/>
      <c r="BS69" s="27"/>
      <c r="BT69" s="27"/>
      <c r="BU69" s="36"/>
      <c r="BV69" s="27"/>
      <c r="BW69" s="26"/>
      <c r="BX69" s="3"/>
      <c r="BY69" s="3"/>
      <c r="BZ69" s="3"/>
    </row>
    <row r="70" s="1" customFormat="1" spans="1:46">
      <c r="A70" s="13"/>
      <c r="B70" s="13"/>
      <c r="C70" s="16">
        <v>12</v>
      </c>
      <c r="D70" s="19">
        <v>-17.4725320407097</v>
      </c>
      <c r="E70" s="20">
        <f t="shared" si="55"/>
        <v>-4.6743391262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3" t="s">
        <v>44</v>
      </c>
      <c r="T72" s="23"/>
      <c r="U72" s="23"/>
      <c r="V72" s="23" t="s">
        <v>45</v>
      </c>
      <c r="W72" s="23"/>
      <c r="X72" s="23"/>
      <c r="Y72" s="23" t="s">
        <v>46</v>
      </c>
      <c r="Z72" s="23"/>
      <c r="AA72" s="23"/>
      <c r="AB72" s="23" t="s">
        <v>47</v>
      </c>
      <c r="AC72" s="23"/>
      <c r="AD72" s="23"/>
      <c r="AE72" s="23" t="s">
        <v>48</v>
      </c>
      <c r="AF72" s="23"/>
      <c r="AG72" s="23"/>
      <c r="AH72" s="23" t="s">
        <v>49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51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4" t="s">
        <v>11</v>
      </c>
      <c r="AR73" s="34" t="s">
        <v>12</v>
      </c>
      <c r="AS73" s="34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-15</v>
      </c>
      <c r="E74" s="16"/>
      <c r="F74" s="16"/>
      <c r="G74" s="13">
        <v>1</v>
      </c>
      <c r="H74" s="18">
        <f t="shared" ref="H74:H85" si="57">E75</f>
        <v>-15</v>
      </c>
      <c r="I74" s="18">
        <f t="shared" ref="I74:I85" si="58">H74+273.15</f>
        <v>258.15</v>
      </c>
      <c r="J74" s="18">
        <f t="shared" ref="J74:J85" si="59">EXP(($C$16*(I74-$C$14))/($C$17*I74*$C$14))</f>
        <v>0.00219620150298724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0.00114470414738701</v>
      </c>
      <c r="Q74" s="24">
        <f t="shared" ref="Q74:Q85" si="63">P74*$B$76</f>
        <v>0.000297623078320622</v>
      </c>
      <c r="R74" s="18">
        <f t="shared" ref="R74:R85" si="64">L74*$B$76</f>
        <v>0.1355172</v>
      </c>
      <c r="S74" s="25">
        <f t="shared" ref="S74:S85" si="65">Q74/R74</f>
        <v>0.00219620150298724</v>
      </c>
      <c r="T74" s="3">
        <v>0.01</v>
      </c>
      <c r="U74" s="26">
        <f t="shared" ref="U74:U85" si="66">S74*T74</f>
        <v>2.19620150298724e-5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0.00551196201502987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>$E$8/12</f>
        <v>0.0434450667039447</v>
      </c>
      <c r="AX74" s="1">
        <f t="shared" ref="AX74:AX85" si="72">AW74*10000*AV74*0.67*AU74*AT74</f>
        <v>21.7428218238329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-17.747600803871</v>
      </c>
      <c r="E75" s="20">
        <f t="shared" ref="E75:E86" si="73">D74</f>
        <v>-15</v>
      </c>
      <c r="F75" s="16" t="s">
        <v>73</v>
      </c>
      <c r="G75" s="13">
        <v>2</v>
      </c>
      <c r="H75" s="18">
        <f t="shared" si="57"/>
        <v>-17.747600803871</v>
      </c>
      <c r="I75" s="18">
        <f t="shared" si="58"/>
        <v>255.402399196129</v>
      </c>
      <c r="J75" s="18">
        <f t="shared" si="59"/>
        <v>0.00146369844552621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1.04129529585261</v>
      </c>
      <c r="P75" s="18">
        <f t="shared" si="62"/>
        <v>0.00152414230587322</v>
      </c>
      <c r="Q75" s="24">
        <f t="shared" si="63"/>
        <v>0.000396276999527038</v>
      </c>
      <c r="R75" s="18">
        <f t="shared" si="64"/>
        <v>0.1355172</v>
      </c>
      <c r="S75" s="25">
        <f t="shared" si="65"/>
        <v>0.00292418231432643</v>
      </c>
      <c r="T75" s="3">
        <v>0.01</v>
      </c>
      <c r="U75" s="26">
        <f t="shared" si="66"/>
        <v>2.92418231432643e-5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0.00551924182314326</v>
      </c>
      <c r="AU75" s="29">
        <f t="shared" si="70"/>
        <v>52.122</v>
      </c>
      <c r="AV75" s="1">
        <f t="shared" si="71"/>
        <v>0.26</v>
      </c>
      <c r="AW75" s="2">
        <f t="shared" ref="AW75:AW85" si="75">$E$8/12</f>
        <v>0.0434450667039447</v>
      </c>
      <c r="AX75" s="1">
        <f t="shared" si="72"/>
        <v>21.7715381992886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9">
        <v>-12.646554755</v>
      </c>
      <c r="E76" s="20">
        <f t="shared" si="73"/>
        <v>-17.747600803871</v>
      </c>
      <c r="F76" s="16" t="s">
        <v>73</v>
      </c>
      <c r="G76" s="13">
        <v>3</v>
      </c>
      <c r="H76" s="18">
        <f t="shared" si="57"/>
        <v>-12.646554755</v>
      </c>
      <c r="I76" s="18">
        <f t="shared" si="58"/>
        <v>260.503445245</v>
      </c>
      <c r="J76" s="18">
        <f t="shared" si="59"/>
        <v>0.00308785915733533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1.56099115354674</v>
      </c>
      <c r="P76" s="18">
        <f t="shared" si="62"/>
        <v>0.00482012082799874</v>
      </c>
      <c r="Q76" s="24">
        <f t="shared" si="63"/>
        <v>0.00125323141527967</v>
      </c>
      <c r="R76" s="18">
        <f t="shared" si="64"/>
        <v>0.1355172</v>
      </c>
      <c r="S76" s="25">
        <f t="shared" si="65"/>
        <v>0.00924776644794663</v>
      </c>
      <c r="T76" s="3">
        <v>0.01</v>
      </c>
      <c r="U76" s="26">
        <f t="shared" si="66"/>
        <v>9.24776644794663e-5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0.00558247766447947</v>
      </c>
      <c r="AU76" s="29">
        <f t="shared" si="70"/>
        <v>52.122</v>
      </c>
      <c r="AV76" s="1">
        <f t="shared" si="71"/>
        <v>0.26</v>
      </c>
      <c r="AW76" s="2">
        <f t="shared" si="75"/>
        <v>0.0434450667039447</v>
      </c>
      <c r="AX76" s="1">
        <f t="shared" si="72"/>
        <v>22.0209821590445</v>
      </c>
    </row>
    <row r="77" s="1" customFormat="1" spans="1:50">
      <c r="A77" s="13"/>
      <c r="B77" s="13"/>
      <c r="C77" s="16">
        <v>3</v>
      </c>
      <c r="D77" s="19">
        <v>-3.93281087977419</v>
      </c>
      <c r="E77" s="20">
        <f t="shared" si="73"/>
        <v>-12.646554755</v>
      </c>
      <c r="F77" s="16" t="s">
        <v>73</v>
      </c>
      <c r="G77" s="13">
        <v>4</v>
      </c>
      <c r="H77" s="18">
        <f t="shared" si="57"/>
        <v>-3.93281087977419</v>
      </c>
      <c r="I77" s="18">
        <f t="shared" si="58"/>
        <v>269.217189120226</v>
      </c>
      <c r="J77" s="18">
        <f t="shared" si="59"/>
        <v>0.0103527497956009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2.07739103271874</v>
      </c>
      <c r="P77" s="18">
        <f t="shared" si="62"/>
        <v>0.0215067095893621</v>
      </c>
      <c r="Q77" s="24">
        <f t="shared" si="63"/>
        <v>0.00559174449323414</v>
      </c>
      <c r="R77" s="18">
        <f t="shared" si="64"/>
        <v>0.1355172</v>
      </c>
      <c r="S77" s="25">
        <f t="shared" si="65"/>
        <v>0.0412622493176818</v>
      </c>
      <c r="T77" s="3">
        <v>0.01</v>
      </c>
      <c r="U77" s="26">
        <f t="shared" si="66"/>
        <v>0.000412622493176818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0.00590262249317682</v>
      </c>
      <c r="AU77" s="29">
        <f t="shared" si="70"/>
        <v>52.122</v>
      </c>
      <c r="AV77" s="1">
        <f t="shared" si="71"/>
        <v>0.26</v>
      </c>
      <c r="AW77" s="2">
        <f t="shared" si="75"/>
        <v>0.0434450667039447</v>
      </c>
      <c r="AX77" s="1">
        <f t="shared" si="72"/>
        <v>23.2838449924979</v>
      </c>
    </row>
    <row r="78" s="1" customFormat="1" spans="1:50">
      <c r="A78" s="13"/>
      <c r="B78" s="13"/>
      <c r="C78" s="16">
        <v>4</v>
      </c>
      <c r="D78" s="19">
        <v>7.77822547353334</v>
      </c>
      <c r="E78" s="20">
        <f t="shared" si="73"/>
        <v>-3.93281087977419</v>
      </c>
      <c r="F78" s="16" t="s">
        <v>73</v>
      </c>
      <c r="G78" s="13">
        <v>5</v>
      </c>
      <c r="H78" s="18">
        <f t="shared" si="57"/>
        <v>7.77822547353334</v>
      </c>
      <c r="I78" s="18">
        <f t="shared" si="58"/>
        <v>280.928225473533</v>
      </c>
      <c r="J78" s="18">
        <f t="shared" si="59"/>
        <v>0.0467561226528155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1.95309010697291</v>
      </c>
      <c r="O78" s="18">
        <f t="shared" si="74"/>
        <v>0.624014216156469</v>
      </c>
      <c r="P78" s="18">
        <f t="shared" si="62"/>
        <v>0.0291764852277124</v>
      </c>
      <c r="Q78" s="24">
        <f t="shared" si="63"/>
        <v>0.00758588615920522</v>
      </c>
      <c r="R78" s="18">
        <f t="shared" si="64"/>
        <v>0.1355172</v>
      </c>
      <c r="S78" s="25">
        <f t="shared" si="65"/>
        <v>0.0559772940940723</v>
      </c>
      <c r="T78" s="3">
        <v>0.01</v>
      </c>
      <c r="U78" s="26">
        <f t="shared" si="66"/>
        <v>0.000559772940940723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0.0105097729409407</v>
      </c>
      <c r="AU78" s="29">
        <f t="shared" si="70"/>
        <v>52.122</v>
      </c>
      <c r="AV78" s="1">
        <f t="shared" si="71"/>
        <v>0.26</v>
      </c>
      <c r="AW78" s="2">
        <f t="shared" si="75"/>
        <v>0.0434450667039447</v>
      </c>
      <c r="AX78" s="1">
        <f t="shared" si="72"/>
        <v>41.4574918768877</v>
      </c>
    </row>
    <row r="79" s="1" customFormat="1" spans="1:50">
      <c r="A79" s="13"/>
      <c r="B79" s="13"/>
      <c r="C79" s="16">
        <v>5</v>
      </c>
      <c r="D79" s="19">
        <v>15.3863267822581</v>
      </c>
      <c r="E79" s="20">
        <f t="shared" si="73"/>
        <v>7.77822547353334</v>
      </c>
      <c r="F79" s="16" t="s">
        <v>75</v>
      </c>
      <c r="G79" s="13">
        <v>6</v>
      </c>
      <c r="H79" s="18">
        <f t="shared" si="57"/>
        <v>15.3863267822581</v>
      </c>
      <c r="I79" s="18">
        <f t="shared" si="58"/>
        <v>288.536326782258</v>
      </c>
      <c r="J79" s="18">
        <f t="shared" si="59"/>
        <v>0.116610573467243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1.11605773092876</v>
      </c>
      <c r="P79" s="18">
        <f t="shared" si="62"/>
        <v>0.130144132026152</v>
      </c>
      <c r="Q79" s="24">
        <f t="shared" si="63"/>
        <v>0.0338374743267996</v>
      </c>
      <c r="R79" s="18">
        <f t="shared" si="64"/>
        <v>0.1355172</v>
      </c>
      <c r="S79" s="25">
        <f t="shared" si="65"/>
        <v>0.249691362622601</v>
      </c>
      <c r="T79" s="3">
        <v>0.01</v>
      </c>
      <c r="U79" s="26">
        <f t="shared" si="66"/>
        <v>0.00249691362622601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0.012446913626226</v>
      </c>
      <c r="AU79" s="29">
        <f t="shared" si="70"/>
        <v>52.122</v>
      </c>
      <c r="AV79" s="1">
        <f t="shared" si="71"/>
        <v>0.26</v>
      </c>
      <c r="AW79" s="2">
        <f t="shared" si="75"/>
        <v>0.0434450667039447</v>
      </c>
      <c r="AX79" s="1">
        <f t="shared" si="72"/>
        <v>49.0988552703594</v>
      </c>
    </row>
    <row r="80" s="1" customFormat="1" spans="1:50">
      <c r="A80" s="13"/>
      <c r="B80" s="13"/>
      <c r="C80" s="16">
        <v>6</v>
      </c>
      <c r="D80" s="19">
        <v>19.2493830516667</v>
      </c>
      <c r="E80" s="20">
        <f t="shared" si="73"/>
        <v>15.3863267822581</v>
      </c>
      <c r="F80" s="16" t="s">
        <v>73</v>
      </c>
      <c r="G80" s="13">
        <v>7</v>
      </c>
      <c r="H80" s="18">
        <f t="shared" si="57"/>
        <v>19.2493830516667</v>
      </c>
      <c r="I80" s="18">
        <f t="shared" si="58"/>
        <v>292.399383051667</v>
      </c>
      <c r="J80" s="18">
        <f t="shared" si="59"/>
        <v>0.182120858674084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1.5071335989026</v>
      </c>
      <c r="P80" s="18">
        <f t="shared" si="62"/>
        <v>0.274480465168705</v>
      </c>
      <c r="Q80" s="24">
        <f t="shared" si="63"/>
        <v>0.0713649209438633</v>
      </c>
      <c r="R80" s="18">
        <f t="shared" si="64"/>
        <v>0.1355172</v>
      </c>
      <c r="S80" s="25">
        <f t="shared" si="65"/>
        <v>0.526611536719053</v>
      </c>
      <c r="T80" s="3">
        <v>0.01</v>
      </c>
      <c r="U80" s="26">
        <f t="shared" si="66"/>
        <v>0.00526611536719053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8"/>
        <v>0.0075</v>
      </c>
      <c r="AT80" s="2">
        <f t="shared" si="69"/>
        <v>0.0152161153671905</v>
      </c>
      <c r="AU80" s="29">
        <f t="shared" si="70"/>
        <v>52.122</v>
      </c>
      <c r="AV80" s="1">
        <f t="shared" si="71"/>
        <v>0.26</v>
      </c>
      <c r="AW80" s="2">
        <f t="shared" si="75"/>
        <v>0.0434450667039447</v>
      </c>
      <c r="AX80" s="1">
        <f t="shared" si="72"/>
        <v>60.0224174944567</v>
      </c>
    </row>
    <row r="81" s="1" customFormat="1" spans="1:50">
      <c r="A81" s="13"/>
      <c r="B81" s="13"/>
      <c r="C81" s="16">
        <v>7</v>
      </c>
      <c r="D81" s="19">
        <v>22.3731235912903</v>
      </c>
      <c r="E81" s="20">
        <f t="shared" si="73"/>
        <v>19.2493830516667</v>
      </c>
      <c r="F81" s="16" t="s">
        <v>73</v>
      </c>
      <c r="G81" s="13">
        <v>8</v>
      </c>
      <c r="H81" s="18">
        <f t="shared" si="57"/>
        <v>22.3731235912903</v>
      </c>
      <c r="I81" s="18">
        <f t="shared" si="58"/>
        <v>295.52312359129</v>
      </c>
      <c r="J81" s="18">
        <f t="shared" si="59"/>
        <v>0.258955031873699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1.7538731337339</v>
      </c>
      <c r="P81" s="18">
        <f t="shared" si="62"/>
        <v>0.454174273248486</v>
      </c>
      <c r="Q81" s="24">
        <f t="shared" si="63"/>
        <v>0.118085311044606</v>
      </c>
      <c r="R81" s="18">
        <f t="shared" si="64"/>
        <v>0.1355172</v>
      </c>
      <c r="S81" s="25">
        <f t="shared" si="65"/>
        <v>0.871367701255682</v>
      </c>
      <c r="T81" s="3">
        <v>0.01</v>
      </c>
      <c r="U81" s="26">
        <f t="shared" si="66"/>
        <v>0.00871367701255682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0.015</v>
      </c>
      <c r="AR81" s="3">
        <v>0.5</v>
      </c>
      <c r="AS81" s="3">
        <f t="shared" si="68"/>
        <v>0.0075</v>
      </c>
      <c r="AT81" s="2">
        <f t="shared" si="69"/>
        <v>0.0186636770125568</v>
      </c>
      <c r="AU81" s="29">
        <f t="shared" si="70"/>
        <v>52.122</v>
      </c>
      <c r="AV81" s="1">
        <f t="shared" si="71"/>
        <v>0.26</v>
      </c>
      <c r="AW81" s="2">
        <f t="shared" si="75"/>
        <v>0.0434450667039447</v>
      </c>
      <c r="AX81" s="1">
        <f t="shared" si="72"/>
        <v>73.6218796056761</v>
      </c>
    </row>
    <row r="82" s="1" customFormat="1" spans="1:50">
      <c r="A82" s="13"/>
      <c r="B82" s="13"/>
      <c r="C82" s="16">
        <v>8</v>
      </c>
      <c r="D82" s="19">
        <v>21.1521533606452</v>
      </c>
      <c r="E82" s="20">
        <f t="shared" si="73"/>
        <v>22.3731235912903</v>
      </c>
      <c r="F82" s="16" t="s">
        <v>73</v>
      </c>
      <c r="G82" s="13">
        <v>9</v>
      </c>
      <c r="H82" s="18">
        <f t="shared" si="57"/>
        <v>21.1521533606452</v>
      </c>
      <c r="I82" s="18">
        <f t="shared" si="58"/>
        <v>294.302153360645</v>
      </c>
      <c r="J82" s="18">
        <f t="shared" si="59"/>
        <v>0.225871144610934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1.82091886048541</v>
      </c>
      <c r="P82" s="18">
        <f t="shared" si="62"/>
        <v>0.411293027261478</v>
      </c>
      <c r="Q82" s="24">
        <f t="shared" si="63"/>
        <v>0.106936187087984</v>
      </c>
      <c r="R82" s="18">
        <f t="shared" si="64"/>
        <v>0.1355172</v>
      </c>
      <c r="S82" s="25">
        <f t="shared" si="65"/>
        <v>0.789096786887452</v>
      </c>
      <c r="T82" s="3">
        <v>0.01</v>
      </c>
      <c r="U82" s="26">
        <f t="shared" si="66"/>
        <v>0.00789096786887452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7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0.0178409678688745</v>
      </c>
      <c r="AU82" s="29">
        <f t="shared" si="70"/>
        <v>52.122</v>
      </c>
      <c r="AV82" s="1">
        <f t="shared" si="71"/>
        <v>0.26</v>
      </c>
      <c r="AW82" s="2">
        <f t="shared" si="75"/>
        <v>0.0434450667039447</v>
      </c>
      <c r="AX82" s="1">
        <f t="shared" si="72"/>
        <v>70.3765708979699</v>
      </c>
    </row>
    <row r="83" s="1" customFormat="1" spans="1:50">
      <c r="A83" s="13"/>
      <c r="B83" s="13"/>
      <c r="C83" s="16">
        <v>9</v>
      </c>
      <c r="D83" s="19">
        <v>15.6152770626667</v>
      </c>
      <c r="E83" s="20">
        <f t="shared" si="73"/>
        <v>21.1521533606452</v>
      </c>
      <c r="F83" s="16" t="s">
        <v>73</v>
      </c>
      <c r="G83" s="13">
        <v>10</v>
      </c>
      <c r="H83" s="18">
        <f t="shared" si="57"/>
        <v>15.6152770626667</v>
      </c>
      <c r="I83" s="18">
        <f t="shared" si="58"/>
        <v>288.765277062667</v>
      </c>
      <c r="J83" s="18">
        <f t="shared" si="59"/>
        <v>0.119772648873224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1.93084583322394</v>
      </c>
      <c r="P83" s="18">
        <f t="shared" si="62"/>
        <v>0.231262520011058</v>
      </c>
      <c r="Q83" s="24">
        <f t="shared" si="63"/>
        <v>0.0601282552028751</v>
      </c>
      <c r="R83" s="18">
        <f t="shared" si="64"/>
        <v>0.1355172</v>
      </c>
      <c r="S83" s="25">
        <f t="shared" si="65"/>
        <v>0.443694639520851</v>
      </c>
      <c r="T83" s="3">
        <v>0.01</v>
      </c>
      <c r="U83" s="26">
        <f t="shared" si="66"/>
        <v>0.00443694639520851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0.001</v>
      </c>
      <c r="AF83" s="3">
        <v>0.49</v>
      </c>
      <c r="AG83" s="26">
        <f t="shared" si="67"/>
        <v>0.00049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</v>
      </c>
      <c r="AR83" s="3">
        <v>0.5</v>
      </c>
      <c r="AS83" s="3">
        <f t="shared" si="68"/>
        <v>0.005</v>
      </c>
      <c r="AT83" s="2">
        <f t="shared" si="69"/>
        <v>0.00992694639520851</v>
      </c>
      <c r="AU83" s="29">
        <f t="shared" si="70"/>
        <v>52.122</v>
      </c>
      <c r="AV83" s="1">
        <f t="shared" si="71"/>
        <v>0.26</v>
      </c>
      <c r="AW83" s="2">
        <f t="shared" si="75"/>
        <v>0.0434450667039447</v>
      </c>
      <c r="AX83" s="1">
        <f t="shared" si="72"/>
        <v>39.1584387078889</v>
      </c>
    </row>
    <row r="84" s="1" customFormat="1" spans="1:50">
      <c r="A84" s="13"/>
      <c r="B84" s="13"/>
      <c r="C84" s="16">
        <v>10</v>
      </c>
      <c r="D84" s="19">
        <v>6.27131652287097</v>
      </c>
      <c r="E84" s="20">
        <f t="shared" si="73"/>
        <v>15.6152770626667</v>
      </c>
      <c r="F84" s="16" t="s">
        <v>73</v>
      </c>
      <c r="G84" s="13">
        <v>11</v>
      </c>
      <c r="H84" s="18">
        <f t="shared" si="57"/>
        <v>6.27131652287097</v>
      </c>
      <c r="I84" s="18">
        <f t="shared" si="58"/>
        <v>279.421316522871</v>
      </c>
      <c r="J84" s="18">
        <f t="shared" si="59"/>
        <v>0.0387848076912549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1.61460414755223</v>
      </c>
      <c r="O84" s="18">
        <f t="shared" si="74"/>
        <v>0.606199165660644</v>
      </c>
      <c r="P84" s="18">
        <f t="shared" si="62"/>
        <v>0.0235113180627473</v>
      </c>
      <c r="Q84" s="24">
        <f t="shared" si="63"/>
        <v>0.00611294269631429</v>
      </c>
      <c r="R84" s="18">
        <f t="shared" si="64"/>
        <v>0.1355172</v>
      </c>
      <c r="S84" s="25">
        <f t="shared" si="65"/>
        <v>0.0451082423213753</v>
      </c>
      <c r="T84" s="3">
        <v>0.01</v>
      </c>
      <c r="U84" s="26">
        <f t="shared" si="66"/>
        <v>0.000451082423213753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0.00594108242321375</v>
      </c>
      <c r="AU84" s="29">
        <f t="shared" si="70"/>
        <v>52.122</v>
      </c>
      <c r="AV84" s="1">
        <f t="shared" si="71"/>
        <v>0.26</v>
      </c>
      <c r="AW84" s="2">
        <f t="shared" si="75"/>
        <v>0.0434450667039447</v>
      </c>
      <c r="AX84" s="1">
        <f t="shared" si="72"/>
        <v>23.4355563801798</v>
      </c>
    </row>
    <row r="85" s="1" customFormat="1" spans="1:51">
      <c r="A85" s="13"/>
      <c r="B85" s="13"/>
      <c r="C85" s="16">
        <v>11</v>
      </c>
      <c r="D85" s="19">
        <v>-4.6743391262</v>
      </c>
      <c r="E85" s="20">
        <f t="shared" si="73"/>
        <v>6.27131652287097</v>
      </c>
      <c r="F85" s="16" t="s">
        <v>75</v>
      </c>
      <c r="G85" s="13">
        <v>12</v>
      </c>
      <c r="H85" s="18">
        <f t="shared" si="57"/>
        <v>-4.6743391262</v>
      </c>
      <c r="I85" s="18">
        <f t="shared" si="58"/>
        <v>268.4756608738</v>
      </c>
      <c r="J85" s="18">
        <f t="shared" si="59"/>
        <v>0.00936855626452268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1.1039078475979</v>
      </c>
      <c r="P85" s="18">
        <f t="shared" si="62"/>
        <v>0.010342022781069</v>
      </c>
      <c r="Q85" s="24">
        <f t="shared" si="63"/>
        <v>0.00268892592307795</v>
      </c>
      <c r="R85" s="18">
        <f t="shared" si="64"/>
        <v>0.1355172</v>
      </c>
      <c r="S85" s="25">
        <f t="shared" si="65"/>
        <v>0.0198419530736906</v>
      </c>
      <c r="T85" s="3">
        <v>0.01</v>
      </c>
      <c r="U85" s="26">
        <f t="shared" si="66"/>
        <v>0.000198419530736906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0.00568841953073691</v>
      </c>
      <c r="AU85" s="29">
        <f t="shared" si="70"/>
        <v>52.122</v>
      </c>
      <c r="AV85" s="1">
        <f t="shared" si="71"/>
        <v>0.26</v>
      </c>
      <c r="AW85" s="2">
        <f t="shared" si="75"/>
        <v>0.0434450667039447</v>
      </c>
      <c r="AX85" s="1">
        <f t="shared" si="72"/>
        <v>22.4388869115517</v>
      </c>
      <c r="AY85" s="1">
        <f>SUM(AX74:AX85)</f>
        <v>468.429284319634</v>
      </c>
    </row>
    <row r="86" s="1" customFormat="1" spans="1:46">
      <c r="A86" s="13"/>
      <c r="B86" s="13"/>
      <c r="C86" s="16">
        <v>12</v>
      </c>
      <c r="D86" s="19">
        <v>-17.4725320407097</v>
      </c>
      <c r="E86" s="20">
        <f t="shared" si="73"/>
        <v>-4.6743391262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44</v>
      </c>
      <c r="T88" s="23"/>
      <c r="U88" s="23"/>
      <c r="V88" s="23" t="s">
        <v>45</v>
      </c>
      <c r="W88" s="23"/>
      <c r="X88" s="23"/>
      <c r="Y88" s="23" t="s">
        <v>46</v>
      </c>
      <c r="Z88" s="23"/>
      <c r="AA88" s="23"/>
      <c r="AB88" s="23" t="s">
        <v>47</v>
      </c>
      <c r="AC88" s="23"/>
      <c r="AD88" s="23"/>
      <c r="AE88" s="23" t="s">
        <v>48</v>
      </c>
      <c r="AF88" s="23"/>
      <c r="AG88" s="23"/>
      <c r="AH88" s="23" t="s">
        <v>49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51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4" t="s">
        <v>11</v>
      </c>
      <c r="AR89" s="34" t="s">
        <v>12</v>
      </c>
      <c r="AS89" s="34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-15</v>
      </c>
      <c r="E90" s="16"/>
      <c r="F90" s="16"/>
      <c r="G90" s="13">
        <v>1</v>
      </c>
      <c r="H90" s="18">
        <f t="shared" ref="H90:H101" si="76">E91</f>
        <v>-15</v>
      </c>
      <c r="I90" s="18">
        <f t="shared" ref="I90:I101" si="77">H90+273.15</f>
        <v>258.15</v>
      </c>
      <c r="J90" s="18">
        <f t="shared" ref="J90:J101" si="78">EXP(($C$16*(I90-$C$14))/($C$17*I90*$C$14))</f>
        <v>0.00219620150298724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0.000625258567900467</v>
      </c>
      <c r="Q90" s="24">
        <f t="shared" ref="Q90:Q101" si="82">P90*$B$76</f>
        <v>0.000162567227654122</v>
      </c>
      <c r="R90" s="18">
        <f t="shared" ref="R90:R101" si="83">L90*$B$76</f>
        <v>0.074022</v>
      </c>
      <c r="S90" s="25">
        <f t="shared" ref="S90:S101" si="84">Q90/R90</f>
        <v>0.00219620150298724</v>
      </c>
      <c r="T90" s="3">
        <v>0.01</v>
      </c>
      <c r="U90" s="26">
        <f t="shared" ref="U90:U101" si="85">S90*T90</f>
        <v>2.19620150298724e-5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0.00551196201502987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>$E$9/12</f>
        <v>0.0489804645821072</v>
      </c>
      <c r="AX90" s="1">
        <f t="shared" ref="AX90:AX101" si="91">AW90*10000*AV90*0.67*AU90*AT90</f>
        <v>13.3895115419516</v>
      </c>
      <c r="AZ90" s="2">
        <f>$E$10/12</f>
        <v>0.00617814187080931</v>
      </c>
      <c r="BA90" s="1">
        <f t="shared" ref="BA90:BA101" si="92">AZ90*10000*AV90*0.67*AU90*AT90</f>
        <v>1.68888357006794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-17.747600803871</v>
      </c>
      <c r="E91" s="20">
        <f t="shared" ref="E91:E102" si="93">D90</f>
        <v>-15</v>
      </c>
      <c r="F91" s="16" t="s">
        <v>73</v>
      </c>
      <c r="G91" s="13">
        <v>2</v>
      </c>
      <c r="H91" s="18">
        <f t="shared" si="76"/>
        <v>-17.747600803871</v>
      </c>
      <c r="I91" s="18">
        <f t="shared" si="77"/>
        <v>255.402399196129</v>
      </c>
      <c r="J91" s="18">
        <f t="shared" si="78"/>
        <v>0.00146369844552621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0.568774741432099</v>
      </c>
      <c r="P91" s="18">
        <f t="shared" si="81"/>
        <v>0.000832514704888736</v>
      </c>
      <c r="Q91" s="24">
        <f t="shared" si="82"/>
        <v>0.000216453823271071</v>
      </c>
      <c r="R91" s="18">
        <f t="shared" si="83"/>
        <v>0.074022</v>
      </c>
      <c r="S91" s="25">
        <f t="shared" si="84"/>
        <v>0.00292418231432643</v>
      </c>
      <c r="T91" s="3">
        <v>0.01</v>
      </c>
      <c r="U91" s="26">
        <f t="shared" si="85"/>
        <v>2.92418231432643e-5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0.00551924182314326</v>
      </c>
      <c r="AU91" s="29">
        <f t="shared" si="89"/>
        <v>28.47</v>
      </c>
      <c r="AV91" s="1">
        <f t="shared" si="90"/>
        <v>0.26</v>
      </c>
      <c r="AW91" s="2">
        <f t="shared" ref="AW91:AW101" si="95">$E$9/12</f>
        <v>0.0489804645821072</v>
      </c>
      <c r="AX91" s="1">
        <f t="shared" si="91"/>
        <v>13.4071954582216</v>
      </c>
      <c r="AZ91" s="2">
        <f t="shared" ref="AZ91:AZ101" si="96">$E$10/12</f>
        <v>0.00617814187080931</v>
      </c>
      <c r="BA91" s="1">
        <f t="shared" si="92"/>
        <v>1.69111412758674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9">
        <v>-12.646554755</v>
      </c>
      <c r="E92" s="20">
        <f t="shared" si="93"/>
        <v>-17.747600803871</v>
      </c>
      <c r="F92" s="16" t="s">
        <v>73</v>
      </c>
      <c r="G92" s="13">
        <v>3</v>
      </c>
      <c r="H92" s="18">
        <f t="shared" si="76"/>
        <v>-12.646554755</v>
      </c>
      <c r="I92" s="18">
        <f t="shared" si="77"/>
        <v>260.503445245</v>
      </c>
      <c r="J92" s="18">
        <f t="shared" si="78"/>
        <v>0.00308785915733533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0.852642226727211</v>
      </c>
      <c r="P92" s="18">
        <f t="shared" si="81"/>
        <v>0.0026328391077304</v>
      </c>
      <c r="Q92" s="24">
        <f t="shared" si="82"/>
        <v>0.000684538168009905</v>
      </c>
      <c r="R92" s="18">
        <f t="shared" si="83"/>
        <v>0.074022</v>
      </c>
      <c r="S92" s="25">
        <f t="shared" si="84"/>
        <v>0.00924776644794663</v>
      </c>
      <c r="T92" s="3">
        <v>0.01</v>
      </c>
      <c r="U92" s="26">
        <f t="shared" si="85"/>
        <v>9.24776644794663e-5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0.00558247766447947</v>
      </c>
      <c r="AU92" s="29">
        <f t="shared" si="89"/>
        <v>28.47</v>
      </c>
      <c r="AV92" s="1">
        <f t="shared" si="90"/>
        <v>0.26</v>
      </c>
      <c r="AW92" s="2">
        <f t="shared" si="95"/>
        <v>0.0489804645821072</v>
      </c>
      <c r="AX92" s="1">
        <f t="shared" si="91"/>
        <v>13.5608062823034</v>
      </c>
      <c r="AZ92" s="2">
        <f t="shared" si="96"/>
        <v>0.00617814187080931</v>
      </c>
      <c r="BA92" s="1">
        <f t="shared" si="92"/>
        <v>1.71048980056506</v>
      </c>
    </row>
    <row r="93" s="1" customFormat="1" spans="1:53">
      <c r="A93" s="13"/>
      <c r="B93" s="13"/>
      <c r="C93" s="16">
        <v>3</v>
      </c>
      <c r="D93" s="19">
        <v>-3.93281087977419</v>
      </c>
      <c r="E93" s="20">
        <f t="shared" si="93"/>
        <v>-12.646554755</v>
      </c>
      <c r="F93" s="16" t="s">
        <v>73</v>
      </c>
      <c r="G93" s="13">
        <v>4</v>
      </c>
      <c r="H93" s="18">
        <f t="shared" si="76"/>
        <v>-3.93281087977419</v>
      </c>
      <c r="I93" s="18">
        <f t="shared" si="77"/>
        <v>269.217189120226</v>
      </c>
      <c r="J93" s="18">
        <f t="shared" si="78"/>
        <v>0.0103527497956009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1.13470938761948</v>
      </c>
      <c r="P93" s="18">
        <f t="shared" si="81"/>
        <v>0.011747362380744</v>
      </c>
      <c r="Q93" s="24">
        <f t="shared" si="82"/>
        <v>0.00305431421899344</v>
      </c>
      <c r="R93" s="18">
        <f t="shared" si="83"/>
        <v>0.074022</v>
      </c>
      <c r="S93" s="25">
        <f t="shared" si="84"/>
        <v>0.0412622493176818</v>
      </c>
      <c r="T93" s="3">
        <v>0.01</v>
      </c>
      <c r="U93" s="26">
        <f t="shared" si="85"/>
        <v>0.000412622493176818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0.00590262249317682</v>
      </c>
      <c r="AU93" s="29">
        <f t="shared" si="89"/>
        <v>28.47</v>
      </c>
      <c r="AV93" s="1">
        <f t="shared" si="90"/>
        <v>0.26</v>
      </c>
      <c r="AW93" s="2">
        <f t="shared" si="95"/>
        <v>0.0489804645821072</v>
      </c>
      <c r="AX93" s="1">
        <f t="shared" si="91"/>
        <v>14.3384935862526</v>
      </c>
      <c r="AZ93" s="2">
        <f t="shared" si="96"/>
        <v>0.00617814187080931</v>
      </c>
      <c r="BA93" s="1">
        <f t="shared" si="92"/>
        <v>1.80858324528671</v>
      </c>
    </row>
    <row r="94" s="1" customFormat="1" spans="1:53">
      <c r="A94" s="13"/>
      <c r="B94" s="13"/>
      <c r="C94" s="16">
        <v>4</v>
      </c>
      <c r="D94" s="19">
        <v>7.77822547353334</v>
      </c>
      <c r="E94" s="20">
        <f t="shared" si="93"/>
        <v>-3.93281087977419</v>
      </c>
      <c r="F94" s="16" t="s">
        <v>73</v>
      </c>
      <c r="G94" s="13">
        <v>5</v>
      </c>
      <c r="H94" s="18">
        <f t="shared" si="76"/>
        <v>7.77822547353334</v>
      </c>
      <c r="I94" s="18">
        <f t="shared" si="77"/>
        <v>280.928225473533</v>
      </c>
      <c r="J94" s="18">
        <f t="shared" si="78"/>
        <v>0.0467561226528155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1.0668139239768</v>
      </c>
      <c r="O94" s="18">
        <f t="shared" si="94"/>
        <v>0.340848101261937</v>
      </c>
      <c r="P94" s="18">
        <f t="shared" si="81"/>
        <v>0.0159367356285824</v>
      </c>
      <c r="Q94" s="24">
        <f t="shared" si="82"/>
        <v>0.00414355126343142</v>
      </c>
      <c r="R94" s="18">
        <f t="shared" si="83"/>
        <v>0.074022</v>
      </c>
      <c r="S94" s="25">
        <f t="shared" si="84"/>
        <v>0.0559772940940724</v>
      </c>
      <c r="T94" s="3">
        <v>0.01</v>
      </c>
      <c r="U94" s="26">
        <f t="shared" si="85"/>
        <v>0.000559772940940723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0.0105097729409407</v>
      </c>
      <c r="AU94" s="29">
        <f t="shared" si="89"/>
        <v>28.47</v>
      </c>
      <c r="AV94" s="1">
        <f t="shared" si="90"/>
        <v>0.26</v>
      </c>
      <c r="AW94" s="2">
        <f t="shared" si="95"/>
        <v>0.0489804645821072</v>
      </c>
      <c r="AX94" s="1">
        <f t="shared" si="91"/>
        <v>25.5300609315344</v>
      </c>
      <c r="AZ94" s="2">
        <f t="shared" si="96"/>
        <v>0.00617814187080931</v>
      </c>
      <c r="BA94" s="1">
        <f t="shared" si="92"/>
        <v>3.22022952928554</v>
      </c>
    </row>
    <row r="95" s="1" customFormat="1" spans="1:53">
      <c r="A95" s="13"/>
      <c r="B95" s="13"/>
      <c r="C95" s="16">
        <v>5</v>
      </c>
      <c r="D95" s="19">
        <v>15.3863267822581</v>
      </c>
      <c r="E95" s="20">
        <f t="shared" si="93"/>
        <v>7.77822547353334</v>
      </c>
      <c r="F95" s="16" t="s">
        <v>75</v>
      </c>
      <c r="G95" s="13">
        <v>6</v>
      </c>
      <c r="H95" s="18">
        <f t="shared" si="76"/>
        <v>15.3863267822581</v>
      </c>
      <c r="I95" s="18">
        <f t="shared" si="77"/>
        <v>288.536326782258</v>
      </c>
      <c r="J95" s="18">
        <f t="shared" si="78"/>
        <v>0.116610573467243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0.609611365633354</v>
      </c>
      <c r="P95" s="18">
        <f t="shared" si="81"/>
        <v>0.0710871309386546</v>
      </c>
      <c r="Q95" s="24">
        <f t="shared" si="82"/>
        <v>0.0184826540440502</v>
      </c>
      <c r="R95" s="18">
        <f t="shared" si="83"/>
        <v>0.074022</v>
      </c>
      <c r="S95" s="25">
        <f t="shared" si="84"/>
        <v>0.249691362622601</v>
      </c>
      <c r="T95" s="3">
        <v>0.01</v>
      </c>
      <c r="U95" s="26">
        <f t="shared" si="85"/>
        <v>0.00249691362622601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0.012446913626226</v>
      </c>
      <c r="AU95" s="29">
        <f t="shared" si="89"/>
        <v>28.47</v>
      </c>
      <c r="AV95" s="1">
        <f t="shared" si="90"/>
        <v>0.26</v>
      </c>
      <c r="AW95" s="2">
        <f t="shared" si="95"/>
        <v>0.0489804645821072</v>
      </c>
      <c r="AX95" s="1">
        <f t="shared" si="91"/>
        <v>30.2357115679659</v>
      </c>
      <c r="AZ95" s="2">
        <f t="shared" si="96"/>
        <v>0.00617814187080931</v>
      </c>
      <c r="BA95" s="1">
        <f t="shared" si="92"/>
        <v>3.81377590485335</v>
      </c>
    </row>
    <row r="96" s="1" customFormat="1" spans="1:53">
      <c r="A96" s="13"/>
      <c r="B96" s="13"/>
      <c r="C96" s="16">
        <v>6</v>
      </c>
      <c r="D96" s="19">
        <v>19.2493830516667</v>
      </c>
      <c r="E96" s="20">
        <f t="shared" si="93"/>
        <v>15.3863267822581</v>
      </c>
      <c r="F96" s="16" t="s">
        <v>73</v>
      </c>
      <c r="G96" s="13">
        <v>7</v>
      </c>
      <c r="H96" s="18">
        <f t="shared" si="76"/>
        <v>19.2493830516667</v>
      </c>
      <c r="I96" s="18">
        <f t="shared" si="77"/>
        <v>292.399383051667</v>
      </c>
      <c r="J96" s="18">
        <f t="shared" si="78"/>
        <v>0.182120858674084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0.8232242346947</v>
      </c>
      <c r="P96" s="18">
        <f t="shared" si="81"/>
        <v>0.149926304503914</v>
      </c>
      <c r="Q96" s="24">
        <f t="shared" si="82"/>
        <v>0.0389808391710177</v>
      </c>
      <c r="R96" s="18">
        <f t="shared" si="83"/>
        <v>0.074022</v>
      </c>
      <c r="S96" s="25">
        <f t="shared" si="84"/>
        <v>0.526611536719053</v>
      </c>
      <c r="T96" s="3">
        <v>0.01</v>
      </c>
      <c r="U96" s="26">
        <f t="shared" si="85"/>
        <v>0.00526611536719053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0.005</v>
      </c>
      <c r="AF96" s="3">
        <v>0.49</v>
      </c>
      <c r="AG96" s="26">
        <f t="shared" si="86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7"/>
        <v>0.0075</v>
      </c>
      <c r="AT96" s="2">
        <f t="shared" si="88"/>
        <v>0.0152161153671905</v>
      </c>
      <c r="AU96" s="29">
        <f t="shared" si="89"/>
        <v>28.47</v>
      </c>
      <c r="AV96" s="1">
        <f t="shared" si="90"/>
        <v>0.26</v>
      </c>
      <c r="AW96" s="2">
        <f t="shared" si="95"/>
        <v>0.0489804645821072</v>
      </c>
      <c r="AX96" s="1">
        <f t="shared" si="91"/>
        <v>36.9625827930456</v>
      </c>
      <c r="AZ96" s="2">
        <f t="shared" si="96"/>
        <v>0.00617814187080931</v>
      </c>
      <c r="BA96" s="1">
        <f t="shared" si="92"/>
        <v>4.66226856677043</v>
      </c>
    </row>
    <row r="97" s="1" customFormat="1" spans="1:53">
      <c r="A97" s="13"/>
      <c r="B97" s="13"/>
      <c r="C97" s="16">
        <v>7</v>
      </c>
      <c r="D97" s="19">
        <v>22.3731235912903</v>
      </c>
      <c r="E97" s="20">
        <f t="shared" si="93"/>
        <v>19.2493830516667</v>
      </c>
      <c r="F97" s="16" t="s">
        <v>73</v>
      </c>
      <c r="G97" s="13">
        <v>8</v>
      </c>
      <c r="H97" s="18">
        <f t="shared" si="76"/>
        <v>22.3731235912903</v>
      </c>
      <c r="I97" s="18">
        <f t="shared" si="77"/>
        <v>295.52312359129</v>
      </c>
      <c r="J97" s="18">
        <f t="shared" si="78"/>
        <v>0.258955031873699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0.957997930190785</v>
      </c>
      <c r="P97" s="18">
        <f t="shared" si="81"/>
        <v>0.248078384547493</v>
      </c>
      <c r="Q97" s="24">
        <f t="shared" si="82"/>
        <v>0.0645003799823481</v>
      </c>
      <c r="R97" s="18">
        <f t="shared" si="83"/>
        <v>0.074022</v>
      </c>
      <c r="S97" s="25">
        <f t="shared" si="84"/>
        <v>0.871367701255682</v>
      </c>
      <c r="T97" s="3">
        <v>0.01</v>
      </c>
      <c r="U97" s="26">
        <f t="shared" si="85"/>
        <v>0.00871367701255682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0.005</v>
      </c>
      <c r="AF97" s="3">
        <v>0.49</v>
      </c>
      <c r="AG97" s="26">
        <f t="shared" si="86"/>
        <v>0.00245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0.015</v>
      </c>
      <c r="AR97" s="3">
        <v>0.5</v>
      </c>
      <c r="AS97" s="3">
        <f t="shared" si="87"/>
        <v>0.0075</v>
      </c>
      <c r="AT97" s="2">
        <f t="shared" si="88"/>
        <v>0.0186636770125568</v>
      </c>
      <c r="AU97" s="29">
        <f t="shared" si="89"/>
        <v>28.47</v>
      </c>
      <c r="AV97" s="1">
        <f t="shared" si="90"/>
        <v>0.26</v>
      </c>
      <c r="AW97" s="2">
        <f t="shared" si="95"/>
        <v>0.0489804645821072</v>
      </c>
      <c r="AX97" s="1">
        <f t="shared" si="91"/>
        <v>45.3373078576143</v>
      </c>
      <c r="AZ97" s="2">
        <f t="shared" si="96"/>
        <v>0.00617814187080931</v>
      </c>
      <c r="BA97" s="1">
        <f t="shared" si="92"/>
        <v>5.71861296895949</v>
      </c>
    </row>
    <row r="98" s="1" customFormat="1" spans="1:53">
      <c r="A98" s="13"/>
      <c r="B98" s="13"/>
      <c r="C98" s="16">
        <v>8</v>
      </c>
      <c r="D98" s="19">
        <v>21.1521533606452</v>
      </c>
      <c r="E98" s="20">
        <f t="shared" si="93"/>
        <v>22.3731235912903</v>
      </c>
      <c r="F98" s="16" t="s">
        <v>73</v>
      </c>
      <c r="G98" s="13">
        <v>9</v>
      </c>
      <c r="H98" s="18">
        <f t="shared" si="76"/>
        <v>21.1521533606452</v>
      </c>
      <c r="I98" s="18">
        <f t="shared" si="77"/>
        <v>294.302153360645</v>
      </c>
      <c r="J98" s="18">
        <f t="shared" si="78"/>
        <v>0.225871144610934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0.994619545643293</v>
      </c>
      <c r="P98" s="18">
        <f t="shared" si="81"/>
        <v>0.224655855226858</v>
      </c>
      <c r="Q98" s="24">
        <f t="shared" si="82"/>
        <v>0.058410522358983</v>
      </c>
      <c r="R98" s="18">
        <f t="shared" si="83"/>
        <v>0.074022</v>
      </c>
      <c r="S98" s="25">
        <f t="shared" si="84"/>
        <v>0.789096786887452</v>
      </c>
      <c r="T98" s="3">
        <v>0.01</v>
      </c>
      <c r="U98" s="26">
        <f t="shared" si="85"/>
        <v>0.00789096786887452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0.005</v>
      </c>
      <c r="AF98" s="3">
        <v>0.49</v>
      </c>
      <c r="AG98" s="26">
        <f t="shared" si="86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0.0178409678688745</v>
      </c>
      <c r="AU98" s="29">
        <f t="shared" si="89"/>
        <v>28.47</v>
      </c>
      <c r="AV98" s="1">
        <f t="shared" si="90"/>
        <v>0.26</v>
      </c>
      <c r="AW98" s="2">
        <f t="shared" si="95"/>
        <v>0.0489804645821072</v>
      </c>
      <c r="AX98" s="1">
        <f t="shared" si="91"/>
        <v>43.3388046848846</v>
      </c>
      <c r="AZ98" s="2">
        <f t="shared" si="96"/>
        <v>0.00617814187080931</v>
      </c>
      <c r="BA98" s="1">
        <f t="shared" si="92"/>
        <v>5.46653213967929</v>
      </c>
    </row>
    <row r="99" s="1" customFormat="1" spans="1:53">
      <c r="A99" s="13"/>
      <c r="B99" s="13"/>
      <c r="C99" s="16">
        <v>9</v>
      </c>
      <c r="D99" s="19">
        <v>15.6152770626667</v>
      </c>
      <c r="E99" s="20">
        <f t="shared" si="93"/>
        <v>21.1521533606452</v>
      </c>
      <c r="F99" s="16" t="s">
        <v>73</v>
      </c>
      <c r="G99" s="13">
        <v>10</v>
      </c>
      <c r="H99" s="18">
        <f t="shared" si="76"/>
        <v>15.6152770626667</v>
      </c>
      <c r="I99" s="18">
        <f t="shared" si="77"/>
        <v>288.765277062667</v>
      </c>
      <c r="J99" s="18">
        <f t="shared" si="78"/>
        <v>0.119772648873224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1.05466369041644</v>
      </c>
      <c r="P99" s="18">
        <f t="shared" si="81"/>
        <v>0.126319863871586</v>
      </c>
      <c r="Q99" s="24">
        <f t="shared" si="82"/>
        <v>0.0328431646066124</v>
      </c>
      <c r="R99" s="18">
        <f t="shared" si="83"/>
        <v>0.074022</v>
      </c>
      <c r="S99" s="25">
        <f t="shared" si="84"/>
        <v>0.443694639520851</v>
      </c>
      <c r="T99" s="3">
        <v>0.01</v>
      </c>
      <c r="U99" s="26">
        <f t="shared" si="85"/>
        <v>0.00443694639520851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0.001</v>
      </c>
      <c r="AF99" s="3">
        <v>0.49</v>
      </c>
      <c r="AG99" s="26">
        <f t="shared" si="86"/>
        <v>0.00049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</v>
      </c>
      <c r="AR99" s="3">
        <v>0.5</v>
      </c>
      <c r="AS99" s="3">
        <f t="shared" si="87"/>
        <v>0.005</v>
      </c>
      <c r="AT99" s="2">
        <f t="shared" si="88"/>
        <v>0.00992694639520851</v>
      </c>
      <c r="AU99" s="29">
        <f t="shared" si="89"/>
        <v>28.47</v>
      </c>
      <c r="AV99" s="1">
        <f t="shared" si="90"/>
        <v>0.26</v>
      </c>
      <c r="AW99" s="2">
        <f t="shared" si="95"/>
        <v>0.0489804645821072</v>
      </c>
      <c r="AX99" s="1">
        <f t="shared" si="91"/>
        <v>24.1142741863141</v>
      </c>
      <c r="AZ99" s="2">
        <f t="shared" si="96"/>
        <v>0.00617814187080931</v>
      </c>
      <c r="BA99" s="1">
        <f t="shared" si="92"/>
        <v>3.04164952916896</v>
      </c>
    </row>
    <row r="100" s="1" customFormat="1" spans="1:53">
      <c r="A100" s="13"/>
      <c r="B100" s="13"/>
      <c r="C100" s="16">
        <v>10</v>
      </c>
      <c r="D100" s="19">
        <v>6.27131652287097</v>
      </c>
      <c r="E100" s="20">
        <f t="shared" si="93"/>
        <v>15.6152770626667</v>
      </c>
      <c r="F100" s="16" t="s">
        <v>73</v>
      </c>
      <c r="G100" s="13">
        <v>11</v>
      </c>
      <c r="H100" s="18">
        <f t="shared" si="76"/>
        <v>6.27131652287097</v>
      </c>
      <c r="I100" s="18">
        <f t="shared" si="77"/>
        <v>279.421316522871</v>
      </c>
      <c r="J100" s="18">
        <f t="shared" si="78"/>
        <v>0.0387848076912549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0.881926635217607</v>
      </c>
      <c r="O100" s="18">
        <f t="shared" si="94"/>
        <v>0.331117191327242</v>
      </c>
      <c r="P100" s="18">
        <f t="shared" si="81"/>
        <v>0.0128423165888955</v>
      </c>
      <c r="Q100" s="24">
        <f t="shared" si="82"/>
        <v>0.00333900231311284</v>
      </c>
      <c r="R100" s="18">
        <f t="shared" si="83"/>
        <v>0.074022</v>
      </c>
      <c r="S100" s="25">
        <f t="shared" si="84"/>
        <v>0.0451082423213753</v>
      </c>
      <c r="T100" s="3">
        <v>0.01</v>
      </c>
      <c r="U100" s="26">
        <f t="shared" si="85"/>
        <v>0.000451082423213753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0.00594108242321375</v>
      </c>
      <c r="AU100" s="29">
        <f t="shared" si="89"/>
        <v>28.47</v>
      </c>
      <c r="AV100" s="1">
        <f t="shared" si="90"/>
        <v>0.26</v>
      </c>
      <c r="AW100" s="2">
        <f t="shared" si="95"/>
        <v>0.0489804645821072</v>
      </c>
      <c r="AX100" s="1">
        <f t="shared" si="91"/>
        <v>14.4319194254961</v>
      </c>
      <c r="AZ100" s="2">
        <f t="shared" si="96"/>
        <v>0.00617814187080931</v>
      </c>
      <c r="BA100" s="1">
        <f t="shared" si="92"/>
        <v>1.82036749629719</v>
      </c>
    </row>
    <row r="101" s="1" customFormat="1" spans="1:54">
      <c r="A101" s="13"/>
      <c r="B101" s="13"/>
      <c r="C101" s="16">
        <v>11</v>
      </c>
      <c r="D101" s="19">
        <v>-4.6743391262</v>
      </c>
      <c r="E101" s="20">
        <f t="shared" si="93"/>
        <v>6.27131652287097</v>
      </c>
      <c r="F101" s="16" t="s">
        <v>75</v>
      </c>
      <c r="G101" s="13">
        <v>12</v>
      </c>
      <c r="H101" s="18">
        <f t="shared" si="76"/>
        <v>-4.6743391262</v>
      </c>
      <c r="I101" s="18">
        <f t="shared" si="77"/>
        <v>268.4756608738</v>
      </c>
      <c r="J101" s="18">
        <f t="shared" si="78"/>
        <v>0.00936855626452268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0.602974874738347</v>
      </c>
      <c r="P101" s="18">
        <f t="shared" si="81"/>
        <v>0.00564900404007972</v>
      </c>
      <c r="Q101" s="24">
        <f t="shared" si="82"/>
        <v>0.00146874105042073</v>
      </c>
      <c r="R101" s="18">
        <f t="shared" si="83"/>
        <v>0.074022</v>
      </c>
      <c r="S101" s="25">
        <f t="shared" si="84"/>
        <v>0.0198419530736906</v>
      </c>
      <c r="T101" s="3">
        <v>0.01</v>
      </c>
      <c r="U101" s="26">
        <f t="shared" si="85"/>
        <v>0.000198419530736906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0.00568841953073691</v>
      </c>
      <c r="AU101" s="29">
        <f t="shared" si="89"/>
        <v>28.47</v>
      </c>
      <c r="AV101" s="1">
        <f t="shared" si="90"/>
        <v>0.26</v>
      </c>
      <c r="AW101" s="2">
        <f t="shared" si="95"/>
        <v>0.0489804645821072</v>
      </c>
      <c r="AX101" s="1">
        <f t="shared" si="91"/>
        <v>13.818157446401</v>
      </c>
      <c r="AY101" s="1">
        <f>SUM(AX90:AX101)</f>
        <v>288.464825761985</v>
      </c>
      <c r="AZ101" s="2">
        <f t="shared" si="96"/>
        <v>0.00617814187080931</v>
      </c>
      <c r="BA101" s="1">
        <f t="shared" si="92"/>
        <v>1.74295074220737</v>
      </c>
      <c r="BB101" s="1">
        <f>SUM(BA90:BA101)</f>
        <v>36.3854576207281</v>
      </c>
    </row>
    <row r="102" s="1" customFormat="1" spans="1:46">
      <c r="A102" s="13"/>
      <c r="B102" s="13"/>
      <c r="C102" s="16">
        <v>12</v>
      </c>
      <c r="D102" s="19">
        <v>-17.4725320407097</v>
      </c>
      <c r="E102" s="20">
        <f t="shared" si="93"/>
        <v>-4.6743391262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102"/>
  <sheetViews>
    <sheetView workbookViewId="0">
      <pane xSplit="4" topLeftCell="E1" activePane="topRight" state="frozen"/>
      <selection/>
      <selection pane="topRight" activeCell="AT27" sqref="AT27:AT38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 customWidth="1"/>
    <col min="29" max="29" width="8.88888888888889" style="1"/>
    <col min="30" max="30" width="10.2222222222222" style="1" customWidth="1"/>
    <col min="31" max="31" width="8.88888888888889" style="1"/>
    <col min="32" max="32" width="23.1111111111111" style="1" customWidth="1"/>
    <col min="33" max="33" width="15.6666666666667" style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948.68</v>
      </c>
      <c r="F2" s="3">
        <v>769.42</v>
      </c>
      <c r="G2" s="7">
        <f>(F2+F3+F4)/3</f>
        <v>1286.32083333333</v>
      </c>
      <c r="H2" s="3">
        <v>0.18</v>
      </c>
      <c r="I2" s="21">
        <f>(H2+H3+H4)/3</f>
        <v>0.173333333333333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1433.9025</v>
      </c>
      <c r="G3" s="9"/>
      <c r="H3" s="3">
        <v>0.24</v>
      </c>
      <c r="I3" s="21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1881.89589041096</v>
      </c>
      <c r="F5" s="3">
        <v>91.104</v>
      </c>
      <c r="G5" s="7">
        <f>(F5+F6)/2</f>
        <v>92.50925</v>
      </c>
      <c r="H5" s="3">
        <v>0.13</v>
      </c>
      <c r="I5" s="21">
        <f>(H5+H6)/2</f>
        <v>0.16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0.19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3602.33535922057</v>
      </c>
      <c r="F7" s="3">
        <v>122.786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12">
        <v>20.0930432865946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12">
        <v>5.61305298614176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12">
        <v>1.47905728586215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13" t="s">
        <v>17</v>
      </c>
      <c r="B14" s="13" t="s">
        <v>18</v>
      </c>
      <c r="C14" s="13">
        <v>308.16</v>
      </c>
      <c r="D14" s="13"/>
      <c r="E14" s="13"/>
      <c r="F14" s="13"/>
      <c r="G14" s="14" t="s">
        <v>19</v>
      </c>
      <c r="H14" s="14" t="s">
        <v>20</v>
      </c>
      <c r="I14" s="14">
        <f>AV38+AV53+AY69+AY85+AY101+BB101+AG69</f>
        <v>95728588.8252915</v>
      </c>
      <c r="J14" s="14" t="s">
        <v>21</v>
      </c>
      <c r="K14" s="14">
        <f>I14/(10000*1000)</f>
        <v>9.57285888252915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13" t="s">
        <v>23</v>
      </c>
      <c r="B15" s="13" t="s">
        <v>18</v>
      </c>
      <c r="C15" s="13"/>
      <c r="D15" s="13"/>
      <c r="E15" s="13"/>
      <c r="F15" s="13"/>
      <c r="G15" s="14"/>
      <c r="H15" s="14" t="s">
        <v>24</v>
      </c>
      <c r="I15" s="14">
        <v>62395466.1440211</v>
      </c>
      <c r="J15" s="14" t="s">
        <v>21</v>
      </c>
      <c r="K15" s="14">
        <f>I15/(10000*1000)</f>
        <v>6.23954661440211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13" t="s">
        <v>25</v>
      </c>
      <c r="B16" s="13" t="s">
        <v>26</v>
      </c>
      <c r="C16" s="13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13" t="s">
        <v>27</v>
      </c>
      <c r="B17" s="13" t="s">
        <v>28</v>
      </c>
      <c r="C17" s="13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13" t="s">
        <v>31</v>
      </c>
      <c r="B18" s="13" t="s">
        <v>32</v>
      </c>
      <c r="C18" s="13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13" t="s">
        <v>34</v>
      </c>
      <c r="B19" s="13" t="s">
        <v>32</v>
      </c>
      <c r="C19" s="13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13" t="s">
        <v>37</v>
      </c>
      <c r="B20" s="13" t="s">
        <v>38</v>
      </c>
      <c r="C20" s="13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13" t="s">
        <v>39</v>
      </c>
      <c r="B21" s="13" t="s">
        <v>40</v>
      </c>
      <c r="C21" s="13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13" t="s">
        <v>41</v>
      </c>
      <c r="B22" s="13" t="s">
        <v>36</v>
      </c>
      <c r="C22" s="13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13" t="s">
        <v>42</v>
      </c>
      <c r="B23" s="13" t="s">
        <v>43</v>
      </c>
      <c r="C23" s="13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44</v>
      </c>
      <c r="T25" s="23"/>
      <c r="U25" s="23"/>
      <c r="V25" s="23" t="s">
        <v>45</v>
      </c>
      <c r="W25" s="23"/>
      <c r="X25" s="23"/>
      <c r="Y25" s="23" t="s">
        <v>46</v>
      </c>
      <c r="Z25" s="23"/>
      <c r="AA25" s="23"/>
      <c r="AB25" s="23" t="s">
        <v>47</v>
      </c>
      <c r="AC25" s="23"/>
      <c r="AD25" s="23"/>
      <c r="AE25" s="23" t="s">
        <v>48</v>
      </c>
      <c r="AF25" s="23"/>
      <c r="AG25" s="23"/>
      <c r="AH25" s="23" t="s">
        <v>49</v>
      </c>
      <c r="AI25" s="23"/>
      <c r="AJ25" s="23"/>
      <c r="AK25" s="31" t="s">
        <v>50</v>
      </c>
      <c r="AL25" s="32"/>
      <c r="AM25" s="33"/>
      <c r="AN25" s="23" t="s">
        <v>51</v>
      </c>
      <c r="AO25" s="23"/>
      <c r="AP25" s="23"/>
      <c r="AT25" s="2"/>
    </row>
    <row r="26" s="1" customFormat="1" spans="1:47">
      <c r="A26" s="15" t="s">
        <v>13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4" t="s">
        <v>11</v>
      </c>
      <c r="AO26" s="34" t="s">
        <v>12</v>
      </c>
      <c r="AP26" s="34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1286.32083333333</v>
      </c>
      <c r="C27" s="16" t="s">
        <v>72</v>
      </c>
      <c r="D27" s="17">
        <v>-20</v>
      </c>
      <c r="E27" s="16"/>
      <c r="F27" s="16"/>
      <c r="G27" s="13">
        <v>1</v>
      </c>
      <c r="H27" s="18">
        <f t="shared" ref="H27:H38" si="0">E28</f>
        <v>-20</v>
      </c>
      <c r="I27" s="18">
        <f t="shared" ref="I27:I38" si="1">H27+273.15</f>
        <v>253.15</v>
      </c>
      <c r="J27" s="18">
        <f t="shared" ref="J27:J38" si="2">EXP(($C$16*(I27-$C$14))/($C$17*I27*$C$14))</f>
        <v>0.00104264896376878</v>
      </c>
      <c r="K27" s="18">
        <f t="shared" ref="K27:K38" si="3">$B$27/12</f>
        <v>107.193402777778</v>
      </c>
      <c r="L27" s="18">
        <f t="shared" ref="L27:L38" si="4">K27*$B$28/100</f>
        <v>1.07193402777778</v>
      </c>
      <c r="M27" s="13" t="s">
        <v>73</v>
      </c>
      <c r="N27" s="13"/>
      <c r="O27" s="18">
        <f>L27</f>
        <v>1.07193402777778</v>
      </c>
      <c r="P27" s="18">
        <f t="shared" ref="P27:P38" si="5">O27*J27</f>
        <v>0.00111765090329099</v>
      </c>
      <c r="Q27" s="24">
        <f t="shared" ref="Q27:Q38" si="6">P27*$B$29</f>
        <v>0.000193726156570439</v>
      </c>
      <c r="R27" s="18">
        <f t="shared" ref="R27:R38" si="7">L27*$B$29</f>
        <v>0.185801898148148</v>
      </c>
      <c r="S27" s="25">
        <f t="shared" ref="S27:S38" si="8">Q27/R27</f>
        <v>0.00104264896376878</v>
      </c>
      <c r="T27" s="3">
        <v>0.01</v>
      </c>
      <c r="U27" s="26">
        <f t="shared" ref="U27:U38" si="9">S27*T27</f>
        <v>1.04264896376878e-5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0.0219104264896377</v>
      </c>
      <c r="AR27" s="29">
        <f t="shared" ref="AR27:AR38" si="15">$B$27/12</f>
        <v>107.193402777778</v>
      </c>
      <c r="AS27" s="1">
        <f t="shared" ref="AS27:AS38" si="16">$B$29</f>
        <v>0.173333333333333</v>
      </c>
      <c r="AT27" s="2">
        <f>$E$2/12</f>
        <v>79.0566666666667</v>
      </c>
      <c r="AU27" s="1">
        <f t="shared" ref="AU27:AU38" si="17">AT27*10000*AS27*0.67*AR27*AQ27</f>
        <v>215632.530380985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-23.4176801451613</v>
      </c>
      <c r="E28" s="20">
        <f t="shared" ref="E28:E39" si="18">D27</f>
        <v>-20</v>
      </c>
      <c r="F28" s="16" t="s">
        <v>73</v>
      </c>
      <c r="G28" s="13">
        <v>2</v>
      </c>
      <c r="H28" s="18">
        <f t="shared" si="0"/>
        <v>-23.4176801451613</v>
      </c>
      <c r="I28" s="18">
        <f t="shared" si="1"/>
        <v>249.732319854839</v>
      </c>
      <c r="J28" s="18">
        <f t="shared" si="2"/>
        <v>0.000615937657295493</v>
      </c>
      <c r="K28" s="18">
        <f t="shared" si="3"/>
        <v>107.193402777778</v>
      </c>
      <c r="L28" s="18">
        <f t="shared" si="4"/>
        <v>1.07193402777778</v>
      </c>
      <c r="M28" s="13" t="s">
        <v>73</v>
      </c>
      <c r="N28" s="13"/>
      <c r="O28" s="18">
        <f t="shared" ref="O28:O38" si="19">L28+O27-P27-N28</f>
        <v>2.14275040465226</v>
      </c>
      <c r="P28" s="18">
        <f t="shared" si="5"/>
        <v>0.00131980066441049</v>
      </c>
      <c r="Q28" s="24">
        <f t="shared" si="6"/>
        <v>0.000228765448497817</v>
      </c>
      <c r="R28" s="18">
        <f t="shared" si="7"/>
        <v>0.185801898148148</v>
      </c>
      <c r="S28" s="25">
        <f t="shared" si="8"/>
        <v>0.00123123310783086</v>
      </c>
      <c r="T28" s="3">
        <v>0.01</v>
      </c>
      <c r="U28" s="26">
        <f t="shared" si="9"/>
        <v>1.23123310783086e-5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0.0219123123310783</v>
      </c>
      <c r="AR28" s="29">
        <f t="shared" si="15"/>
        <v>107.193402777778</v>
      </c>
      <c r="AS28" s="1">
        <f t="shared" si="16"/>
        <v>0.173333333333333</v>
      </c>
      <c r="AT28" s="2">
        <f t="shared" ref="AT28:AT38" si="20">$E$2/12</f>
        <v>79.0566666666667</v>
      </c>
      <c r="AU28" s="1">
        <f t="shared" si="17"/>
        <v>215651.089981453</v>
      </c>
    </row>
    <row r="29" s="1" customFormat="1" spans="1:47">
      <c r="A29" s="13" t="s">
        <v>37</v>
      </c>
      <c r="B29" s="13">
        <f>I2</f>
        <v>0.173333333333333</v>
      </c>
      <c r="C29" s="16">
        <v>2</v>
      </c>
      <c r="D29" s="19">
        <v>-17.1627676732759</v>
      </c>
      <c r="E29" s="20">
        <f t="shared" si="18"/>
        <v>-23.4176801451613</v>
      </c>
      <c r="F29" s="16" t="s">
        <v>73</v>
      </c>
      <c r="G29" s="13">
        <v>3</v>
      </c>
      <c r="H29" s="18">
        <f t="shared" si="0"/>
        <v>-17.1627676732759</v>
      </c>
      <c r="I29" s="18">
        <f t="shared" si="1"/>
        <v>255.987232326724</v>
      </c>
      <c r="J29" s="18">
        <f t="shared" si="2"/>
        <v>0.00159689906888893</v>
      </c>
      <c r="K29" s="18">
        <f t="shared" si="3"/>
        <v>107.193402777778</v>
      </c>
      <c r="L29" s="18">
        <f t="shared" si="4"/>
        <v>1.07193402777778</v>
      </c>
      <c r="M29" s="13" t="s">
        <v>73</v>
      </c>
      <c r="N29" s="13"/>
      <c r="O29" s="18">
        <f t="shared" si="19"/>
        <v>3.21336463176563</v>
      </c>
      <c r="P29" s="18">
        <f t="shared" si="5"/>
        <v>0.00513141898846716</v>
      </c>
      <c r="Q29" s="24">
        <f t="shared" si="6"/>
        <v>0.000889445958000974</v>
      </c>
      <c r="R29" s="18">
        <f t="shared" si="7"/>
        <v>0.185801898148148</v>
      </c>
      <c r="S29" s="25">
        <f t="shared" si="8"/>
        <v>0.00478706604650389</v>
      </c>
      <c r="T29" s="3">
        <v>0.01</v>
      </c>
      <c r="U29" s="26">
        <f t="shared" si="9"/>
        <v>4.78706604650389e-5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0.021947870660465</v>
      </c>
      <c r="AR29" s="29">
        <f t="shared" si="15"/>
        <v>107.193402777778</v>
      </c>
      <c r="AS29" s="1">
        <f t="shared" si="16"/>
        <v>0.173333333333333</v>
      </c>
      <c r="AT29" s="2">
        <f t="shared" si="20"/>
        <v>79.0566666666667</v>
      </c>
      <c r="AU29" s="1">
        <f t="shared" si="17"/>
        <v>216001.0390135</v>
      </c>
    </row>
    <row r="30" s="1" customFormat="1" spans="1:47">
      <c r="A30" s="13"/>
      <c r="B30" s="13"/>
      <c r="C30" s="16">
        <v>3</v>
      </c>
      <c r="D30" s="19">
        <v>-7.19163600516129</v>
      </c>
      <c r="E30" s="20">
        <f t="shared" si="18"/>
        <v>-17.1627676732759</v>
      </c>
      <c r="F30" s="16" t="s">
        <v>73</v>
      </c>
      <c r="G30" s="13">
        <v>4</v>
      </c>
      <c r="H30" s="18">
        <f t="shared" si="0"/>
        <v>-7.19163600516129</v>
      </c>
      <c r="I30" s="18">
        <f t="shared" si="1"/>
        <v>265.958363994839</v>
      </c>
      <c r="J30" s="18">
        <f t="shared" si="2"/>
        <v>0.00664651289241337</v>
      </c>
      <c r="K30" s="18">
        <f t="shared" si="3"/>
        <v>107.193402777778</v>
      </c>
      <c r="L30" s="18">
        <f t="shared" si="4"/>
        <v>1.07193402777778</v>
      </c>
      <c r="M30" s="13" t="s">
        <v>73</v>
      </c>
      <c r="N30" s="13"/>
      <c r="O30" s="18">
        <f t="shared" si="19"/>
        <v>4.28016724055494</v>
      </c>
      <c r="P30" s="18">
        <f t="shared" si="5"/>
        <v>0.0284481867460338</v>
      </c>
      <c r="Q30" s="24">
        <f t="shared" si="6"/>
        <v>0.00493101903597919</v>
      </c>
      <c r="R30" s="18">
        <f t="shared" si="7"/>
        <v>0.185801898148148</v>
      </c>
      <c r="S30" s="25">
        <f t="shared" si="8"/>
        <v>0.0265391208869538</v>
      </c>
      <c r="T30" s="3">
        <v>0.01</v>
      </c>
      <c r="U30" s="26">
        <f t="shared" si="9"/>
        <v>0.000265391208869538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0.0221653912088695</v>
      </c>
      <c r="AR30" s="29">
        <f t="shared" si="15"/>
        <v>107.193402777778</v>
      </c>
      <c r="AS30" s="1">
        <f t="shared" si="16"/>
        <v>0.173333333333333</v>
      </c>
      <c r="AT30" s="2">
        <f t="shared" si="20"/>
        <v>79.0566666666667</v>
      </c>
      <c r="AU30" s="1">
        <f t="shared" si="17"/>
        <v>218141.778094252</v>
      </c>
    </row>
    <row r="31" s="1" customFormat="1" spans="1:47">
      <c r="A31" s="13"/>
      <c r="B31" s="13"/>
      <c r="C31" s="16">
        <v>4</v>
      </c>
      <c r="D31" s="19">
        <v>4.76741687513333</v>
      </c>
      <c r="E31" s="20">
        <f t="shared" si="18"/>
        <v>-7.19163600516129</v>
      </c>
      <c r="F31" s="16" t="s">
        <v>73</v>
      </c>
      <c r="G31" s="13">
        <v>5</v>
      </c>
      <c r="H31" s="18">
        <f t="shared" si="0"/>
        <v>4.76741687513333</v>
      </c>
      <c r="I31" s="18">
        <f t="shared" si="1"/>
        <v>277.917416875133</v>
      </c>
      <c r="J31" s="18">
        <f t="shared" si="2"/>
        <v>0.0321195339975181</v>
      </c>
      <c r="K31" s="18">
        <f t="shared" si="3"/>
        <v>107.193402777778</v>
      </c>
      <c r="L31" s="18">
        <f t="shared" si="4"/>
        <v>1.07193402777778</v>
      </c>
      <c r="M31" s="13" t="s">
        <v>75</v>
      </c>
      <c r="N31" s="18">
        <f>(O30-P30)*C22/100</f>
        <v>4.03913310111846</v>
      </c>
      <c r="O31" s="18">
        <f t="shared" si="19"/>
        <v>1.28451998046822</v>
      </c>
      <c r="P31" s="18">
        <f t="shared" si="5"/>
        <v>0.0412581831831404</v>
      </c>
      <c r="Q31" s="24">
        <f t="shared" si="6"/>
        <v>0.007151418418411</v>
      </c>
      <c r="R31" s="18">
        <f t="shared" si="7"/>
        <v>0.185801898148148</v>
      </c>
      <c r="S31" s="25">
        <f t="shared" si="8"/>
        <v>0.0384894798690854</v>
      </c>
      <c r="T31" s="3">
        <v>0.01</v>
      </c>
      <c r="U31" s="26">
        <f t="shared" si="9"/>
        <v>0.000384894798690854</v>
      </c>
      <c r="V31" s="25"/>
      <c r="W31" s="3"/>
      <c r="X31" s="26"/>
      <c r="Y31" s="28">
        <v>0.02</v>
      </c>
      <c r="Z31" s="3">
        <v>0.21</v>
      </c>
      <c r="AA31" s="27">
        <f t="shared" si="10"/>
        <v>0.0042</v>
      </c>
      <c r="AB31" s="3">
        <v>0.01</v>
      </c>
      <c r="AC31" s="3">
        <v>0.29</v>
      </c>
      <c r="AD31" s="27">
        <f t="shared" si="11"/>
        <v>0.0029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</v>
      </c>
      <c r="AO31" s="3">
        <v>0.38</v>
      </c>
      <c r="AP31" s="3">
        <f t="shared" si="13"/>
        <v>0.0038</v>
      </c>
      <c r="AQ31" s="1">
        <f t="shared" si="14"/>
        <v>0.0222848947986909</v>
      </c>
      <c r="AR31" s="29">
        <f t="shared" si="15"/>
        <v>107.193402777778</v>
      </c>
      <c r="AS31" s="1">
        <f t="shared" si="16"/>
        <v>0.173333333333333</v>
      </c>
      <c r="AT31" s="2">
        <f t="shared" si="20"/>
        <v>79.0566666666667</v>
      </c>
      <c r="AU31" s="1">
        <f t="shared" si="17"/>
        <v>219317.878499005</v>
      </c>
    </row>
    <row r="32" s="1" customFormat="1" spans="1:47">
      <c r="A32" s="13"/>
      <c r="B32" s="13"/>
      <c r="C32" s="16">
        <v>5</v>
      </c>
      <c r="D32" s="19">
        <v>13.7700960244839</v>
      </c>
      <c r="E32" s="20">
        <f t="shared" si="18"/>
        <v>4.76741687513333</v>
      </c>
      <c r="F32" s="16" t="s">
        <v>75</v>
      </c>
      <c r="G32" s="13">
        <v>6</v>
      </c>
      <c r="H32" s="18">
        <f t="shared" si="0"/>
        <v>13.7700960244839</v>
      </c>
      <c r="I32" s="18">
        <f t="shared" si="1"/>
        <v>286.920096024484</v>
      </c>
      <c r="J32" s="18">
        <f t="shared" si="2"/>
        <v>0.0964235680742569</v>
      </c>
      <c r="K32" s="18">
        <f t="shared" si="3"/>
        <v>107.193402777778</v>
      </c>
      <c r="L32" s="18">
        <f t="shared" si="4"/>
        <v>1.07193402777778</v>
      </c>
      <c r="M32" s="13" t="s">
        <v>73</v>
      </c>
      <c r="N32" s="13"/>
      <c r="O32" s="18">
        <f t="shared" si="19"/>
        <v>2.31519582506286</v>
      </c>
      <c r="P32" s="18">
        <f t="shared" si="5"/>
        <v>0.223239442243184</v>
      </c>
      <c r="Q32" s="24">
        <f t="shared" si="6"/>
        <v>0.0386948366554852</v>
      </c>
      <c r="R32" s="18">
        <f t="shared" si="7"/>
        <v>0.185801898148148</v>
      </c>
      <c r="S32" s="25">
        <f t="shared" si="8"/>
        <v>0.208258564854015</v>
      </c>
      <c r="T32" s="3">
        <v>0.01</v>
      </c>
      <c r="U32" s="26">
        <f t="shared" si="9"/>
        <v>0.00208258564854015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0.0315325856485401</v>
      </c>
      <c r="AR32" s="29">
        <f t="shared" si="15"/>
        <v>107.193402777778</v>
      </c>
      <c r="AS32" s="1">
        <f t="shared" si="16"/>
        <v>0.173333333333333</v>
      </c>
      <c r="AT32" s="2">
        <f t="shared" si="20"/>
        <v>79.0566666666667</v>
      </c>
      <c r="AU32" s="1">
        <f t="shared" si="17"/>
        <v>310329.478801591</v>
      </c>
    </row>
    <row r="33" s="1" customFormat="1" spans="1:47">
      <c r="A33" s="13"/>
      <c r="B33" s="13"/>
      <c r="C33" s="16">
        <v>6</v>
      </c>
      <c r="D33" s="19">
        <v>19.5068529163333</v>
      </c>
      <c r="E33" s="20">
        <f t="shared" si="18"/>
        <v>13.7700960244839</v>
      </c>
      <c r="F33" s="16" t="s">
        <v>73</v>
      </c>
      <c r="G33" s="13">
        <v>7</v>
      </c>
      <c r="H33" s="18">
        <f t="shared" si="0"/>
        <v>19.5068529163333</v>
      </c>
      <c r="I33" s="18">
        <f t="shared" si="1"/>
        <v>292.656852916333</v>
      </c>
      <c r="J33" s="18">
        <f t="shared" si="2"/>
        <v>0.18753517674522</v>
      </c>
      <c r="K33" s="18">
        <f t="shared" si="3"/>
        <v>107.193402777778</v>
      </c>
      <c r="L33" s="18">
        <f t="shared" si="4"/>
        <v>1.07193402777778</v>
      </c>
      <c r="M33" s="13" t="s">
        <v>73</v>
      </c>
      <c r="N33" s="13"/>
      <c r="O33" s="18">
        <f t="shared" si="19"/>
        <v>3.16389041059745</v>
      </c>
      <c r="P33" s="18">
        <f t="shared" si="5"/>
        <v>0.5933407473539</v>
      </c>
      <c r="Q33" s="24">
        <f t="shared" si="6"/>
        <v>0.102845729541343</v>
      </c>
      <c r="R33" s="18">
        <f t="shared" si="7"/>
        <v>0.185801898148148</v>
      </c>
      <c r="S33" s="25">
        <f t="shared" si="8"/>
        <v>0.553523567662044</v>
      </c>
      <c r="T33" s="3">
        <v>0.01</v>
      </c>
      <c r="U33" s="26">
        <f t="shared" si="9"/>
        <v>0.00553523567662044</v>
      </c>
      <c r="V33" s="25"/>
      <c r="W33" s="3"/>
      <c r="X33" s="26"/>
      <c r="Y33" s="28">
        <v>0.04</v>
      </c>
      <c r="Z33" s="3">
        <v>0.21</v>
      </c>
      <c r="AA33" s="27">
        <f t="shared" si="10"/>
        <v>0.0084</v>
      </c>
      <c r="AB33" s="3">
        <v>0.015</v>
      </c>
      <c r="AC33" s="3">
        <v>0.29</v>
      </c>
      <c r="AD33" s="27">
        <f t="shared" si="11"/>
        <v>0.00435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0.0349852356766204</v>
      </c>
      <c r="AR33" s="29">
        <f t="shared" si="15"/>
        <v>107.193402777778</v>
      </c>
      <c r="AS33" s="1">
        <f t="shared" si="16"/>
        <v>0.173333333333333</v>
      </c>
      <c r="AT33" s="2">
        <f t="shared" si="20"/>
        <v>79.0566666666667</v>
      </c>
      <c r="AU33" s="1">
        <f t="shared" si="17"/>
        <v>344308.902361741</v>
      </c>
    </row>
    <row r="34" s="1" customFormat="1" spans="1:47">
      <c r="A34" s="13"/>
      <c r="B34" s="13"/>
      <c r="C34" s="16">
        <v>7</v>
      </c>
      <c r="D34" s="19">
        <v>21.6413921716129</v>
      </c>
      <c r="E34" s="20">
        <f t="shared" si="18"/>
        <v>19.5068529163333</v>
      </c>
      <c r="F34" s="16" t="s">
        <v>73</v>
      </c>
      <c r="G34" s="13">
        <v>8</v>
      </c>
      <c r="H34" s="18">
        <f t="shared" si="0"/>
        <v>21.6413921716129</v>
      </c>
      <c r="I34" s="18">
        <f t="shared" si="1"/>
        <v>294.791392171613</v>
      </c>
      <c r="J34" s="18">
        <f t="shared" si="2"/>
        <v>0.238619866804428</v>
      </c>
      <c r="K34" s="18">
        <f t="shared" si="3"/>
        <v>107.193402777778</v>
      </c>
      <c r="L34" s="18">
        <f t="shared" si="4"/>
        <v>1.07193402777778</v>
      </c>
      <c r="M34" s="13" t="s">
        <v>73</v>
      </c>
      <c r="N34" s="13"/>
      <c r="O34" s="18">
        <f t="shared" si="19"/>
        <v>3.64248369102133</v>
      </c>
      <c r="P34" s="18">
        <f t="shared" si="5"/>
        <v>0.869168973188811</v>
      </c>
      <c r="Q34" s="24">
        <f t="shared" si="6"/>
        <v>0.150655955352727</v>
      </c>
      <c r="R34" s="18">
        <f t="shared" si="7"/>
        <v>0.185801898148148</v>
      </c>
      <c r="S34" s="25">
        <f t="shared" si="8"/>
        <v>0.810841852824359</v>
      </c>
      <c r="T34" s="3">
        <v>0.01</v>
      </c>
      <c r="U34" s="26">
        <f t="shared" si="9"/>
        <v>0.00810841852824359</v>
      </c>
      <c r="V34" s="25"/>
      <c r="W34" s="3"/>
      <c r="X34" s="26"/>
      <c r="Y34" s="28">
        <v>0.04</v>
      </c>
      <c r="Z34" s="3">
        <v>0.21</v>
      </c>
      <c r="AA34" s="27">
        <f t="shared" si="10"/>
        <v>0.0084</v>
      </c>
      <c r="AB34" s="3">
        <v>0.015</v>
      </c>
      <c r="AC34" s="3">
        <v>0.29</v>
      </c>
      <c r="AD34" s="27">
        <f t="shared" si="11"/>
        <v>0.00435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0.0375584185282436</v>
      </c>
      <c r="AR34" s="29">
        <f t="shared" si="15"/>
        <v>107.193402777778</v>
      </c>
      <c r="AS34" s="1">
        <f t="shared" si="16"/>
        <v>0.173333333333333</v>
      </c>
      <c r="AT34" s="2">
        <f t="shared" si="20"/>
        <v>79.0566666666667</v>
      </c>
      <c r="AU34" s="1">
        <f t="shared" si="17"/>
        <v>369633.006832773</v>
      </c>
    </row>
    <row r="35" s="1" customFormat="1" spans="1:47">
      <c r="A35" s="13"/>
      <c r="B35" s="13"/>
      <c r="C35" s="16">
        <v>8</v>
      </c>
      <c r="D35" s="19">
        <v>19.3206365409677</v>
      </c>
      <c r="E35" s="20">
        <f t="shared" si="18"/>
        <v>21.6413921716129</v>
      </c>
      <c r="F35" s="16" t="s">
        <v>73</v>
      </c>
      <c r="G35" s="13">
        <v>9</v>
      </c>
      <c r="H35" s="18">
        <f t="shared" si="0"/>
        <v>19.3206365409677</v>
      </c>
      <c r="I35" s="18">
        <f t="shared" si="1"/>
        <v>292.470636540968</v>
      </c>
      <c r="J35" s="18">
        <f t="shared" si="2"/>
        <v>0.183604352354455</v>
      </c>
      <c r="K35" s="18">
        <f t="shared" si="3"/>
        <v>107.193402777778</v>
      </c>
      <c r="L35" s="18">
        <f t="shared" si="4"/>
        <v>1.07193402777778</v>
      </c>
      <c r="M35" s="13" t="s">
        <v>73</v>
      </c>
      <c r="N35" s="13"/>
      <c r="O35" s="18">
        <f t="shared" si="19"/>
        <v>3.8452487456103</v>
      </c>
      <c r="P35" s="18">
        <f t="shared" si="5"/>
        <v>0.706004405579559</v>
      </c>
      <c r="Q35" s="24">
        <f t="shared" si="6"/>
        <v>0.122374096967124</v>
      </c>
      <c r="R35" s="18">
        <f t="shared" si="7"/>
        <v>0.185801898148148</v>
      </c>
      <c r="S35" s="25">
        <f t="shared" si="8"/>
        <v>0.658626731948396</v>
      </c>
      <c r="T35" s="3">
        <v>0.01</v>
      </c>
      <c r="U35" s="26">
        <f t="shared" si="9"/>
        <v>0.00658626731948396</v>
      </c>
      <c r="V35" s="25"/>
      <c r="W35" s="3"/>
      <c r="X35" s="26"/>
      <c r="Y35" s="28">
        <v>0.02</v>
      </c>
      <c r="Z35" s="3">
        <v>0.21</v>
      </c>
      <c r="AA35" s="27">
        <f t="shared" si="10"/>
        <v>0.0042</v>
      </c>
      <c r="AB35" s="3">
        <v>0.01</v>
      </c>
      <c r="AC35" s="3">
        <v>0.29</v>
      </c>
      <c r="AD35" s="27">
        <f t="shared" si="11"/>
        <v>0.0029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</v>
      </c>
      <c r="AO35" s="3">
        <v>0.38</v>
      </c>
      <c r="AP35" s="3">
        <f t="shared" si="13"/>
        <v>0.0038</v>
      </c>
      <c r="AQ35" s="1">
        <f t="shared" si="14"/>
        <v>0.028486267319484</v>
      </c>
      <c r="AR35" s="29">
        <f t="shared" si="15"/>
        <v>107.193402777778</v>
      </c>
      <c r="AS35" s="1">
        <f t="shared" si="16"/>
        <v>0.173333333333333</v>
      </c>
      <c r="AT35" s="2">
        <f t="shared" si="20"/>
        <v>79.0566666666667</v>
      </c>
      <c r="AU35" s="1">
        <f t="shared" si="17"/>
        <v>280348.988465128</v>
      </c>
    </row>
    <row r="36" s="1" customFormat="1" spans="1:47">
      <c r="A36" s="13"/>
      <c r="B36" s="13"/>
      <c r="C36" s="16">
        <v>9</v>
      </c>
      <c r="D36" s="19">
        <v>13.5322693163667</v>
      </c>
      <c r="E36" s="20">
        <f t="shared" si="18"/>
        <v>19.3206365409677</v>
      </c>
      <c r="F36" s="16" t="s">
        <v>73</v>
      </c>
      <c r="G36" s="13">
        <v>10</v>
      </c>
      <c r="H36" s="18">
        <f t="shared" si="0"/>
        <v>13.5322693163667</v>
      </c>
      <c r="I36" s="18">
        <f t="shared" si="1"/>
        <v>286.682269316367</v>
      </c>
      <c r="J36" s="18">
        <f t="shared" si="2"/>
        <v>0.0937468728524847</v>
      </c>
      <c r="K36" s="18">
        <f t="shared" si="3"/>
        <v>107.193402777778</v>
      </c>
      <c r="L36" s="18">
        <f t="shared" si="4"/>
        <v>1.07193402777778</v>
      </c>
      <c r="M36" s="13" t="s">
        <v>73</v>
      </c>
      <c r="N36" s="13"/>
      <c r="O36" s="18">
        <f t="shared" si="19"/>
        <v>4.21117836780852</v>
      </c>
      <c r="P36" s="18">
        <f t="shared" si="5"/>
        <v>0.394784803006079</v>
      </c>
      <c r="Q36" s="24">
        <f t="shared" si="6"/>
        <v>0.068429365854387</v>
      </c>
      <c r="R36" s="18">
        <f t="shared" si="7"/>
        <v>0.185801898148148</v>
      </c>
      <c r="S36" s="25">
        <f t="shared" si="8"/>
        <v>0.368292070944427</v>
      </c>
      <c r="T36" s="3">
        <v>0.01</v>
      </c>
      <c r="U36" s="26">
        <f t="shared" si="9"/>
        <v>0.00368292070944427</v>
      </c>
      <c r="V36" s="25"/>
      <c r="W36" s="3"/>
      <c r="X36" s="26"/>
      <c r="Y36" s="28">
        <v>0.02</v>
      </c>
      <c r="Z36" s="3">
        <v>0.21</v>
      </c>
      <c r="AA36" s="27">
        <f t="shared" si="10"/>
        <v>0.0042</v>
      </c>
      <c r="AB36" s="3">
        <v>0.01</v>
      </c>
      <c r="AC36" s="3">
        <v>0.29</v>
      </c>
      <c r="AD36" s="27">
        <f t="shared" si="11"/>
        <v>0.0029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</v>
      </c>
      <c r="AO36" s="3">
        <v>0.38</v>
      </c>
      <c r="AP36" s="3">
        <f t="shared" si="13"/>
        <v>0.0038</v>
      </c>
      <c r="AQ36" s="1">
        <f t="shared" si="14"/>
        <v>0.0255829207094443</v>
      </c>
      <c r="AR36" s="29">
        <f t="shared" si="15"/>
        <v>107.193402777778</v>
      </c>
      <c r="AS36" s="1">
        <f t="shared" si="16"/>
        <v>0.173333333333333</v>
      </c>
      <c r="AT36" s="2">
        <f t="shared" si="20"/>
        <v>79.0566666666667</v>
      </c>
      <c r="AU36" s="1">
        <f t="shared" si="17"/>
        <v>251775.561270911</v>
      </c>
    </row>
    <row r="37" s="1" customFormat="1" spans="1:47">
      <c r="A37" s="13"/>
      <c r="B37" s="13"/>
      <c r="C37" s="16">
        <v>10</v>
      </c>
      <c r="D37" s="19">
        <v>3.00140342122581</v>
      </c>
      <c r="E37" s="20">
        <f t="shared" si="18"/>
        <v>13.5322693163667</v>
      </c>
      <c r="F37" s="16" t="s">
        <v>73</v>
      </c>
      <c r="G37" s="13">
        <v>11</v>
      </c>
      <c r="H37" s="18">
        <f t="shared" si="0"/>
        <v>3.00140342122581</v>
      </c>
      <c r="I37" s="18">
        <f t="shared" si="1"/>
        <v>276.151403421226</v>
      </c>
      <c r="J37" s="18">
        <f t="shared" si="2"/>
        <v>0.0256723220793161</v>
      </c>
      <c r="K37" s="18">
        <f t="shared" si="3"/>
        <v>107.193402777778</v>
      </c>
      <c r="L37" s="18">
        <f t="shared" si="4"/>
        <v>1.07193402777778</v>
      </c>
      <c r="M37" s="13" t="s">
        <v>75</v>
      </c>
      <c r="N37" s="18">
        <f>(O36-P36)*C22/100</f>
        <v>3.62557388656231</v>
      </c>
      <c r="O37" s="18">
        <f t="shared" si="19"/>
        <v>1.2627537060179</v>
      </c>
      <c r="P37" s="18">
        <f t="shared" si="5"/>
        <v>0.0324178198477416</v>
      </c>
      <c r="Q37" s="24">
        <f t="shared" si="6"/>
        <v>0.00561908877360854</v>
      </c>
      <c r="R37" s="18">
        <f t="shared" si="7"/>
        <v>0.185801898148148</v>
      </c>
      <c r="S37" s="25">
        <f t="shared" si="8"/>
        <v>0.030242364742303</v>
      </c>
      <c r="T37" s="3">
        <v>0.01</v>
      </c>
      <c r="U37" s="26">
        <f t="shared" si="9"/>
        <v>0.000302423647423031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0.022202423647423</v>
      </c>
      <c r="AR37" s="29">
        <f t="shared" si="15"/>
        <v>107.193402777778</v>
      </c>
      <c r="AS37" s="1">
        <f t="shared" si="16"/>
        <v>0.173333333333333</v>
      </c>
      <c r="AT37" s="2">
        <f t="shared" si="20"/>
        <v>79.0566666666667</v>
      </c>
      <c r="AU37" s="1">
        <f t="shared" si="17"/>
        <v>218506.234643523</v>
      </c>
    </row>
    <row r="38" s="1" customFormat="1" spans="1:48">
      <c r="A38" s="13"/>
      <c r="B38" s="13"/>
      <c r="C38" s="16">
        <v>11</v>
      </c>
      <c r="D38" s="19">
        <v>-8.6735004349</v>
      </c>
      <c r="E38" s="20">
        <f t="shared" si="18"/>
        <v>3.00140342122581</v>
      </c>
      <c r="F38" s="16" t="s">
        <v>75</v>
      </c>
      <c r="G38" s="13">
        <v>12</v>
      </c>
      <c r="H38" s="18">
        <f t="shared" si="0"/>
        <v>-8.6735004349</v>
      </c>
      <c r="I38" s="18">
        <f t="shared" si="1"/>
        <v>264.4764995651</v>
      </c>
      <c r="J38" s="18">
        <f t="shared" si="2"/>
        <v>0.00541387457586557</v>
      </c>
      <c r="K38" s="18">
        <f t="shared" si="3"/>
        <v>107.193402777778</v>
      </c>
      <c r="L38" s="18">
        <f t="shared" si="4"/>
        <v>1.07193402777778</v>
      </c>
      <c r="M38" s="13" t="s">
        <v>73</v>
      </c>
      <c r="N38" s="13"/>
      <c r="O38" s="18">
        <f t="shared" si="19"/>
        <v>2.30226991394794</v>
      </c>
      <c r="P38" s="18">
        <f t="shared" si="5"/>
        <v>0.0124642005539029</v>
      </c>
      <c r="Q38" s="24">
        <f t="shared" si="6"/>
        <v>0.00216046142934318</v>
      </c>
      <c r="R38" s="18">
        <f t="shared" si="7"/>
        <v>0.185801898148148</v>
      </c>
      <c r="S38" s="25">
        <f t="shared" si="8"/>
        <v>0.0116277683429291</v>
      </c>
      <c r="T38" s="3">
        <v>0.01</v>
      </c>
      <c r="U38" s="26">
        <f t="shared" si="9"/>
        <v>0.000116277683429291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0.0220162776834293</v>
      </c>
      <c r="AR38" s="29">
        <f t="shared" si="15"/>
        <v>107.193402777778</v>
      </c>
      <c r="AS38" s="1">
        <f t="shared" si="16"/>
        <v>0.173333333333333</v>
      </c>
      <c r="AT38" s="2">
        <f t="shared" si="20"/>
        <v>79.0566666666667</v>
      </c>
      <c r="AU38" s="1">
        <f t="shared" si="17"/>
        <v>216674.270064688</v>
      </c>
      <c r="AV38" s="1">
        <f>SUM(AU27:AU38)</f>
        <v>3076320.75840955</v>
      </c>
    </row>
    <row r="39" s="1" customFormat="1" spans="1:46">
      <c r="A39" s="13"/>
      <c r="B39" s="13"/>
      <c r="C39" s="16">
        <v>12</v>
      </c>
      <c r="D39" s="19">
        <v>-22.1253178206452</v>
      </c>
      <c r="E39" s="20">
        <f t="shared" si="18"/>
        <v>-8.6735004349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44</v>
      </c>
      <c r="T40" s="23"/>
      <c r="U40" s="23"/>
      <c r="V40" s="23" t="s">
        <v>45</v>
      </c>
      <c r="W40" s="23"/>
      <c r="X40" s="23"/>
      <c r="Y40" s="23" t="s">
        <v>46</v>
      </c>
      <c r="Z40" s="23"/>
      <c r="AA40" s="23"/>
      <c r="AB40" s="23" t="s">
        <v>47</v>
      </c>
      <c r="AC40" s="23"/>
      <c r="AD40" s="23"/>
      <c r="AE40" s="23" t="s">
        <v>48</v>
      </c>
      <c r="AF40" s="23"/>
      <c r="AG40" s="23"/>
      <c r="AH40" s="23" t="s">
        <v>49</v>
      </c>
      <c r="AI40" s="23"/>
      <c r="AJ40" s="23"/>
      <c r="AK40" s="31" t="s">
        <v>50</v>
      </c>
      <c r="AL40" s="32"/>
      <c r="AM40" s="33"/>
      <c r="AN40" s="23" t="s">
        <v>51</v>
      </c>
      <c r="AO40" s="23"/>
      <c r="AP40" s="23"/>
      <c r="AT40" s="2"/>
    </row>
    <row r="41" s="1" customFormat="1" spans="1:47">
      <c r="A41" s="15" t="s">
        <v>15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4" t="s">
        <v>11</v>
      </c>
      <c r="AO41" s="34" t="s">
        <v>12</v>
      </c>
      <c r="AP41" s="34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-20</v>
      </c>
      <c r="E42" s="16"/>
      <c r="F42" s="16"/>
      <c r="G42" s="13">
        <v>1</v>
      </c>
      <c r="H42" s="18">
        <f t="shared" ref="H42:H53" si="21">E43</f>
        <v>-20</v>
      </c>
      <c r="I42" s="18">
        <f t="shared" ref="I42:I53" si="22">H42+273.15</f>
        <v>253.15</v>
      </c>
      <c r="J42" s="18">
        <f t="shared" ref="J42:J53" si="23">EXP(($C$16*(I42-$C$14))/($C$17*I42*$C$14))</f>
        <v>0.00104264896376878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8.03788947096059e-5</v>
      </c>
      <c r="Q42" s="24">
        <f t="shared" ref="Q42:Q53" si="27">P42*$B$44</f>
        <v>1.28606231535369e-5</v>
      </c>
      <c r="R42" s="18">
        <f t="shared" ref="R42:R53" si="28">L42*$B$44</f>
        <v>0.0123345666666667</v>
      </c>
      <c r="S42" s="25">
        <f t="shared" ref="S42:S53" si="29">Q42/R42</f>
        <v>0.00104264896376878</v>
      </c>
      <c r="T42" s="3">
        <v>0.01</v>
      </c>
      <c r="U42" s="26">
        <f t="shared" ref="U42:U53" si="30">S42*T42</f>
        <v>1.04264896376878e-5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0.0148104264896377</v>
      </c>
      <c r="AR42" s="29">
        <f t="shared" ref="AR42:AR53" si="34">$B$42/12</f>
        <v>7.70910416666667</v>
      </c>
      <c r="AS42" s="1">
        <f t="shared" ref="AS42:AS53" si="35">$B$44</f>
        <v>0.16</v>
      </c>
      <c r="AT42" s="2">
        <f>$E$5/12</f>
        <v>156.824657534247</v>
      </c>
      <c r="AU42" s="1">
        <f t="shared" ref="AU42:AU53" si="36">AT42*10000*AS42*0.67*AR42*AQ42</f>
        <v>19194.6683219989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-23.4176801451613</v>
      </c>
      <c r="E43" s="20">
        <f t="shared" ref="E43:E54" si="37">D42</f>
        <v>-20</v>
      </c>
      <c r="F43" s="16" t="s">
        <v>73</v>
      </c>
      <c r="G43" s="13">
        <v>2</v>
      </c>
      <c r="H43" s="18">
        <f t="shared" si="21"/>
        <v>-23.4176801451613</v>
      </c>
      <c r="I43" s="18">
        <f t="shared" si="22"/>
        <v>249.732319854839</v>
      </c>
      <c r="J43" s="18">
        <f t="shared" si="23"/>
        <v>0.000615937657295493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8">L43+O42-P42-N43</f>
        <v>0.154101704438624</v>
      </c>
      <c r="P43" s="18">
        <f t="shared" si="26"/>
        <v>9.49170428171684e-5</v>
      </c>
      <c r="Q43" s="24">
        <f t="shared" si="27"/>
        <v>1.51867268507469e-5</v>
      </c>
      <c r="R43" s="18">
        <f t="shared" si="28"/>
        <v>0.0123345666666667</v>
      </c>
      <c r="S43" s="25">
        <f t="shared" si="29"/>
        <v>0.00123123310783086</v>
      </c>
      <c r="T43" s="3">
        <v>0.01</v>
      </c>
      <c r="U43" s="26">
        <f t="shared" si="30"/>
        <v>1.23123310783086e-5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0.0148123123310783</v>
      </c>
      <c r="AR43" s="29">
        <f t="shared" si="34"/>
        <v>7.70910416666667</v>
      </c>
      <c r="AS43" s="1">
        <f t="shared" si="35"/>
        <v>0.16</v>
      </c>
      <c r="AT43" s="2">
        <f t="shared" ref="AT43:AT53" si="39">$E$5/12</f>
        <v>156.824657534247</v>
      </c>
      <c r="AU43" s="1">
        <f t="shared" si="36"/>
        <v>19197.1124177842</v>
      </c>
    </row>
    <row r="44" s="1" customFormat="1" spans="1:47">
      <c r="A44" s="13" t="s">
        <v>37</v>
      </c>
      <c r="B44" s="13">
        <f>I5</f>
        <v>0.16</v>
      </c>
      <c r="C44" s="16">
        <v>2</v>
      </c>
      <c r="D44" s="19">
        <v>-17.1627676732759</v>
      </c>
      <c r="E44" s="20">
        <f t="shared" si="37"/>
        <v>-23.4176801451613</v>
      </c>
      <c r="F44" s="16" t="s">
        <v>73</v>
      </c>
      <c r="G44" s="13">
        <v>3</v>
      </c>
      <c r="H44" s="18">
        <f t="shared" si="21"/>
        <v>-17.1627676732759</v>
      </c>
      <c r="I44" s="18">
        <f t="shared" si="22"/>
        <v>255.987232326724</v>
      </c>
      <c r="J44" s="18">
        <f t="shared" si="23"/>
        <v>0.00159689906888893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8"/>
        <v>0.231097829062473</v>
      </c>
      <c r="P44" s="18">
        <f t="shared" si="26"/>
        <v>0.000369039908052117</v>
      </c>
      <c r="Q44" s="24">
        <f t="shared" si="27"/>
        <v>5.90463852883387e-5</v>
      </c>
      <c r="R44" s="18">
        <f t="shared" si="28"/>
        <v>0.0123345666666667</v>
      </c>
      <c r="S44" s="25">
        <f t="shared" si="29"/>
        <v>0.00478706604650389</v>
      </c>
      <c r="T44" s="3">
        <v>0.01</v>
      </c>
      <c r="U44" s="26">
        <f t="shared" si="30"/>
        <v>4.78706604650389e-5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0.014847870660465</v>
      </c>
      <c r="AR44" s="29">
        <f t="shared" si="34"/>
        <v>7.70910416666667</v>
      </c>
      <c r="AS44" s="1">
        <f t="shared" si="35"/>
        <v>0.16</v>
      </c>
      <c r="AT44" s="2">
        <f t="shared" si="39"/>
        <v>156.824657534247</v>
      </c>
      <c r="AU44" s="1">
        <f t="shared" si="36"/>
        <v>19243.1968664083</v>
      </c>
    </row>
    <row r="45" s="1" customFormat="1" spans="1:47">
      <c r="A45" s="13"/>
      <c r="B45" s="13"/>
      <c r="C45" s="16">
        <v>3</v>
      </c>
      <c r="D45" s="19">
        <v>-7.19163600516129</v>
      </c>
      <c r="E45" s="20">
        <f t="shared" si="37"/>
        <v>-17.1627676732759</v>
      </c>
      <c r="F45" s="16" t="s">
        <v>73</v>
      </c>
      <c r="G45" s="13">
        <v>4</v>
      </c>
      <c r="H45" s="18">
        <f t="shared" si="21"/>
        <v>-7.19163600516129</v>
      </c>
      <c r="I45" s="18">
        <f t="shared" si="22"/>
        <v>265.958363994839</v>
      </c>
      <c r="J45" s="18">
        <f t="shared" si="23"/>
        <v>0.00664651289241337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8"/>
        <v>0.307819830821088</v>
      </c>
      <c r="P45" s="18">
        <f t="shared" si="26"/>
        <v>0.00204592847409286</v>
      </c>
      <c r="Q45" s="24">
        <f t="shared" si="27"/>
        <v>0.000327348555854858</v>
      </c>
      <c r="R45" s="18">
        <f t="shared" si="28"/>
        <v>0.0123345666666667</v>
      </c>
      <c r="S45" s="25">
        <f t="shared" si="29"/>
        <v>0.0265391208869539</v>
      </c>
      <c r="T45" s="3">
        <v>0.01</v>
      </c>
      <c r="U45" s="26">
        <f t="shared" si="30"/>
        <v>0.000265391208869538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0.0150653912088695</v>
      </c>
      <c r="AR45" s="29">
        <f t="shared" si="34"/>
        <v>7.70910416666667</v>
      </c>
      <c r="AS45" s="1">
        <f t="shared" si="35"/>
        <v>0.16</v>
      </c>
      <c r="AT45" s="2">
        <f t="shared" si="39"/>
        <v>156.824657534247</v>
      </c>
      <c r="AU45" s="1">
        <f t="shared" si="36"/>
        <v>19525.1087197073</v>
      </c>
    </row>
    <row r="46" s="1" customFormat="1" spans="1:47">
      <c r="A46" s="13"/>
      <c r="B46" s="13"/>
      <c r="C46" s="16">
        <v>4</v>
      </c>
      <c r="D46" s="19">
        <v>4.76741687513333</v>
      </c>
      <c r="E46" s="20">
        <f t="shared" si="37"/>
        <v>-7.19163600516129</v>
      </c>
      <c r="F46" s="16" t="s">
        <v>73</v>
      </c>
      <c r="G46" s="13">
        <v>5</v>
      </c>
      <c r="H46" s="18">
        <f t="shared" si="21"/>
        <v>4.76741687513333</v>
      </c>
      <c r="I46" s="18">
        <f t="shared" si="22"/>
        <v>277.917416875133</v>
      </c>
      <c r="J46" s="18">
        <f t="shared" si="23"/>
        <v>0.0321195339975181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0.290485207229645</v>
      </c>
      <c r="O46" s="18">
        <f t="shared" si="38"/>
        <v>0.0923797367840164</v>
      </c>
      <c r="P46" s="18">
        <f t="shared" si="26"/>
        <v>0.00296719409631599</v>
      </c>
      <c r="Q46" s="24">
        <f t="shared" si="27"/>
        <v>0.000474751055410558</v>
      </c>
      <c r="R46" s="18">
        <f t="shared" si="28"/>
        <v>0.0123345666666667</v>
      </c>
      <c r="S46" s="25">
        <f t="shared" si="29"/>
        <v>0.0384894798690854</v>
      </c>
      <c r="T46" s="3">
        <v>0.01</v>
      </c>
      <c r="U46" s="26">
        <f t="shared" si="30"/>
        <v>0.000384894798690854</v>
      </c>
      <c r="V46" s="25"/>
      <c r="W46" s="3"/>
      <c r="X46" s="26"/>
      <c r="Y46" s="28">
        <v>0.02</v>
      </c>
      <c r="Z46" s="3">
        <v>0.49</v>
      </c>
      <c r="AA46" s="27">
        <f t="shared" si="31"/>
        <v>0.0098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</v>
      </c>
      <c r="AO46" s="3">
        <v>0.5</v>
      </c>
      <c r="AP46" s="3">
        <f t="shared" si="32"/>
        <v>0.005</v>
      </c>
      <c r="AQ46" s="1">
        <f t="shared" si="33"/>
        <v>0.0151848947986909</v>
      </c>
      <c r="AR46" s="29">
        <f t="shared" si="34"/>
        <v>7.70910416666667</v>
      </c>
      <c r="AS46" s="1">
        <f t="shared" si="35"/>
        <v>0.16</v>
      </c>
      <c r="AT46" s="2">
        <f t="shared" si="39"/>
        <v>156.824657534247</v>
      </c>
      <c r="AU46" s="1">
        <f t="shared" si="36"/>
        <v>19679.9882413412</v>
      </c>
    </row>
    <row r="47" s="1" customFormat="1" spans="1:47">
      <c r="A47" s="13"/>
      <c r="B47" s="13"/>
      <c r="C47" s="16">
        <v>5</v>
      </c>
      <c r="D47" s="19">
        <v>13.7700960244839</v>
      </c>
      <c r="E47" s="20">
        <f t="shared" si="37"/>
        <v>4.76741687513333</v>
      </c>
      <c r="F47" s="16" t="s">
        <v>75</v>
      </c>
      <c r="G47" s="13">
        <v>6</v>
      </c>
      <c r="H47" s="18">
        <f t="shared" si="21"/>
        <v>13.7700960244839</v>
      </c>
      <c r="I47" s="18">
        <f t="shared" si="22"/>
        <v>286.920096024484</v>
      </c>
      <c r="J47" s="18">
        <f t="shared" si="23"/>
        <v>0.0964235680742569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8"/>
        <v>0.166503584354367</v>
      </c>
      <c r="P47" s="18">
        <f t="shared" si="26"/>
        <v>0.0160548697006011</v>
      </c>
      <c r="Q47" s="24">
        <f t="shared" si="27"/>
        <v>0.00256877915209617</v>
      </c>
      <c r="R47" s="18">
        <f t="shared" si="28"/>
        <v>0.0123345666666667</v>
      </c>
      <c r="S47" s="25">
        <f t="shared" si="29"/>
        <v>0.208258564854015</v>
      </c>
      <c r="T47" s="3">
        <v>0.01</v>
      </c>
      <c r="U47" s="26">
        <f t="shared" si="30"/>
        <v>0.00208258564854015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0.0291825856485402</v>
      </c>
      <c r="AR47" s="29">
        <f t="shared" si="34"/>
        <v>7.70910416666667</v>
      </c>
      <c r="AS47" s="1">
        <f t="shared" si="35"/>
        <v>0.16</v>
      </c>
      <c r="AT47" s="2">
        <f t="shared" si="39"/>
        <v>156.824657534247</v>
      </c>
      <c r="AU47" s="1">
        <f t="shared" si="36"/>
        <v>37821.3316607709</v>
      </c>
    </row>
    <row r="48" s="1" customFormat="1" spans="1:47">
      <c r="A48" s="13"/>
      <c r="B48" s="13"/>
      <c r="C48" s="16">
        <v>6</v>
      </c>
      <c r="D48" s="19">
        <v>19.5068529163333</v>
      </c>
      <c r="E48" s="20">
        <f t="shared" si="37"/>
        <v>13.7700960244839</v>
      </c>
      <c r="F48" s="16" t="s">
        <v>73</v>
      </c>
      <c r="G48" s="13">
        <v>7</v>
      </c>
      <c r="H48" s="18">
        <f t="shared" si="21"/>
        <v>19.5068529163333</v>
      </c>
      <c r="I48" s="18">
        <f t="shared" si="22"/>
        <v>292.656852916333</v>
      </c>
      <c r="J48" s="18">
        <f t="shared" si="23"/>
        <v>0.18753517674522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8"/>
        <v>0.227539756320433</v>
      </c>
      <c r="P48" s="18">
        <f t="shared" si="26"/>
        <v>0.0426717084181166</v>
      </c>
      <c r="Q48" s="24">
        <f t="shared" si="27"/>
        <v>0.00682747334689866</v>
      </c>
      <c r="R48" s="18">
        <f t="shared" si="28"/>
        <v>0.0123345666666667</v>
      </c>
      <c r="S48" s="25">
        <f t="shared" si="29"/>
        <v>0.553523567662044</v>
      </c>
      <c r="T48" s="3">
        <v>0.01</v>
      </c>
      <c r="U48" s="26">
        <f t="shared" si="30"/>
        <v>0.00553523567662044</v>
      </c>
      <c r="V48" s="25"/>
      <c r="W48" s="3"/>
      <c r="X48" s="26"/>
      <c r="Y48" s="28">
        <v>0.04</v>
      </c>
      <c r="Z48" s="3">
        <v>0.49</v>
      </c>
      <c r="AA48" s="27">
        <f t="shared" si="31"/>
        <v>0.0196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32"/>
        <v>0.0075</v>
      </c>
      <c r="AQ48" s="1">
        <f t="shared" si="33"/>
        <v>0.0326352356766204</v>
      </c>
      <c r="AR48" s="29">
        <f t="shared" si="34"/>
        <v>7.70910416666667</v>
      </c>
      <c r="AS48" s="1">
        <f t="shared" si="35"/>
        <v>0.16</v>
      </c>
      <c r="AT48" s="2">
        <f t="shared" si="39"/>
        <v>156.824657534247</v>
      </c>
      <c r="AU48" s="1">
        <f t="shared" si="36"/>
        <v>42296.0489936789</v>
      </c>
    </row>
    <row r="49" s="1" customFormat="1" spans="1:47">
      <c r="A49" s="13"/>
      <c r="B49" s="13"/>
      <c r="C49" s="16">
        <v>7</v>
      </c>
      <c r="D49" s="19">
        <v>21.6413921716129</v>
      </c>
      <c r="E49" s="20">
        <f t="shared" si="37"/>
        <v>19.5068529163333</v>
      </c>
      <c r="F49" s="16" t="s">
        <v>73</v>
      </c>
      <c r="G49" s="13">
        <v>8</v>
      </c>
      <c r="H49" s="18">
        <f t="shared" si="21"/>
        <v>21.6413921716129</v>
      </c>
      <c r="I49" s="18">
        <f t="shared" si="22"/>
        <v>294.791392171613</v>
      </c>
      <c r="J49" s="18">
        <f t="shared" si="23"/>
        <v>0.238619866804428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8"/>
        <v>0.261959089568983</v>
      </c>
      <c r="P49" s="18">
        <f t="shared" si="26"/>
        <v>0.0625086430611599</v>
      </c>
      <c r="Q49" s="24">
        <f t="shared" si="27"/>
        <v>0.0100013828897856</v>
      </c>
      <c r="R49" s="18">
        <f t="shared" si="28"/>
        <v>0.0123345666666667</v>
      </c>
      <c r="S49" s="25">
        <f t="shared" si="29"/>
        <v>0.810841852824359</v>
      </c>
      <c r="T49" s="3">
        <v>0.01</v>
      </c>
      <c r="U49" s="26">
        <f t="shared" si="30"/>
        <v>0.00810841852824359</v>
      </c>
      <c r="V49" s="25"/>
      <c r="W49" s="3"/>
      <c r="X49" s="26"/>
      <c r="Y49" s="28">
        <v>0.04</v>
      </c>
      <c r="Z49" s="3">
        <v>0.49</v>
      </c>
      <c r="AA49" s="27">
        <f t="shared" si="31"/>
        <v>0.0196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0.015</v>
      </c>
      <c r="AO49" s="3">
        <v>0.5</v>
      </c>
      <c r="AP49" s="3">
        <f t="shared" si="32"/>
        <v>0.0075</v>
      </c>
      <c r="AQ49" s="1">
        <f t="shared" si="33"/>
        <v>0.0352084185282436</v>
      </c>
      <c r="AR49" s="29">
        <f t="shared" si="34"/>
        <v>7.70910416666667</v>
      </c>
      <c r="AS49" s="1">
        <f t="shared" si="35"/>
        <v>0.16</v>
      </c>
      <c r="AT49" s="2">
        <f t="shared" si="39"/>
        <v>156.824657534247</v>
      </c>
      <c r="AU49" s="1">
        <f t="shared" si="36"/>
        <v>45630.955750302</v>
      </c>
    </row>
    <row r="50" s="1" customFormat="1" spans="1:47">
      <c r="A50" s="13"/>
      <c r="B50" s="13"/>
      <c r="C50" s="16">
        <v>8</v>
      </c>
      <c r="D50" s="19">
        <v>19.3206365409677</v>
      </c>
      <c r="E50" s="20">
        <f t="shared" si="37"/>
        <v>21.6413921716129</v>
      </c>
      <c r="F50" s="16" t="s">
        <v>73</v>
      </c>
      <c r="G50" s="13">
        <v>9</v>
      </c>
      <c r="H50" s="18">
        <f t="shared" si="21"/>
        <v>19.3206365409677</v>
      </c>
      <c r="I50" s="18">
        <f t="shared" si="22"/>
        <v>292.470636540968</v>
      </c>
      <c r="J50" s="18">
        <f t="shared" si="23"/>
        <v>0.183604352354455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8"/>
        <v>0.27654148817449</v>
      </c>
      <c r="P50" s="18">
        <f t="shared" si="26"/>
        <v>0.0507742208354143</v>
      </c>
      <c r="Q50" s="24">
        <f t="shared" si="27"/>
        <v>0.00812387533366629</v>
      </c>
      <c r="R50" s="18">
        <f t="shared" si="28"/>
        <v>0.0123345666666667</v>
      </c>
      <c r="S50" s="25">
        <f t="shared" si="29"/>
        <v>0.658626731948396</v>
      </c>
      <c r="T50" s="3">
        <v>0.01</v>
      </c>
      <c r="U50" s="26">
        <f t="shared" si="30"/>
        <v>0.00658626731948396</v>
      </c>
      <c r="V50" s="25"/>
      <c r="W50" s="3"/>
      <c r="X50" s="26"/>
      <c r="Y50" s="28">
        <v>0.02</v>
      </c>
      <c r="Z50" s="3">
        <v>0.49</v>
      </c>
      <c r="AA50" s="27">
        <f t="shared" si="31"/>
        <v>0.0098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</v>
      </c>
      <c r="AO50" s="3">
        <v>0.5</v>
      </c>
      <c r="AP50" s="3">
        <f t="shared" si="32"/>
        <v>0.005</v>
      </c>
      <c r="AQ50" s="1">
        <f t="shared" si="33"/>
        <v>0.021386267319484</v>
      </c>
      <c r="AR50" s="29">
        <f t="shared" si="34"/>
        <v>7.70910416666667</v>
      </c>
      <c r="AS50" s="1">
        <f t="shared" si="35"/>
        <v>0.16</v>
      </c>
      <c r="AT50" s="2">
        <f t="shared" si="39"/>
        <v>156.824657534247</v>
      </c>
      <c r="AU50" s="1">
        <f t="shared" si="36"/>
        <v>27717.1159203493</v>
      </c>
    </row>
    <row r="51" s="1" customFormat="1" spans="1:47">
      <c r="A51" s="13"/>
      <c r="B51" s="13"/>
      <c r="C51" s="16">
        <v>9</v>
      </c>
      <c r="D51" s="19">
        <v>13.5322693163667</v>
      </c>
      <c r="E51" s="20">
        <f t="shared" si="37"/>
        <v>19.3206365409677</v>
      </c>
      <c r="F51" s="16" t="s">
        <v>73</v>
      </c>
      <c r="G51" s="13">
        <v>10</v>
      </c>
      <c r="H51" s="18">
        <f t="shared" si="21"/>
        <v>13.5322693163667</v>
      </c>
      <c r="I51" s="18">
        <f t="shared" si="22"/>
        <v>286.682269316367</v>
      </c>
      <c r="J51" s="18">
        <f t="shared" si="23"/>
        <v>0.0937468728524847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8"/>
        <v>0.302858309005742</v>
      </c>
      <c r="P51" s="18">
        <f t="shared" si="26"/>
        <v>0.0283920193866798</v>
      </c>
      <c r="Q51" s="24">
        <f t="shared" si="27"/>
        <v>0.00454272310186877</v>
      </c>
      <c r="R51" s="18">
        <f t="shared" si="28"/>
        <v>0.0123345666666667</v>
      </c>
      <c r="S51" s="25">
        <f t="shared" si="29"/>
        <v>0.368292070944427</v>
      </c>
      <c r="T51" s="3">
        <v>0.01</v>
      </c>
      <c r="U51" s="26">
        <f t="shared" si="30"/>
        <v>0.00368292070944427</v>
      </c>
      <c r="V51" s="25"/>
      <c r="W51" s="3"/>
      <c r="X51" s="26"/>
      <c r="Y51" s="28">
        <v>0.02</v>
      </c>
      <c r="Z51" s="3">
        <v>0.49</v>
      </c>
      <c r="AA51" s="27">
        <f t="shared" si="31"/>
        <v>0.0098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</v>
      </c>
      <c r="AO51" s="3">
        <v>0.5</v>
      </c>
      <c r="AP51" s="3">
        <f t="shared" si="32"/>
        <v>0.005</v>
      </c>
      <c r="AQ51" s="1">
        <f t="shared" si="33"/>
        <v>0.0184829207094443</v>
      </c>
      <c r="AR51" s="29">
        <f t="shared" si="34"/>
        <v>7.70910416666667</v>
      </c>
      <c r="AS51" s="1">
        <f t="shared" si="35"/>
        <v>0.16</v>
      </c>
      <c r="AT51" s="2">
        <f t="shared" si="39"/>
        <v>156.824657534247</v>
      </c>
      <c r="AU51" s="1">
        <f t="shared" si="36"/>
        <v>23954.3090057407</v>
      </c>
    </row>
    <row r="52" s="1" customFormat="1" spans="1:47">
      <c r="A52" s="13"/>
      <c r="B52" s="13"/>
      <c r="C52" s="16">
        <v>10</v>
      </c>
      <c r="D52" s="19">
        <v>3.00140342122581</v>
      </c>
      <c r="E52" s="20">
        <f t="shared" si="37"/>
        <v>13.5322693163667</v>
      </c>
      <c r="F52" s="16" t="s">
        <v>73</v>
      </c>
      <c r="G52" s="13">
        <v>11</v>
      </c>
      <c r="H52" s="18">
        <f t="shared" si="21"/>
        <v>3.00140342122581</v>
      </c>
      <c r="I52" s="18">
        <f t="shared" si="22"/>
        <v>276.151403421226</v>
      </c>
      <c r="J52" s="18">
        <f t="shared" si="23"/>
        <v>0.0256723220793161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0.260742975138109</v>
      </c>
      <c r="O52" s="18">
        <f t="shared" si="38"/>
        <v>0.0908143561476197</v>
      </c>
      <c r="P52" s="18">
        <f t="shared" si="26"/>
        <v>0.00233141540044741</v>
      </c>
      <c r="Q52" s="24">
        <f t="shared" si="27"/>
        <v>0.000373026464071586</v>
      </c>
      <c r="R52" s="18">
        <f t="shared" si="28"/>
        <v>0.0123345666666667</v>
      </c>
      <c r="S52" s="25">
        <f t="shared" si="29"/>
        <v>0.030242364742303</v>
      </c>
      <c r="T52" s="3">
        <v>0.01</v>
      </c>
      <c r="U52" s="26">
        <f t="shared" si="30"/>
        <v>0.00030242364742303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0.015102423647423</v>
      </c>
      <c r="AR52" s="29">
        <f t="shared" si="34"/>
        <v>7.70910416666667</v>
      </c>
      <c r="AS52" s="1">
        <f t="shared" si="35"/>
        <v>0.16</v>
      </c>
      <c r="AT52" s="2">
        <f t="shared" si="39"/>
        <v>156.824657534247</v>
      </c>
      <c r="AU52" s="1">
        <f t="shared" si="36"/>
        <v>19573.1036492042</v>
      </c>
    </row>
    <row r="53" s="1" customFormat="1" spans="1:48">
      <c r="A53" s="13"/>
      <c r="B53" s="13"/>
      <c r="C53" s="16">
        <v>11</v>
      </c>
      <c r="D53" s="19">
        <v>-8.6735004349</v>
      </c>
      <c r="E53" s="20">
        <f t="shared" si="37"/>
        <v>3.00140342122581</v>
      </c>
      <c r="F53" s="16" t="s">
        <v>75</v>
      </c>
      <c r="G53" s="13">
        <v>12</v>
      </c>
      <c r="H53" s="18">
        <f t="shared" si="21"/>
        <v>-8.6735004349</v>
      </c>
      <c r="I53" s="18">
        <f t="shared" si="22"/>
        <v>264.4764995651</v>
      </c>
      <c r="J53" s="18">
        <f t="shared" si="23"/>
        <v>0.00541387457586557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8"/>
        <v>0.165573982413839</v>
      </c>
      <c r="P53" s="18">
        <f t="shared" si="26"/>
        <v>0.000896396773815096</v>
      </c>
      <c r="Q53" s="24">
        <f t="shared" si="27"/>
        <v>0.000143423483810415</v>
      </c>
      <c r="R53" s="18">
        <f t="shared" si="28"/>
        <v>0.0123345666666667</v>
      </c>
      <c r="S53" s="25">
        <f t="shared" si="29"/>
        <v>0.0116277683429291</v>
      </c>
      <c r="T53" s="3">
        <v>0.01</v>
      </c>
      <c r="U53" s="26">
        <f t="shared" si="30"/>
        <v>0.000116277683429291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0.0149162776834293</v>
      </c>
      <c r="AR53" s="29">
        <f t="shared" si="34"/>
        <v>7.70910416666667</v>
      </c>
      <c r="AS53" s="1">
        <f t="shared" si="35"/>
        <v>0.16</v>
      </c>
      <c r="AT53" s="2">
        <f t="shared" si="39"/>
        <v>156.824657534247</v>
      </c>
      <c r="AU53" s="1">
        <f t="shared" si="36"/>
        <v>19331.8540105906</v>
      </c>
      <c r="AV53" s="1">
        <f>SUM(AU42:AU53)</f>
        <v>313164.793557877</v>
      </c>
    </row>
    <row r="54" s="1" customFormat="1" spans="1:46">
      <c r="A54" s="13"/>
      <c r="B54" s="13"/>
      <c r="C54" s="16">
        <v>12</v>
      </c>
      <c r="D54" s="19">
        <v>-22.1253178206452</v>
      </c>
      <c r="E54" s="20">
        <f t="shared" si="37"/>
        <v>-8.6735004349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9">
      <c r="S56" s="23" t="s">
        <v>44</v>
      </c>
      <c r="T56" s="23"/>
      <c r="U56" s="23"/>
      <c r="V56" s="23" t="s">
        <v>45</v>
      </c>
      <c r="W56" s="23" t="s">
        <v>46</v>
      </c>
      <c r="X56" s="23" t="s">
        <v>47</v>
      </c>
      <c r="Y56" s="23" t="s">
        <v>48</v>
      </c>
      <c r="Z56" s="23" t="s">
        <v>49</v>
      </c>
      <c r="AA56" s="23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="1" customFormat="1" spans="1:79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="1" customFormat="1" spans="1:79">
      <c r="A58" s="13" t="s">
        <v>71</v>
      </c>
      <c r="B58" s="13">
        <f>F7</f>
        <v>122.786</v>
      </c>
      <c r="C58" s="16" t="s">
        <v>72</v>
      </c>
      <c r="D58" s="17">
        <v>-20</v>
      </c>
      <c r="E58" s="16"/>
      <c r="F58" s="16"/>
      <c r="G58" s="13">
        <v>1</v>
      </c>
      <c r="H58" s="18">
        <f t="shared" ref="H58:H69" si="40">E59</f>
        <v>-20</v>
      </c>
      <c r="I58" s="18">
        <f t="shared" ref="I58:I69" si="41">H58+273.15</f>
        <v>253.15</v>
      </c>
      <c r="J58" s="18">
        <f t="shared" ref="J58:J69" si="42">EXP(($C$16*(I58-$C$14))/($C$17*I58*$C$14))</f>
        <v>0.00104264896376878</v>
      </c>
      <c r="K58" s="18">
        <f t="shared" ref="K58:K69" si="43">$B$58/12</f>
        <v>10.2321666666667</v>
      </c>
      <c r="L58" s="18">
        <f t="shared" ref="L58:L69" si="44">K58*$B$59/100</f>
        <v>2.762685</v>
      </c>
      <c r="M58" s="13" t="s">
        <v>73</v>
      </c>
      <c r="N58" s="13"/>
      <c r="O58" s="18">
        <f>L58</f>
        <v>2.762685</v>
      </c>
      <c r="P58" s="18">
        <f t="shared" ref="P58:P69" si="45">O58*J58</f>
        <v>0.00288051065246955</v>
      </c>
      <c r="Q58" s="24">
        <f t="shared" ref="Q58:Q69" si="46">P58*$B$60</f>
        <v>0.00083534808921617</v>
      </c>
      <c r="R58" s="18">
        <f t="shared" ref="R58:R69" si="47">L58*$B$60</f>
        <v>0.80117865</v>
      </c>
      <c r="S58" s="25">
        <f t="shared" ref="S58:S69" si="48">Q58/R58</f>
        <v>0.00104264896376878</v>
      </c>
      <c r="T58" s="3">
        <v>0.27</v>
      </c>
      <c r="U58" s="26">
        <f t="shared" ref="U58:U69" si="49">S58*T58</f>
        <v>0.000281515220217571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0.226454698407288</v>
      </c>
      <c r="AC58" s="29">
        <f t="shared" ref="AC58:AC69" si="51">$B$58/12</f>
        <v>10.2321666666667</v>
      </c>
      <c r="AD58" s="1">
        <f t="shared" ref="AD58:AD69" si="52">$B$60</f>
        <v>0.29</v>
      </c>
      <c r="AE58" s="30">
        <f t="shared" ref="AE58:AE69" si="53">$E$7/12</f>
        <v>300.194613268381</v>
      </c>
      <c r="AF58" s="1">
        <f t="shared" ref="AF58:AF69" si="54">AE58*10000*AC58*AB58</f>
        <v>6955876.07693734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="1" customFormat="1" spans="1:79">
      <c r="A59" s="13" t="s">
        <v>74</v>
      </c>
      <c r="B59" s="13">
        <v>27</v>
      </c>
      <c r="C59" s="16">
        <v>1</v>
      </c>
      <c r="D59" s="19">
        <v>-23.4176801451613</v>
      </c>
      <c r="E59" s="20">
        <f t="shared" ref="E59:E70" si="55">D58</f>
        <v>-20</v>
      </c>
      <c r="F59" s="16" t="s">
        <v>73</v>
      </c>
      <c r="G59" s="13">
        <v>2</v>
      </c>
      <c r="H59" s="18">
        <f t="shared" si="40"/>
        <v>-23.4176801451613</v>
      </c>
      <c r="I59" s="18">
        <f t="shared" si="41"/>
        <v>249.732319854839</v>
      </c>
      <c r="J59" s="18">
        <f t="shared" si="42"/>
        <v>0.000615937657295493</v>
      </c>
      <c r="K59" s="18">
        <f t="shared" si="43"/>
        <v>10.2321666666667</v>
      </c>
      <c r="L59" s="18">
        <f t="shared" si="44"/>
        <v>2.762685</v>
      </c>
      <c r="M59" s="13" t="s">
        <v>73</v>
      </c>
      <c r="N59" s="13"/>
      <c r="O59" s="18">
        <f t="shared" ref="O59:O69" si="56">L59+O58-P58-N59</f>
        <v>5.52248948934753</v>
      </c>
      <c r="P59" s="18">
        <f t="shared" si="45"/>
        <v>0.0034015092385077</v>
      </c>
      <c r="Q59" s="24">
        <f t="shared" si="46"/>
        <v>0.000986437679167233</v>
      </c>
      <c r="R59" s="18">
        <f t="shared" si="47"/>
        <v>0.80117865</v>
      </c>
      <c r="S59" s="25">
        <f t="shared" si="48"/>
        <v>0.00123123310783086</v>
      </c>
      <c r="T59" s="3">
        <v>0.27</v>
      </c>
      <c r="U59" s="26">
        <f t="shared" si="49"/>
        <v>0.000332432939114332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0.22646459172007</v>
      </c>
      <c r="AC59" s="29">
        <f t="shared" si="51"/>
        <v>10.2321666666667</v>
      </c>
      <c r="AD59" s="1">
        <f t="shared" si="52"/>
        <v>0.29</v>
      </c>
      <c r="AE59" s="30">
        <f t="shared" si="53"/>
        <v>300.194613268381</v>
      </c>
      <c r="AF59" s="1">
        <f t="shared" si="54"/>
        <v>6956179.9640202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="1" customFormat="1" spans="1:79">
      <c r="A60" s="13" t="s">
        <v>37</v>
      </c>
      <c r="B60" s="13">
        <f>H7</f>
        <v>0.29</v>
      </c>
      <c r="C60" s="16">
        <v>2</v>
      </c>
      <c r="D60" s="19">
        <v>-17.1627676732759</v>
      </c>
      <c r="E60" s="20">
        <f t="shared" si="55"/>
        <v>-23.4176801451613</v>
      </c>
      <c r="F60" s="16" t="s">
        <v>73</v>
      </c>
      <c r="G60" s="13">
        <v>3</v>
      </c>
      <c r="H60" s="18">
        <f t="shared" si="40"/>
        <v>-17.1627676732759</v>
      </c>
      <c r="I60" s="18">
        <f t="shared" si="41"/>
        <v>255.987232326724</v>
      </c>
      <c r="J60" s="18">
        <f t="shared" si="42"/>
        <v>0.00159689906888893</v>
      </c>
      <c r="K60" s="18">
        <f t="shared" si="43"/>
        <v>10.2321666666667</v>
      </c>
      <c r="L60" s="18">
        <f t="shared" si="44"/>
        <v>2.762685</v>
      </c>
      <c r="M60" s="13" t="s">
        <v>73</v>
      </c>
      <c r="N60" s="13"/>
      <c r="O60" s="18">
        <f t="shared" si="56"/>
        <v>8.28177298010902</v>
      </c>
      <c r="P60" s="18">
        <f t="shared" si="45"/>
        <v>0.0132251555606856</v>
      </c>
      <c r="Q60" s="24">
        <f t="shared" si="46"/>
        <v>0.00383529511259882</v>
      </c>
      <c r="R60" s="18">
        <f t="shared" si="47"/>
        <v>0.80117865</v>
      </c>
      <c r="S60" s="25">
        <f t="shared" si="48"/>
        <v>0.00478706604650389</v>
      </c>
      <c r="T60" s="3">
        <v>0.27</v>
      </c>
      <c r="U60" s="26">
        <f t="shared" si="49"/>
        <v>0.00129250783255605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0.226651134271866</v>
      </c>
      <c r="AC60" s="29">
        <f t="shared" si="51"/>
        <v>10.2321666666667</v>
      </c>
      <c r="AD60" s="1">
        <f t="shared" si="52"/>
        <v>0.29</v>
      </c>
      <c r="AE60" s="30">
        <f t="shared" si="53"/>
        <v>300.194613268381</v>
      </c>
      <c r="AF60" s="1">
        <f t="shared" si="54"/>
        <v>6961909.88211195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="1" customFormat="1" spans="1:79">
      <c r="A61" s="13"/>
      <c r="B61" s="13"/>
      <c r="C61" s="16">
        <v>3</v>
      </c>
      <c r="D61" s="19">
        <v>-7.19163600516129</v>
      </c>
      <c r="E61" s="20">
        <f t="shared" si="55"/>
        <v>-17.1627676732759</v>
      </c>
      <c r="F61" s="16" t="s">
        <v>73</v>
      </c>
      <c r="G61" s="13">
        <v>4</v>
      </c>
      <c r="H61" s="18">
        <f t="shared" si="40"/>
        <v>-7.19163600516129</v>
      </c>
      <c r="I61" s="18">
        <f t="shared" si="41"/>
        <v>265.958363994839</v>
      </c>
      <c r="J61" s="18">
        <f t="shared" si="42"/>
        <v>0.00664651289241337</v>
      </c>
      <c r="K61" s="18">
        <f t="shared" si="43"/>
        <v>10.2321666666667</v>
      </c>
      <c r="L61" s="18">
        <f t="shared" si="44"/>
        <v>2.762685</v>
      </c>
      <c r="M61" s="13" t="s">
        <v>73</v>
      </c>
      <c r="N61" s="13"/>
      <c r="O61" s="18">
        <f t="shared" si="56"/>
        <v>11.0312328245483</v>
      </c>
      <c r="P61" s="18">
        <f t="shared" si="45"/>
        <v>0.0733192311875741</v>
      </c>
      <c r="Q61" s="24">
        <f t="shared" si="46"/>
        <v>0.0212625770443965</v>
      </c>
      <c r="R61" s="18">
        <f t="shared" si="47"/>
        <v>0.80117865</v>
      </c>
      <c r="S61" s="25">
        <f t="shared" si="48"/>
        <v>0.0265391208869538</v>
      </c>
      <c r="T61" s="3">
        <v>0.27</v>
      </c>
      <c r="U61" s="26">
        <f t="shared" si="49"/>
        <v>0.00716556263947754</v>
      </c>
      <c r="V61" s="3">
        <v>180.9</v>
      </c>
      <c r="W61" s="27">
        <v>6</v>
      </c>
      <c r="X61" s="27">
        <v>3</v>
      </c>
      <c r="Y61" s="27">
        <v>0.3</v>
      </c>
      <c r="Z61" s="27">
        <v>6</v>
      </c>
      <c r="AA61" s="3">
        <v>30.2</v>
      </c>
      <c r="AB61" s="2">
        <f t="shared" si="50"/>
        <v>0.22779226882085</v>
      </c>
      <c r="AC61" s="29">
        <f t="shared" si="51"/>
        <v>10.2321666666667</v>
      </c>
      <c r="AD61" s="1">
        <f t="shared" si="52"/>
        <v>0.29</v>
      </c>
      <c r="AE61" s="30">
        <f t="shared" si="53"/>
        <v>300.194613268381</v>
      </c>
      <c r="AF61" s="1">
        <f t="shared" si="54"/>
        <v>6996961.44238285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="1" customFormat="1" spans="1:79">
      <c r="A62" s="13"/>
      <c r="B62" s="13"/>
      <c r="C62" s="16">
        <v>4</v>
      </c>
      <c r="D62" s="19">
        <v>4.76741687513333</v>
      </c>
      <c r="E62" s="20">
        <f t="shared" si="55"/>
        <v>-7.19163600516129</v>
      </c>
      <c r="F62" s="16" t="s">
        <v>73</v>
      </c>
      <c r="G62" s="13">
        <v>5</v>
      </c>
      <c r="H62" s="18">
        <f t="shared" si="40"/>
        <v>4.76741687513333</v>
      </c>
      <c r="I62" s="18">
        <f t="shared" si="41"/>
        <v>277.917416875133</v>
      </c>
      <c r="J62" s="18">
        <f t="shared" si="42"/>
        <v>0.0321195339975181</v>
      </c>
      <c r="K62" s="18">
        <f t="shared" si="43"/>
        <v>10.2321666666667</v>
      </c>
      <c r="L62" s="18">
        <f t="shared" si="44"/>
        <v>2.762685</v>
      </c>
      <c r="M62" s="13" t="s">
        <v>75</v>
      </c>
      <c r="N62" s="18">
        <f>(O61-P61)*$C$22/100</f>
        <v>10.4100179136927</v>
      </c>
      <c r="O62" s="18">
        <f t="shared" si="56"/>
        <v>3.31058067966804</v>
      </c>
      <c r="P62" s="18">
        <f t="shared" si="45"/>
        <v>0.106334308692124</v>
      </c>
      <c r="Q62" s="24">
        <f t="shared" si="46"/>
        <v>0.030836949520716</v>
      </c>
      <c r="R62" s="18">
        <f t="shared" si="47"/>
        <v>0.80117865</v>
      </c>
      <c r="S62" s="25">
        <f t="shared" si="48"/>
        <v>0.0384894798690854</v>
      </c>
      <c r="T62" s="3">
        <v>0.27</v>
      </c>
      <c r="U62" s="26">
        <f t="shared" si="49"/>
        <v>0.0103921595646531</v>
      </c>
      <c r="V62" s="3">
        <v>180.9</v>
      </c>
      <c r="W62" s="27">
        <v>6</v>
      </c>
      <c r="X62" s="27">
        <v>3</v>
      </c>
      <c r="Y62" s="27">
        <v>0.3</v>
      </c>
      <c r="Z62" s="27">
        <v>6</v>
      </c>
      <c r="AA62" s="3">
        <v>30.2</v>
      </c>
      <c r="AB62" s="2">
        <f t="shared" si="50"/>
        <v>0.228419196603412</v>
      </c>
      <c r="AC62" s="29">
        <f t="shared" si="51"/>
        <v>10.2321666666667</v>
      </c>
      <c r="AD62" s="1">
        <f t="shared" si="52"/>
        <v>0.29</v>
      </c>
      <c r="AE62" s="30">
        <f t="shared" si="53"/>
        <v>300.194613268381</v>
      </c>
      <c r="AF62" s="1">
        <f t="shared" si="54"/>
        <v>7016218.41516972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="1" customFormat="1" spans="1:79">
      <c r="A63" s="13"/>
      <c r="B63" s="13"/>
      <c r="C63" s="16">
        <v>5</v>
      </c>
      <c r="D63" s="19">
        <v>13.7700960244839</v>
      </c>
      <c r="E63" s="20">
        <f t="shared" si="55"/>
        <v>4.76741687513333</v>
      </c>
      <c r="F63" s="16" t="s">
        <v>75</v>
      </c>
      <c r="G63" s="13">
        <v>6</v>
      </c>
      <c r="H63" s="18">
        <f t="shared" si="40"/>
        <v>13.7700960244839</v>
      </c>
      <c r="I63" s="18">
        <f t="shared" si="41"/>
        <v>286.920096024484</v>
      </c>
      <c r="J63" s="18">
        <f t="shared" si="42"/>
        <v>0.0964235680742569</v>
      </c>
      <c r="K63" s="18">
        <f t="shared" si="43"/>
        <v>10.2321666666667</v>
      </c>
      <c r="L63" s="18">
        <f t="shared" si="44"/>
        <v>2.762685</v>
      </c>
      <c r="M63" s="13" t="s">
        <v>73</v>
      </c>
      <c r="N63" s="13"/>
      <c r="O63" s="18">
        <f t="shared" si="56"/>
        <v>5.96693137097591</v>
      </c>
      <c r="P63" s="18">
        <f t="shared" si="45"/>
        <v>0.575352813243715</v>
      </c>
      <c r="Q63" s="24">
        <f t="shared" si="46"/>
        <v>0.166852315840677</v>
      </c>
      <c r="R63" s="18">
        <f t="shared" si="47"/>
        <v>0.80117865</v>
      </c>
      <c r="S63" s="25">
        <f t="shared" si="48"/>
        <v>0.208258564854015</v>
      </c>
      <c r="T63" s="3">
        <v>0.27</v>
      </c>
      <c r="U63" s="26">
        <f t="shared" si="49"/>
        <v>0.0562298125105841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0"/>
        <v>0.286125452570807</v>
      </c>
      <c r="AC63" s="29">
        <f t="shared" si="51"/>
        <v>10.2321666666667</v>
      </c>
      <c r="AD63" s="1">
        <f t="shared" si="52"/>
        <v>0.29</v>
      </c>
      <c r="AE63" s="30">
        <f t="shared" si="53"/>
        <v>300.194613268381</v>
      </c>
      <c r="AF63" s="1">
        <f t="shared" si="54"/>
        <v>8788747.61503331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="1" customFormat="1" spans="1:79">
      <c r="A64" s="13"/>
      <c r="B64" s="13"/>
      <c r="C64" s="16">
        <v>6</v>
      </c>
      <c r="D64" s="19">
        <v>19.5068529163333</v>
      </c>
      <c r="E64" s="20">
        <f t="shared" si="55"/>
        <v>13.7700960244839</v>
      </c>
      <c r="F64" s="16" t="s">
        <v>73</v>
      </c>
      <c r="G64" s="13">
        <v>7</v>
      </c>
      <c r="H64" s="18">
        <f t="shared" si="40"/>
        <v>19.5068529163333</v>
      </c>
      <c r="I64" s="18">
        <f t="shared" si="41"/>
        <v>292.656852916333</v>
      </c>
      <c r="J64" s="18">
        <f t="shared" si="42"/>
        <v>0.18753517674522</v>
      </c>
      <c r="K64" s="18">
        <f t="shared" si="43"/>
        <v>10.2321666666667</v>
      </c>
      <c r="L64" s="18">
        <f t="shared" si="44"/>
        <v>2.762685</v>
      </c>
      <c r="M64" s="13" t="s">
        <v>73</v>
      </c>
      <c r="N64" s="13"/>
      <c r="O64" s="18">
        <f t="shared" si="56"/>
        <v>8.1542635577322</v>
      </c>
      <c r="P64" s="18">
        <f t="shared" si="45"/>
        <v>1.52921125752641</v>
      </c>
      <c r="Q64" s="24">
        <f t="shared" si="46"/>
        <v>0.44347126468266</v>
      </c>
      <c r="R64" s="18">
        <f t="shared" si="47"/>
        <v>0.80117865</v>
      </c>
      <c r="S64" s="25">
        <f t="shared" si="48"/>
        <v>0.553523567662044</v>
      </c>
      <c r="T64" s="3">
        <v>0.27</v>
      </c>
      <c r="U64" s="26">
        <f t="shared" si="49"/>
        <v>0.149451363268752</v>
      </c>
      <c r="V64" s="3">
        <v>220.1</v>
      </c>
      <c r="W64" s="27">
        <v>12.1</v>
      </c>
      <c r="X64" s="27">
        <v>4.5</v>
      </c>
      <c r="Y64" s="27">
        <v>1.5</v>
      </c>
      <c r="Z64" s="27">
        <v>6.8</v>
      </c>
      <c r="AA64" s="3">
        <v>30.2</v>
      </c>
      <c r="AB64" s="2">
        <f t="shared" si="50"/>
        <v>0.304238399883119</v>
      </c>
      <c r="AC64" s="29">
        <f t="shared" si="51"/>
        <v>10.2321666666667</v>
      </c>
      <c r="AD64" s="1">
        <f t="shared" si="52"/>
        <v>0.29</v>
      </c>
      <c r="AE64" s="30">
        <f t="shared" si="53"/>
        <v>300.194613268381</v>
      </c>
      <c r="AF64" s="1">
        <f t="shared" si="54"/>
        <v>9345112.38811448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="1" customFormat="1" spans="1:79">
      <c r="A65" s="13"/>
      <c r="B65" s="13"/>
      <c r="C65" s="16">
        <v>7</v>
      </c>
      <c r="D65" s="19">
        <v>21.6413921716129</v>
      </c>
      <c r="E65" s="20">
        <f t="shared" si="55"/>
        <v>19.5068529163333</v>
      </c>
      <c r="F65" s="16" t="s">
        <v>73</v>
      </c>
      <c r="G65" s="13">
        <v>8</v>
      </c>
      <c r="H65" s="18">
        <f t="shared" si="40"/>
        <v>21.6413921716129</v>
      </c>
      <c r="I65" s="18">
        <f t="shared" si="41"/>
        <v>294.791392171613</v>
      </c>
      <c r="J65" s="18">
        <f t="shared" si="42"/>
        <v>0.238619866804428</v>
      </c>
      <c r="K65" s="18">
        <f t="shared" si="43"/>
        <v>10.2321666666667</v>
      </c>
      <c r="L65" s="18">
        <f t="shared" si="44"/>
        <v>2.762685</v>
      </c>
      <c r="M65" s="13" t="s">
        <v>73</v>
      </c>
      <c r="N65" s="13"/>
      <c r="O65" s="18">
        <f t="shared" si="56"/>
        <v>9.38773730020578</v>
      </c>
      <c r="P65" s="18">
        <f t="shared" si="45"/>
        <v>2.24010062417006</v>
      </c>
      <c r="Q65" s="24">
        <f t="shared" si="46"/>
        <v>0.649629181009319</v>
      </c>
      <c r="R65" s="18">
        <f t="shared" si="47"/>
        <v>0.80117865</v>
      </c>
      <c r="S65" s="25">
        <f t="shared" si="48"/>
        <v>0.810841852824359</v>
      </c>
      <c r="T65" s="3">
        <v>0.27</v>
      </c>
      <c r="U65" s="26">
        <f t="shared" si="49"/>
        <v>0.218927300262577</v>
      </c>
      <c r="V65" s="3">
        <v>220.1</v>
      </c>
      <c r="W65" s="27">
        <v>12.1</v>
      </c>
      <c r="X65" s="27">
        <v>4.5</v>
      </c>
      <c r="Y65" s="27">
        <v>1.5</v>
      </c>
      <c r="Z65" s="27">
        <v>6.8</v>
      </c>
      <c r="AA65" s="3">
        <v>30.2</v>
      </c>
      <c r="AB65" s="2">
        <f t="shared" si="50"/>
        <v>0.317737574441019</v>
      </c>
      <c r="AC65" s="29">
        <f t="shared" si="51"/>
        <v>10.2321666666667</v>
      </c>
      <c r="AD65" s="1">
        <f t="shared" si="52"/>
        <v>0.29</v>
      </c>
      <c r="AE65" s="30">
        <f t="shared" si="53"/>
        <v>300.194613268381</v>
      </c>
      <c r="AF65" s="1">
        <f t="shared" si="54"/>
        <v>9759758.61107259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="1" customFormat="1" spans="1:79">
      <c r="A66" s="13"/>
      <c r="B66" s="13"/>
      <c r="C66" s="16">
        <v>8</v>
      </c>
      <c r="D66" s="19">
        <v>19.3206365409677</v>
      </c>
      <c r="E66" s="20">
        <f t="shared" si="55"/>
        <v>21.6413921716129</v>
      </c>
      <c r="F66" s="16" t="s">
        <v>73</v>
      </c>
      <c r="G66" s="13">
        <v>9</v>
      </c>
      <c r="H66" s="18">
        <f t="shared" si="40"/>
        <v>19.3206365409677</v>
      </c>
      <c r="I66" s="18">
        <f t="shared" si="41"/>
        <v>292.470636540968</v>
      </c>
      <c r="J66" s="18">
        <f t="shared" si="42"/>
        <v>0.183604352354455</v>
      </c>
      <c r="K66" s="18">
        <f t="shared" si="43"/>
        <v>10.2321666666667</v>
      </c>
      <c r="L66" s="18">
        <f t="shared" si="44"/>
        <v>2.762685</v>
      </c>
      <c r="M66" s="13" t="s">
        <v>73</v>
      </c>
      <c r="N66" s="13"/>
      <c r="O66" s="18">
        <f t="shared" si="56"/>
        <v>9.91032167603572</v>
      </c>
      <c r="P66" s="18">
        <f t="shared" si="45"/>
        <v>1.81957819295285</v>
      </c>
      <c r="Q66" s="24">
        <f t="shared" si="46"/>
        <v>0.527677675956328</v>
      </c>
      <c r="R66" s="18">
        <f t="shared" si="47"/>
        <v>0.80117865</v>
      </c>
      <c r="S66" s="25">
        <f t="shared" si="48"/>
        <v>0.658626731948396</v>
      </c>
      <c r="T66" s="3">
        <v>0.27</v>
      </c>
      <c r="U66" s="26">
        <f t="shared" si="49"/>
        <v>0.177829217626067</v>
      </c>
      <c r="V66" s="3">
        <v>180.9</v>
      </c>
      <c r="W66" s="27">
        <v>6</v>
      </c>
      <c r="X66" s="27">
        <v>3</v>
      </c>
      <c r="Y66" s="27">
        <v>0.3</v>
      </c>
      <c r="Z66" s="27">
        <v>6</v>
      </c>
      <c r="AA66" s="3">
        <v>30.2</v>
      </c>
      <c r="AB66" s="2">
        <f t="shared" si="50"/>
        <v>0.260952216984745</v>
      </c>
      <c r="AC66" s="29">
        <f t="shared" si="51"/>
        <v>10.2321666666667</v>
      </c>
      <c r="AD66" s="1">
        <f t="shared" si="52"/>
        <v>0.29</v>
      </c>
      <c r="AE66" s="30">
        <f t="shared" si="53"/>
        <v>300.194613268381</v>
      </c>
      <c r="AF66" s="1">
        <f t="shared" si="54"/>
        <v>8015516.11034946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="1" customFormat="1" spans="1:79">
      <c r="A67" s="13"/>
      <c r="B67" s="13"/>
      <c r="C67" s="16">
        <v>9</v>
      </c>
      <c r="D67" s="19">
        <v>13.5322693163667</v>
      </c>
      <c r="E67" s="20">
        <f t="shared" si="55"/>
        <v>19.3206365409677</v>
      </c>
      <c r="F67" s="16" t="s">
        <v>73</v>
      </c>
      <c r="G67" s="13">
        <v>10</v>
      </c>
      <c r="H67" s="18">
        <f t="shared" si="40"/>
        <v>13.5322693163667</v>
      </c>
      <c r="I67" s="18">
        <f t="shared" si="41"/>
        <v>286.682269316367</v>
      </c>
      <c r="J67" s="18">
        <f t="shared" si="42"/>
        <v>0.0937468728524847</v>
      </c>
      <c r="K67" s="18">
        <f t="shared" si="43"/>
        <v>10.2321666666667</v>
      </c>
      <c r="L67" s="18">
        <f t="shared" si="44"/>
        <v>2.762685</v>
      </c>
      <c r="M67" s="13" t="s">
        <v>73</v>
      </c>
      <c r="N67" s="13"/>
      <c r="O67" s="18">
        <f t="shared" si="56"/>
        <v>10.8534284830829</v>
      </c>
      <c r="P67" s="18">
        <f t="shared" si="45"/>
        <v>1.01747498001711</v>
      </c>
      <c r="Q67" s="24">
        <f t="shared" si="46"/>
        <v>0.29506774420496</v>
      </c>
      <c r="R67" s="18">
        <f t="shared" si="47"/>
        <v>0.80117865</v>
      </c>
      <c r="S67" s="25">
        <f t="shared" si="48"/>
        <v>0.368292070944427</v>
      </c>
      <c r="T67" s="3">
        <v>0.27</v>
      </c>
      <c r="U67" s="26">
        <f t="shared" si="49"/>
        <v>0.0994388591549954</v>
      </c>
      <c r="V67" s="3">
        <v>180.9</v>
      </c>
      <c r="W67" s="27">
        <v>6</v>
      </c>
      <c r="X67" s="27">
        <v>3</v>
      </c>
      <c r="Y67" s="27">
        <v>0.3</v>
      </c>
      <c r="Z67" s="27">
        <v>6</v>
      </c>
      <c r="AA67" s="3">
        <v>30.2</v>
      </c>
      <c r="AB67" s="2">
        <f t="shared" si="50"/>
        <v>0.245720970333816</v>
      </c>
      <c r="AC67" s="29">
        <f t="shared" si="51"/>
        <v>10.2321666666667</v>
      </c>
      <c r="AD67" s="1">
        <f t="shared" si="52"/>
        <v>0.29</v>
      </c>
      <c r="AE67" s="30">
        <f t="shared" si="53"/>
        <v>300.194613268381</v>
      </c>
      <c r="AF67" s="1">
        <f t="shared" si="54"/>
        <v>7547666.8453694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="1" customFormat="1" spans="1:79">
      <c r="A68" s="13"/>
      <c r="B68" s="13"/>
      <c r="C68" s="16">
        <v>10</v>
      </c>
      <c r="D68" s="19">
        <v>3.00140342122581</v>
      </c>
      <c r="E68" s="20">
        <f t="shared" si="55"/>
        <v>13.5322693163667</v>
      </c>
      <c r="F68" s="16" t="s">
        <v>73</v>
      </c>
      <c r="G68" s="13">
        <v>11</v>
      </c>
      <c r="H68" s="18">
        <f t="shared" si="40"/>
        <v>3.00140342122581</v>
      </c>
      <c r="I68" s="18">
        <f t="shared" si="41"/>
        <v>276.151403421226</v>
      </c>
      <c r="J68" s="18">
        <f t="shared" si="42"/>
        <v>0.0256723220793161</v>
      </c>
      <c r="K68" s="18">
        <f t="shared" si="43"/>
        <v>10.2321666666667</v>
      </c>
      <c r="L68" s="18">
        <f t="shared" si="44"/>
        <v>2.762685</v>
      </c>
      <c r="M68" s="13" t="s">
        <v>75</v>
      </c>
      <c r="N68" s="18">
        <f>(O67-P67)*$C$22/100</f>
        <v>9.34415582791247</v>
      </c>
      <c r="O68" s="18">
        <f t="shared" si="56"/>
        <v>3.25448267515329</v>
      </c>
      <c r="P68" s="18">
        <f t="shared" si="45"/>
        <v>0.0835501274380895</v>
      </c>
      <c r="Q68" s="24">
        <f t="shared" si="46"/>
        <v>0.0242295369570459</v>
      </c>
      <c r="R68" s="18">
        <f t="shared" si="47"/>
        <v>0.80117865</v>
      </c>
      <c r="S68" s="25">
        <f t="shared" si="48"/>
        <v>0.030242364742303</v>
      </c>
      <c r="T68" s="3">
        <v>0.27</v>
      </c>
      <c r="U68" s="26">
        <f t="shared" si="49"/>
        <v>0.00816543848042182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0.227986544696746</v>
      </c>
      <c r="AC68" s="29">
        <f t="shared" si="51"/>
        <v>10.2321666666667</v>
      </c>
      <c r="AD68" s="1">
        <f t="shared" si="52"/>
        <v>0.29</v>
      </c>
      <c r="AE68" s="30">
        <f t="shared" si="53"/>
        <v>300.194613268381</v>
      </c>
      <c r="AF68" s="1">
        <f t="shared" si="54"/>
        <v>7002928.9004527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="1" customFormat="1" spans="1:79">
      <c r="A69" s="13"/>
      <c r="B69" s="13"/>
      <c r="C69" s="16">
        <v>11</v>
      </c>
      <c r="D69" s="19">
        <v>-8.6735004349</v>
      </c>
      <c r="E69" s="20">
        <f t="shared" si="55"/>
        <v>3.00140342122581</v>
      </c>
      <c r="F69" s="16" t="s">
        <v>75</v>
      </c>
      <c r="G69" s="13">
        <v>12</v>
      </c>
      <c r="H69" s="18">
        <f t="shared" si="40"/>
        <v>-8.6735004349</v>
      </c>
      <c r="I69" s="18">
        <f t="shared" si="41"/>
        <v>264.4764995651</v>
      </c>
      <c r="J69" s="18">
        <f t="shared" si="42"/>
        <v>0.00541387457586557</v>
      </c>
      <c r="K69" s="18">
        <f t="shared" si="43"/>
        <v>10.2321666666667</v>
      </c>
      <c r="L69" s="18">
        <f t="shared" si="44"/>
        <v>2.762685</v>
      </c>
      <c r="M69" s="13" t="s">
        <v>73</v>
      </c>
      <c r="N69" s="13"/>
      <c r="O69" s="18">
        <f t="shared" si="56"/>
        <v>5.9336175477152</v>
      </c>
      <c r="P69" s="18">
        <f t="shared" si="45"/>
        <v>0.0321238611844851</v>
      </c>
      <c r="Q69" s="24">
        <f t="shared" si="46"/>
        <v>0.00931591974350068</v>
      </c>
      <c r="R69" s="18">
        <f t="shared" si="47"/>
        <v>0.80117865</v>
      </c>
      <c r="S69" s="25">
        <f t="shared" si="48"/>
        <v>0.0116277683429291</v>
      </c>
      <c r="T69" s="3">
        <v>0.27</v>
      </c>
      <c r="U69" s="26">
        <f t="shared" si="49"/>
        <v>0.00313949745259086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0.227010004355038</v>
      </c>
      <c r="AC69" s="29">
        <f t="shared" si="51"/>
        <v>10.2321666666667</v>
      </c>
      <c r="AD69" s="1">
        <f t="shared" si="52"/>
        <v>0.29</v>
      </c>
      <c r="AE69" s="30">
        <f t="shared" si="53"/>
        <v>300.194613268381</v>
      </c>
      <c r="AF69" s="1">
        <f t="shared" si="54"/>
        <v>6972933.08385529</v>
      </c>
      <c r="AG69" s="1">
        <f>SUM(AF58:AF69)</f>
        <v>92319809.3348693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="1" customFormat="1" spans="1:46">
      <c r="A70" s="13"/>
      <c r="B70" s="13"/>
      <c r="C70" s="16">
        <v>12</v>
      </c>
      <c r="D70" s="19">
        <v>-22.1253178206452</v>
      </c>
      <c r="E70" s="20">
        <f t="shared" si="55"/>
        <v>-8.6735004349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3" t="s">
        <v>44</v>
      </c>
      <c r="T72" s="23"/>
      <c r="U72" s="23"/>
      <c r="V72" s="23" t="s">
        <v>45</v>
      </c>
      <c r="W72" s="23"/>
      <c r="X72" s="23"/>
      <c r="Y72" s="23" t="s">
        <v>46</v>
      </c>
      <c r="Z72" s="23"/>
      <c r="AA72" s="23"/>
      <c r="AB72" s="23" t="s">
        <v>47</v>
      </c>
      <c r="AC72" s="23"/>
      <c r="AD72" s="23"/>
      <c r="AE72" s="23" t="s">
        <v>48</v>
      </c>
      <c r="AF72" s="23"/>
      <c r="AG72" s="23"/>
      <c r="AH72" s="23" t="s">
        <v>49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51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4" t="s">
        <v>11</v>
      </c>
      <c r="AR73" s="34" t="s">
        <v>12</v>
      </c>
      <c r="AS73" s="34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-20</v>
      </c>
      <c r="E74" s="16"/>
      <c r="F74" s="16"/>
      <c r="G74" s="13">
        <v>1</v>
      </c>
      <c r="H74" s="18">
        <f t="shared" ref="H74:H85" si="57">E75</f>
        <v>-20</v>
      </c>
      <c r="I74" s="18">
        <f t="shared" ref="I74:I85" si="58">H74+273.15</f>
        <v>253.15</v>
      </c>
      <c r="J74" s="18">
        <f t="shared" ref="J74:J85" si="59">EXP(($C$16*(I74-$C$14))/($C$17*I74*$C$14))</f>
        <v>0.00104264896376878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0.000543449492895564</v>
      </c>
      <c r="Q74" s="24">
        <f t="shared" ref="Q74:Q85" si="63">P74*$B$76</f>
        <v>0.000141296868152847</v>
      </c>
      <c r="R74" s="18">
        <f t="shared" ref="R74:R85" si="64">L74*$B$76</f>
        <v>0.1355172</v>
      </c>
      <c r="S74" s="25">
        <f t="shared" ref="S74:S85" si="65">Q74/R74</f>
        <v>0.00104264896376878</v>
      </c>
      <c r="T74" s="3">
        <v>0.01</v>
      </c>
      <c r="U74" s="26">
        <f t="shared" ref="U74:U85" si="66">S74*T74</f>
        <v>1.04264896376878e-5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0.00550042648963769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>$E$8/12</f>
        <v>1.67442027388288</v>
      </c>
      <c r="AX74" s="1">
        <f t="shared" ref="AX74:AX85" si="72">AW74*10000*AV74*0.67*AU74*AT74</f>
        <v>836.238313086977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-23.4176801451613</v>
      </c>
      <c r="E75" s="20">
        <f t="shared" ref="E75:E86" si="73">D74</f>
        <v>-20</v>
      </c>
      <c r="F75" s="16" t="s">
        <v>73</v>
      </c>
      <c r="G75" s="13">
        <v>2</v>
      </c>
      <c r="H75" s="18">
        <f t="shared" si="57"/>
        <v>-23.4176801451613</v>
      </c>
      <c r="I75" s="18">
        <f t="shared" si="58"/>
        <v>249.732319854839</v>
      </c>
      <c r="J75" s="18">
        <f t="shared" si="59"/>
        <v>0.000615937657295493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4">L75+O74-P74-N75</f>
        <v>1.0418965505071</v>
      </c>
      <c r="P75" s="18">
        <f t="shared" si="62"/>
        <v>0.000641743320463601</v>
      </c>
      <c r="Q75" s="24">
        <f t="shared" si="63"/>
        <v>0.000166853263320536</v>
      </c>
      <c r="R75" s="18">
        <f t="shared" si="64"/>
        <v>0.1355172</v>
      </c>
      <c r="S75" s="25">
        <f t="shared" si="65"/>
        <v>0.00123123310783086</v>
      </c>
      <c r="T75" s="3">
        <v>0.01</v>
      </c>
      <c r="U75" s="26">
        <f t="shared" si="66"/>
        <v>1.23123310783086e-5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0.00550231233107831</v>
      </c>
      <c r="AU75" s="29">
        <f t="shared" si="70"/>
        <v>52.122</v>
      </c>
      <c r="AV75" s="1">
        <f t="shared" si="71"/>
        <v>0.26</v>
      </c>
      <c r="AW75" s="2">
        <f t="shared" ref="AW75:AW85" si="75">$E$8/12</f>
        <v>1.67442027388288</v>
      </c>
      <c r="AX75" s="1">
        <f t="shared" si="72"/>
        <v>836.525020466491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9">
        <v>-17.1627676732759</v>
      </c>
      <c r="E76" s="20">
        <f t="shared" si="73"/>
        <v>-23.4176801451613</v>
      </c>
      <c r="F76" s="16" t="s">
        <v>73</v>
      </c>
      <c r="G76" s="13">
        <v>3</v>
      </c>
      <c r="H76" s="18">
        <f t="shared" si="57"/>
        <v>-17.1627676732759</v>
      </c>
      <c r="I76" s="18">
        <f t="shared" si="58"/>
        <v>255.987232326724</v>
      </c>
      <c r="J76" s="18">
        <f t="shared" si="59"/>
        <v>0.00159689906888893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4"/>
        <v>1.56247480718664</v>
      </c>
      <c r="P76" s="18">
        <f t="shared" si="62"/>
        <v>0.00249511456475876</v>
      </c>
      <c r="Q76" s="24">
        <f t="shared" si="63"/>
        <v>0.000648729786837277</v>
      </c>
      <c r="R76" s="18">
        <f t="shared" si="64"/>
        <v>0.1355172</v>
      </c>
      <c r="S76" s="25">
        <f t="shared" si="65"/>
        <v>0.00478706604650389</v>
      </c>
      <c r="T76" s="3">
        <v>0.01</v>
      </c>
      <c r="U76" s="26">
        <f t="shared" si="66"/>
        <v>4.78706604650389e-5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0.00553787066046504</v>
      </c>
      <c r="AU76" s="29">
        <f t="shared" si="70"/>
        <v>52.122</v>
      </c>
      <c r="AV76" s="1">
        <f t="shared" si="71"/>
        <v>0.26</v>
      </c>
      <c r="AW76" s="2">
        <f t="shared" si="75"/>
        <v>1.67442027388288</v>
      </c>
      <c r="AX76" s="1">
        <f t="shared" si="72"/>
        <v>841.931008063738</v>
      </c>
    </row>
    <row r="77" s="1" customFormat="1" spans="1:50">
      <c r="A77" s="13"/>
      <c r="B77" s="13"/>
      <c r="C77" s="16">
        <v>3</v>
      </c>
      <c r="D77" s="19">
        <v>-7.19163600516129</v>
      </c>
      <c r="E77" s="20">
        <f t="shared" si="73"/>
        <v>-17.1627676732759</v>
      </c>
      <c r="F77" s="16" t="s">
        <v>73</v>
      </c>
      <c r="G77" s="13">
        <v>4</v>
      </c>
      <c r="H77" s="18">
        <f t="shared" si="57"/>
        <v>-7.19163600516129</v>
      </c>
      <c r="I77" s="18">
        <f t="shared" si="58"/>
        <v>265.958363994839</v>
      </c>
      <c r="J77" s="18">
        <f t="shared" si="59"/>
        <v>0.00664651289241337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4"/>
        <v>2.08119969262188</v>
      </c>
      <c r="P77" s="18">
        <f t="shared" si="62"/>
        <v>0.0138327205886981</v>
      </c>
      <c r="Q77" s="24">
        <f t="shared" si="63"/>
        <v>0.0035965073530615</v>
      </c>
      <c r="R77" s="18">
        <f t="shared" si="64"/>
        <v>0.1355172</v>
      </c>
      <c r="S77" s="25">
        <f t="shared" si="65"/>
        <v>0.0265391208869538</v>
      </c>
      <c r="T77" s="3">
        <v>0.01</v>
      </c>
      <c r="U77" s="26">
        <f t="shared" si="66"/>
        <v>0.000265391208869538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0.00575539120886954</v>
      </c>
      <c r="AU77" s="29">
        <f t="shared" si="70"/>
        <v>52.122</v>
      </c>
      <c r="AV77" s="1">
        <f t="shared" si="71"/>
        <v>0.26</v>
      </c>
      <c r="AW77" s="2">
        <f t="shared" si="75"/>
        <v>1.67442027388288</v>
      </c>
      <c r="AX77" s="1">
        <f t="shared" si="72"/>
        <v>875.000992146284</v>
      </c>
    </row>
    <row r="78" s="1" customFormat="1" spans="1:50">
      <c r="A78" s="13"/>
      <c r="B78" s="13"/>
      <c r="C78" s="16">
        <v>4</v>
      </c>
      <c r="D78" s="19">
        <v>4.76741687513333</v>
      </c>
      <c r="E78" s="20">
        <f t="shared" si="73"/>
        <v>-7.19163600516129</v>
      </c>
      <c r="F78" s="16" t="s">
        <v>73</v>
      </c>
      <c r="G78" s="13">
        <v>5</v>
      </c>
      <c r="H78" s="18">
        <f t="shared" si="57"/>
        <v>4.76741687513333</v>
      </c>
      <c r="I78" s="18">
        <f t="shared" si="58"/>
        <v>277.917416875133</v>
      </c>
      <c r="J78" s="18">
        <f t="shared" si="59"/>
        <v>0.0321195339975181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1.96399862343152</v>
      </c>
      <c r="O78" s="18">
        <f t="shared" si="74"/>
        <v>0.624588348601659</v>
      </c>
      <c r="P78" s="18">
        <f t="shared" si="62"/>
        <v>0.0200614866973647</v>
      </c>
      <c r="Q78" s="24">
        <f t="shared" si="63"/>
        <v>0.00521598654131482</v>
      </c>
      <c r="R78" s="18">
        <f t="shared" si="64"/>
        <v>0.1355172</v>
      </c>
      <c r="S78" s="25">
        <f t="shared" si="65"/>
        <v>0.0384894798690854</v>
      </c>
      <c r="T78" s="3">
        <v>0.01</v>
      </c>
      <c r="U78" s="26">
        <f t="shared" si="66"/>
        <v>0.000384894798690854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0.001</v>
      </c>
      <c r="AF78" s="3">
        <v>0.49</v>
      </c>
      <c r="AG78" s="26">
        <f t="shared" si="67"/>
        <v>0.00049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</v>
      </c>
      <c r="AR78" s="3">
        <v>0.5</v>
      </c>
      <c r="AS78" s="3">
        <f t="shared" si="68"/>
        <v>0.005</v>
      </c>
      <c r="AT78" s="2">
        <f t="shared" si="69"/>
        <v>0.00587489479869085</v>
      </c>
      <c r="AU78" s="29">
        <f t="shared" si="70"/>
        <v>52.122</v>
      </c>
      <c r="AV78" s="1">
        <f t="shared" si="71"/>
        <v>0.26</v>
      </c>
      <c r="AW78" s="2">
        <f t="shared" si="75"/>
        <v>1.67442027388288</v>
      </c>
      <c r="AX78" s="1">
        <f t="shared" si="72"/>
        <v>893.1693070121</v>
      </c>
    </row>
    <row r="79" s="1" customFormat="1" spans="1:50">
      <c r="A79" s="13"/>
      <c r="B79" s="13"/>
      <c r="C79" s="16">
        <v>5</v>
      </c>
      <c r="D79" s="19">
        <v>13.7700960244839</v>
      </c>
      <c r="E79" s="20">
        <f t="shared" si="73"/>
        <v>4.76741687513333</v>
      </c>
      <c r="F79" s="16" t="s">
        <v>75</v>
      </c>
      <c r="G79" s="13">
        <v>6</v>
      </c>
      <c r="H79" s="18">
        <f t="shared" si="57"/>
        <v>13.7700960244839</v>
      </c>
      <c r="I79" s="18">
        <f t="shared" si="58"/>
        <v>286.920096024484</v>
      </c>
      <c r="J79" s="18">
        <f t="shared" si="59"/>
        <v>0.0964235680742569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4"/>
        <v>1.12574686190429</v>
      </c>
      <c r="P79" s="18">
        <f t="shared" si="62"/>
        <v>0.10854852917321</v>
      </c>
      <c r="Q79" s="24">
        <f t="shared" si="63"/>
        <v>0.0282226175850346</v>
      </c>
      <c r="R79" s="18">
        <f t="shared" si="64"/>
        <v>0.1355172</v>
      </c>
      <c r="S79" s="25">
        <f t="shared" si="65"/>
        <v>0.208258564854015</v>
      </c>
      <c r="T79" s="3">
        <v>0.01</v>
      </c>
      <c r="U79" s="26">
        <f t="shared" si="66"/>
        <v>0.00208258564854015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0.0120325856485402</v>
      </c>
      <c r="AU79" s="29">
        <f t="shared" si="70"/>
        <v>52.122</v>
      </c>
      <c r="AV79" s="1">
        <f t="shared" si="71"/>
        <v>0.26</v>
      </c>
      <c r="AW79" s="2">
        <f t="shared" si="75"/>
        <v>1.67442027388288</v>
      </c>
      <c r="AX79" s="1">
        <f t="shared" si="72"/>
        <v>1829.3325333528</v>
      </c>
    </row>
    <row r="80" s="1" customFormat="1" spans="1:50">
      <c r="A80" s="13"/>
      <c r="B80" s="13"/>
      <c r="C80" s="16">
        <v>6</v>
      </c>
      <c r="D80" s="19">
        <v>19.5068529163333</v>
      </c>
      <c r="E80" s="20">
        <f t="shared" si="73"/>
        <v>13.7700960244839</v>
      </c>
      <c r="F80" s="16" t="s">
        <v>73</v>
      </c>
      <c r="G80" s="13">
        <v>7</v>
      </c>
      <c r="H80" s="18">
        <f t="shared" si="57"/>
        <v>19.5068529163333</v>
      </c>
      <c r="I80" s="18">
        <f t="shared" si="58"/>
        <v>292.656852916333</v>
      </c>
      <c r="J80" s="18">
        <f t="shared" si="59"/>
        <v>0.18753517674522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4"/>
        <v>1.53841833273108</v>
      </c>
      <c r="P80" s="18">
        <f t="shared" si="62"/>
        <v>0.288507553936811</v>
      </c>
      <c r="Q80" s="24">
        <f t="shared" si="63"/>
        <v>0.0750119640235708</v>
      </c>
      <c r="R80" s="18">
        <f t="shared" si="64"/>
        <v>0.1355172</v>
      </c>
      <c r="S80" s="25">
        <f t="shared" si="65"/>
        <v>0.553523567662044</v>
      </c>
      <c r="T80" s="3">
        <v>0.01</v>
      </c>
      <c r="U80" s="26">
        <f t="shared" si="66"/>
        <v>0.00553523567662044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8"/>
        <v>0.0075</v>
      </c>
      <c r="AT80" s="2">
        <f t="shared" si="69"/>
        <v>0.0154852356766204</v>
      </c>
      <c r="AU80" s="29">
        <f t="shared" si="70"/>
        <v>52.122</v>
      </c>
      <c r="AV80" s="1">
        <f t="shared" si="71"/>
        <v>0.26</v>
      </c>
      <c r="AW80" s="2">
        <f t="shared" si="75"/>
        <v>1.67442027388288</v>
      </c>
      <c r="AX80" s="1">
        <f t="shared" si="72"/>
        <v>2354.24423621818</v>
      </c>
    </row>
    <row r="81" s="1" customFormat="1" spans="1:50">
      <c r="A81" s="13"/>
      <c r="B81" s="13"/>
      <c r="C81" s="16">
        <v>7</v>
      </c>
      <c r="D81" s="19">
        <v>21.6413921716129</v>
      </c>
      <c r="E81" s="20">
        <f t="shared" si="73"/>
        <v>19.5068529163333</v>
      </c>
      <c r="F81" s="16" t="s">
        <v>73</v>
      </c>
      <c r="G81" s="13">
        <v>8</v>
      </c>
      <c r="H81" s="18">
        <f t="shared" si="57"/>
        <v>21.6413921716129</v>
      </c>
      <c r="I81" s="18">
        <f t="shared" si="58"/>
        <v>294.791392171613</v>
      </c>
      <c r="J81" s="18">
        <f t="shared" si="59"/>
        <v>0.238619866804428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4"/>
        <v>1.77113077879427</v>
      </c>
      <c r="P81" s="18">
        <f t="shared" si="62"/>
        <v>0.422626990529113</v>
      </c>
      <c r="Q81" s="24">
        <f t="shared" si="63"/>
        <v>0.109883017537569</v>
      </c>
      <c r="R81" s="18">
        <f t="shared" si="64"/>
        <v>0.1355172</v>
      </c>
      <c r="S81" s="25">
        <f t="shared" si="65"/>
        <v>0.810841852824359</v>
      </c>
      <c r="T81" s="3">
        <v>0.01</v>
      </c>
      <c r="U81" s="26">
        <f t="shared" si="66"/>
        <v>0.00810841852824359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0.015</v>
      </c>
      <c r="AR81" s="3">
        <v>0.5</v>
      </c>
      <c r="AS81" s="3">
        <f t="shared" si="68"/>
        <v>0.0075</v>
      </c>
      <c r="AT81" s="2">
        <f t="shared" si="69"/>
        <v>0.0180584185282436</v>
      </c>
      <c r="AU81" s="29">
        <f t="shared" si="70"/>
        <v>52.122</v>
      </c>
      <c r="AV81" s="1">
        <f t="shared" si="71"/>
        <v>0.26</v>
      </c>
      <c r="AW81" s="2">
        <f t="shared" si="75"/>
        <v>1.67442027388288</v>
      </c>
      <c r="AX81" s="1">
        <f t="shared" si="72"/>
        <v>2745.44918935399</v>
      </c>
    </row>
    <row r="82" s="1" customFormat="1" spans="1:50">
      <c r="A82" s="13"/>
      <c r="B82" s="13"/>
      <c r="C82" s="16">
        <v>8</v>
      </c>
      <c r="D82" s="19">
        <v>19.3206365409677</v>
      </c>
      <c r="E82" s="20">
        <f t="shared" si="73"/>
        <v>21.6413921716129</v>
      </c>
      <c r="F82" s="16" t="s">
        <v>73</v>
      </c>
      <c r="G82" s="13">
        <v>9</v>
      </c>
      <c r="H82" s="18">
        <f t="shared" si="57"/>
        <v>19.3206365409677</v>
      </c>
      <c r="I82" s="18">
        <f t="shared" si="58"/>
        <v>292.470636540968</v>
      </c>
      <c r="J82" s="18">
        <f t="shared" si="59"/>
        <v>0.183604352354455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4"/>
        <v>1.86972378826516</v>
      </c>
      <c r="P82" s="18">
        <f t="shared" si="62"/>
        <v>0.343289425226143</v>
      </c>
      <c r="Q82" s="24">
        <f t="shared" si="63"/>
        <v>0.0892552505587972</v>
      </c>
      <c r="R82" s="18">
        <f t="shared" si="64"/>
        <v>0.1355172</v>
      </c>
      <c r="S82" s="25">
        <f t="shared" si="65"/>
        <v>0.658626731948396</v>
      </c>
      <c r="T82" s="3">
        <v>0.01</v>
      </c>
      <c r="U82" s="26">
        <f t="shared" si="66"/>
        <v>0.00658626731948396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0.001</v>
      </c>
      <c r="AF82" s="3">
        <v>0.49</v>
      </c>
      <c r="AG82" s="26">
        <f t="shared" si="67"/>
        <v>0.00049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</v>
      </c>
      <c r="AR82" s="3">
        <v>0.5</v>
      </c>
      <c r="AS82" s="3">
        <f t="shared" si="68"/>
        <v>0.005</v>
      </c>
      <c r="AT82" s="2">
        <f t="shared" si="69"/>
        <v>0.012076267319484</v>
      </c>
      <c r="AU82" s="29">
        <f t="shared" si="70"/>
        <v>52.122</v>
      </c>
      <c r="AV82" s="1">
        <f t="shared" si="71"/>
        <v>0.26</v>
      </c>
      <c r="AW82" s="2">
        <f t="shared" si="75"/>
        <v>1.67442027388288</v>
      </c>
      <c r="AX82" s="1">
        <f t="shared" si="72"/>
        <v>1835.97352508166</v>
      </c>
    </row>
    <row r="83" s="1" customFormat="1" spans="1:50">
      <c r="A83" s="13"/>
      <c r="B83" s="13"/>
      <c r="C83" s="16">
        <v>9</v>
      </c>
      <c r="D83" s="19">
        <v>13.5322693163667</v>
      </c>
      <c r="E83" s="20">
        <f t="shared" si="73"/>
        <v>19.3206365409677</v>
      </c>
      <c r="F83" s="16" t="s">
        <v>73</v>
      </c>
      <c r="G83" s="13">
        <v>10</v>
      </c>
      <c r="H83" s="18">
        <f t="shared" si="57"/>
        <v>13.5322693163667</v>
      </c>
      <c r="I83" s="18">
        <f t="shared" si="58"/>
        <v>286.682269316367</v>
      </c>
      <c r="J83" s="18">
        <f t="shared" si="59"/>
        <v>0.0937468728524847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4"/>
        <v>2.04765436303902</v>
      </c>
      <c r="P83" s="18">
        <f t="shared" si="62"/>
        <v>0.191961193217654</v>
      </c>
      <c r="Q83" s="24">
        <f t="shared" si="63"/>
        <v>0.0499099102365902</v>
      </c>
      <c r="R83" s="18">
        <f t="shared" si="64"/>
        <v>0.1355172</v>
      </c>
      <c r="S83" s="25">
        <f t="shared" si="65"/>
        <v>0.368292070944427</v>
      </c>
      <c r="T83" s="3">
        <v>0.01</v>
      </c>
      <c r="U83" s="26">
        <f t="shared" si="66"/>
        <v>0.00368292070944427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0.001</v>
      </c>
      <c r="AF83" s="3">
        <v>0.49</v>
      </c>
      <c r="AG83" s="26">
        <f t="shared" si="67"/>
        <v>0.00049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</v>
      </c>
      <c r="AR83" s="3">
        <v>0.5</v>
      </c>
      <c r="AS83" s="3">
        <f t="shared" si="68"/>
        <v>0.005</v>
      </c>
      <c r="AT83" s="2">
        <f t="shared" si="69"/>
        <v>0.00917292070944428</v>
      </c>
      <c r="AU83" s="29">
        <f t="shared" si="70"/>
        <v>52.122</v>
      </c>
      <c r="AV83" s="1">
        <f t="shared" si="71"/>
        <v>0.26</v>
      </c>
      <c r="AW83" s="2">
        <f t="shared" si="75"/>
        <v>1.67442027388288</v>
      </c>
      <c r="AX83" s="1">
        <f t="shared" si="72"/>
        <v>1394.57326710888</v>
      </c>
    </row>
    <row r="84" s="1" customFormat="1" spans="1:50">
      <c r="A84" s="13"/>
      <c r="B84" s="13"/>
      <c r="C84" s="16">
        <v>10</v>
      </c>
      <c r="D84" s="19">
        <v>3.00140342122581</v>
      </c>
      <c r="E84" s="20">
        <f t="shared" si="73"/>
        <v>13.5322693163667</v>
      </c>
      <c r="F84" s="16" t="s">
        <v>73</v>
      </c>
      <c r="G84" s="13">
        <v>11</v>
      </c>
      <c r="H84" s="18">
        <f t="shared" si="57"/>
        <v>3.00140342122581</v>
      </c>
      <c r="I84" s="18">
        <f t="shared" si="58"/>
        <v>276.151403421226</v>
      </c>
      <c r="J84" s="18">
        <f t="shared" si="59"/>
        <v>0.0256723220793161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1.7629085113303</v>
      </c>
      <c r="O84" s="18">
        <f t="shared" si="74"/>
        <v>0.614004658491068</v>
      </c>
      <c r="P84" s="18">
        <f t="shared" si="62"/>
        <v>0.0157629253509832</v>
      </c>
      <c r="Q84" s="24">
        <f t="shared" si="63"/>
        <v>0.00409836059125563</v>
      </c>
      <c r="R84" s="18">
        <f t="shared" si="64"/>
        <v>0.1355172</v>
      </c>
      <c r="S84" s="25">
        <f t="shared" si="65"/>
        <v>0.030242364742303</v>
      </c>
      <c r="T84" s="3">
        <v>0.01</v>
      </c>
      <c r="U84" s="26">
        <f t="shared" si="66"/>
        <v>0.00030242364742303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0.00579242364742303</v>
      </c>
      <c r="AU84" s="29">
        <f t="shared" si="70"/>
        <v>52.122</v>
      </c>
      <c r="AV84" s="1">
        <f t="shared" si="71"/>
        <v>0.26</v>
      </c>
      <c r="AW84" s="2">
        <f t="shared" si="75"/>
        <v>1.67442027388288</v>
      </c>
      <c r="AX84" s="1">
        <f t="shared" si="72"/>
        <v>880.631090831142</v>
      </c>
    </row>
    <row r="85" s="1" customFormat="1" spans="1:51">
      <c r="A85" s="13"/>
      <c r="B85" s="13"/>
      <c r="C85" s="16">
        <v>11</v>
      </c>
      <c r="D85" s="19">
        <v>-8.6735004349</v>
      </c>
      <c r="E85" s="20">
        <f t="shared" si="73"/>
        <v>3.00140342122581</v>
      </c>
      <c r="F85" s="16" t="s">
        <v>75</v>
      </c>
      <c r="G85" s="13">
        <v>12</v>
      </c>
      <c r="H85" s="18">
        <f t="shared" si="57"/>
        <v>-8.6735004349</v>
      </c>
      <c r="I85" s="18">
        <f t="shared" si="58"/>
        <v>264.4764995651</v>
      </c>
      <c r="J85" s="18">
        <f t="shared" si="59"/>
        <v>0.00541387457586557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4"/>
        <v>1.11946173314008</v>
      </c>
      <c r="P85" s="18">
        <f t="shared" si="62"/>
        <v>0.00606062541570151</v>
      </c>
      <c r="Q85" s="24">
        <f t="shared" si="63"/>
        <v>0.00157576260808239</v>
      </c>
      <c r="R85" s="18">
        <f t="shared" si="64"/>
        <v>0.1355172</v>
      </c>
      <c r="S85" s="25">
        <f t="shared" si="65"/>
        <v>0.0116277683429291</v>
      </c>
      <c r="T85" s="3">
        <v>0.01</v>
      </c>
      <c r="U85" s="26">
        <f t="shared" si="66"/>
        <v>0.000116277683429291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0.00560627768342929</v>
      </c>
      <c r="AU85" s="29">
        <f t="shared" si="70"/>
        <v>52.122</v>
      </c>
      <c r="AV85" s="1">
        <f t="shared" si="71"/>
        <v>0.26</v>
      </c>
      <c r="AW85" s="2">
        <f t="shared" si="75"/>
        <v>1.67442027388288</v>
      </c>
      <c r="AX85" s="1">
        <f t="shared" si="72"/>
        <v>852.331033151737</v>
      </c>
      <c r="AY85" s="1">
        <f>SUM(AX74:AX85)</f>
        <v>16175.399515874</v>
      </c>
    </row>
    <row r="86" s="1" customFormat="1" spans="1:46">
      <c r="A86" s="13"/>
      <c r="B86" s="13"/>
      <c r="C86" s="16">
        <v>12</v>
      </c>
      <c r="D86" s="19">
        <v>-22.1253178206452</v>
      </c>
      <c r="E86" s="20">
        <f t="shared" si="73"/>
        <v>-8.6735004349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44</v>
      </c>
      <c r="T88" s="23"/>
      <c r="U88" s="23"/>
      <c r="V88" s="23" t="s">
        <v>45</v>
      </c>
      <c r="W88" s="23"/>
      <c r="X88" s="23"/>
      <c r="Y88" s="23" t="s">
        <v>46</v>
      </c>
      <c r="Z88" s="23"/>
      <c r="AA88" s="23"/>
      <c r="AB88" s="23" t="s">
        <v>47</v>
      </c>
      <c r="AC88" s="23"/>
      <c r="AD88" s="23"/>
      <c r="AE88" s="23" t="s">
        <v>48</v>
      </c>
      <c r="AF88" s="23"/>
      <c r="AG88" s="23"/>
      <c r="AH88" s="23" t="s">
        <v>49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51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4" t="s">
        <v>11</v>
      </c>
      <c r="AR89" s="34" t="s">
        <v>12</v>
      </c>
      <c r="AS89" s="34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-20</v>
      </c>
      <c r="E90" s="16"/>
      <c r="F90" s="16"/>
      <c r="G90" s="13">
        <v>1</v>
      </c>
      <c r="H90" s="18">
        <f t="shared" ref="H90:H101" si="76">E91</f>
        <v>-20</v>
      </c>
      <c r="I90" s="18">
        <f t="shared" ref="I90:I101" si="77">H90+273.15</f>
        <v>253.15</v>
      </c>
      <c r="J90" s="18">
        <f t="shared" ref="J90:J101" si="78">EXP(($C$16*(I90-$C$14))/($C$17*I90*$C$14))</f>
        <v>0.00104264896376878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0.000296842159984972</v>
      </c>
      <c r="Q90" s="24">
        <f t="shared" ref="Q90:Q101" si="82">P90*$B$76</f>
        <v>7.71789615960926e-5</v>
      </c>
      <c r="R90" s="18">
        <f t="shared" ref="R90:R101" si="83">L90*$B$76</f>
        <v>0.074022</v>
      </c>
      <c r="S90" s="25">
        <f t="shared" ref="S90:S101" si="84">Q90/R90</f>
        <v>0.00104264896376878</v>
      </c>
      <c r="T90" s="3">
        <v>0.01</v>
      </c>
      <c r="U90" s="26">
        <f t="shared" ref="U90:U101" si="85">S90*T90</f>
        <v>1.04264896376878e-5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0.00550042648963769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>$E$9/12</f>
        <v>0.467754415511813</v>
      </c>
      <c r="AX90" s="1">
        <f t="shared" ref="AX90:AX101" si="91">AW90*10000*AV90*0.67*AU90*AT90</f>
        <v>127.599766190647</v>
      </c>
      <c r="AZ90" s="2">
        <f>$E$10/12</f>
        <v>0.123254773821846</v>
      </c>
      <c r="BA90" s="1">
        <f t="shared" ref="BA90:BA101" si="92">AZ90*10000*AV90*0.67*AU90*AT90</f>
        <v>33.6229435789291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-23.4176801451613</v>
      </c>
      <c r="E91" s="20">
        <f t="shared" ref="E91:E102" si="93">D90</f>
        <v>-20</v>
      </c>
      <c r="F91" s="16" t="s">
        <v>73</v>
      </c>
      <c r="G91" s="13">
        <v>2</v>
      </c>
      <c r="H91" s="18">
        <f t="shared" si="76"/>
        <v>-23.4176801451613</v>
      </c>
      <c r="I91" s="18">
        <f t="shared" si="77"/>
        <v>249.732319854839</v>
      </c>
      <c r="J91" s="18">
        <f t="shared" si="78"/>
        <v>0.000615937657295493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4">L91+O90-P90-N91</f>
        <v>0.569103157840015</v>
      </c>
      <c r="P91" s="18">
        <f t="shared" si="81"/>
        <v>0.000350532065799446</v>
      </c>
      <c r="Q91" s="24">
        <f t="shared" si="82"/>
        <v>9.1138337107856e-5</v>
      </c>
      <c r="R91" s="18">
        <f t="shared" si="83"/>
        <v>0.074022</v>
      </c>
      <c r="S91" s="25">
        <f t="shared" si="84"/>
        <v>0.00123123310783086</v>
      </c>
      <c r="T91" s="3">
        <v>0.01</v>
      </c>
      <c r="U91" s="26">
        <f t="shared" si="85"/>
        <v>1.23123310783086e-5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0.00550231233107831</v>
      </c>
      <c r="AU91" s="29">
        <f t="shared" si="89"/>
        <v>28.47</v>
      </c>
      <c r="AV91" s="1">
        <f t="shared" si="90"/>
        <v>0.26</v>
      </c>
      <c r="AW91" s="2">
        <f t="shared" ref="AW91:AW101" si="95">$E$9/12</f>
        <v>0.467754415511813</v>
      </c>
      <c r="AX91" s="1">
        <f t="shared" si="91"/>
        <v>127.643514239521</v>
      </c>
      <c r="AZ91" s="2">
        <f t="shared" ref="AZ91:AZ101" si="96">$E$10/12</f>
        <v>0.123254773821846</v>
      </c>
      <c r="BA91" s="1">
        <f t="shared" si="92"/>
        <v>33.6344713287274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9">
        <v>-17.1627676732759</v>
      </c>
      <c r="E92" s="20">
        <f t="shared" si="93"/>
        <v>-23.4176801451613</v>
      </c>
      <c r="F92" s="16" t="s">
        <v>73</v>
      </c>
      <c r="G92" s="13">
        <v>3</v>
      </c>
      <c r="H92" s="18">
        <f t="shared" si="76"/>
        <v>-17.1627676732759</v>
      </c>
      <c r="I92" s="18">
        <f t="shared" si="77"/>
        <v>255.987232326724</v>
      </c>
      <c r="J92" s="18">
        <f t="shared" si="78"/>
        <v>0.00159689906888893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4"/>
        <v>0.853452625774216</v>
      </c>
      <c r="P92" s="18">
        <f t="shared" si="81"/>
        <v>0.00136287770343966</v>
      </c>
      <c r="Q92" s="24">
        <f t="shared" si="82"/>
        <v>0.000354348202894311</v>
      </c>
      <c r="R92" s="18">
        <f t="shared" si="83"/>
        <v>0.074022</v>
      </c>
      <c r="S92" s="25">
        <f t="shared" si="84"/>
        <v>0.00478706604650389</v>
      </c>
      <c r="T92" s="3">
        <v>0.01</v>
      </c>
      <c r="U92" s="26">
        <f t="shared" si="85"/>
        <v>4.78706604650389e-5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0.00553787066046504</v>
      </c>
      <c r="AU92" s="29">
        <f t="shared" si="89"/>
        <v>28.47</v>
      </c>
      <c r="AV92" s="1">
        <f t="shared" si="90"/>
        <v>0.26</v>
      </c>
      <c r="AW92" s="2">
        <f t="shared" si="95"/>
        <v>0.467754415511813</v>
      </c>
      <c r="AX92" s="1">
        <f t="shared" si="91"/>
        <v>128.468402004938</v>
      </c>
      <c r="AZ92" s="2">
        <f t="shared" si="96"/>
        <v>0.123254773821846</v>
      </c>
      <c r="BA92" s="1">
        <f t="shared" si="92"/>
        <v>33.8518318743112</v>
      </c>
    </row>
    <row r="93" s="1" customFormat="1" spans="1:53">
      <c r="A93" s="13"/>
      <c r="B93" s="13"/>
      <c r="C93" s="16">
        <v>3</v>
      </c>
      <c r="D93" s="19">
        <v>-7.19163600516129</v>
      </c>
      <c r="E93" s="20">
        <f t="shared" si="93"/>
        <v>-17.1627676732759</v>
      </c>
      <c r="F93" s="16" t="s">
        <v>73</v>
      </c>
      <c r="G93" s="13">
        <v>4</v>
      </c>
      <c r="H93" s="18">
        <f t="shared" si="76"/>
        <v>-7.19163600516129</v>
      </c>
      <c r="I93" s="18">
        <f t="shared" si="77"/>
        <v>265.958363994839</v>
      </c>
      <c r="J93" s="18">
        <f t="shared" si="78"/>
        <v>0.00664651289241337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4"/>
        <v>1.13678974807078</v>
      </c>
      <c r="P93" s="18">
        <f t="shared" si="81"/>
        <v>0.00755568771651576</v>
      </c>
      <c r="Q93" s="24">
        <f t="shared" si="82"/>
        <v>0.0019644788062941</v>
      </c>
      <c r="R93" s="18">
        <f t="shared" si="83"/>
        <v>0.074022</v>
      </c>
      <c r="S93" s="25">
        <f t="shared" si="84"/>
        <v>0.0265391208869538</v>
      </c>
      <c r="T93" s="3">
        <v>0.01</v>
      </c>
      <c r="U93" s="26">
        <f t="shared" si="85"/>
        <v>0.000265391208869538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0.00575539120886954</v>
      </c>
      <c r="AU93" s="29">
        <f t="shared" si="89"/>
        <v>28.47</v>
      </c>
      <c r="AV93" s="1">
        <f t="shared" si="90"/>
        <v>0.26</v>
      </c>
      <c r="AW93" s="2">
        <f t="shared" si="95"/>
        <v>0.467754415511813</v>
      </c>
      <c r="AX93" s="1">
        <f t="shared" si="91"/>
        <v>133.514478190187</v>
      </c>
      <c r="AZ93" s="2">
        <f t="shared" si="96"/>
        <v>0.123254773821846</v>
      </c>
      <c r="BA93" s="1">
        <f t="shared" si="92"/>
        <v>35.1814889727272</v>
      </c>
    </row>
    <row r="94" s="1" customFormat="1" spans="1:53">
      <c r="A94" s="13"/>
      <c r="B94" s="13"/>
      <c r="C94" s="16">
        <v>4</v>
      </c>
      <c r="D94" s="19">
        <v>4.76741687513333</v>
      </c>
      <c r="E94" s="20">
        <f t="shared" si="93"/>
        <v>-7.19163600516129</v>
      </c>
      <c r="F94" s="16" t="s">
        <v>73</v>
      </c>
      <c r="G94" s="13">
        <v>5</v>
      </c>
      <c r="H94" s="18">
        <f t="shared" si="76"/>
        <v>4.76741687513333</v>
      </c>
      <c r="I94" s="18">
        <f t="shared" si="77"/>
        <v>277.917416875133</v>
      </c>
      <c r="J94" s="18">
        <f t="shared" si="78"/>
        <v>0.0321195339975181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1.07277235733655</v>
      </c>
      <c r="O94" s="18">
        <f t="shared" si="94"/>
        <v>0.341161703017713</v>
      </c>
      <c r="P94" s="18">
        <f t="shared" si="81"/>
        <v>0.0109579549187286</v>
      </c>
      <c r="Q94" s="24">
        <f t="shared" si="82"/>
        <v>0.00284906827886944</v>
      </c>
      <c r="R94" s="18">
        <f t="shared" si="83"/>
        <v>0.074022</v>
      </c>
      <c r="S94" s="25">
        <f t="shared" si="84"/>
        <v>0.0384894798690854</v>
      </c>
      <c r="T94" s="3">
        <v>0.01</v>
      </c>
      <c r="U94" s="26">
        <f t="shared" si="85"/>
        <v>0.000384894798690854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0.001</v>
      </c>
      <c r="AF94" s="3">
        <v>0.49</v>
      </c>
      <c r="AG94" s="26">
        <f t="shared" si="86"/>
        <v>0.00049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</v>
      </c>
      <c r="AR94" s="3">
        <v>0.5</v>
      </c>
      <c r="AS94" s="3">
        <f t="shared" si="87"/>
        <v>0.005</v>
      </c>
      <c r="AT94" s="2">
        <f t="shared" si="88"/>
        <v>0.00587489479869085</v>
      </c>
      <c r="AU94" s="29">
        <f t="shared" si="89"/>
        <v>28.47</v>
      </c>
      <c r="AV94" s="1">
        <f t="shared" si="90"/>
        <v>0.26</v>
      </c>
      <c r="AW94" s="2">
        <f t="shared" si="95"/>
        <v>0.467754415511813</v>
      </c>
      <c r="AX94" s="1">
        <f t="shared" si="91"/>
        <v>136.28674142266</v>
      </c>
      <c r="AZ94" s="2">
        <f t="shared" si="96"/>
        <v>0.123254773821846</v>
      </c>
      <c r="BA94" s="1">
        <f t="shared" si="92"/>
        <v>35.9119891376892</v>
      </c>
    </row>
    <row r="95" s="1" customFormat="1" spans="1:53">
      <c r="A95" s="13"/>
      <c r="B95" s="13"/>
      <c r="C95" s="16">
        <v>5</v>
      </c>
      <c r="D95" s="19">
        <v>13.7700960244839</v>
      </c>
      <c r="E95" s="20">
        <f t="shared" si="93"/>
        <v>4.76741687513333</v>
      </c>
      <c r="F95" s="16" t="s">
        <v>75</v>
      </c>
      <c r="G95" s="13">
        <v>6</v>
      </c>
      <c r="H95" s="18">
        <f t="shared" si="76"/>
        <v>13.7700960244839</v>
      </c>
      <c r="I95" s="18">
        <f t="shared" si="77"/>
        <v>286.920096024484</v>
      </c>
      <c r="J95" s="18">
        <f t="shared" si="78"/>
        <v>0.0964235680742569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4"/>
        <v>0.614903748098984</v>
      </c>
      <c r="P95" s="18">
        <f t="shared" si="81"/>
        <v>0.0592912134139381</v>
      </c>
      <c r="Q95" s="24">
        <f t="shared" si="82"/>
        <v>0.0154157154876239</v>
      </c>
      <c r="R95" s="18">
        <f t="shared" si="83"/>
        <v>0.074022</v>
      </c>
      <c r="S95" s="25">
        <f t="shared" si="84"/>
        <v>0.208258564854015</v>
      </c>
      <c r="T95" s="3">
        <v>0.01</v>
      </c>
      <c r="U95" s="26">
        <f t="shared" si="85"/>
        <v>0.00208258564854015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0.0120325856485402</v>
      </c>
      <c r="AU95" s="29">
        <f t="shared" si="89"/>
        <v>28.47</v>
      </c>
      <c r="AV95" s="1">
        <f t="shared" si="90"/>
        <v>0.26</v>
      </c>
      <c r="AW95" s="2">
        <f t="shared" si="95"/>
        <v>0.467754415511813</v>
      </c>
      <c r="AX95" s="1">
        <f t="shared" si="91"/>
        <v>279.133830497532</v>
      </c>
      <c r="AZ95" s="2">
        <f t="shared" si="96"/>
        <v>0.123254773821846</v>
      </c>
      <c r="BA95" s="1">
        <f t="shared" si="92"/>
        <v>73.5526507138442</v>
      </c>
    </row>
    <row r="96" s="1" customFormat="1" spans="1:53">
      <c r="A96" s="13"/>
      <c r="B96" s="13"/>
      <c r="C96" s="16">
        <v>6</v>
      </c>
      <c r="D96" s="19">
        <v>19.5068529163333</v>
      </c>
      <c r="E96" s="20">
        <f t="shared" si="93"/>
        <v>13.7700960244839</v>
      </c>
      <c r="F96" s="16" t="s">
        <v>73</v>
      </c>
      <c r="G96" s="13">
        <v>7</v>
      </c>
      <c r="H96" s="18">
        <f t="shared" si="76"/>
        <v>19.5068529163333</v>
      </c>
      <c r="I96" s="18">
        <f t="shared" si="77"/>
        <v>292.656852916333</v>
      </c>
      <c r="J96" s="18">
        <f t="shared" si="78"/>
        <v>0.18753517674522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4"/>
        <v>0.840312534685046</v>
      </c>
      <c r="P96" s="18">
        <f t="shared" si="81"/>
        <v>0.157588159713384</v>
      </c>
      <c r="Q96" s="24">
        <f t="shared" si="82"/>
        <v>0.0409729215254798</v>
      </c>
      <c r="R96" s="18">
        <f t="shared" si="83"/>
        <v>0.074022</v>
      </c>
      <c r="S96" s="25">
        <f t="shared" si="84"/>
        <v>0.553523567662044</v>
      </c>
      <c r="T96" s="3">
        <v>0.01</v>
      </c>
      <c r="U96" s="26">
        <f t="shared" si="85"/>
        <v>0.00553523567662044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0.005</v>
      </c>
      <c r="AF96" s="3">
        <v>0.49</v>
      </c>
      <c r="AG96" s="26">
        <f t="shared" si="86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7"/>
        <v>0.0075</v>
      </c>
      <c r="AT96" s="2">
        <f t="shared" si="88"/>
        <v>0.0154852356766204</v>
      </c>
      <c r="AU96" s="29">
        <f t="shared" si="89"/>
        <v>28.47</v>
      </c>
      <c r="AV96" s="1">
        <f t="shared" si="90"/>
        <v>0.26</v>
      </c>
      <c r="AW96" s="2">
        <f t="shared" si="95"/>
        <v>0.467754415511813</v>
      </c>
      <c r="AX96" s="1">
        <f t="shared" si="91"/>
        <v>359.228953512292</v>
      </c>
      <c r="AZ96" s="2">
        <f t="shared" si="96"/>
        <v>0.123254773821846</v>
      </c>
      <c r="BA96" s="1">
        <f t="shared" si="92"/>
        <v>94.6579699669296</v>
      </c>
    </row>
    <row r="97" s="1" customFormat="1" spans="1:53">
      <c r="A97" s="13"/>
      <c r="B97" s="13"/>
      <c r="C97" s="16">
        <v>7</v>
      </c>
      <c r="D97" s="19">
        <v>21.6413921716129</v>
      </c>
      <c r="E97" s="20">
        <f t="shared" si="93"/>
        <v>19.5068529163333</v>
      </c>
      <c r="F97" s="16" t="s">
        <v>73</v>
      </c>
      <c r="G97" s="13">
        <v>8</v>
      </c>
      <c r="H97" s="18">
        <f t="shared" si="76"/>
        <v>21.6413921716129</v>
      </c>
      <c r="I97" s="18">
        <f t="shared" si="77"/>
        <v>294.791392171613</v>
      </c>
      <c r="J97" s="18">
        <f t="shared" si="78"/>
        <v>0.238619866804428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4"/>
        <v>0.967424374971662</v>
      </c>
      <c r="P97" s="18">
        <f t="shared" si="81"/>
        <v>0.230846675499095</v>
      </c>
      <c r="Q97" s="24">
        <f t="shared" si="82"/>
        <v>0.0600201356297647</v>
      </c>
      <c r="R97" s="18">
        <f t="shared" si="83"/>
        <v>0.074022</v>
      </c>
      <c r="S97" s="25">
        <f t="shared" si="84"/>
        <v>0.810841852824359</v>
      </c>
      <c r="T97" s="3">
        <v>0.01</v>
      </c>
      <c r="U97" s="26">
        <f t="shared" si="85"/>
        <v>0.00810841852824359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0.005</v>
      </c>
      <c r="AF97" s="3">
        <v>0.49</v>
      </c>
      <c r="AG97" s="26">
        <f t="shared" si="86"/>
        <v>0.00245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0.015</v>
      </c>
      <c r="AR97" s="3">
        <v>0.5</v>
      </c>
      <c r="AS97" s="3">
        <f t="shared" si="87"/>
        <v>0.0075</v>
      </c>
      <c r="AT97" s="2">
        <f t="shared" si="88"/>
        <v>0.0180584185282436</v>
      </c>
      <c r="AU97" s="29">
        <f t="shared" si="89"/>
        <v>28.47</v>
      </c>
      <c r="AV97" s="1">
        <f t="shared" si="90"/>
        <v>0.26</v>
      </c>
      <c r="AW97" s="2">
        <f t="shared" si="95"/>
        <v>0.467754415511813</v>
      </c>
      <c r="AX97" s="1">
        <f t="shared" si="91"/>
        <v>418.922057465496</v>
      </c>
      <c r="AZ97" s="2">
        <f t="shared" si="96"/>
        <v>0.123254773821846</v>
      </c>
      <c r="BA97" s="1">
        <f t="shared" si="92"/>
        <v>110.387292411541</v>
      </c>
    </row>
    <row r="98" s="1" customFormat="1" spans="1:53">
      <c r="A98" s="13"/>
      <c r="B98" s="13"/>
      <c r="C98" s="16">
        <v>8</v>
      </c>
      <c r="D98" s="19">
        <v>19.3206365409677</v>
      </c>
      <c r="E98" s="20">
        <f t="shared" si="93"/>
        <v>21.6413921716129</v>
      </c>
      <c r="F98" s="16" t="s">
        <v>73</v>
      </c>
      <c r="G98" s="13">
        <v>9</v>
      </c>
      <c r="H98" s="18">
        <f t="shared" si="76"/>
        <v>19.3206365409677</v>
      </c>
      <c r="I98" s="18">
        <f t="shared" si="77"/>
        <v>292.470636540968</v>
      </c>
      <c r="J98" s="18">
        <f t="shared" si="78"/>
        <v>0.183604352354455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4"/>
        <v>1.02127769947257</v>
      </c>
      <c r="P98" s="18">
        <f t="shared" si="81"/>
        <v>0.187511030585708</v>
      </c>
      <c r="Q98" s="24">
        <f t="shared" si="82"/>
        <v>0.0487528679522842</v>
      </c>
      <c r="R98" s="18">
        <f t="shared" si="83"/>
        <v>0.074022</v>
      </c>
      <c r="S98" s="25">
        <f t="shared" si="84"/>
        <v>0.658626731948396</v>
      </c>
      <c r="T98" s="3">
        <v>0.01</v>
      </c>
      <c r="U98" s="26">
        <f t="shared" si="85"/>
        <v>0.00658626731948396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0.001</v>
      </c>
      <c r="AF98" s="3">
        <v>0.49</v>
      </c>
      <c r="AG98" s="26">
        <f t="shared" si="86"/>
        <v>0.00049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</v>
      </c>
      <c r="AR98" s="3">
        <v>0.5</v>
      </c>
      <c r="AS98" s="3">
        <f t="shared" si="87"/>
        <v>0.005</v>
      </c>
      <c r="AT98" s="2">
        <f t="shared" si="88"/>
        <v>0.012076267319484</v>
      </c>
      <c r="AU98" s="29">
        <f t="shared" si="89"/>
        <v>28.47</v>
      </c>
      <c r="AV98" s="1">
        <f t="shared" si="90"/>
        <v>0.26</v>
      </c>
      <c r="AW98" s="2">
        <f t="shared" si="95"/>
        <v>0.467754415511813</v>
      </c>
      <c r="AX98" s="1">
        <f t="shared" si="91"/>
        <v>280.147164828924</v>
      </c>
      <c r="AZ98" s="2">
        <f t="shared" si="96"/>
        <v>0.123254773821846</v>
      </c>
      <c r="BA98" s="1">
        <f t="shared" si="92"/>
        <v>73.8196675279665</v>
      </c>
    </row>
    <row r="99" s="1" customFormat="1" spans="1:53">
      <c r="A99" s="13"/>
      <c r="B99" s="13"/>
      <c r="C99" s="16">
        <v>9</v>
      </c>
      <c r="D99" s="19">
        <v>13.5322693163667</v>
      </c>
      <c r="E99" s="20">
        <f t="shared" si="93"/>
        <v>19.3206365409677</v>
      </c>
      <c r="F99" s="16" t="s">
        <v>73</v>
      </c>
      <c r="G99" s="13">
        <v>10</v>
      </c>
      <c r="H99" s="18">
        <f t="shared" si="76"/>
        <v>13.5322693163667</v>
      </c>
      <c r="I99" s="18">
        <f t="shared" si="77"/>
        <v>286.682269316367</v>
      </c>
      <c r="J99" s="18">
        <f t="shared" si="78"/>
        <v>0.0937468728524847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4"/>
        <v>1.11846666888686</v>
      </c>
      <c r="P99" s="18">
        <f t="shared" si="81"/>
        <v>0.104852752597878</v>
      </c>
      <c r="Q99" s="24">
        <f t="shared" si="82"/>
        <v>0.0272617156754484</v>
      </c>
      <c r="R99" s="18">
        <f t="shared" si="83"/>
        <v>0.074022</v>
      </c>
      <c r="S99" s="25">
        <f t="shared" si="84"/>
        <v>0.368292070944427</v>
      </c>
      <c r="T99" s="3">
        <v>0.01</v>
      </c>
      <c r="U99" s="26">
        <f t="shared" si="85"/>
        <v>0.00368292070944427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0.001</v>
      </c>
      <c r="AF99" s="3">
        <v>0.49</v>
      </c>
      <c r="AG99" s="26">
        <f t="shared" si="86"/>
        <v>0.00049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</v>
      </c>
      <c r="AR99" s="3">
        <v>0.5</v>
      </c>
      <c r="AS99" s="3">
        <f t="shared" si="87"/>
        <v>0.005</v>
      </c>
      <c r="AT99" s="2">
        <f t="shared" si="88"/>
        <v>0.00917292070944428</v>
      </c>
      <c r="AU99" s="29">
        <f t="shared" si="89"/>
        <v>28.47</v>
      </c>
      <c r="AV99" s="1">
        <f t="shared" si="90"/>
        <v>0.26</v>
      </c>
      <c r="AW99" s="2">
        <f t="shared" si="95"/>
        <v>0.467754415511813</v>
      </c>
      <c r="AX99" s="1">
        <f t="shared" si="91"/>
        <v>212.794869637015</v>
      </c>
      <c r="AZ99" s="2">
        <f t="shared" si="96"/>
        <v>0.123254773821846</v>
      </c>
      <c r="BA99" s="1">
        <f t="shared" si="92"/>
        <v>56.0721238705165</v>
      </c>
    </row>
    <row r="100" s="1" customFormat="1" spans="1:53">
      <c r="A100" s="13"/>
      <c r="B100" s="13"/>
      <c r="C100" s="16">
        <v>10</v>
      </c>
      <c r="D100" s="19">
        <v>3.00140342122581</v>
      </c>
      <c r="E100" s="20">
        <f t="shared" si="93"/>
        <v>13.5322693163667</v>
      </c>
      <c r="F100" s="16" t="s">
        <v>73</v>
      </c>
      <c r="G100" s="13">
        <v>11</v>
      </c>
      <c r="H100" s="18">
        <f t="shared" si="76"/>
        <v>3.00140342122581</v>
      </c>
      <c r="I100" s="18">
        <f t="shared" si="77"/>
        <v>276.151403421226</v>
      </c>
      <c r="J100" s="18">
        <f t="shared" si="78"/>
        <v>0.0256723220793161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0.962933220474531</v>
      </c>
      <c r="O100" s="18">
        <f t="shared" si="94"/>
        <v>0.335380695814449</v>
      </c>
      <c r="P100" s="18">
        <f t="shared" si="81"/>
        <v>0.00861000124213368</v>
      </c>
      <c r="Q100" s="24">
        <f t="shared" si="82"/>
        <v>0.00223860032295476</v>
      </c>
      <c r="R100" s="18">
        <f t="shared" si="83"/>
        <v>0.074022</v>
      </c>
      <c r="S100" s="25">
        <f t="shared" si="84"/>
        <v>0.030242364742303</v>
      </c>
      <c r="T100" s="3">
        <v>0.01</v>
      </c>
      <c r="U100" s="26">
        <f t="shared" si="85"/>
        <v>0.00030242364742303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0.00579242364742303</v>
      </c>
      <c r="AU100" s="29">
        <f t="shared" si="89"/>
        <v>28.47</v>
      </c>
      <c r="AV100" s="1">
        <f t="shared" si="90"/>
        <v>0.26</v>
      </c>
      <c r="AW100" s="2">
        <f t="shared" si="95"/>
        <v>0.467754415511813</v>
      </c>
      <c r="AX100" s="1">
        <f t="shared" si="91"/>
        <v>134.37356257388</v>
      </c>
      <c r="AZ100" s="2">
        <f t="shared" si="96"/>
        <v>0.123254773821846</v>
      </c>
      <c r="BA100" s="1">
        <f t="shared" si="92"/>
        <v>35.4078604358165</v>
      </c>
    </row>
    <row r="101" s="1" customFormat="1" spans="1:54">
      <c r="A101" s="13"/>
      <c r="B101" s="13"/>
      <c r="C101" s="16">
        <v>11</v>
      </c>
      <c r="D101" s="19">
        <v>-8.6735004349</v>
      </c>
      <c r="E101" s="20">
        <f t="shared" si="93"/>
        <v>3.00140342122581</v>
      </c>
      <c r="F101" s="16" t="s">
        <v>75</v>
      </c>
      <c r="G101" s="13">
        <v>12</v>
      </c>
      <c r="H101" s="18">
        <f t="shared" si="76"/>
        <v>-8.6735004349</v>
      </c>
      <c r="I101" s="18">
        <f t="shared" si="77"/>
        <v>264.4764995651</v>
      </c>
      <c r="J101" s="18">
        <f t="shared" si="78"/>
        <v>0.00541387457586557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4"/>
        <v>0.611470694572315</v>
      </c>
      <c r="P101" s="18">
        <f t="shared" si="81"/>
        <v>0.00331042564723192</v>
      </c>
      <c r="Q101" s="24">
        <f t="shared" si="82"/>
        <v>0.000860710668280299</v>
      </c>
      <c r="R101" s="18">
        <f t="shared" si="83"/>
        <v>0.074022</v>
      </c>
      <c r="S101" s="25">
        <f t="shared" si="84"/>
        <v>0.0116277683429291</v>
      </c>
      <c r="T101" s="3">
        <v>0.01</v>
      </c>
      <c r="U101" s="26">
        <f t="shared" si="85"/>
        <v>0.000116277683429291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0.00560627768342929</v>
      </c>
      <c r="AU101" s="29">
        <f t="shared" si="89"/>
        <v>28.47</v>
      </c>
      <c r="AV101" s="1">
        <f t="shared" si="90"/>
        <v>0.26</v>
      </c>
      <c r="AW101" s="2">
        <f t="shared" si="95"/>
        <v>0.467754415511813</v>
      </c>
      <c r="AX101" s="1">
        <f t="shared" si="91"/>
        <v>130.055318974464</v>
      </c>
      <c r="AY101" s="1">
        <f>SUM(AX90:AX101)</f>
        <v>2468.16865953756</v>
      </c>
      <c r="AZ101" s="2">
        <f t="shared" si="96"/>
        <v>0.123254773821846</v>
      </c>
      <c r="BA101" s="1">
        <f t="shared" si="92"/>
        <v>34.2699895349694</v>
      </c>
      <c r="BB101" s="1">
        <f>SUM(BA90:BA101)</f>
        <v>650.370279353968</v>
      </c>
    </row>
    <row r="102" s="1" customFormat="1" spans="1:46">
      <c r="A102" s="13"/>
      <c r="B102" s="13"/>
      <c r="C102" s="16">
        <v>12</v>
      </c>
      <c r="D102" s="19">
        <v>-22.1253178206452</v>
      </c>
      <c r="E102" s="20">
        <f t="shared" si="93"/>
        <v>-8.6735004349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3"/>
  <sheetViews>
    <sheetView workbookViewId="0">
      <selection activeCell="E17" sqref="E17"/>
    </sheetView>
  </sheetViews>
  <sheetFormatPr defaultColWidth="8.88888888888889" defaultRowHeight="15.6"/>
  <cols>
    <col min="1" max="1" width="21.8888888888889" style="1" customWidth="1"/>
    <col min="2" max="2" width="11.2222222222222" style="1" customWidth="1"/>
    <col min="3" max="3" width="8.88888888888889" style="1"/>
    <col min="4" max="4" width="12.5555555555556" style="1" customWidth="1"/>
    <col min="5" max="5" width="15.6666666666667" style="1"/>
    <col min="6" max="6" width="14.1111111111111" style="1" customWidth="1"/>
    <col min="7" max="7" width="11.2222222222222" style="1" customWidth="1"/>
    <col min="8" max="8" width="18.6666666666667" style="1" customWidth="1"/>
    <col min="9" max="9" width="15.6666666666667" style="1" customWidth="1"/>
    <col min="10" max="10" width="9.88888888888889" style="1"/>
    <col min="11" max="11" width="10" style="1" customWidth="1"/>
    <col min="12" max="12" width="11.5555555555556" style="1" customWidth="1"/>
    <col min="13" max="16" width="8.88888888888889" style="1"/>
    <col min="17" max="17" width="9.66666666666667" style="1" customWidth="1"/>
    <col min="18" max="18" width="15.6666666666667" style="1" customWidth="1"/>
    <col min="19" max="20" width="8.88888888888889" style="1"/>
    <col min="21" max="21" width="11.4444444444444" style="1" customWidth="1"/>
    <col min="22" max="23" width="8.88888888888889" style="1"/>
    <col min="24" max="24" width="9" style="1"/>
    <col min="25" max="26" width="8.88888888888889" style="1"/>
    <col min="27" max="27" width="9" style="1" customWidth="1"/>
    <col min="28" max="28" width="15.6666666666667" style="1"/>
    <col min="29" max="29" width="8.88888888888889" style="1"/>
    <col min="30" max="30" width="10.2222222222222" style="1" customWidth="1"/>
    <col min="31" max="31" width="8.77777777777778" style="1" customWidth="1"/>
    <col min="32" max="32" width="23.1111111111111" style="1" customWidth="1"/>
    <col min="33" max="33" width="15.6666666666667" style="1" customWidth="1"/>
    <col min="34" max="35" width="8.88888888888889" style="1"/>
    <col min="36" max="36" width="11.4444444444444" style="1"/>
    <col min="37" max="37" width="10.3333333333333" style="1" customWidth="1"/>
    <col min="38" max="38" width="11.4444444444444" style="1"/>
    <col min="39" max="39" width="10.4444444444444" style="1" customWidth="1"/>
    <col min="40" max="40" width="13" style="1" customWidth="1"/>
    <col min="41" max="41" width="8.88888888888889" style="1"/>
    <col min="42" max="42" width="12.6666666666667" style="1" customWidth="1"/>
    <col min="43" max="43" width="16.2222222222222" style="1" customWidth="1"/>
    <col min="44" max="44" width="11.1111111111111" style="1" customWidth="1"/>
    <col min="45" max="45" width="9" style="1"/>
    <col min="46" max="46" width="16.2222222222222" style="2" customWidth="1"/>
    <col min="47" max="47" width="15.6666666666667" style="1" customWidth="1"/>
    <col min="48" max="48" width="15.6666666666667" style="1"/>
    <col min="49" max="49" width="11.4444444444444" style="1"/>
    <col min="50" max="51" width="15.6666666666667" style="1"/>
    <col min="52" max="52" width="9.66666666666667" style="1" customWidth="1"/>
    <col min="53" max="53" width="15.6666666666667" style="1" customWidth="1"/>
    <col min="54" max="54" width="14.3333333333333" style="1"/>
    <col min="55" max="16384" width="8.88888888888889" style="1"/>
  </cols>
  <sheetData>
    <row r="1" s="1" customFormat="1" spans="3:13">
      <c r="C1" s="3" t="s">
        <v>0</v>
      </c>
      <c r="D1" s="3" t="s">
        <v>1</v>
      </c>
      <c r="E1" s="3" t="s">
        <v>2</v>
      </c>
      <c r="F1" s="3" t="s">
        <v>3</v>
      </c>
      <c r="G1" s="3"/>
      <c r="H1" s="3" t="s">
        <v>37</v>
      </c>
      <c r="M1" s="2"/>
    </row>
    <row r="2" s="1" customFormat="1" spans="1:13">
      <c r="A2" s="4" t="s">
        <v>52</v>
      </c>
      <c r="B2" s="5" t="s">
        <v>10</v>
      </c>
      <c r="C2" s="3"/>
      <c r="D2" s="3"/>
      <c r="E2" s="6">
        <v>7.02</v>
      </c>
      <c r="F2" s="3">
        <v>1166.832</v>
      </c>
      <c r="G2" s="7">
        <f>(F2+F3+F4)/3</f>
        <v>1338.18733333333</v>
      </c>
      <c r="H2" s="3">
        <v>0.13</v>
      </c>
      <c r="I2" s="21">
        <f>(H2+H3+H4)/3</f>
        <v>0.12</v>
      </c>
      <c r="M2" s="2"/>
    </row>
    <row r="3" s="1" customFormat="1" spans="1:13">
      <c r="A3" s="4"/>
      <c r="B3" s="5" t="s">
        <v>13</v>
      </c>
      <c r="C3" s="3"/>
      <c r="D3" s="3"/>
      <c r="E3" s="8"/>
      <c r="F3" s="3">
        <v>1192.09</v>
      </c>
      <c r="G3" s="9"/>
      <c r="H3" s="3">
        <v>0.13</v>
      </c>
      <c r="I3" s="21"/>
      <c r="M3" s="2"/>
    </row>
    <row r="4" s="1" customFormat="1" spans="1:13">
      <c r="A4" s="4"/>
      <c r="B4" s="5" t="s">
        <v>14</v>
      </c>
      <c r="C4" s="3"/>
      <c r="D4" s="3"/>
      <c r="E4" s="10"/>
      <c r="F4" s="3">
        <v>1655.64</v>
      </c>
      <c r="G4" s="11"/>
      <c r="H4" s="3">
        <v>0.1</v>
      </c>
      <c r="I4" s="21"/>
      <c r="M4" s="2"/>
    </row>
    <row r="5" s="1" customFormat="1" spans="1:13">
      <c r="A5" s="4" t="s">
        <v>4</v>
      </c>
      <c r="B5" s="5" t="s">
        <v>15</v>
      </c>
      <c r="C5" s="3"/>
      <c r="D5" s="3"/>
      <c r="E5" s="6">
        <v>46.241095890411</v>
      </c>
      <c r="F5" s="3">
        <v>91.104</v>
      </c>
      <c r="G5" s="7">
        <f>(F5+F6)/2</f>
        <v>92.50925</v>
      </c>
      <c r="H5" s="3">
        <v>0.13</v>
      </c>
      <c r="I5" s="21">
        <f>(H5+H6)/2</f>
        <v>0.13</v>
      </c>
      <c r="M5" s="2"/>
    </row>
    <row r="6" s="1" customFormat="1" spans="1:13">
      <c r="A6" s="4"/>
      <c r="B6" s="5" t="s">
        <v>16</v>
      </c>
      <c r="C6" s="3"/>
      <c r="D6" s="3"/>
      <c r="E6" s="10"/>
      <c r="F6" s="3">
        <v>93.9145</v>
      </c>
      <c r="G6" s="11"/>
      <c r="H6" s="3">
        <v>0.13</v>
      </c>
      <c r="I6" s="21"/>
      <c r="M6" s="2"/>
    </row>
    <row r="7" s="1" customFormat="1" spans="1:13">
      <c r="A7" s="4" t="s">
        <v>5</v>
      </c>
      <c r="B7" s="5"/>
      <c r="C7" s="3"/>
      <c r="D7" s="3"/>
      <c r="E7" s="12">
        <v>386.166575342466</v>
      </c>
      <c r="F7" s="3">
        <v>134.758</v>
      </c>
      <c r="G7" s="3"/>
      <c r="H7" s="3">
        <v>0.29</v>
      </c>
      <c r="M7" s="2"/>
    </row>
    <row r="8" s="1" customFormat="1" spans="1:13">
      <c r="A8" s="4" t="s">
        <v>6</v>
      </c>
      <c r="B8" s="5"/>
      <c r="C8" s="3"/>
      <c r="D8" s="3"/>
      <c r="E8" s="3">
        <v>0</v>
      </c>
      <c r="F8" s="3">
        <v>625.464</v>
      </c>
      <c r="G8" s="3"/>
      <c r="H8" s="3">
        <v>0.26</v>
      </c>
      <c r="M8" s="2"/>
    </row>
    <row r="9" s="1" customFormat="1" spans="1:13">
      <c r="A9" s="4" t="s">
        <v>7</v>
      </c>
      <c r="B9" s="5"/>
      <c r="C9" s="3"/>
      <c r="D9" s="3"/>
      <c r="E9" s="3">
        <v>0</v>
      </c>
      <c r="F9" s="3">
        <v>341.64</v>
      </c>
      <c r="G9" s="3"/>
      <c r="H9" s="3">
        <v>0.26</v>
      </c>
      <c r="M9" s="2"/>
    </row>
    <row r="10" s="1" customFormat="1" spans="1:13">
      <c r="A10" s="4" t="s">
        <v>8</v>
      </c>
      <c r="B10" s="5"/>
      <c r="C10" s="3"/>
      <c r="D10" s="3"/>
      <c r="E10" s="3">
        <v>0</v>
      </c>
      <c r="F10" s="3">
        <v>341.64</v>
      </c>
      <c r="G10" s="3"/>
      <c r="H10" s="3">
        <v>0.26</v>
      </c>
      <c r="M10" s="2"/>
    </row>
    <row r="11" s="1" customFormat="1" spans="1:47">
      <c r="A11" s="4" t="s">
        <v>9</v>
      </c>
      <c r="B11" s="5"/>
      <c r="C11" s="3"/>
      <c r="D11" s="3"/>
      <c r="E11" s="3">
        <v>0</v>
      </c>
      <c r="F11" s="3">
        <v>910.8575</v>
      </c>
      <c r="G11" s="3"/>
      <c r="H11" s="3">
        <v>0.21</v>
      </c>
      <c r="AU11" s="2"/>
    </row>
    <row r="12" s="1" customFormat="1" spans="46:46">
      <c r="AT12" s="2"/>
    </row>
    <row r="13" s="1" customFormat="1" spans="46:46">
      <c r="AT13" s="2"/>
    </row>
    <row r="14" s="1" customFormat="1" spans="1:46">
      <c r="A14" s="4" t="s">
        <v>17</v>
      </c>
      <c r="B14" s="4" t="s">
        <v>18</v>
      </c>
      <c r="C14" s="4">
        <v>308.16</v>
      </c>
      <c r="D14" s="13"/>
      <c r="E14" s="13"/>
      <c r="F14" s="13"/>
      <c r="G14" s="14" t="s">
        <v>19</v>
      </c>
      <c r="H14" s="14" t="s">
        <v>20</v>
      </c>
      <c r="I14" s="14">
        <f>(AV38+AV53+AY69+AY85+AY101+BB101+AG69)</f>
        <v>12333024.1685814</v>
      </c>
      <c r="J14" s="14" t="s">
        <v>21</v>
      </c>
      <c r="K14" s="14">
        <f>I14/(10000*1000)</f>
        <v>1.23330241685814</v>
      </c>
      <c r="L14" s="14" t="s">
        <v>22</v>
      </c>
      <c r="M14" s="13"/>
      <c r="N14" s="13"/>
      <c r="O14" s="13"/>
      <c r="P14" s="13"/>
      <c r="Q14" s="13"/>
      <c r="R14" s="13"/>
      <c r="S14" s="13"/>
      <c r="AT14" s="2"/>
    </row>
    <row r="15" s="1" customFormat="1" spans="1:46">
      <c r="A15" s="4" t="s">
        <v>23</v>
      </c>
      <c r="B15" s="4" t="s">
        <v>18</v>
      </c>
      <c r="C15" s="4"/>
      <c r="D15" s="13"/>
      <c r="E15" s="13"/>
      <c r="F15" s="13"/>
      <c r="G15" s="14"/>
      <c r="H15" s="14" t="s">
        <v>24</v>
      </c>
      <c r="I15" s="14">
        <v>6315382.81372109</v>
      </c>
      <c r="J15" s="14" t="s">
        <v>21</v>
      </c>
      <c r="K15" s="14">
        <f>I15/(10000*1000)</f>
        <v>0.631538281372109</v>
      </c>
      <c r="L15" s="14" t="s">
        <v>22</v>
      </c>
      <c r="M15" s="13"/>
      <c r="N15" s="13"/>
      <c r="O15" s="13"/>
      <c r="P15" s="13"/>
      <c r="Q15" s="13"/>
      <c r="R15" s="13"/>
      <c r="S15" s="13"/>
      <c r="AT15" s="2"/>
    </row>
    <row r="16" s="1" customFormat="1" spans="1:46">
      <c r="A16" s="4" t="s">
        <v>25</v>
      </c>
      <c r="B16" s="4" t="s">
        <v>26</v>
      </c>
      <c r="C16" s="4">
        <v>19347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AT16" s="2"/>
    </row>
    <row r="17" s="1" customFormat="1" spans="1:46">
      <c r="A17" s="4" t="s">
        <v>27</v>
      </c>
      <c r="B17" s="4" t="s">
        <v>28</v>
      </c>
      <c r="C17" s="4">
        <v>1.987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AF17" s="1" t="s">
        <v>30</v>
      </c>
      <c r="AT17" s="2"/>
    </row>
    <row r="18" s="1" customFormat="1" spans="1:46">
      <c r="A18" s="4" t="s">
        <v>31</v>
      </c>
      <c r="B18" s="4" t="s">
        <v>32</v>
      </c>
      <c r="C18" s="4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AT18" s="2"/>
    </row>
    <row r="19" s="1" customFormat="1" spans="1:46">
      <c r="A19" s="4" t="s">
        <v>34</v>
      </c>
      <c r="B19" s="4" t="s">
        <v>32</v>
      </c>
      <c r="C19" s="4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AT19" s="2"/>
    </row>
    <row r="20" s="1" customFormat="1" spans="1:46">
      <c r="A20" s="4" t="s">
        <v>37</v>
      </c>
      <c r="B20" s="4" t="s">
        <v>38</v>
      </c>
      <c r="C20" s="4">
        <v>0.13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AT20" s="2"/>
    </row>
    <row r="21" s="1" customFormat="1" spans="1:46">
      <c r="A21" s="4" t="s">
        <v>39</v>
      </c>
      <c r="B21" s="4" t="s">
        <v>40</v>
      </c>
      <c r="C21" s="4">
        <v>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AT21" s="2"/>
    </row>
    <row r="22" s="1" customFormat="1" spans="1:46">
      <c r="A22" s="4" t="s">
        <v>41</v>
      </c>
      <c r="B22" s="4" t="s">
        <v>36</v>
      </c>
      <c r="C22" s="4">
        <v>95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AT22" s="2"/>
    </row>
    <row r="23" s="1" customFormat="1" spans="1:46">
      <c r="A23" s="4" t="s">
        <v>42</v>
      </c>
      <c r="B23" s="4" t="s">
        <v>43</v>
      </c>
      <c r="C23" s="4">
        <v>0.662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AT23" s="2"/>
    </row>
    <row r="24" s="1" customFormat="1" spans="1:4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AT24" s="2"/>
    </row>
    <row r="25" s="1" customFormat="1" spans="1:4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23" t="s">
        <v>44</v>
      </c>
      <c r="T25" s="23"/>
      <c r="U25" s="23"/>
      <c r="V25" s="23" t="s">
        <v>45</v>
      </c>
      <c r="W25" s="23"/>
      <c r="X25" s="23"/>
      <c r="Y25" s="23" t="s">
        <v>46</v>
      </c>
      <c r="Z25" s="23"/>
      <c r="AA25" s="23"/>
      <c r="AB25" s="23" t="s">
        <v>47</v>
      </c>
      <c r="AC25" s="23"/>
      <c r="AD25" s="23"/>
      <c r="AE25" s="23" t="s">
        <v>48</v>
      </c>
      <c r="AF25" s="23"/>
      <c r="AG25" s="23"/>
      <c r="AH25" s="23" t="s">
        <v>49</v>
      </c>
      <c r="AI25" s="23"/>
      <c r="AJ25" s="23"/>
      <c r="AK25" s="31" t="s">
        <v>50</v>
      </c>
      <c r="AL25" s="32"/>
      <c r="AM25" s="33"/>
      <c r="AN25" s="23" t="s">
        <v>51</v>
      </c>
      <c r="AO25" s="23"/>
      <c r="AP25" s="23"/>
      <c r="AT25" s="2"/>
    </row>
    <row r="26" s="1" customFormat="1" spans="1:47">
      <c r="A26" s="15" t="s">
        <v>52</v>
      </c>
      <c r="B26" s="15"/>
      <c r="C26" s="16" t="s">
        <v>53</v>
      </c>
      <c r="D26" s="16" t="s">
        <v>54</v>
      </c>
      <c r="E26" s="16" t="s">
        <v>55</v>
      </c>
      <c r="F26" s="16" t="s">
        <v>56</v>
      </c>
      <c r="G26" s="13" t="s">
        <v>53</v>
      </c>
      <c r="H26" s="13" t="s">
        <v>55</v>
      </c>
      <c r="I26" s="13" t="s">
        <v>57</v>
      </c>
      <c r="J26" s="13" t="s">
        <v>58</v>
      </c>
      <c r="K26" s="22" t="s">
        <v>59</v>
      </c>
      <c r="L26" s="22" t="s">
        <v>60</v>
      </c>
      <c r="M26" s="13" t="s">
        <v>61</v>
      </c>
      <c r="N26" s="22" t="s">
        <v>62</v>
      </c>
      <c r="O26" s="13" t="s">
        <v>63</v>
      </c>
      <c r="P26" s="13" t="s">
        <v>64</v>
      </c>
      <c r="Q26" s="22" t="s">
        <v>65</v>
      </c>
      <c r="R26" s="22" t="s">
        <v>66</v>
      </c>
      <c r="S26" s="4" t="s">
        <v>11</v>
      </c>
      <c r="T26" s="3" t="s">
        <v>12</v>
      </c>
      <c r="U26" s="3"/>
      <c r="V26" s="4" t="s">
        <v>11</v>
      </c>
      <c r="W26" s="3" t="s">
        <v>12</v>
      </c>
      <c r="X26" s="3"/>
      <c r="Y26" s="4" t="s">
        <v>11</v>
      </c>
      <c r="Z26" s="3" t="s">
        <v>12</v>
      </c>
      <c r="AA26" s="3"/>
      <c r="AB26" s="4" t="s">
        <v>11</v>
      </c>
      <c r="AC26" s="3" t="s">
        <v>12</v>
      </c>
      <c r="AD26" s="3"/>
      <c r="AE26" s="4" t="s">
        <v>11</v>
      </c>
      <c r="AF26" s="3" t="s">
        <v>12</v>
      </c>
      <c r="AG26" s="3"/>
      <c r="AH26" s="4" t="s">
        <v>11</v>
      </c>
      <c r="AI26" s="3" t="s">
        <v>12</v>
      </c>
      <c r="AJ26" s="3"/>
      <c r="AK26" s="4" t="s">
        <v>11</v>
      </c>
      <c r="AL26" s="3" t="s">
        <v>12</v>
      </c>
      <c r="AM26" s="3"/>
      <c r="AN26" s="34" t="s">
        <v>11</v>
      </c>
      <c r="AO26" s="34" t="s">
        <v>12</v>
      </c>
      <c r="AP26" s="34"/>
      <c r="AQ26" s="1" t="s">
        <v>67</v>
      </c>
      <c r="AR26" s="1" t="s">
        <v>68</v>
      </c>
      <c r="AS26" s="1" t="s">
        <v>37</v>
      </c>
      <c r="AT26" s="2" t="s">
        <v>69</v>
      </c>
      <c r="AU26" s="1" t="s">
        <v>70</v>
      </c>
    </row>
    <row r="27" s="1" customFormat="1" spans="1:47">
      <c r="A27" s="13" t="s">
        <v>71</v>
      </c>
      <c r="B27" s="13">
        <f>G2</f>
        <v>1338.18733333333</v>
      </c>
      <c r="C27" s="16" t="s">
        <v>72</v>
      </c>
      <c r="D27" s="17">
        <v>5</v>
      </c>
      <c r="E27" s="16"/>
      <c r="F27" s="16"/>
      <c r="G27" s="13">
        <v>1</v>
      </c>
      <c r="H27" s="18">
        <f t="shared" ref="H27:H38" si="0">E28</f>
        <v>5</v>
      </c>
      <c r="I27" s="18">
        <f t="shared" ref="I27:I38" si="1">H27+273.15</f>
        <v>278.15</v>
      </c>
      <c r="J27" s="18">
        <f t="shared" ref="J27:J38" si="2">EXP(($C$16*(I27-$C$14))/($C$17*I27*$C$14))</f>
        <v>0.0330744063381255</v>
      </c>
      <c r="K27" s="18">
        <f t="shared" ref="K27:K38" si="3">$B$27/12</f>
        <v>111.515611111111</v>
      </c>
      <c r="L27" s="18">
        <f t="shared" ref="L27:L38" si="4">K27*$B$28/100</f>
        <v>1.11515611111111</v>
      </c>
      <c r="M27" s="13" t="s">
        <v>73</v>
      </c>
      <c r="N27" s="13"/>
      <c r="O27" s="18">
        <f>L27</f>
        <v>1.11515611111111</v>
      </c>
      <c r="P27" s="18">
        <f t="shared" ref="P27:P38" si="5">O27*J27</f>
        <v>0.0368831263493327</v>
      </c>
      <c r="Q27" s="24">
        <f t="shared" ref="Q27:Q38" si="6">P27*$B$29</f>
        <v>0.00442597516191993</v>
      </c>
      <c r="R27" s="18">
        <f t="shared" ref="R27:R38" si="7">L27*$B$29</f>
        <v>0.133818733333333</v>
      </c>
      <c r="S27" s="25">
        <f t="shared" ref="S27:S38" si="8">Q27/R27</f>
        <v>0.0330744063381255</v>
      </c>
      <c r="T27" s="3">
        <v>0.01</v>
      </c>
      <c r="U27" s="26">
        <f t="shared" ref="U27:U38" si="9">S27*T27</f>
        <v>0.000330744063381255</v>
      </c>
      <c r="V27" s="25"/>
      <c r="W27" s="3"/>
      <c r="X27" s="26"/>
      <c r="Y27" s="28">
        <v>0.02</v>
      </c>
      <c r="Z27" s="3">
        <v>0.21</v>
      </c>
      <c r="AA27" s="27">
        <f t="shared" ref="AA27:AA38" si="10">Y27*Z27</f>
        <v>0.0042</v>
      </c>
      <c r="AB27" s="3">
        <v>0.01</v>
      </c>
      <c r="AC27" s="3">
        <v>0.29</v>
      </c>
      <c r="AD27" s="27">
        <f t="shared" ref="AD27:AD38" si="11">AB27*AC27</f>
        <v>0.0029</v>
      </c>
      <c r="AE27" s="25"/>
      <c r="AF27" s="3"/>
      <c r="AG27" s="26"/>
      <c r="AH27" s="25"/>
      <c r="AI27" s="3"/>
      <c r="AJ27" s="26"/>
      <c r="AK27" s="1">
        <v>0.1</v>
      </c>
      <c r="AL27" s="27">
        <v>0.11</v>
      </c>
      <c r="AM27" s="27">
        <f t="shared" ref="AM27:AM38" si="12">AK27*AL27</f>
        <v>0.011</v>
      </c>
      <c r="AN27" s="3">
        <v>0.01</v>
      </c>
      <c r="AO27" s="3">
        <v>0.38</v>
      </c>
      <c r="AP27" s="3">
        <f t="shared" ref="AP27:AP38" si="13">AO27*AN27</f>
        <v>0.0038</v>
      </c>
      <c r="AQ27" s="1">
        <f t="shared" ref="AQ27:AQ38" si="14">(AP27+AM27+AD27+AA27+U27+X27+AG27+AJ27)</f>
        <v>0.0222307440633813</v>
      </c>
      <c r="AR27" s="29">
        <f t="shared" ref="AR27:AR38" si="15">$B$27/12</f>
        <v>111.515611111111</v>
      </c>
      <c r="AS27" s="1">
        <f t="shared" ref="AS27:AS38" si="16">$B$29</f>
        <v>0.12</v>
      </c>
      <c r="AT27" s="2">
        <f>$E$2/12</f>
        <v>0.585</v>
      </c>
      <c r="AU27" s="1">
        <f t="shared" ref="AU27:AU38" si="17">AT27*10000*AS27*0.67*AR27*AQ27</f>
        <v>1166.00814005415</v>
      </c>
    </row>
    <row r="28" s="1" customFormat="1" spans="1:47">
      <c r="A28" s="13" t="s">
        <v>74</v>
      </c>
      <c r="B28" s="13">
        <v>1</v>
      </c>
      <c r="C28" s="16">
        <v>1</v>
      </c>
      <c r="D28" s="19">
        <v>4.53134069496774</v>
      </c>
      <c r="E28" s="20">
        <f t="shared" ref="E28:E39" si="18">D27</f>
        <v>5</v>
      </c>
      <c r="F28" s="16" t="s">
        <v>73</v>
      </c>
      <c r="G28" s="13">
        <v>2</v>
      </c>
      <c r="H28" s="18">
        <f t="shared" si="0"/>
        <v>4.53134069496774</v>
      </c>
      <c r="I28" s="18">
        <f t="shared" si="1"/>
        <v>277.681340694968</v>
      </c>
      <c r="J28" s="18">
        <f t="shared" si="2"/>
        <v>0.0311769438111853</v>
      </c>
      <c r="K28" s="18">
        <f t="shared" si="3"/>
        <v>111.515611111111</v>
      </c>
      <c r="L28" s="18">
        <f t="shared" si="4"/>
        <v>1.11515611111111</v>
      </c>
      <c r="M28" s="13" t="s">
        <v>73</v>
      </c>
      <c r="N28" s="13"/>
      <c r="O28" s="18">
        <f t="shared" ref="O28:O38" si="19">L28+O27-P27-N28</f>
        <v>2.19342909587289</v>
      </c>
      <c r="P28" s="18">
        <f t="shared" si="5"/>
        <v>0.0683844156758481</v>
      </c>
      <c r="Q28" s="24">
        <f t="shared" si="6"/>
        <v>0.00820612988110177</v>
      </c>
      <c r="R28" s="18">
        <f t="shared" si="7"/>
        <v>0.133818733333333</v>
      </c>
      <c r="S28" s="25">
        <f t="shared" si="8"/>
        <v>0.0613227287143785</v>
      </c>
      <c r="T28" s="3">
        <v>0.01</v>
      </c>
      <c r="U28" s="26">
        <f t="shared" si="9"/>
        <v>0.000613227287143785</v>
      </c>
      <c r="V28" s="25"/>
      <c r="W28" s="3"/>
      <c r="X28" s="26"/>
      <c r="Y28" s="28">
        <v>0.02</v>
      </c>
      <c r="Z28" s="3">
        <v>0.21</v>
      </c>
      <c r="AA28" s="27">
        <f t="shared" si="10"/>
        <v>0.0042</v>
      </c>
      <c r="AB28" s="3">
        <v>0.01</v>
      </c>
      <c r="AC28" s="3">
        <v>0.29</v>
      </c>
      <c r="AD28" s="27">
        <f t="shared" si="11"/>
        <v>0.0029</v>
      </c>
      <c r="AE28" s="25"/>
      <c r="AF28" s="3"/>
      <c r="AG28" s="26"/>
      <c r="AH28" s="25"/>
      <c r="AI28" s="3"/>
      <c r="AJ28" s="26"/>
      <c r="AK28" s="27">
        <v>0.1</v>
      </c>
      <c r="AL28" s="27">
        <v>0.11</v>
      </c>
      <c r="AM28" s="27">
        <f t="shared" si="12"/>
        <v>0.011</v>
      </c>
      <c r="AN28" s="3">
        <v>0.01</v>
      </c>
      <c r="AO28" s="3">
        <v>0.38</v>
      </c>
      <c r="AP28" s="3">
        <f t="shared" si="13"/>
        <v>0.0038</v>
      </c>
      <c r="AQ28" s="1">
        <f t="shared" si="14"/>
        <v>0.0225132272871438</v>
      </c>
      <c r="AR28" s="29">
        <f t="shared" si="15"/>
        <v>111.515611111111</v>
      </c>
      <c r="AS28" s="1">
        <f t="shared" si="16"/>
        <v>0.12</v>
      </c>
      <c r="AT28" s="2">
        <f t="shared" ref="AT28:AT38" si="20">$E$2/12</f>
        <v>0.585</v>
      </c>
      <c r="AU28" s="1">
        <f t="shared" si="17"/>
        <v>1180.82445647598</v>
      </c>
    </row>
    <row r="29" s="1" customFormat="1" spans="1:47">
      <c r="A29" s="13" t="s">
        <v>37</v>
      </c>
      <c r="B29" s="13">
        <f>I2</f>
        <v>0.12</v>
      </c>
      <c r="C29" s="16">
        <v>2</v>
      </c>
      <c r="D29" s="19">
        <v>4.47038638424138</v>
      </c>
      <c r="E29" s="20">
        <f t="shared" si="18"/>
        <v>4.53134069496774</v>
      </c>
      <c r="F29" s="16" t="s">
        <v>73</v>
      </c>
      <c r="G29" s="13">
        <v>3</v>
      </c>
      <c r="H29" s="18">
        <f t="shared" si="0"/>
        <v>4.47038638424138</v>
      </c>
      <c r="I29" s="18">
        <f t="shared" si="1"/>
        <v>277.620386384241</v>
      </c>
      <c r="J29" s="18">
        <f t="shared" si="2"/>
        <v>0.0309378408358387</v>
      </c>
      <c r="K29" s="18">
        <f t="shared" si="3"/>
        <v>111.515611111111</v>
      </c>
      <c r="L29" s="18">
        <f t="shared" si="4"/>
        <v>1.11515611111111</v>
      </c>
      <c r="M29" s="13" t="s">
        <v>73</v>
      </c>
      <c r="N29" s="13"/>
      <c r="O29" s="18">
        <f t="shared" si="19"/>
        <v>3.24020079130815</v>
      </c>
      <c r="P29" s="18">
        <f t="shared" si="5"/>
        <v>0.10024481635765</v>
      </c>
      <c r="Q29" s="24">
        <f t="shared" si="6"/>
        <v>0.012029377962918</v>
      </c>
      <c r="R29" s="18">
        <f t="shared" si="7"/>
        <v>0.133818733333333</v>
      </c>
      <c r="S29" s="25">
        <f t="shared" si="8"/>
        <v>0.0898930789679026</v>
      </c>
      <c r="T29" s="3">
        <v>0.01</v>
      </c>
      <c r="U29" s="26">
        <f t="shared" si="9"/>
        <v>0.000898930789679026</v>
      </c>
      <c r="V29" s="25"/>
      <c r="W29" s="3"/>
      <c r="X29" s="26"/>
      <c r="Y29" s="28">
        <v>0.02</v>
      </c>
      <c r="Z29" s="3">
        <v>0.21</v>
      </c>
      <c r="AA29" s="27">
        <f t="shared" si="10"/>
        <v>0.0042</v>
      </c>
      <c r="AB29" s="3">
        <v>0.01</v>
      </c>
      <c r="AC29" s="3">
        <v>0.29</v>
      </c>
      <c r="AD29" s="27">
        <f t="shared" si="11"/>
        <v>0.0029</v>
      </c>
      <c r="AE29" s="25"/>
      <c r="AF29" s="3"/>
      <c r="AG29" s="26"/>
      <c r="AH29" s="25"/>
      <c r="AI29" s="3"/>
      <c r="AJ29" s="26"/>
      <c r="AK29" s="1">
        <v>0.1</v>
      </c>
      <c r="AL29" s="27">
        <v>0.11</v>
      </c>
      <c r="AM29" s="27">
        <f t="shared" si="12"/>
        <v>0.011</v>
      </c>
      <c r="AN29" s="3">
        <v>0.01</v>
      </c>
      <c r="AO29" s="3">
        <v>0.38</v>
      </c>
      <c r="AP29" s="3">
        <f t="shared" si="13"/>
        <v>0.0038</v>
      </c>
      <c r="AQ29" s="1">
        <f t="shared" si="14"/>
        <v>0.022798930789679</v>
      </c>
      <c r="AR29" s="29">
        <f t="shared" si="15"/>
        <v>111.515611111111</v>
      </c>
      <c r="AS29" s="1">
        <f t="shared" si="16"/>
        <v>0.12</v>
      </c>
      <c r="AT29" s="2">
        <f t="shared" si="20"/>
        <v>0.585</v>
      </c>
      <c r="AU29" s="1">
        <f t="shared" si="17"/>
        <v>1195.80967733266</v>
      </c>
    </row>
    <row r="30" s="1" customFormat="1" spans="1:47">
      <c r="A30" s="13"/>
      <c r="B30" s="13"/>
      <c r="C30" s="16">
        <v>3</v>
      </c>
      <c r="D30" s="19">
        <v>9.45497128419355</v>
      </c>
      <c r="E30" s="20">
        <f t="shared" si="18"/>
        <v>4.47038638424138</v>
      </c>
      <c r="F30" s="16" t="s">
        <v>73</v>
      </c>
      <c r="G30" s="13">
        <v>4</v>
      </c>
      <c r="H30" s="18">
        <f t="shared" si="0"/>
        <v>9.45497128419355</v>
      </c>
      <c r="I30" s="18">
        <f t="shared" si="1"/>
        <v>282.604971284194</v>
      </c>
      <c r="J30" s="18">
        <f t="shared" si="2"/>
        <v>0.0574310627635635</v>
      </c>
      <c r="K30" s="18">
        <f t="shared" si="3"/>
        <v>111.515611111111</v>
      </c>
      <c r="L30" s="18">
        <f t="shared" si="4"/>
        <v>1.11515611111111</v>
      </c>
      <c r="M30" s="13" t="s">
        <v>73</v>
      </c>
      <c r="N30" s="13"/>
      <c r="O30" s="18">
        <f t="shared" si="19"/>
        <v>4.25511208606161</v>
      </c>
      <c r="P30" s="18">
        <f t="shared" si="5"/>
        <v>0.244375609280602</v>
      </c>
      <c r="Q30" s="24">
        <f t="shared" si="6"/>
        <v>0.0293250731136723</v>
      </c>
      <c r="R30" s="18">
        <f t="shared" si="7"/>
        <v>0.133818733333333</v>
      </c>
      <c r="S30" s="25">
        <f t="shared" si="8"/>
        <v>0.219140268206137</v>
      </c>
      <c r="T30" s="3">
        <v>0.01</v>
      </c>
      <c r="U30" s="26">
        <f t="shared" si="9"/>
        <v>0.00219140268206138</v>
      </c>
      <c r="V30" s="25"/>
      <c r="W30" s="3"/>
      <c r="X30" s="26"/>
      <c r="Y30" s="28">
        <v>0.02</v>
      </c>
      <c r="Z30" s="3">
        <v>0.21</v>
      </c>
      <c r="AA30" s="27">
        <f t="shared" si="10"/>
        <v>0.0042</v>
      </c>
      <c r="AB30" s="3">
        <v>0.01</v>
      </c>
      <c r="AC30" s="3">
        <v>0.29</v>
      </c>
      <c r="AD30" s="27">
        <f t="shared" si="11"/>
        <v>0.0029</v>
      </c>
      <c r="AE30" s="25"/>
      <c r="AF30" s="3"/>
      <c r="AG30" s="26"/>
      <c r="AH30" s="25"/>
      <c r="AI30" s="3"/>
      <c r="AJ30" s="26"/>
      <c r="AK30" s="27">
        <v>0.1</v>
      </c>
      <c r="AL30" s="27">
        <v>0.11</v>
      </c>
      <c r="AM30" s="27">
        <f t="shared" si="12"/>
        <v>0.011</v>
      </c>
      <c r="AN30" s="3">
        <v>0.01</v>
      </c>
      <c r="AO30" s="3">
        <v>0.38</v>
      </c>
      <c r="AP30" s="3">
        <f t="shared" si="13"/>
        <v>0.0038</v>
      </c>
      <c r="AQ30" s="1">
        <f t="shared" si="14"/>
        <v>0.0240914026820614</v>
      </c>
      <c r="AR30" s="29">
        <f t="shared" si="15"/>
        <v>111.515611111111</v>
      </c>
      <c r="AS30" s="1">
        <f t="shared" si="16"/>
        <v>0.12</v>
      </c>
      <c r="AT30" s="2">
        <f t="shared" si="20"/>
        <v>0.585</v>
      </c>
      <c r="AU30" s="1">
        <f t="shared" si="17"/>
        <v>1263.60015447604</v>
      </c>
    </row>
    <row r="31" s="1" customFormat="1" spans="1:47">
      <c r="A31" s="13"/>
      <c r="B31" s="13"/>
      <c r="C31" s="16">
        <v>4</v>
      </c>
      <c r="D31" s="19">
        <v>17.258656201</v>
      </c>
      <c r="E31" s="20">
        <f t="shared" si="18"/>
        <v>9.45497128419355</v>
      </c>
      <c r="F31" s="16" t="s">
        <v>73</v>
      </c>
      <c r="G31" s="13">
        <v>5</v>
      </c>
      <c r="H31" s="18">
        <f t="shared" si="0"/>
        <v>17.258656201</v>
      </c>
      <c r="I31" s="18">
        <f t="shared" si="1"/>
        <v>290.408656201</v>
      </c>
      <c r="J31" s="18">
        <f t="shared" si="2"/>
        <v>0.144952256065171</v>
      </c>
      <c r="K31" s="18">
        <f t="shared" si="3"/>
        <v>111.515611111111</v>
      </c>
      <c r="L31" s="18">
        <f t="shared" si="4"/>
        <v>1.11515611111111</v>
      </c>
      <c r="M31" s="13" t="s">
        <v>75</v>
      </c>
      <c r="N31" s="18">
        <f>(O30-P30)*C22/100</f>
        <v>3.81019965294196</v>
      </c>
      <c r="O31" s="18">
        <f t="shared" si="19"/>
        <v>1.31569293495016</v>
      </c>
      <c r="P31" s="18">
        <f t="shared" si="5"/>
        <v>0.190712659210032</v>
      </c>
      <c r="Q31" s="24">
        <f t="shared" si="6"/>
        <v>0.0228855191052038</v>
      </c>
      <c r="R31" s="18">
        <f t="shared" si="7"/>
        <v>0.133818733333333</v>
      </c>
      <c r="S31" s="25">
        <f t="shared" si="8"/>
        <v>0.171018799349995</v>
      </c>
      <c r="T31" s="3">
        <v>0.01</v>
      </c>
      <c r="U31" s="26">
        <f t="shared" si="9"/>
        <v>0.00171018799349995</v>
      </c>
      <c r="V31" s="25"/>
      <c r="W31" s="3"/>
      <c r="X31" s="26"/>
      <c r="Y31" s="28">
        <v>0.04</v>
      </c>
      <c r="Z31" s="3">
        <v>0.21</v>
      </c>
      <c r="AA31" s="27">
        <f t="shared" si="10"/>
        <v>0.0084</v>
      </c>
      <c r="AB31" s="3">
        <v>0.015</v>
      </c>
      <c r="AC31" s="3">
        <v>0.29</v>
      </c>
      <c r="AD31" s="27">
        <f t="shared" si="11"/>
        <v>0.00435</v>
      </c>
      <c r="AE31" s="25"/>
      <c r="AF31" s="3"/>
      <c r="AG31" s="26"/>
      <c r="AH31" s="25"/>
      <c r="AI31" s="3"/>
      <c r="AJ31" s="26"/>
      <c r="AK31" s="1">
        <v>0.1</v>
      </c>
      <c r="AL31" s="27">
        <v>0.11</v>
      </c>
      <c r="AM31" s="27">
        <f t="shared" si="12"/>
        <v>0.011</v>
      </c>
      <c r="AN31" s="3">
        <v>0.015</v>
      </c>
      <c r="AO31" s="3">
        <v>0.38</v>
      </c>
      <c r="AP31" s="3">
        <f t="shared" si="13"/>
        <v>0.0057</v>
      </c>
      <c r="AQ31" s="1">
        <f t="shared" si="14"/>
        <v>0.0311601879934999</v>
      </c>
      <c r="AR31" s="29">
        <f t="shared" si="15"/>
        <v>111.515611111111</v>
      </c>
      <c r="AS31" s="1">
        <f t="shared" si="16"/>
        <v>0.12</v>
      </c>
      <c r="AT31" s="2">
        <f t="shared" si="20"/>
        <v>0.585</v>
      </c>
      <c r="AU31" s="1">
        <f t="shared" si="17"/>
        <v>1634.35972914135</v>
      </c>
    </row>
    <row r="32" s="1" customFormat="1" spans="1:47">
      <c r="A32" s="13"/>
      <c r="B32" s="13"/>
      <c r="C32" s="16">
        <v>5</v>
      </c>
      <c r="D32" s="19">
        <v>20.9788478535484</v>
      </c>
      <c r="E32" s="20">
        <f t="shared" si="18"/>
        <v>17.258656201</v>
      </c>
      <c r="F32" s="16" t="s">
        <v>75</v>
      </c>
      <c r="G32" s="13">
        <v>6</v>
      </c>
      <c r="H32" s="18">
        <f t="shared" si="0"/>
        <v>20.9788478535484</v>
      </c>
      <c r="I32" s="18">
        <f t="shared" si="1"/>
        <v>294.128847853548</v>
      </c>
      <c r="J32" s="18">
        <f t="shared" si="2"/>
        <v>0.221510691053435</v>
      </c>
      <c r="K32" s="18">
        <f t="shared" si="3"/>
        <v>111.515611111111</v>
      </c>
      <c r="L32" s="18">
        <f t="shared" si="4"/>
        <v>1.11515611111111</v>
      </c>
      <c r="M32" s="13" t="s">
        <v>73</v>
      </c>
      <c r="N32" s="13"/>
      <c r="O32" s="18">
        <f t="shared" si="19"/>
        <v>2.24013638685124</v>
      </c>
      <c r="P32" s="18">
        <f t="shared" si="5"/>
        <v>0.496214159105363</v>
      </c>
      <c r="Q32" s="24">
        <f t="shared" si="6"/>
        <v>0.0595456990926436</v>
      </c>
      <c r="R32" s="18">
        <f t="shared" si="7"/>
        <v>0.133818733333333</v>
      </c>
      <c r="S32" s="25">
        <f t="shared" si="8"/>
        <v>0.444972819644909</v>
      </c>
      <c r="T32" s="3">
        <v>0.01</v>
      </c>
      <c r="U32" s="26">
        <f t="shared" si="9"/>
        <v>0.00444972819644909</v>
      </c>
      <c r="V32" s="25"/>
      <c r="W32" s="3"/>
      <c r="X32" s="26"/>
      <c r="Y32" s="28">
        <v>0.04</v>
      </c>
      <c r="Z32" s="3">
        <v>0.21</v>
      </c>
      <c r="AA32" s="27">
        <f t="shared" si="10"/>
        <v>0.0084</v>
      </c>
      <c r="AB32" s="3">
        <v>0.015</v>
      </c>
      <c r="AC32" s="3">
        <v>0.29</v>
      </c>
      <c r="AD32" s="27">
        <f t="shared" si="11"/>
        <v>0.00435</v>
      </c>
      <c r="AE32" s="25"/>
      <c r="AF32" s="3"/>
      <c r="AG32" s="26"/>
      <c r="AH32" s="25"/>
      <c r="AI32" s="3"/>
      <c r="AJ32" s="26"/>
      <c r="AK32" s="27">
        <v>0.1</v>
      </c>
      <c r="AL32" s="27">
        <v>0.11</v>
      </c>
      <c r="AM32" s="27">
        <f t="shared" si="12"/>
        <v>0.011</v>
      </c>
      <c r="AN32" s="3">
        <v>0.015</v>
      </c>
      <c r="AO32" s="3">
        <v>0.38</v>
      </c>
      <c r="AP32" s="3">
        <f t="shared" si="13"/>
        <v>0.0057</v>
      </c>
      <c r="AQ32" s="1">
        <f t="shared" si="14"/>
        <v>0.0338997281964491</v>
      </c>
      <c r="AR32" s="29">
        <f t="shared" si="15"/>
        <v>111.515611111111</v>
      </c>
      <c r="AS32" s="1">
        <f t="shared" si="16"/>
        <v>0.12</v>
      </c>
      <c r="AT32" s="2">
        <f t="shared" si="20"/>
        <v>0.585</v>
      </c>
      <c r="AU32" s="1">
        <f t="shared" si="17"/>
        <v>1778.04930460212</v>
      </c>
    </row>
    <row r="33" s="1" customFormat="1" spans="1:47">
      <c r="A33" s="13"/>
      <c r="B33" s="13"/>
      <c r="C33" s="16">
        <v>6</v>
      </c>
      <c r="D33" s="19">
        <v>24.4446986443333</v>
      </c>
      <c r="E33" s="20">
        <f t="shared" si="18"/>
        <v>20.9788478535484</v>
      </c>
      <c r="F33" s="16" t="s">
        <v>73</v>
      </c>
      <c r="G33" s="13">
        <v>7</v>
      </c>
      <c r="H33" s="18">
        <f t="shared" si="0"/>
        <v>24.4446986443333</v>
      </c>
      <c r="I33" s="18">
        <f t="shared" si="1"/>
        <v>297.594698644333</v>
      </c>
      <c r="J33" s="18">
        <f t="shared" si="2"/>
        <v>0.325709203779272</v>
      </c>
      <c r="K33" s="18">
        <f t="shared" si="3"/>
        <v>111.515611111111</v>
      </c>
      <c r="L33" s="18">
        <f t="shared" si="4"/>
        <v>1.11515611111111</v>
      </c>
      <c r="M33" s="13" t="s">
        <v>73</v>
      </c>
      <c r="N33" s="13"/>
      <c r="O33" s="18">
        <f t="shared" si="19"/>
        <v>2.85907833885699</v>
      </c>
      <c r="P33" s="18">
        <f t="shared" si="5"/>
        <v>0.931228129291673</v>
      </c>
      <c r="Q33" s="24">
        <f t="shared" si="6"/>
        <v>0.111747375515001</v>
      </c>
      <c r="R33" s="18">
        <f t="shared" si="7"/>
        <v>0.133818733333333</v>
      </c>
      <c r="S33" s="25">
        <f t="shared" si="8"/>
        <v>0.83506526127882</v>
      </c>
      <c r="T33" s="3">
        <v>0.01</v>
      </c>
      <c r="U33" s="26">
        <f t="shared" si="9"/>
        <v>0.0083506526127882</v>
      </c>
      <c r="V33" s="25"/>
      <c r="W33" s="3"/>
      <c r="X33" s="26"/>
      <c r="Y33" s="28">
        <v>0.05</v>
      </c>
      <c r="Z33" s="3">
        <v>0.21</v>
      </c>
      <c r="AA33" s="27">
        <f t="shared" si="10"/>
        <v>0.0105</v>
      </c>
      <c r="AB33" s="3">
        <v>0.02</v>
      </c>
      <c r="AC33" s="3">
        <v>0.29</v>
      </c>
      <c r="AD33" s="27">
        <f t="shared" si="11"/>
        <v>0.0058</v>
      </c>
      <c r="AE33" s="25"/>
      <c r="AF33" s="3"/>
      <c r="AG33" s="26"/>
      <c r="AH33" s="25"/>
      <c r="AI33" s="3"/>
      <c r="AJ33" s="26"/>
      <c r="AK33" s="1">
        <v>0.1</v>
      </c>
      <c r="AL33" s="27">
        <v>0.11</v>
      </c>
      <c r="AM33" s="27">
        <f t="shared" si="12"/>
        <v>0.011</v>
      </c>
      <c r="AN33" s="3">
        <v>0.015</v>
      </c>
      <c r="AO33" s="3">
        <v>0.38</v>
      </c>
      <c r="AP33" s="3">
        <f t="shared" si="13"/>
        <v>0.0057</v>
      </c>
      <c r="AQ33" s="1">
        <f t="shared" si="14"/>
        <v>0.0413506526127882</v>
      </c>
      <c r="AR33" s="29">
        <f t="shared" si="15"/>
        <v>111.515611111111</v>
      </c>
      <c r="AS33" s="1">
        <f t="shared" si="16"/>
        <v>0.12</v>
      </c>
      <c r="AT33" s="2">
        <f t="shared" si="20"/>
        <v>0.585</v>
      </c>
      <c r="AU33" s="1">
        <f t="shared" si="17"/>
        <v>2168.85217182105</v>
      </c>
    </row>
    <row r="34" s="1" customFormat="1" spans="1:47">
      <c r="A34" s="13"/>
      <c r="B34" s="13"/>
      <c r="C34" s="16">
        <v>7</v>
      </c>
      <c r="D34" s="19">
        <v>29.4294765864516</v>
      </c>
      <c r="E34" s="20">
        <f t="shared" si="18"/>
        <v>24.4446986443333</v>
      </c>
      <c r="F34" s="16" t="s">
        <v>73</v>
      </c>
      <c r="G34" s="13">
        <v>8</v>
      </c>
      <c r="H34" s="18">
        <f t="shared" si="0"/>
        <v>29.4294765864516</v>
      </c>
      <c r="I34" s="18">
        <f t="shared" si="1"/>
        <v>302.579476586452</v>
      </c>
      <c r="J34" s="18">
        <f t="shared" si="2"/>
        <v>0.558366242388379</v>
      </c>
      <c r="K34" s="18">
        <f t="shared" si="3"/>
        <v>111.515611111111</v>
      </c>
      <c r="L34" s="18">
        <f t="shared" si="4"/>
        <v>1.11515611111111</v>
      </c>
      <c r="M34" s="13" t="s">
        <v>73</v>
      </c>
      <c r="N34" s="13"/>
      <c r="O34" s="18">
        <f t="shared" si="19"/>
        <v>3.04300632067643</v>
      </c>
      <c r="P34" s="18">
        <f t="shared" si="5"/>
        <v>1.69911200484018</v>
      </c>
      <c r="Q34" s="24">
        <f t="shared" si="6"/>
        <v>0.203893440580822</v>
      </c>
      <c r="R34" s="18">
        <f t="shared" si="7"/>
        <v>0.133818733333333</v>
      </c>
      <c r="S34" s="25">
        <f t="shared" si="8"/>
        <v>1.52365394217966</v>
      </c>
      <c r="T34" s="3">
        <v>0.01</v>
      </c>
      <c r="U34" s="26">
        <f t="shared" si="9"/>
        <v>0.0152365394217966</v>
      </c>
      <c r="V34" s="25"/>
      <c r="W34" s="3"/>
      <c r="X34" s="26"/>
      <c r="Y34" s="28">
        <v>0.05</v>
      </c>
      <c r="Z34" s="3">
        <v>0.21</v>
      </c>
      <c r="AA34" s="27">
        <f t="shared" si="10"/>
        <v>0.0105</v>
      </c>
      <c r="AB34" s="3">
        <v>0.02</v>
      </c>
      <c r="AC34" s="3">
        <v>0.29</v>
      </c>
      <c r="AD34" s="27">
        <f t="shared" si="11"/>
        <v>0.0058</v>
      </c>
      <c r="AE34" s="25"/>
      <c r="AF34" s="3"/>
      <c r="AG34" s="26"/>
      <c r="AH34" s="25"/>
      <c r="AI34" s="3"/>
      <c r="AJ34" s="26"/>
      <c r="AK34" s="27">
        <v>0.1</v>
      </c>
      <c r="AL34" s="27">
        <v>0.11</v>
      </c>
      <c r="AM34" s="27">
        <f t="shared" si="12"/>
        <v>0.011</v>
      </c>
      <c r="AN34" s="3">
        <v>0.015</v>
      </c>
      <c r="AO34" s="3">
        <v>0.38</v>
      </c>
      <c r="AP34" s="3">
        <f t="shared" si="13"/>
        <v>0.0057</v>
      </c>
      <c r="AQ34" s="1">
        <f t="shared" si="14"/>
        <v>0.0482365394217966</v>
      </c>
      <c r="AR34" s="29">
        <f t="shared" si="15"/>
        <v>111.515611111111</v>
      </c>
      <c r="AS34" s="1">
        <f t="shared" si="16"/>
        <v>0.12</v>
      </c>
      <c r="AT34" s="2">
        <f t="shared" si="20"/>
        <v>0.585</v>
      </c>
      <c r="AU34" s="1">
        <f t="shared" si="17"/>
        <v>2530.01867384653</v>
      </c>
    </row>
    <row r="35" s="1" customFormat="1" spans="1:47">
      <c r="A35" s="13"/>
      <c r="B35" s="13"/>
      <c r="C35" s="16">
        <v>8</v>
      </c>
      <c r="D35" s="19">
        <v>28.6839775812903</v>
      </c>
      <c r="E35" s="20">
        <f t="shared" si="18"/>
        <v>29.4294765864516</v>
      </c>
      <c r="F35" s="16" t="s">
        <v>73</v>
      </c>
      <c r="G35" s="13">
        <v>9</v>
      </c>
      <c r="H35" s="18">
        <f t="shared" si="0"/>
        <v>28.6839775812903</v>
      </c>
      <c r="I35" s="18">
        <f t="shared" si="1"/>
        <v>301.83397758129</v>
      </c>
      <c r="J35" s="18">
        <f t="shared" si="2"/>
        <v>0.515705349818537</v>
      </c>
      <c r="K35" s="18">
        <f t="shared" si="3"/>
        <v>111.515611111111</v>
      </c>
      <c r="L35" s="18">
        <f t="shared" si="4"/>
        <v>1.11515611111111</v>
      </c>
      <c r="M35" s="13" t="s">
        <v>73</v>
      </c>
      <c r="N35" s="13"/>
      <c r="O35" s="18">
        <f t="shared" si="19"/>
        <v>2.45905042694735</v>
      </c>
      <c r="P35" s="18">
        <f t="shared" si="5"/>
        <v>1.26814546065031</v>
      </c>
      <c r="Q35" s="24">
        <f t="shared" si="6"/>
        <v>0.152177455278037</v>
      </c>
      <c r="R35" s="18">
        <f t="shared" si="7"/>
        <v>0.133818733333333</v>
      </c>
      <c r="S35" s="25">
        <f t="shared" si="8"/>
        <v>1.13719097085588</v>
      </c>
      <c r="T35" s="3">
        <v>0.01</v>
      </c>
      <c r="U35" s="26">
        <f t="shared" si="9"/>
        <v>0.0113719097085588</v>
      </c>
      <c r="V35" s="25"/>
      <c r="W35" s="3"/>
      <c r="X35" s="26"/>
      <c r="Y35" s="28">
        <v>0.04</v>
      </c>
      <c r="Z35" s="3">
        <v>0.21</v>
      </c>
      <c r="AA35" s="27">
        <f t="shared" si="10"/>
        <v>0.0084</v>
      </c>
      <c r="AB35" s="3">
        <v>0.015</v>
      </c>
      <c r="AC35" s="3">
        <v>0.29</v>
      </c>
      <c r="AD35" s="27">
        <f t="shared" si="11"/>
        <v>0.00435</v>
      </c>
      <c r="AE35" s="25"/>
      <c r="AF35" s="3"/>
      <c r="AG35" s="26"/>
      <c r="AH35" s="25"/>
      <c r="AI35" s="3"/>
      <c r="AJ35" s="26"/>
      <c r="AK35" s="1">
        <v>0.1</v>
      </c>
      <c r="AL35" s="27">
        <v>0.11</v>
      </c>
      <c r="AM35" s="27">
        <f t="shared" si="12"/>
        <v>0.011</v>
      </c>
      <c r="AN35" s="3">
        <v>0.015</v>
      </c>
      <c r="AO35" s="3">
        <v>0.38</v>
      </c>
      <c r="AP35" s="3">
        <f t="shared" si="13"/>
        <v>0.0057</v>
      </c>
      <c r="AQ35" s="1">
        <f t="shared" si="14"/>
        <v>0.0408219097085588</v>
      </c>
      <c r="AR35" s="29">
        <f t="shared" si="15"/>
        <v>111.515611111111</v>
      </c>
      <c r="AS35" s="1">
        <f t="shared" si="16"/>
        <v>0.12</v>
      </c>
      <c r="AT35" s="2">
        <f t="shared" si="20"/>
        <v>0.585</v>
      </c>
      <c r="AU35" s="1">
        <f t="shared" si="17"/>
        <v>2141.11947297077</v>
      </c>
    </row>
    <row r="36" s="1" customFormat="1" spans="1:47">
      <c r="A36" s="13"/>
      <c r="B36" s="13"/>
      <c r="C36" s="16">
        <v>9</v>
      </c>
      <c r="D36" s="19">
        <v>23.2164025486667</v>
      </c>
      <c r="E36" s="20">
        <f t="shared" si="18"/>
        <v>28.6839775812903</v>
      </c>
      <c r="F36" s="16" t="s">
        <v>73</v>
      </c>
      <c r="G36" s="13">
        <v>10</v>
      </c>
      <c r="H36" s="18">
        <f t="shared" si="0"/>
        <v>23.2164025486667</v>
      </c>
      <c r="I36" s="18">
        <f t="shared" si="1"/>
        <v>296.366402548667</v>
      </c>
      <c r="J36" s="18">
        <f t="shared" si="2"/>
        <v>0.284406175857151</v>
      </c>
      <c r="K36" s="18">
        <f t="shared" si="3"/>
        <v>111.515611111111</v>
      </c>
      <c r="L36" s="18">
        <f t="shared" si="4"/>
        <v>1.11515611111111</v>
      </c>
      <c r="M36" s="13" t="s">
        <v>73</v>
      </c>
      <c r="N36" s="13"/>
      <c r="O36" s="18">
        <f t="shared" si="19"/>
        <v>2.30606107740816</v>
      </c>
      <c r="P36" s="18">
        <f t="shared" si="5"/>
        <v>0.655858012318676</v>
      </c>
      <c r="Q36" s="24">
        <f t="shared" si="6"/>
        <v>0.0787029614782411</v>
      </c>
      <c r="R36" s="18">
        <f t="shared" si="7"/>
        <v>0.133818733333333</v>
      </c>
      <c r="S36" s="25">
        <f t="shared" si="8"/>
        <v>0.588131119745375</v>
      </c>
      <c r="T36" s="3">
        <v>0.01</v>
      </c>
      <c r="U36" s="26">
        <f t="shared" si="9"/>
        <v>0.00588131119745375</v>
      </c>
      <c r="V36" s="25"/>
      <c r="W36" s="3"/>
      <c r="X36" s="26"/>
      <c r="Y36" s="28">
        <v>0.04</v>
      </c>
      <c r="Z36" s="3">
        <v>0.21</v>
      </c>
      <c r="AA36" s="27">
        <f t="shared" si="10"/>
        <v>0.0084</v>
      </c>
      <c r="AB36" s="3">
        <v>0.015</v>
      </c>
      <c r="AC36" s="3">
        <v>0.29</v>
      </c>
      <c r="AD36" s="27">
        <f t="shared" si="11"/>
        <v>0.00435</v>
      </c>
      <c r="AE36" s="25"/>
      <c r="AF36" s="3"/>
      <c r="AG36" s="26"/>
      <c r="AH36" s="25"/>
      <c r="AI36" s="3"/>
      <c r="AJ36" s="26"/>
      <c r="AK36" s="27">
        <v>0.1</v>
      </c>
      <c r="AL36" s="27">
        <v>0.11</v>
      </c>
      <c r="AM36" s="27">
        <f t="shared" si="12"/>
        <v>0.011</v>
      </c>
      <c r="AN36" s="3">
        <v>0.015</v>
      </c>
      <c r="AO36" s="3">
        <v>0.38</v>
      </c>
      <c r="AP36" s="3">
        <f t="shared" si="13"/>
        <v>0.0057</v>
      </c>
      <c r="AQ36" s="1">
        <f t="shared" si="14"/>
        <v>0.0353313111974537</v>
      </c>
      <c r="AR36" s="29">
        <f t="shared" si="15"/>
        <v>111.515611111111</v>
      </c>
      <c r="AS36" s="1">
        <f t="shared" si="16"/>
        <v>0.12</v>
      </c>
      <c r="AT36" s="2">
        <f t="shared" si="20"/>
        <v>0.585</v>
      </c>
      <c r="AU36" s="1">
        <f t="shared" si="17"/>
        <v>1853.13619452247</v>
      </c>
    </row>
    <row r="37" s="1" customFormat="1" spans="1:47">
      <c r="A37" s="13"/>
      <c r="B37" s="13"/>
      <c r="C37" s="16">
        <v>10</v>
      </c>
      <c r="D37" s="19">
        <v>19.4012155077419</v>
      </c>
      <c r="E37" s="20">
        <f t="shared" si="18"/>
        <v>23.2164025486667</v>
      </c>
      <c r="F37" s="16" t="s">
        <v>73</v>
      </c>
      <c r="G37" s="13">
        <v>11</v>
      </c>
      <c r="H37" s="18">
        <f t="shared" si="0"/>
        <v>19.4012155077419</v>
      </c>
      <c r="I37" s="18">
        <f t="shared" si="1"/>
        <v>292.551215507742</v>
      </c>
      <c r="J37" s="18">
        <f t="shared" si="2"/>
        <v>0.185295684650326</v>
      </c>
      <c r="K37" s="18">
        <f t="shared" si="3"/>
        <v>111.515611111111</v>
      </c>
      <c r="L37" s="18">
        <f t="shared" si="4"/>
        <v>1.11515611111111</v>
      </c>
      <c r="M37" s="13" t="s">
        <v>75</v>
      </c>
      <c r="N37" s="18">
        <f>(O36-P36)*C22/100</f>
        <v>1.56769291183501</v>
      </c>
      <c r="O37" s="18">
        <f t="shared" si="19"/>
        <v>1.19766626436559</v>
      </c>
      <c r="P37" s="18">
        <f t="shared" si="5"/>
        <v>0.221922390438219</v>
      </c>
      <c r="Q37" s="24">
        <f t="shared" si="6"/>
        <v>0.0266306868525863</v>
      </c>
      <c r="R37" s="18">
        <f t="shared" si="7"/>
        <v>0.133818733333333</v>
      </c>
      <c r="S37" s="25">
        <f t="shared" si="8"/>
        <v>0.199005671248218</v>
      </c>
      <c r="T37" s="3">
        <v>0.01</v>
      </c>
      <c r="U37" s="26">
        <f t="shared" si="9"/>
        <v>0.00199005671248218</v>
      </c>
      <c r="V37" s="25"/>
      <c r="W37" s="3"/>
      <c r="X37" s="26"/>
      <c r="Y37" s="28">
        <v>0.02</v>
      </c>
      <c r="Z37" s="3">
        <v>0.21</v>
      </c>
      <c r="AA37" s="27">
        <f t="shared" si="10"/>
        <v>0.0042</v>
      </c>
      <c r="AB37" s="3">
        <v>0.01</v>
      </c>
      <c r="AC37" s="3">
        <v>0.29</v>
      </c>
      <c r="AD37" s="27">
        <f t="shared" si="11"/>
        <v>0.0029</v>
      </c>
      <c r="AE37" s="25"/>
      <c r="AF37" s="3"/>
      <c r="AG37" s="26"/>
      <c r="AH37" s="25"/>
      <c r="AI37" s="3"/>
      <c r="AJ37" s="26"/>
      <c r="AK37" s="1">
        <v>0.1</v>
      </c>
      <c r="AL37" s="27">
        <v>0.11</v>
      </c>
      <c r="AM37" s="27">
        <f t="shared" si="12"/>
        <v>0.011</v>
      </c>
      <c r="AN37" s="3">
        <v>0.01</v>
      </c>
      <c r="AO37" s="3">
        <v>0.38</v>
      </c>
      <c r="AP37" s="3">
        <f t="shared" si="13"/>
        <v>0.0038</v>
      </c>
      <c r="AQ37" s="1">
        <f t="shared" si="14"/>
        <v>0.0238900567124822</v>
      </c>
      <c r="AR37" s="29">
        <f t="shared" si="15"/>
        <v>111.515611111111</v>
      </c>
      <c r="AS37" s="1">
        <f t="shared" si="16"/>
        <v>0.12</v>
      </c>
      <c r="AT37" s="2">
        <f t="shared" si="20"/>
        <v>0.585</v>
      </c>
      <c r="AU37" s="1">
        <f t="shared" si="17"/>
        <v>1253.03950752571</v>
      </c>
    </row>
    <row r="38" s="1" customFormat="1" spans="1:48">
      <c r="A38" s="13"/>
      <c r="B38" s="13"/>
      <c r="C38" s="16">
        <v>11</v>
      </c>
      <c r="D38" s="19">
        <v>12.0598177385333</v>
      </c>
      <c r="E38" s="20">
        <f t="shared" si="18"/>
        <v>19.4012155077419</v>
      </c>
      <c r="F38" s="16" t="s">
        <v>75</v>
      </c>
      <c r="G38" s="13">
        <v>12</v>
      </c>
      <c r="H38" s="18">
        <f t="shared" si="0"/>
        <v>12.0598177385333</v>
      </c>
      <c r="I38" s="18">
        <f t="shared" si="1"/>
        <v>285.209817738533</v>
      </c>
      <c r="J38" s="18">
        <f t="shared" si="2"/>
        <v>0.0786693854926114</v>
      </c>
      <c r="K38" s="18">
        <f t="shared" si="3"/>
        <v>111.515611111111</v>
      </c>
      <c r="L38" s="18">
        <f t="shared" si="4"/>
        <v>1.11515611111111</v>
      </c>
      <c r="M38" s="13" t="s">
        <v>73</v>
      </c>
      <c r="N38" s="13"/>
      <c r="O38" s="18">
        <f t="shared" si="19"/>
        <v>2.09089998503848</v>
      </c>
      <c r="P38" s="18">
        <f t="shared" si="5"/>
        <v>0.164489816949487</v>
      </c>
      <c r="Q38" s="24">
        <f t="shared" si="6"/>
        <v>0.0197387780339385</v>
      </c>
      <c r="R38" s="18">
        <f t="shared" si="7"/>
        <v>0.133818733333333</v>
      </c>
      <c r="S38" s="25">
        <f t="shared" si="8"/>
        <v>0.147503847497723</v>
      </c>
      <c r="T38" s="3">
        <v>0.01</v>
      </c>
      <c r="U38" s="26">
        <f t="shared" si="9"/>
        <v>0.00147503847497723</v>
      </c>
      <c r="V38" s="25"/>
      <c r="W38" s="3"/>
      <c r="X38" s="26"/>
      <c r="Y38" s="28">
        <v>0.02</v>
      </c>
      <c r="Z38" s="3">
        <v>0.21</v>
      </c>
      <c r="AA38" s="27">
        <f t="shared" si="10"/>
        <v>0.0042</v>
      </c>
      <c r="AB38" s="3">
        <v>0.01</v>
      </c>
      <c r="AC38" s="3">
        <v>0.29</v>
      </c>
      <c r="AD38" s="27">
        <f t="shared" si="11"/>
        <v>0.0029</v>
      </c>
      <c r="AE38" s="25"/>
      <c r="AF38" s="3"/>
      <c r="AG38" s="26"/>
      <c r="AH38" s="25"/>
      <c r="AI38" s="3"/>
      <c r="AJ38" s="26"/>
      <c r="AK38" s="27">
        <v>0.1</v>
      </c>
      <c r="AL38" s="27">
        <v>0.11</v>
      </c>
      <c r="AM38" s="27">
        <f t="shared" si="12"/>
        <v>0.011</v>
      </c>
      <c r="AN38" s="3">
        <v>0.01</v>
      </c>
      <c r="AO38" s="3">
        <v>0.38</v>
      </c>
      <c r="AP38" s="3">
        <f t="shared" si="13"/>
        <v>0.0038</v>
      </c>
      <c r="AQ38" s="1">
        <f t="shared" si="14"/>
        <v>0.0233750384749772</v>
      </c>
      <c r="AR38" s="29">
        <f t="shared" si="15"/>
        <v>111.515611111111</v>
      </c>
      <c r="AS38" s="1">
        <f t="shared" si="16"/>
        <v>0.12</v>
      </c>
      <c r="AT38" s="2">
        <f t="shared" si="20"/>
        <v>0.585</v>
      </c>
      <c r="AU38" s="1">
        <f t="shared" si="17"/>
        <v>1226.02667091102</v>
      </c>
      <c r="AV38" s="1">
        <f>SUM(AU27:AU38)</f>
        <v>19390.8441536798</v>
      </c>
    </row>
    <row r="39" s="1" customFormat="1" spans="1:46">
      <c r="A39" s="13"/>
      <c r="B39" s="13"/>
      <c r="C39" s="16">
        <v>12</v>
      </c>
      <c r="D39" s="19">
        <v>6.06113052890323</v>
      </c>
      <c r="E39" s="20">
        <f t="shared" si="18"/>
        <v>12.0598177385333</v>
      </c>
      <c r="F39" s="16" t="s">
        <v>73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T39" s="2"/>
    </row>
    <row r="40" s="1" customFormat="1" spans="19:46">
      <c r="S40" s="23" t="s">
        <v>44</v>
      </c>
      <c r="T40" s="23"/>
      <c r="U40" s="23"/>
      <c r="V40" s="23" t="s">
        <v>45</v>
      </c>
      <c r="W40" s="23"/>
      <c r="X40" s="23"/>
      <c r="Y40" s="23" t="s">
        <v>46</v>
      </c>
      <c r="Z40" s="23"/>
      <c r="AA40" s="23"/>
      <c r="AB40" s="23" t="s">
        <v>47</v>
      </c>
      <c r="AC40" s="23"/>
      <c r="AD40" s="23"/>
      <c r="AE40" s="23" t="s">
        <v>48</v>
      </c>
      <c r="AF40" s="23"/>
      <c r="AG40" s="23"/>
      <c r="AH40" s="23" t="s">
        <v>49</v>
      </c>
      <c r="AI40" s="23"/>
      <c r="AJ40" s="23"/>
      <c r="AK40" s="31" t="s">
        <v>50</v>
      </c>
      <c r="AL40" s="32"/>
      <c r="AM40" s="33"/>
      <c r="AN40" s="23" t="s">
        <v>51</v>
      </c>
      <c r="AO40" s="23"/>
      <c r="AP40" s="23"/>
      <c r="AT40" s="2"/>
    </row>
    <row r="41" s="1" customFormat="1" spans="1:47">
      <c r="A41" s="15" t="s">
        <v>4</v>
      </c>
      <c r="B41" s="15"/>
      <c r="C41" s="16" t="s">
        <v>53</v>
      </c>
      <c r="D41" s="16" t="s">
        <v>54</v>
      </c>
      <c r="E41" s="16" t="s">
        <v>55</v>
      </c>
      <c r="F41" s="16" t="s">
        <v>56</v>
      </c>
      <c r="G41" s="13" t="s">
        <v>53</v>
      </c>
      <c r="H41" s="13" t="s">
        <v>55</v>
      </c>
      <c r="I41" s="13" t="s">
        <v>57</v>
      </c>
      <c r="J41" s="13" t="s">
        <v>58</v>
      </c>
      <c r="K41" s="22" t="s">
        <v>59</v>
      </c>
      <c r="L41" s="22" t="s">
        <v>60</v>
      </c>
      <c r="M41" s="13" t="s">
        <v>61</v>
      </c>
      <c r="N41" s="22" t="s">
        <v>62</v>
      </c>
      <c r="O41" s="13" t="s">
        <v>63</v>
      </c>
      <c r="P41" s="13" t="s">
        <v>64</v>
      </c>
      <c r="Q41" s="22" t="s">
        <v>65</v>
      </c>
      <c r="R41" s="22" t="s">
        <v>66</v>
      </c>
      <c r="S41" s="4" t="s">
        <v>11</v>
      </c>
      <c r="T41" s="3" t="s">
        <v>12</v>
      </c>
      <c r="U41" s="3"/>
      <c r="V41" s="4" t="s">
        <v>11</v>
      </c>
      <c r="W41" s="3" t="s">
        <v>12</v>
      </c>
      <c r="X41" s="3"/>
      <c r="Y41" s="4" t="s">
        <v>11</v>
      </c>
      <c r="Z41" s="3" t="s">
        <v>12</v>
      </c>
      <c r="AA41" s="3"/>
      <c r="AB41" s="4" t="s">
        <v>11</v>
      </c>
      <c r="AC41" s="3" t="s">
        <v>12</v>
      </c>
      <c r="AD41" s="3"/>
      <c r="AE41" s="4" t="s">
        <v>11</v>
      </c>
      <c r="AF41" s="3" t="s">
        <v>12</v>
      </c>
      <c r="AG41" s="3"/>
      <c r="AH41" s="4" t="s">
        <v>11</v>
      </c>
      <c r="AI41" s="3" t="s">
        <v>12</v>
      </c>
      <c r="AJ41" s="3"/>
      <c r="AK41" s="4" t="s">
        <v>11</v>
      </c>
      <c r="AL41" s="3" t="s">
        <v>12</v>
      </c>
      <c r="AM41" s="3"/>
      <c r="AN41" s="34" t="s">
        <v>11</v>
      </c>
      <c r="AO41" s="34" t="s">
        <v>12</v>
      </c>
      <c r="AP41" s="34"/>
      <c r="AQ41" s="1" t="s">
        <v>67</v>
      </c>
      <c r="AR41" s="1" t="s">
        <v>68</v>
      </c>
      <c r="AS41" s="1" t="s">
        <v>37</v>
      </c>
      <c r="AT41" s="2" t="s">
        <v>69</v>
      </c>
      <c r="AU41" s="1" t="s">
        <v>70</v>
      </c>
    </row>
    <row r="42" s="1" customFormat="1" spans="1:47">
      <c r="A42" s="13" t="s">
        <v>71</v>
      </c>
      <c r="B42" s="13">
        <f>G5</f>
        <v>92.50925</v>
      </c>
      <c r="C42" s="16" t="s">
        <v>72</v>
      </c>
      <c r="D42" s="17">
        <v>5</v>
      </c>
      <c r="E42" s="16"/>
      <c r="F42" s="16"/>
      <c r="G42" s="13">
        <v>1</v>
      </c>
      <c r="H42" s="18">
        <f t="shared" ref="H42:H53" si="21">E43</f>
        <v>5</v>
      </c>
      <c r="I42" s="18">
        <f t="shared" ref="I42:I53" si="22">H42+273.15</f>
        <v>278.15</v>
      </c>
      <c r="J42" s="18">
        <f t="shared" ref="J42:J53" si="23">EXP(($C$16*(I42-$C$14))/($C$17*I42*$C$14))</f>
        <v>0.0330744063381255</v>
      </c>
      <c r="K42" s="18">
        <f t="shared" ref="K42:K53" si="24">$B$42/12</f>
        <v>7.70910416666667</v>
      </c>
      <c r="L42" s="18">
        <f t="shared" ref="L42:L53" si="25">K42*$B$43/100</f>
        <v>0.0770910416666667</v>
      </c>
      <c r="M42" s="13" t="s">
        <v>73</v>
      </c>
      <c r="N42" s="13"/>
      <c r="O42" s="18">
        <f>L42</f>
        <v>0.0770910416666667</v>
      </c>
      <c r="P42" s="18">
        <f t="shared" ref="P42:P53" si="26">O42*J42</f>
        <v>0.0025497404371127</v>
      </c>
      <c r="Q42" s="24">
        <f t="shared" ref="Q42:Q53" si="27">P42*$B$44</f>
        <v>0.000331466256824651</v>
      </c>
      <c r="R42" s="18">
        <f t="shared" ref="R42:R53" si="28">L42*$B$44</f>
        <v>0.0100218354166667</v>
      </c>
      <c r="S42" s="25">
        <f t="shared" ref="S42:S53" si="29">Q42/R42</f>
        <v>0.0330744063381255</v>
      </c>
      <c r="T42" s="3">
        <v>0.01</v>
      </c>
      <c r="U42" s="26">
        <f t="shared" ref="U42:U53" si="30">S42*T42</f>
        <v>0.000330744063381255</v>
      </c>
      <c r="V42" s="25"/>
      <c r="W42" s="3"/>
      <c r="X42" s="26"/>
      <c r="Y42" s="28">
        <v>0.02</v>
      </c>
      <c r="Z42" s="3">
        <v>0.49</v>
      </c>
      <c r="AA42" s="27">
        <f t="shared" ref="AA42:AA53" si="31">Y42*Z42</f>
        <v>0.0098</v>
      </c>
      <c r="AB42" s="3"/>
      <c r="AC42" s="3"/>
      <c r="AD42" s="27"/>
      <c r="AE42" s="25"/>
      <c r="AF42" s="3"/>
      <c r="AG42" s="26"/>
      <c r="AH42" s="25"/>
      <c r="AI42" s="3"/>
      <c r="AJ42" s="26"/>
      <c r="AL42" s="27"/>
      <c r="AM42" s="27"/>
      <c r="AN42" s="3">
        <v>0.01</v>
      </c>
      <c r="AO42" s="3">
        <v>0.5</v>
      </c>
      <c r="AP42" s="3">
        <f t="shared" ref="AP42:AP53" si="32">AO42*AN42</f>
        <v>0.005</v>
      </c>
      <c r="AQ42" s="1">
        <f t="shared" ref="AQ42:AQ53" si="33">(AP42+AM42+AD42+AA42+U42+X42+AG42+AJ42)</f>
        <v>0.0151307440633813</v>
      </c>
      <c r="AR42" s="29">
        <f t="shared" ref="AR42:AR53" si="34">$B$42/12</f>
        <v>7.70910416666667</v>
      </c>
      <c r="AS42" s="1">
        <f t="shared" ref="AS42:AS53" si="35">$B$44</f>
        <v>0.13</v>
      </c>
      <c r="AT42" s="2">
        <f>$E$5/12</f>
        <v>3.85342465753425</v>
      </c>
      <c r="AU42" s="1">
        <f t="shared" ref="AU42:AU53" si="36">AT42*10000*AS42*0.67*AR42*AQ42</f>
        <v>391.497710171998</v>
      </c>
    </row>
    <row r="43" s="1" customFormat="1" spans="1:47">
      <c r="A43" s="13" t="s">
        <v>74</v>
      </c>
      <c r="B43" s="13">
        <v>1</v>
      </c>
      <c r="C43" s="16">
        <v>1</v>
      </c>
      <c r="D43" s="19">
        <v>4.53134069496774</v>
      </c>
      <c r="E43" s="20">
        <f t="shared" ref="E43:E54" si="37">D42</f>
        <v>5</v>
      </c>
      <c r="F43" s="16" t="s">
        <v>73</v>
      </c>
      <c r="G43" s="13">
        <v>2</v>
      </c>
      <c r="H43" s="18">
        <f t="shared" si="21"/>
        <v>4.53134069496774</v>
      </c>
      <c r="I43" s="18">
        <f t="shared" si="22"/>
        <v>277.681340694968</v>
      </c>
      <c r="J43" s="18">
        <f t="shared" si="23"/>
        <v>0.0311769438111853</v>
      </c>
      <c r="K43" s="18">
        <f t="shared" si="24"/>
        <v>7.70910416666667</v>
      </c>
      <c r="L43" s="18">
        <f t="shared" si="25"/>
        <v>0.0770910416666667</v>
      </c>
      <c r="M43" s="13" t="s">
        <v>73</v>
      </c>
      <c r="N43" s="13"/>
      <c r="O43" s="18">
        <f t="shared" ref="O43:O53" si="38">L43+O42-P42-N43</f>
        <v>0.151632342896221</v>
      </c>
      <c r="P43" s="18">
        <f t="shared" si="26"/>
        <v>0.00472743303443385</v>
      </c>
      <c r="Q43" s="24">
        <f t="shared" si="27"/>
        <v>0.000614566294476401</v>
      </c>
      <c r="R43" s="18">
        <f t="shared" si="28"/>
        <v>0.0100218354166667</v>
      </c>
      <c r="S43" s="25">
        <f t="shared" si="29"/>
        <v>0.0613227287143786</v>
      </c>
      <c r="T43" s="3">
        <v>0.01</v>
      </c>
      <c r="U43" s="26">
        <f t="shared" si="30"/>
        <v>0.000613227287143786</v>
      </c>
      <c r="V43" s="25"/>
      <c r="W43" s="3"/>
      <c r="X43" s="26"/>
      <c r="Y43" s="28">
        <v>0.02</v>
      </c>
      <c r="Z43" s="3">
        <v>0.49</v>
      </c>
      <c r="AA43" s="27">
        <f t="shared" si="31"/>
        <v>0.0098</v>
      </c>
      <c r="AB43" s="3"/>
      <c r="AC43" s="3"/>
      <c r="AD43" s="27"/>
      <c r="AE43" s="25"/>
      <c r="AF43" s="3"/>
      <c r="AG43" s="26"/>
      <c r="AH43" s="25"/>
      <c r="AI43" s="3"/>
      <c r="AJ43" s="26"/>
      <c r="AK43" s="27"/>
      <c r="AL43" s="27"/>
      <c r="AM43" s="27"/>
      <c r="AN43" s="3">
        <v>0.01</v>
      </c>
      <c r="AO43" s="3">
        <v>0.5</v>
      </c>
      <c r="AP43" s="3">
        <f t="shared" si="32"/>
        <v>0.005</v>
      </c>
      <c r="AQ43" s="1">
        <f t="shared" si="33"/>
        <v>0.0154132272871438</v>
      </c>
      <c r="AR43" s="29">
        <f t="shared" si="34"/>
        <v>7.70910416666667</v>
      </c>
      <c r="AS43" s="1">
        <f t="shared" si="35"/>
        <v>0.13</v>
      </c>
      <c r="AT43" s="2">
        <f t="shared" ref="AT43:AT53" si="39">$E$5/12</f>
        <v>3.85342465753425</v>
      </c>
      <c r="AU43" s="1">
        <f t="shared" si="36"/>
        <v>398.80677143176</v>
      </c>
    </row>
    <row r="44" s="1" customFormat="1" spans="1:47">
      <c r="A44" s="13" t="s">
        <v>37</v>
      </c>
      <c r="B44" s="13">
        <f>I5</f>
        <v>0.13</v>
      </c>
      <c r="C44" s="16">
        <v>2</v>
      </c>
      <c r="D44" s="19">
        <v>4.47038638424138</v>
      </c>
      <c r="E44" s="20">
        <f t="shared" si="37"/>
        <v>4.53134069496774</v>
      </c>
      <c r="F44" s="16" t="s">
        <v>73</v>
      </c>
      <c r="G44" s="13">
        <v>3</v>
      </c>
      <c r="H44" s="18">
        <f t="shared" si="21"/>
        <v>4.47038638424138</v>
      </c>
      <c r="I44" s="18">
        <f t="shared" si="22"/>
        <v>277.620386384241</v>
      </c>
      <c r="J44" s="18">
        <f t="shared" si="23"/>
        <v>0.0309378408358387</v>
      </c>
      <c r="K44" s="18">
        <f t="shared" si="24"/>
        <v>7.70910416666667</v>
      </c>
      <c r="L44" s="18">
        <f t="shared" si="25"/>
        <v>0.0770910416666667</v>
      </c>
      <c r="M44" s="13" t="s">
        <v>73</v>
      </c>
      <c r="N44" s="13"/>
      <c r="O44" s="18">
        <f t="shared" si="38"/>
        <v>0.223995951528453</v>
      </c>
      <c r="P44" s="18">
        <f t="shared" si="26"/>
        <v>0.00692995109625953</v>
      </c>
      <c r="Q44" s="24">
        <f t="shared" si="27"/>
        <v>0.000900893642513739</v>
      </c>
      <c r="R44" s="18">
        <f t="shared" si="28"/>
        <v>0.0100218354166667</v>
      </c>
      <c r="S44" s="25">
        <f t="shared" si="29"/>
        <v>0.0898930789679026</v>
      </c>
      <c r="T44" s="3">
        <v>0.01</v>
      </c>
      <c r="U44" s="26">
        <f t="shared" si="30"/>
        <v>0.000898930789679026</v>
      </c>
      <c r="V44" s="25"/>
      <c r="W44" s="3"/>
      <c r="X44" s="26"/>
      <c r="Y44" s="28">
        <v>0.02</v>
      </c>
      <c r="Z44" s="3">
        <v>0.49</v>
      </c>
      <c r="AA44" s="27">
        <f t="shared" si="31"/>
        <v>0.0098</v>
      </c>
      <c r="AB44" s="3"/>
      <c r="AC44" s="3"/>
      <c r="AD44" s="27"/>
      <c r="AE44" s="25"/>
      <c r="AF44" s="3"/>
      <c r="AG44" s="26"/>
      <c r="AH44" s="25"/>
      <c r="AI44" s="3"/>
      <c r="AJ44" s="26"/>
      <c r="AL44" s="27"/>
      <c r="AM44" s="27"/>
      <c r="AN44" s="3">
        <v>0.01</v>
      </c>
      <c r="AO44" s="3">
        <v>0.5</v>
      </c>
      <c r="AP44" s="3">
        <f t="shared" si="32"/>
        <v>0.005</v>
      </c>
      <c r="AQ44" s="1">
        <f t="shared" si="33"/>
        <v>0.015698930789679</v>
      </c>
      <c r="AR44" s="29">
        <f t="shared" si="34"/>
        <v>7.70910416666667</v>
      </c>
      <c r="AS44" s="1">
        <f t="shared" si="35"/>
        <v>0.13</v>
      </c>
      <c r="AT44" s="2">
        <f t="shared" si="39"/>
        <v>3.85342465753425</v>
      </c>
      <c r="AU44" s="1">
        <f t="shared" si="36"/>
        <v>406.199155214218</v>
      </c>
    </row>
    <row r="45" s="1" customFormat="1" spans="1:47">
      <c r="A45" s="13"/>
      <c r="B45" s="13"/>
      <c r="C45" s="16">
        <v>3</v>
      </c>
      <c r="D45" s="19">
        <v>9.45497128419355</v>
      </c>
      <c r="E45" s="20">
        <f t="shared" si="37"/>
        <v>4.47038638424138</v>
      </c>
      <c r="F45" s="16" t="s">
        <v>73</v>
      </c>
      <c r="G45" s="13">
        <v>4</v>
      </c>
      <c r="H45" s="18">
        <f t="shared" si="21"/>
        <v>9.45497128419355</v>
      </c>
      <c r="I45" s="18">
        <f t="shared" si="22"/>
        <v>282.604971284194</v>
      </c>
      <c r="J45" s="18">
        <f t="shared" si="23"/>
        <v>0.0574310627635635</v>
      </c>
      <c r="K45" s="18">
        <f t="shared" si="24"/>
        <v>7.70910416666667</v>
      </c>
      <c r="L45" s="18">
        <f t="shared" si="25"/>
        <v>0.0770910416666667</v>
      </c>
      <c r="M45" s="13" t="s">
        <v>73</v>
      </c>
      <c r="N45" s="13"/>
      <c r="O45" s="18">
        <f t="shared" si="38"/>
        <v>0.294157042098861</v>
      </c>
      <c r="P45" s="18">
        <f t="shared" si="26"/>
        <v>0.0168937515471239</v>
      </c>
      <c r="Q45" s="24">
        <f t="shared" si="27"/>
        <v>0.0021961877011261</v>
      </c>
      <c r="R45" s="18">
        <f t="shared" si="28"/>
        <v>0.0100218354166667</v>
      </c>
      <c r="S45" s="25">
        <f t="shared" si="29"/>
        <v>0.219140268206137</v>
      </c>
      <c r="T45" s="3">
        <v>0.01</v>
      </c>
      <c r="U45" s="26">
        <f t="shared" si="30"/>
        <v>0.00219140268206137</v>
      </c>
      <c r="V45" s="25"/>
      <c r="W45" s="3"/>
      <c r="X45" s="26"/>
      <c r="Y45" s="28">
        <v>0.02</v>
      </c>
      <c r="Z45" s="3">
        <v>0.49</v>
      </c>
      <c r="AA45" s="27">
        <f t="shared" si="31"/>
        <v>0.0098</v>
      </c>
      <c r="AB45" s="3"/>
      <c r="AC45" s="3"/>
      <c r="AD45" s="27"/>
      <c r="AE45" s="25"/>
      <c r="AF45" s="3"/>
      <c r="AG45" s="26"/>
      <c r="AH45" s="25"/>
      <c r="AI45" s="3"/>
      <c r="AJ45" s="26"/>
      <c r="AK45" s="27"/>
      <c r="AL45" s="27"/>
      <c r="AM45" s="27"/>
      <c r="AN45" s="3">
        <v>0.01</v>
      </c>
      <c r="AO45" s="3">
        <v>0.5</v>
      </c>
      <c r="AP45" s="3">
        <f t="shared" si="32"/>
        <v>0.005</v>
      </c>
      <c r="AQ45" s="1">
        <f t="shared" si="33"/>
        <v>0.0169914026820614</v>
      </c>
      <c r="AR45" s="29">
        <f t="shared" si="34"/>
        <v>7.70910416666667</v>
      </c>
      <c r="AS45" s="1">
        <f t="shared" si="35"/>
        <v>0.13</v>
      </c>
      <c r="AT45" s="2">
        <f t="shared" si="39"/>
        <v>3.85342465753425</v>
      </c>
      <c r="AU45" s="1">
        <f t="shared" si="36"/>
        <v>439.640986244455</v>
      </c>
    </row>
    <row r="46" s="1" customFormat="1" spans="1:47">
      <c r="A46" s="13"/>
      <c r="B46" s="13"/>
      <c r="C46" s="16">
        <v>4</v>
      </c>
      <c r="D46" s="19">
        <v>17.258656201</v>
      </c>
      <c r="E46" s="20">
        <f t="shared" si="37"/>
        <v>9.45497128419355</v>
      </c>
      <c r="F46" s="16" t="s">
        <v>73</v>
      </c>
      <c r="G46" s="13">
        <v>5</v>
      </c>
      <c r="H46" s="18">
        <f t="shared" si="21"/>
        <v>17.258656201</v>
      </c>
      <c r="I46" s="18">
        <f t="shared" si="22"/>
        <v>290.408656201</v>
      </c>
      <c r="J46" s="18">
        <f t="shared" si="23"/>
        <v>0.144952256065171</v>
      </c>
      <c r="K46" s="18">
        <f t="shared" si="24"/>
        <v>7.70910416666667</v>
      </c>
      <c r="L46" s="18">
        <f t="shared" si="25"/>
        <v>0.0770910416666667</v>
      </c>
      <c r="M46" s="13" t="s">
        <v>75</v>
      </c>
      <c r="N46" s="18">
        <f>(O45-P45)*$C$22/100</f>
        <v>0.26340012602415</v>
      </c>
      <c r="O46" s="18">
        <f t="shared" si="38"/>
        <v>0.0909542061942535</v>
      </c>
      <c r="P46" s="18">
        <f t="shared" si="26"/>
        <v>0.0131840173864738</v>
      </c>
      <c r="Q46" s="24">
        <f t="shared" si="27"/>
        <v>0.00171392226024159</v>
      </c>
      <c r="R46" s="18">
        <f t="shared" si="28"/>
        <v>0.0100218354166667</v>
      </c>
      <c r="S46" s="25">
        <f t="shared" si="29"/>
        <v>0.171018799349995</v>
      </c>
      <c r="T46" s="3">
        <v>0.01</v>
      </c>
      <c r="U46" s="26">
        <f t="shared" si="30"/>
        <v>0.00171018799349995</v>
      </c>
      <c r="V46" s="25"/>
      <c r="W46" s="3"/>
      <c r="X46" s="26"/>
      <c r="Y46" s="28">
        <v>0.04</v>
      </c>
      <c r="Z46" s="3">
        <v>0.49</v>
      </c>
      <c r="AA46" s="27">
        <f t="shared" si="31"/>
        <v>0.0196</v>
      </c>
      <c r="AB46" s="3"/>
      <c r="AC46" s="3"/>
      <c r="AD46" s="27"/>
      <c r="AE46" s="25"/>
      <c r="AF46" s="3"/>
      <c r="AG46" s="26"/>
      <c r="AH46" s="25"/>
      <c r="AI46" s="3"/>
      <c r="AJ46" s="26"/>
      <c r="AL46" s="27"/>
      <c r="AM46" s="27"/>
      <c r="AN46" s="3">
        <v>0.015</v>
      </c>
      <c r="AO46" s="3">
        <v>0.5</v>
      </c>
      <c r="AP46" s="3">
        <f t="shared" si="32"/>
        <v>0.0075</v>
      </c>
      <c r="AQ46" s="1">
        <f t="shared" si="33"/>
        <v>0.0288101879935</v>
      </c>
      <c r="AR46" s="29">
        <f t="shared" si="34"/>
        <v>7.70910416666667</v>
      </c>
      <c r="AS46" s="1">
        <f t="shared" si="35"/>
        <v>0.13</v>
      </c>
      <c r="AT46" s="2">
        <f t="shared" si="39"/>
        <v>3.85342465753425</v>
      </c>
      <c r="AU46" s="1">
        <f t="shared" si="36"/>
        <v>745.444016621578</v>
      </c>
    </row>
    <row r="47" s="1" customFormat="1" spans="1:47">
      <c r="A47" s="13"/>
      <c r="B47" s="13"/>
      <c r="C47" s="16">
        <v>5</v>
      </c>
      <c r="D47" s="19">
        <v>20.9788478535484</v>
      </c>
      <c r="E47" s="20">
        <f t="shared" si="37"/>
        <v>17.258656201</v>
      </c>
      <c r="F47" s="16" t="s">
        <v>75</v>
      </c>
      <c r="G47" s="13">
        <v>6</v>
      </c>
      <c r="H47" s="18">
        <f t="shared" si="21"/>
        <v>20.9788478535484</v>
      </c>
      <c r="I47" s="18">
        <f t="shared" si="22"/>
        <v>294.128847853548</v>
      </c>
      <c r="J47" s="18">
        <f t="shared" si="23"/>
        <v>0.221510691053435</v>
      </c>
      <c r="K47" s="18">
        <f t="shared" si="24"/>
        <v>7.70910416666667</v>
      </c>
      <c r="L47" s="18">
        <f t="shared" si="25"/>
        <v>0.0770910416666667</v>
      </c>
      <c r="M47" s="13" t="s">
        <v>73</v>
      </c>
      <c r="N47" s="13"/>
      <c r="O47" s="18">
        <f t="shared" si="38"/>
        <v>0.154861230474446</v>
      </c>
      <c r="P47" s="18">
        <f t="shared" si="26"/>
        <v>0.0343034181797799</v>
      </c>
      <c r="Q47" s="24">
        <f t="shared" si="27"/>
        <v>0.00445944436337138</v>
      </c>
      <c r="R47" s="18">
        <f t="shared" si="28"/>
        <v>0.0100218354166667</v>
      </c>
      <c r="S47" s="25">
        <f t="shared" si="29"/>
        <v>0.44497281964491</v>
      </c>
      <c r="T47" s="3">
        <v>0.01</v>
      </c>
      <c r="U47" s="26">
        <f t="shared" si="30"/>
        <v>0.0044497281964491</v>
      </c>
      <c r="V47" s="25"/>
      <c r="W47" s="3"/>
      <c r="X47" s="26"/>
      <c r="Y47" s="28">
        <v>0.04</v>
      </c>
      <c r="Z47" s="3">
        <v>0.49</v>
      </c>
      <c r="AA47" s="27">
        <f t="shared" si="31"/>
        <v>0.0196</v>
      </c>
      <c r="AB47" s="3"/>
      <c r="AC47" s="3"/>
      <c r="AD47" s="27"/>
      <c r="AE47" s="25"/>
      <c r="AF47" s="3"/>
      <c r="AG47" s="26"/>
      <c r="AH47" s="25"/>
      <c r="AI47" s="3"/>
      <c r="AJ47" s="26"/>
      <c r="AK47" s="27"/>
      <c r="AL47" s="27"/>
      <c r="AM47" s="27"/>
      <c r="AN47" s="3">
        <v>0.015</v>
      </c>
      <c r="AO47" s="3">
        <v>0.5</v>
      </c>
      <c r="AP47" s="3">
        <f t="shared" si="32"/>
        <v>0.0075</v>
      </c>
      <c r="AQ47" s="1">
        <f t="shared" si="33"/>
        <v>0.0315497281964491</v>
      </c>
      <c r="AR47" s="29">
        <f t="shared" si="34"/>
        <v>7.70910416666667</v>
      </c>
      <c r="AS47" s="1">
        <f t="shared" si="35"/>
        <v>0.13</v>
      </c>
      <c r="AT47" s="2">
        <f t="shared" si="39"/>
        <v>3.85342465753425</v>
      </c>
      <c r="AU47" s="1">
        <f t="shared" si="36"/>
        <v>816.327755840616</v>
      </c>
    </row>
    <row r="48" s="1" customFormat="1" spans="1:47">
      <c r="A48" s="13"/>
      <c r="B48" s="13"/>
      <c r="C48" s="16">
        <v>6</v>
      </c>
      <c r="D48" s="19">
        <v>24.4446986443333</v>
      </c>
      <c r="E48" s="20">
        <f t="shared" si="37"/>
        <v>20.9788478535484</v>
      </c>
      <c r="F48" s="16" t="s">
        <v>73</v>
      </c>
      <c r="G48" s="13">
        <v>7</v>
      </c>
      <c r="H48" s="18">
        <f t="shared" si="21"/>
        <v>24.4446986443333</v>
      </c>
      <c r="I48" s="18">
        <f t="shared" si="22"/>
        <v>297.594698644333</v>
      </c>
      <c r="J48" s="18">
        <f t="shared" si="23"/>
        <v>0.325709203779272</v>
      </c>
      <c r="K48" s="18">
        <f t="shared" si="24"/>
        <v>7.70910416666667</v>
      </c>
      <c r="L48" s="18">
        <f t="shared" si="25"/>
        <v>0.0770910416666667</v>
      </c>
      <c r="M48" s="13" t="s">
        <v>73</v>
      </c>
      <c r="N48" s="13"/>
      <c r="O48" s="18">
        <f t="shared" si="38"/>
        <v>0.197648853961333</v>
      </c>
      <c r="P48" s="18">
        <f t="shared" si="26"/>
        <v>0.0643760508516314</v>
      </c>
      <c r="Q48" s="24">
        <f t="shared" si="27"/>
        <v>0.00836888661071209</v>
      </c>
      <c r="R48" s="18">
        <f t="shared" si="28"/>
        <v>0.0100218354166667</v>
      </c>
      <c r="S48" s="25">
        <f t="shared" si="29"/>
        <v>0.83506526127882</v>
      </c>
      <c r="T48" s="3">
        <v>0.01</v>
      </c>
      <c r="U48" s="26">
        <f t="shared" si="30"/>
        <v>0.0083506526127882</v>
      </c>
      <c r="V48" s="25"/>
      <c r="W48" s="3"/>
      <c r="X48" s="26"/>
      <c r="Y48" s="28">
        <v>0.05</v>
      </c>
      <c r="Z48" s="3">
        <v>0.49</v>
      </c>
      <c r="AA48" s="27">
        <f t="shared" si="31"/>
        <v>0.0245</v>
      </c>
      <c r="AB48" s="3"/>
      <c r="AC48" s="3"/>
      <c r="AD48" s="27"/>
      <c r="AE48" s="25"/>
      <c r="AF48" s="3"/>
      <c r="AG48" s="26"/>
      <c r="AH48" s="25"/>
      <c r="AI48" s="3"/>
      <c r="AJ48" s="26"/>
      <c r="AL48" s="27"/>
      <c r="AM48" s="27"/>
      <c r="AN48" s="3">
        <v>0.015</v>
      </c>
      <c r="AO48" s="3">
        <v>0.5</v>
      </c>
      <c r="AP48" s="3">
        <f t="shared" si="32"/>
        <v>0.0075</v>
      </c>
      <c r="AQ48" s="1">
        <f t="shared" si="33"/>
        <v>0.0403506526127882</v>
      </c>
      <c r="AR48" s="29">
        <f t="shared" si="34"/>
        <v>7.70910416666667</v>
      </c>
      <c r="AS48" s="1">
        <f t="shared" si="35"/>
        <v>0.13</v>
      </c>
      <c r="AT48" s="2">
        <f t="shared" si="39"/>
        <v>3.85342465753425</v>
      </c>
      <c r="AU48" s="1">
        <f t="shared" si="36"/>
        <v>1044.0456884129</v>
      </c>
    </row>
    <row r="49" s="1" customFormat="1" spans="1:47">
      <c r="A49" s="13"/>
      <c r="B49" s="13"/>
      <c r="C49" s="16">
        <v>7</v>
      </c>
      <c r="D49" s="19">
        <v>29.4294765864516</v>
      </c>
      <c r="E49" s="20">
        <f t="shared" si="37"/>
        <v>24.4446986443333</v>
      </c>
      <c r="F49" s="16" t="s">
        <v>73</v>
      </c>
      <c r="G49" s="13">
        <v>8</v>
      </c>
      <c r="H49" s="18">
        <f t="shared" si="21"/>
        <v>29.4294765864516</v>
      </c>
      <c r="I49" s="18">
        <f t="shared" si="22"/>
        <v>302.579476586452</v>
      </c>
      <c r="J49" s="18">
        <f t="shared" si="23"/>
        <v>0.558366242388379</v>
      </c>
      <c r="K49" s="18">
        <f t="shared" si="24"/>
        <v>7.70910416666667</v>
      </c>
      <c r="L49" s="18">
        <f t="shared" si="25"/>
        <v>0.0770910416666667</v>
      </c>
      <c r="M49" s="13" t="s">
        <v>73</v>
      </c>
      <c r="N49" s="13"/>
      <c r="O49" s="18">
        <f t="shared" si="38"/>
        <v>0.210363844776368</v>
      </c>
      <c r="P49" s="18">
        <f t="shared" si="26"/>
        <v>0.117460069542153</v>
      </c>
      <c r="Q49" s="24">
        <f t="shared" si="27"/>
        <v>0.0152698090404799</v>
      </c>
      <c r="R49" s="18">
        <f t="shared" si="28"/>
        <v>0.0100218354166667</v>
      </c>
      <c r="S49" s="25">
        <f t="shared" si="29"/>
        <v>1.52365394217966</v>
      </c>
      <c r="T49" s="3">
        <v>0.01</v>
      </c>
      <c r="U49" s="26">
        <f t="shared" si="30"/>
        <v>0.0152365394217966</v>
      </c>
      <c r="V49" s="25"/>
      <c r="W49" s="3"/>
      <c r="X49" s="26"/>
      <c r="Y49" s="28">
        <v>0.05</v>
      </c>
      <c r="Z49" s="3">
        <v>0.49</v>
      </c>
      <c r="AA49" s="27">
        <f t="shared" si="31"/>
        <v>0.0245</v>
      </c>
      <c r="AB49" s="3"/>
      <c r="AC49" s="3"/>
      <c r="AD49" s="27"/>
      <c r="AE49" s="25"/>
      <c r="AF49" s="3"/>
      <c r="AG49" s="26"/>
      <c r="AH49" s="25"/>
      <c r="AI49" s="3"/>
      <c r="AJ49" s="26"/>
      <c r="AK49" s="27"/>
      <c r="AL49" s="27"/>
      <c r="AM49" s="27"/>
      <c r="AN49" s="3">
        <v>0.015</v>
      </c>
      <c r="AO49" s="3">
        <v>0.5</v>
      </c>
      <c r="AP49" s="3">
        <f t="shared" si="32"/>
        <v>0.0075</v>
      </c>
      <c r="AQ49" s="1">
        <f t="shared" si="33"/>
        <v>0.0472365394217966</v>
      </c>
      <c r="AR49" s="29">
        <f t="shared" si="34"/>
        <v>7.70910416666667</v>
      </c>
      <c r="AS49" s="1">
        <f t="shared" si="35"/>
        <v>0.13</v>
      </c>
      <c r="AT49" s="2">
        <f t="shared" si="39"/>
        <v>3.85342465753425</v>
      </c>
      <c r="AU49" s="1">
        <f t="shared" si="36"/>
        <v>1222.21332557191</v>
      </c>
    </row>
    <row r="50" s="1" customFormat="1" spans="1:47">
      <c r="A50" s="13"/>
      <c r="B50" s="13"/>
      <c r="C50" s="16">
        <v>8</v>
      </c>
      <c r="D50" s="19">
        <v>28.6839775812903</v>
      </c>
      <c r="E50" s="20">
        <f t="shared" si="37"/>
        <v>29.4294765864516</v>
      </c>
      <c r="F50" s="16" t="s">
        <v>73</v>
      </c>
      <c r="G50" s="13">
        <v>9</v>
      </c>
      <c r="H50" s="18">
        <f t="shared" si="21"/>
        <v>28.6839775812903</v>
      </c>
      <c r="I50" s="18">
        <f t="shared" si="22"/>
        <v>301.83397758129</v>
      </c>
      <c r="J50" s="18">
        <f t="shared" si="23"/>
        <v>0.515705349818537</v>
      </c>
      <c r="K50" s="18">
        <f t="shared" si="24"/>
        <v>7.70910416666667</v>
      </c>
      <c r="L50" s="18">
        <f t="shared" si="25"/>
        <v>0.0770910416666667</v>
      </c>
      <c r="M50" s="13" t="s">
        <v>73</v>
      </c>
      <c r="N50" s="13"/>
      <c r="O50" s="18">
        <f t="shared" si="38"/>
        <v>0.169994816900882</v>
      </c>
      <c r="P50" s="18">
        <f t="shared" si="26"/>
        <v>0.0876672365172075</v>
      </c>
      <c r="Q50" s="24">
        <f t="shared" si="27"/>
        <v>0.011396740747237</v>
      </c>
      <c r="R50" s="18">
        <f t="shared" si="28"/>
        <v>0.0100218354166667</v>
      </c>
      <c r="S50" s="25">
        <f t="shared" si="29"/>
        <v>1.13719097085588</v>
      </c>
      <c r="T50" s="3">
        <v>0.01</v>
      </c>
      <c r="U50" s="26">
        <f t="shared" si="30"/>
        <v>0.0113719097085588</v>
      </c>
      <c r="V50" s="25"/>
      <c r="W50" s="3"/>
      <c r="X50" s="26"/>
      <c r="Y50" s="28">
        <v>0.04</v>
      </c>
      <c r="Z50" s="3">
        <v>0.49</v>
      </c>
      <c r="AA50" s="27">
        <f t="shared" si="31"/>
        <v>0.0196</v>
      </c>
      <c r="AB50" s="3"/>
      <c r="AC50" s="3"/>
      <c r="AD50" s="27"/>
      <c r="AE50" s="25"/>
      <c r="AF50" s="3"/>
      <c r="AG50" s="26"/>
      <c r="AH50" s="25"/>
      <c r="AI50" s="3"/>
      <c r="AJ50" s="26"/>
      <c r="AL50" s="27"/>
      <c r="AM50" s="27"/>
      <c r="AN50" s="3">
        <v>0.015</v>
      </c>
      <c r="AO50" s="3">
        <v>0.5</v>
      </c>
      <c r="AP50" s="3">
        <f t="shared" si="32"/>
        <v>0.0075</v>
      </c>
      <c r="AQ50" s="1">
        <f t="shared" si="33"/>
        <v>0.0384719097085588</v>
      </c>
      <c r="AR50" s="29">
        <f t="shared" si="34"/>
        <v>7.70910416666667</v>
      </c>
      <c r="AS50" s="1">
        <f t="shared" si="35"/>
        <v>0.13</v>
      </c>
      <c r="AT50" s="2">
        <f t="shared" si="39"/>
        <v>3.85342465753425</v>
      </c>
      <c r="AU50" s="1">
        <f t="shared" si="36"/>
        <v>995.434493753428</v>
      </c>
    </row>
    <row r="51" s="1" customFormat="1" spans="1:47">
      <c r="A51" s="13"/>
      <c r="B51" s="13"/>
      <c r="C51" s="16">
        <v>9</v>
      </c>
      <c r="D51" s="19">
        <v>23.2164025486667</v>
      </c>
      <c r="E51" s="20">
        <f t="shared" si="37"/>
        <v>28.6839775812903</v>
      </c>
      <c r="F51" s="16" t="s">
        <v>73</v>
      </c>
      <c r="G51" s="13">
        <v>10</v>
      </c>
      <c r="H51" s="18">
        <f t="shared" si="21"/>
        <v>23.2164025486667</v>
      </c>
      <c r="I51" s="18">
        <f t="shared" si="22"/>
        <v>296.366402548667</v>
      </c>
      <c r="J51" s="18">
        <f t="shared" si="23"/>
        <v>0.284406175857151</v>
      </c>
      <c r="K51" s="18">
        <f t="shared" si="24"/>
        <v>7.70910416666667</v>
      </c>
      <c r="L51" s="18">
        <f t="shared" si="25"/>
        <v>0.0770910416666667</v>
      </c>
      <c r="M51" s="13" t="s">
        <v>73</v>
      </c>
      <c r="N51" s="13"/>
      <c r="O51" s="18">
        <f t="shared" si="38"/>
        <v>0.159418622050341</v>
      </c>
      <c r="P51" s="18">
        <f t="shared" si="26"/>
        <v>0.045339640657754</v>
      </c>
      <c r="Q51" s="24">
        <f t="shared" si="27"/>
        <v>0.00589415328550802</v>
      </c>
      <c r="R51" s="18">
        <f t="shared" si="28"/>
        <v>0.0100218354166667</v>
      </c>
      <c r="S51" s="25">
        <f t="shared" si="29"/>
        <v>0.588131119745375</v>
      </c>
      <c r="T51" s="3">
        <v>0.01</v>
      </c>
      <c r="U51" s="26">
        <f t="shared" si="30"/>
        <v>0.00588131119745375</v>
      </c>
      <c r="V51" s="25"/>
      <c r="W51" s="3"/>
      <c r="X51" s="26"/>
      <c r="Y51" s="28">
        <v>0.04</v>
      </c>
      <c r="Z51" s="3">
        <v>0.49</v>
      </c>
      <c r="AA51" s="27">
        <f t="shared" si="31"/>
        <v>0.0196</v>
      </c>
      <c r="AB51" s="3"/>
      <c r="AC51" s="3"/>
      <c r="AD51" s="27"/>
      <c r="AE51" s="25"/>
      <c r="AF51" s="3"/>
      <c r="AG51" s="26"/>
      <c r="AH51" s="25"/>
      <c r="AI51" s="3"/>
      <c r="AJ51" s="26"/>
      <c r="AK51" s="27"/>
      <c r="AL51" s="27"/>
      <c r="AM51" s="27"/>
      <c r="AN51" s="3">
        <v>0.015</v>
      </c>
      <c r="AO51" s="3">
        <v>0.5</v>
      </c>
      <c r="AP51" s="3">
        <f t="shared" si="32"/>
        <v>0.0075</v>
      </c>
      <c r="AQ51" s="1">
        <f t="shared" si="33"/>
        <v>0.0329813111974537</v>
      </c>
      <c r="AR51" s="29">
        <f t="shared" si="34"/>
        <v>7.70910416666667</v>
      </c>
      <c r="AS51" s="1">
        <f t="shared" si="35"/>
        <v>0.13</v>
      </c>
      <c r="AT51" s="2">
        <f t="shared" si="39"/>
        <v>3.85342465753425</v>
      </c>
      <c r="AU51" s="1">
        <f t="shared" si="36"/>
        <v>853.368992178152</v>
      </c>
    </row>
    <row r="52" s="1" customFormat="1" spans="1:47">
      <c r="A52" s="13"/>
      <c r="B52" s="13"/>
      <c r="C52" s="16">
        <v>10</v>
      </c>
      <c r="D52" s="19">
        <v>19.4012155077419</v>
      </c>
      <c r="E52" s="20">
        <f t="shared" si="37"/>
        <v>23.2164025486667</v>
      </c>
      <c r="F52" s="16" t="s">
        <v>73</v>
      </c>
      <c r="G52" s="13">
        <v>11</v>
      </c>
      <c r="H52" s="18">
        <f t="shared" si="21"/>
        <v>19.4012155077419</v>
      </c>
      <c r="I52" s="18">
        <f t="shared" si="22"/>
        <v>292.551215507742</v>
      </c>
      <c r="J52" s="18">
        <f t="shared" si="23"/>
        <v>0.185295684650326</v>
      </c>
      <c r="K52" s="18">
        <f t="shared" si="24"/>
        <v>7.70910416666667</v>
      </c>
      <c r="L52" s="18">
        <f t="shared" si="25"/>
        <v>0.0770910416666667</v>
      </c>
      <c r="M52" s="13" t="s">
        <v>75</v>
      </c>
      <c r="N52" s="18">
        <f>(O51-P51)*$C$22/100</f>
        <v>0.108375032322958</v>
      </c>
      <c r="O52" s="18">
        <f t="shared" si="38"/>
        <v>0.082794990736296</v>
      </c>
      <c r="P52" s="18">
        <f t="shared" si="26"/>
        <v>0.0153415544940994</v>
      </c>
      <c r="Q52" s="24">
        <f t="shared" si="27"/>
        <v>0.00199440208423292</v>
      </c>
      <c r="R52" s="18">
        <f t="shared" si="28"/>
        <v>0.0100218354166667</v>
      </c>
      <c r="S52" s="25">
        <f t="shared" si="29"/>
        <v>0.199005671248218</v>
      </c>
      <c r="T52" s="3">
        <v>0.01</v>
      </c>
      <c r="U52" s="26">
        <f t="shared" si="30"/>
        <v>0.00199005671248218</v>
      </c>
      <c r="V52" s="25"/>
      <c r="W52" s="3"/>
      <c r="X52" s="26"/>
      <c r="Y52" s="28">
        <v>0.02</v>
      </c>
      <c r="Z52" s="3">
        <v>0.49</v>
      </c>
      <c r="AA52" s="27">
        <f t="shared" si="31"/>
        <v>0.0098</v>
      </c>
      <c r="AB52" s="3"/>
      <c r="AC52" s="3"/>
      <c r="AD52" s="27"/>
      <c r="AE52" s="25"/>
      <c r="AF52" s="3"/>
      <c r="AG52" s="26"/>
      <c r="AH52" s="25"/>
      <c r="AI52" s="3"/>
      <c r="AJ52" s="26"/>
      <c r="AL52" s="27"/>
      <c r="AM52" s="27"/>
      <c r="AN52" s="3">
        <v>0.01</v>
      </c>
      <c r="AO52" s="3">
        <v>0.5</v>
      </c>
      <c r="AP52" s="3">
        <f t="shared" si="32"/>
        <v>0.005</v>
      </c>
      <c r="AQ52" s="1">
        <f t="shared" si="33"/>
        <v>0.0167900567124822</v>
      </c>
      <c r="AR52" s="29">
        <f t="shared" si="34"/>
        <v>7.70910416666667</v>
      </c>
      <c r="AS52" s="1">
        <f t="shared" si="35"/>
        <v>0.13</v>
      </c>
      <c r="AT52" s="2">
        <f t="shared" si="39"/>
        <v>3.85342465753425</v>
      </c>
      <c r="AU52" s="1">
        <f t="shared" si="36"/>
        <v>434.431296244253</v>
      </c>
    </row>
    <row r="53" s="1" customFormat="1" spans="1:48">
      <c r="A53" s="13"/>
      <c r="B53" s="13"/>
      <c r="C53" s="16">
        <v>11</v>
      </c>
      <c r="D53" s="19">
        <v>12.0598177385333</v>
      </c>
      <c r="E53" s="20">
        <f t="shared" si="37"/>
        <v>19.4012155077419</v>
      </c>
      <c r="F53" s="16" t="s">
        <v>75</v>
      </c>
      <c r="G53" s="13">
        <v>12</v>
      </c>
      <c r="H53" s="18">
        <f t="shared" si="21"/>
        <v>12.0598177385333</v>
      </c>
      <c r="I53" s="18">
        <f t="shared" si="22"/>
        <v>285.209817738533</v>
      </c>
      <c r="J53" s="18">
        <f t="shared" si="23"/>
        <v>0.0786693854926114</v>
      </c>
      <c r="K53" s="18">
        <f t="shared" si="24"/>
        <v>7.70910416666667</v>
      </c>
      <c r="L53" s="18">
        <f t="shared" si="25"/>
        <v>0.0770910416666667</v>
      </c>
      <c r="M53" s="13" t="s">
        <v>73</v>
      </c>
      <c r="N53" s="13"/>
      <c r="O53" s="18">
        <f t="shared" si="38"/>
        <v>0.144544477908863</v>
      </c>
      <c r="P53" s="18">
        <f t="shared" si="26"/>
        <v>0.0113712252534406</v>
      </c>
      <c r="Q53" s="24">
        <f t="shared" si="27"/>
        <v>0.00147825928294728</v>
      </c>
      <c r="R53" s="18">
        <f t="shared" si="28"/>
        <v>0.0100218354166667</v>
      </c>
      <c r="S53" s="25">
        <f t="shared" si="29"/>
        <v>0.147503847497723</v>
      </c>
      <c r="T53" s="3">
        <v>0.01</v>
      </c>
      <c r="U53" s="26">
        <f t="shared" si="30"/>
        <v>0.00147503847497723</v>
      </c>
      <c r="V53" s="25"/>
      <c r="W53" s="3"/>
      <c r="X53" s="26"/>
      <c r="Y53" s="28">
        <v>0.02</v>
      </c>
      <c r="Z53" s="3">
        <v>0.49</v>
      </c>
      <c r="AA53" s="27">
        <f t="shared" si="31"/>
        <v>0.0098</v>
      </c>
      <c r="AB53" s="3"/>
      <c r="AC53" s="3"/>
      <c r="AD53" s="27"/>
      <c r="AE53" s="25"/>
      <c r="AF53" s="3"/>
      <c r="AG53" s="26"/>
      <c r="AH53" s="25"/>
      <c r="AI53" s="3"/>
      <c r="AJ53" s="26"/>
      <c r="AK53" s="27"/>
      <c r="AL53" s="27"/>
      <c r="AM53" s="27"/>
      <c r="AN53" s="3">
        <v>0.01</v>
      </c>
      <c r="AO53" s="3">
        <v>0.5</v>
      </c>
      <c r="AP53" s="3">
        <f t="shared" si="32"/>
        <v>0.005</v>
      </c>
      <c r="AQ53" s="1">
        <f t="shared" si="33"/>
        <v>0.0162750384749772</v>
      </c>
      <c r="AR53" s="29">
        <f t="shared" si="34"/>
        <v>7.70910416666667</v>
      </c>
      <c r="AS53" s="1">
        <f t="shared" si="35"/>
        <v>0.13</v>
      </c>
      <c r="AT53" s="2">
        <f t="shared" si="39"/>
        <v>3.85342465753425</v>
      </c>
      <c r="AU53" s="1">
        <f t="shared" si="36"/>
        <v>421.105549682458</v>
      </c>
      <c r="AV53" s="1">
        <f>SUM(AU42:AU53)</f>
        <v>8168.51574136773</v>
      </c>
    </row>
    <row r="54" s="1" customFormat="1" spans="1:46">
      <c r="A54" s="13"/>
      <c r="B54" s="13"/>
      <c r="C54" s="16">
        <v>12</v>
      </c>
      <c r="D54" s="19">
        <v>6.06113052890323</v>
      </c>
      <c r="E54" s="20">
        <f t="shared" si="37"/>
        <v>12.0598177385333</v>
      </c>
      <c r="F54" s="16" t="s">
        <v>73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AT54" s="2"/>
    </row>
    <row r="55" s="1" customFormat="1" spans="46:46">
      <c r="AT55" s="2"/>
    </row>
    <row r="56" s="1" customFormat="1" spans="19:77">
      <c r="S56" s="23" t="s">
        <v>44</v>
      </c>
      <c r="T56" s="23"/>
      <c r="U56" s="23"/>
      <c r="V56" s="23" t="s">
        <v>45</v>
      </c>
      <c r="W56" s="23" t="s">
        <v>46</v>
      </c>
      <c r="X56" s="23" t="s">
        <v>47</v>
      </c>
      <c r="Y56" s="23" t="s">
        <v>48</v>
      </c>
      <c r="Z56" s="23" t="s">
        <v>49</v>
      </c>
      <c r="AA56" s="23" t="s">
        <v>50</v>
      </c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</row>
    <row r="57" s="1" customFormat="1" spans="1:77">
      <c r="A57" s="15" t="s">
        <v>5</v>
      </c>
      <c r="B57" s="15"/>
      <c r="C57" s="16" t="s">
        <v>53</v>
      </c>
      <c r="D57" s="16" t="s">
        <v>54</v>
      </c>
      <c r="E57" s="16" t="s">
        <v>55</v>
      </c>
      <c r="F57" s="16" t="s">
        <v>56</v>
      </c>
      <c r="G57" s="13" t="s">
        <v>53</v>
      </c>
      <c r="H57" s="13" t="s">
        <v>55</v>
      </c>
      <c r="I57" s="13" t="s">
        <v>57</v>
      </c>
      <c r="J57" s="13" t="s">
        <v>58</v>
      </c>
      <c r="K57" s="22" t="s">
        <v>59</v>
      </c>
      <c r="L57" s="22" t="s">
        <v>60</v>
      </c>
      <c r="M57" s="13" t="s">
        <v>61</v>
      </c>
      <c r="N57" s="22" t="s">
        <v>62</v>
      </c>
      <c r="O57" s="13" t="s">
        <v>63</v>
      </c>
      <c r="P57" s="13" t="s">
        <v>64</v>
      </c>
      <c r="Q57" s="22" t="s">
        <v>65</v>
      </c>
      <c r="R57" s="22" t="s">
        <v>66</v>
      </c>
      <c r="S57" s="4" t="s">
        <v>11</v>
      </c>
      <c r="T57" s="3" t="s">
        <v>12</v>
      </c>
      <c r="U57" s="3"/>
      <c r="V57" s="3" t="s">
        <v>76</v>
      </c>
      <c r="W57" s="3" t="s">
        <v>76</v>
      </c>
      <c r="X57" s="3" t="s">
        <v>76</v>
      </c>
      <c r="Y57" s="3" t="s">
        <v>76</v>
      </c>
      <c r="Z57" s="3" t="s">
        <v>76</v>
      </c>
      <c r="AA57" s="3" t="s">
        <v>76</v>
      </c>
      <c r="AB57" s="2" t="s">
        <v>77</v>
      </c>
      <c r="AC57" s="1" t="s">
        <v>68</v>
      </c>
      <c r="AD57" s="1" t="s">
        <v>37</v>
      </c>
      <c r="AE57" s="1" t="s">
        <v>69</v>
      </c>
      <c r="AF57" s="1" t="s">
        <v>70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</row>
    <row r="58" s="1" customFormat="1" spans="1:78">
      <c r="A58" s="13" t="s">
        <v>71</v>
      </c>
      <c r="B58" s="13">
        <f>F7</f>
        <v>134.758</v>
      </c>
      <c r="C58" s="16" t="s">
        <v>72</v>
      </c>
      <c r="D58" s="17">
        <v>5</v>
      </c>
      <c r="E58" s="16"/>
      <c r="F58" s="16"/>
      <c r="G58" s="13">
        <v>1</v>
      </c>
      <c r="H58" s="18">
        <f t="shared" ref="H58:H69" si="40">E59</f>
        <v>5</v>
      </c>
      <c r="I58" s="18">
        <f t="shared" ref="I58:I69" si="41">H58+273.15</f>
        <v>278.15</v>
      </c>
      <c r="J58" s="18">
        <f t="shared" ref="J58:J69" si="42">EXP(($C$16*(I58-$C$14))/($C$17*I58*$C$14))</f>
        <v>0.0330744063381255</v>
      </c>
      <c r="K58" s="18">
        <f t="shared" ref="K58:K69" si="43">$B$58/12</f>
        <v>11.2298333333333</v>
      </c>
      <c r="L58" s="18">
        <f t="shared" ref="L58:L69" si="44">K58*$B$59/100</f>
        <v>3.032055</v>
      </c>
      <c r="M58" s="13" t="s">
        <v>73</v>
      </c>
      <c r="N58" s="13"/>
      <c r="O58" s="18">
        <f>L58</f>
        <v>3.032055</v>
      </c>
      <c r="P58" s="18">
        <f t="shared" ref="P58:P69" si="45">O58*J58</f>
        <v>0.100283419109545</v>
      </c>
      <c r="Q58" s="24">
        <f t="shared" ref="Q58:Q69" si="46">P58*$B$60</f>
        <v>0.0290821915417681</v>
      </c>
      <c r="R58" s="18">
        <f t="shared" ref="R58:R69" si="47">L58*$B$60</f>
        <v>0.87929595</v>
      </c>
      <c r="S58" s="25">
        <f t="shared" ref="S58:S69" si="48">Q58/R58</f>
        <v>0.0330744063381255</v>
      </c>
      <c r="T58" s="3">
        <v>0.27</v>
      </c>
      <c r="U58" s="26">
        <f t="shared" ref="U58:U69" si="49">S58*T58</f>
        <v>0.00893008971129389</v>
      </c>
      <c r="V58" s="3">
        <v>180.9</v>
      </c>
      <c r="W58" s="27">
        <v>6</v>
      </c>
      <c r="X58" s="27">
        <v>3</v>
      </c>
      <c r="Y58" s="27">
        <v>0.3</v>
      </c>
      <c r="Z58" s="27">
        <v>6</v>
      </c>
      <c r="AA58" s="3">
        <v>30.2</v>
      </c>
      <c r="AB58" s="2">
        <f t="shared" ref="AB58:AB69" si="50">U58*0.67*AD58+(V58+W58+X58+Y58+Z58+AA58)/1000</f>
        <v>0.228135116430904</v>
      </c>
      <c r="AC58" s="29">
        <f t="shared" ref="AC58:AC69" si="51">$B$58/12</f>
        <v>11.2298333333333</v>
      </c>
      <c r="AD58" s="1">
        <f t="shared" ref="AD58:AD69" si="52">$B$60</f>
        <v>0.29</v>
      </c>
      <c r="AE58" s="30">
        <f>$E$7/12</f>
        <v>32.1805479452055</v>
      </c>
      <c r="AF58" s="1">
        <f t="shared" ref="AF58:AF69" si="53">AE58*10000*AC58*AB58</f>
        <v>824439.679917053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 s="3"/>
    </row>
    <row r="59" s="1" customFormat="1" spans="1:78">
      <c r="A59" s="13" t="s">
        <v>74</v>
      </c>
      <c r="B59" s="13">
        <v>27</v>
      </c>
      <c r="C59" s="16">
        <v>1</v>
      </c>
      <c r="D59" s="19">
        <v>4.53134069496774</v>
      </c>
      <c r="E59" s="20">
        <f t="shared" ref="E59:E70" si="54">D58</f>
        <v>5</v>
      </c>
      <c r="F59" s="16" t="s">
        <v>73</v>
      </c>
      <c r="G59" s="13">
        <v>2</v>
      </c>
      <c r="H59" s="18">
        <f t="shared" si="40"/>
        <v>4.53134069496774</v>
      </c>
      <c r="I59" s="18">
        <f t="shared" si="41"/>
        <v>277.681340694968</v>
      </c>
      <c r="J59" s="18">
        <f t="shared" si="42"/>
        <v>0.0311769438111853</v>
      </c>
      <c r="K59" s="18">
        <f t="shared" si="43"/>
        <v>11.2298333333333</v>
      </c>
      <c r="L59" s="18">
        <f t="shared" si="44"/>
        <v>3.032055</v>
      </c>
      <c r="M59" s="13" t="s">
        <v>73</v>
      </c>
      <c r="N59" s="13"/>
      <c r="O59" s="18">
        <f t="shared" ref="O59:O69" si="55">L59+O58-P58-N59</f>
        <v>5.96382658089045</v>
      </c>
      <c r="P59" s="18">
        <f t="shared" si="45"/>
        <v>0.185933886212075</v>
      </c>
      <c r="Q59" s="24">
        <f t="shared" si="46"/>
        <v>0.0539208270015018</v>
      </c>
      <c r="R59" s="18">
        <f t="shared" si="47"/>
        <v>0.87929595</v>
      </c>
      <c r="S59" s="25">
        <f t="shared" si="48"/>
        <v>0.0613227287143786</v>
      </c>
      <c r="T59" s="3">
        <v>0.27</v>
      </c>
      <c r="U59" s="26">
        <f t="shared" si="49"/>
        <v>0.0165571367528822</v>
      </c>
      <c r="V59" s="3">
        <v>180.9</v>
      </c>
      <c r="W59" s="27">
        <v>6</v>
      </c>
      <c r="X59" s="27">
        <v>3</v>
      </c>
      <c r="Y59" s="27">
        <v>0.3</v>
      </c>
      <c r="Z59" s="27">
        <v>6</v>
      </c>
      <c r="AA59" s="3">
        <v>30.2</v>
      </c>
      <c r="AB59" s="2">
        <f t="shared" si="50"/>
        <v>0.229617051671085</v>
      </c>
      <c r="AC59" s="29">
        <f t="shared" si="51"/>
        <v>11.2298333333333</v>
      </c>
      <c r="AD59" s="1">
        <f t="shared" si="52"/>
        <v>0.29</v>
      </c>
      <c r="AE59" s="30">
        <f t="shared" ref="AE59:AE69" si="56">$E$7/12</f>
        <v>32.1805479452055</v>
      </c>
      <c r="AF59" s="1">
        <f t="shared" si="53"/>
        <v>829795.129942399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 s="3"/>
    </row>
    <row r="60" s="1" customFormat="1" spans="1:78">
      <c r="A60" s="13" t="s">
        <v>37</v>
      </c>
      <c r="B60" s="13">
        <f>H7</f>
        <v>0.29</v>
      </c>
      <c r="C60" s="16">
        <v>2</v>
      </c>
      <c r="D60" s="19">
        <v>4.47038638424138</v>
      </c>
      <c r="E60" s="20">
        <f t="shared" si="54"/>
        <v>4.53134069496774</v>
      </c>
      <c r="F60" s="16" t="s">
        <v>73</v>
      </c>
      <c r="G60" s="13">
        <v>3</v>
      </c>
      <c r="H60" s="18">
        <f t="shared" si="40"/>
        <v>4.47038638424138</v>
      </c>
      <c r="I60" s="18">
        <f t="shared" si="41"/>
        <v>277.620386384241</v>
      </c>
      <c r="J60" s="18">
        <f t="shared" si="42"/>
        <v>0.0309378408358387</v>
      </c>
      <c r="K60" s="18">
        <f t="shared" si="43"/>
        <v>11.2298333333333</v>
      </c>
      <c r="L60" s="18">
        <f t="shared" si="44"/>
        <v>3.032055</v>
      </c>
      <c r="M60" s="13" t="s">
        <v>73</v>
      </c>
      <c r="N60" s="13"/>
      <c r="O60" s="18">
        <f t="shared" si="55"/>
        <v>8.80994769467838</v>
      </c>
      <c r="P60" s="18">
        <f t="shared" si="45"/>
        <v>0.272560759550024</v>
      </c>
      <c r="Q60" s="24">
        <f t="shared" si="46"/>
        <v>0.0790426202695069</v>
      </c>
      <c r="R60" s="18">
        <f t="shared" si="47"/>
        <v>0.87929595</v>
      </c>
      <c r="S60" s="25">
        <f t="shared" si="48"/>
        <v>0.0898930789679026</v>
      </c>
      <c r="T60" s="3">
        <v>0.27</v>
      </c>
      <c r="U60" s="26">
        <f t="shared" si="49"/>
        <v>0.0242711313213337</v>
      </c>
      <c r="V60" s="3">
        <v>180.9</v>
      </c>
      <c r="W60" s="27">
        <v>6</v>
      </c>
      <c r="X60" s="27">
        <v>3</v>
      </c>
      <c r="Y60" s="27">
        <v>0.3</v>
      </c>
      <c r="Z60" s="27">
        <v>6</v>
      </c>
      <c r="AA60" s="3">
        <v>30.2</v>
      </c>
      <c r="AB60" s="2">
        <f t="shared" si="50"/>
        <v>0.231115880815735</v>
      </c>
      <c r="AC60" s="29">
        <f t="shared" si="51"/>
        <v>11.2298333333333</v>
      </c>
      <c r="AD60" s="1">
        <f t="shared" si="52"/>
        <v>0.29</v>
      </c>
      <c r="AE60" s="30">
        <f t="shared" si="56"/>
        <v>32.1805479452055</v>
      </c>
      <c r="AF60" s="1">
        <f t="shared" si="53"/>
        <v>835211.631529694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 s="3"/>
    </row>
    <row r="61" s="1" customFormat="1" spans="1:78">
      <c r="A61" s="13"/>
      <c r="B61" s="13"/>
      <c r="C61" s="16">
        <v>3</v>
      </c>
      <c r="D61" s="19">
        <v>9.45497128419355</v>
      </c>
      <c r="E61" s="20">
        <f t="shared" si="54"/>
        <v>4.47038638424138</v>
      </c>
      <c r="F61" s="16" t="s">
        <v>73</v>
      </c>
      <c r="G61" s="13">
        <v>4</v>
      </c>
      <c r="H61" s="18">
        <f t="shared" si="40"/>
        <v>9.45497128419355</v>
      </c>
      <c r="I61" s="18">
        <f t="shared" si="41"/>
        <v>282.604971284194</v>
      </c>
      <c r="J61" s="18">
        <f t="shared" si="42"/>
        <v>0.0574310627635635</v>
      </c>
      <c r="K61" s="18">
        <f t="shared" si="43"/>
        <v>11.2298333333333</v>
      </c>
      <c r="L61" s="18">
        <f t="shared" si="44"/>
        <v>3.032055</v>
      </c>
      <c r="M61" s="13" t="s">
        <v>73</v>
      </c>
      <c r="N61" s="13"/>
      <c r="O61" s="18">
        <f t="shared" si="55"/>
        <v>11.5694419351284</v>
      </c>
      <c r="P61" s="18">
        <f t="shared" si="45"/>
        <v>0.66444534591576</v>
      </c>
      <c r="Q61" s="24">
        <f t="shared" si="46"/>
        <v>0.19268915031557</v>
      </c>
      <c r="R61" s="18">
        <f t="shared" si="47"/>
        <v>0.87929595</v>
      </c>
      <c r="S61" s="25">
        <f t="shared" si="48"/>
        <v>0.219140268206137</v>
      </c>
      <c r="T61" s="3">
        <v>0.27</v>
      </c>
      <c r="U61" s="26">
        <f t="shared" si="49"/>
        <v>0.0591678724156571</v>
      </c>
      <c r="V61" s="3">
        <v>220.1</v>
      </c>
      <c r="W61" s="27">
        <v>12.1</v>
      </c>
      <c r="X61" s="27">
        <v>4.5</v>
      </c>
      <c r="Y61" s="27">
        <v>1.5</v>
      </c>
      <c r="Z61" s="27">
        <v>6.8</v>
      </c>
      <c r="AA61" s="3">
        <v>30.2</v>
      </c>
      <c r="AB61" s="2">
        <f t="shared" si="50"/>
        <v>0.286696317610362</v>
      </c>
      <c r="AC61" s="29">
        <f t="shared" si="51"/>
        <v>11.2298333333333</v>
      </c>
      <c r="AD61" s="1">
        <f t="shared" si="52"/>
        <v>0.29</v>
      </c>
      <c r="AE61" s="30">
        <f t="shared" si="56"/>
        <v>32.1805479452055</v>
      </c>
      <c r="AF61" s="1">
        <f t="shared" si="53"/>
        <v>1036069.43122968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 s="3"/>
    </row>
    <row r="62" s="1" customFormat="1" spans="1:78">
      <c r="A62" s="13"/>
      <c r="B62" s="13"/>
      <c r="C62" s="16">
        <v>4</v>
      </c>
      <c r="D62" s="19">
        <v>17.258656201</v>
      </c>
      <c r="E62" s="20">
        <f t="shared" si="54"/>
        <v>9.45497128419355</v>
      </c>
      <c r="F62" s="16" t="s">
        <v>73</v>
      </c>
      <c r="G62" s="13">
        <v>5</v>
      </c>
      <c r="H62" s="18">
        <f t="shared" si="40"/>
        <v>17.258656201</v>
      </c>
      <c r="I62" s="18">
        <f t="shared" si="41"/>
        <v>290.408656201</v>
      </c>
      <c r="J62" s="18">
        <f t="shared" si="42"/>
        <v>0.144952256065171</v>
      </c>
      <c r="K62" s="18">
        <f t="shared" si="43"/>
        <v>11.2298333333333</v>
      </c>
      <c r="L62" s="18">
        <f t="shared" si="44"/>
        <v>3.032055</v>
      </c>
      <c r="M62" s="13" t="s">
        <v>75</v>
      </c>
      <c r="N62" s="18">
        <f>(O61-P61)*$C$22/100</f>
        <v>10.359746759752</v>
      </c>
      <c r="O62" s="18">
        <f t="shared" si="55"/>
        <v>3.57730482946063</v>
      </c>
      <c r="P62" s="18">
        <f t="shared" si="45"/>
        <v>0.51853840566315</v>
      </c>
      <c r="Q62" s="24">
        <f t="shared" si="46"/>
        <v>0.150376137642314</v>
      </c>
      <c r="R62" s="18">
        <f t="shared" si="47"/>
        <v>0.87929595</v>
      </c>
      <c r="S62" s="25">
        <f t="shared" si="48"/>
        <v>0.171018799349995</v>
      </c>
      <c r="T62" s="3">
        <v>0.27</v>
      </c>
      <c r="U62" s="26">
        <f t="shared" si="49"/>
        <v>0.0461750758244987</v>
      </c>
      <c r="V62" s="3">
        <v>220.1</v>
      </c>
      <c r="W62" s="27">
        <v>12.1</v>
      </c>
      <c r="X62" s="27">
        <v>4.5</v>
      </c>
      <c r="Y62" s="27">
        <v>1.5</v>
      </c>
      <c r="Z62" s="27">
        <v>6.8</v>
      </c>
      <c r="AA62" s="3">
        <v>30.2</v>
      </c>
      <c r="AB62" s="2">
        <f t="shared" si="50"/>
        <v>0.2841718172327</v>
      </c>
      <c r="AC62" s="29">
        <f t="shared" si="51"/>
        <v>11.2298333333333</v>
      </c>
      <c r="AD62" s="1">
        <f t="shared" si="52"/>
        <v>0.29</v>
      </c>
      <c r="AE62" s="30">
        <f t="shared" si="56"/>
        <v>32.1805479452055</v>
      </c>
      <c r="AF62" s="1">
        <f t="shared" si="53"/>
        <v>1026946.33647833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 s="3"/>
    </row>
    <row r="63" s="1" customFormat="1" spans="1:78">
      <c r="A63" s="13"/>
      <c r="B63" s="13"/>
      <c r="C63" s="16">
        <v>5</v>
      </c>
      <c r="D63" s="19">
        <v>20.9788478535484</v>
      </c>
      <c r="E63" s="20">
        <f t="shared" si="54"/>
        <v>17.258656201</v>
      </c>
      <c r="F63" s="16" t="s">
        <v>75</v>
      </c>
      <c r="G63" s="13">
        <v>6</v>
      </c>
      <c r="H63" s="18">
        <f t="shared" si="40"/>
        <v>20.9788478535484</v>
      </c>
      <c r="I63" s="18">
        <f t="shared" si="41"/>
        <v>294.128847853548</v>
      </c>
      <c r="J63" s="18">
        <f t="shared" si="42"/>
        <v>0.221510691053435</v>
      </c>
      <c r="K63" s="18">
        <f t="shared" si="43"/>
        <v>11.2298333333333</v>
      </c>
      <c r="L63" s="18">
        <f t="shared" si="44"/>
        <v>3.032055</v>
      </c>
      <c r="M63" s="13" t="s">
        <v>73</v>
      </c>
      <c r="N63" s="13"/>
      <c r="O63" s="18">
        <f t="shared" si="55"/>
        <v>6.09082142379748</v>
      </c>
      <c r="P63" s="18">
        <f t="shared" si="45"/>
        <v>1.34918206266845</v>
      </c>
      <c r="Q63" s="24">
        <f t="shared" si="46"/>
        <v>0.391262798173849</v>
      </c>
      <c r="R63" s="18">
        <f t="shared" si="47"/>
        <v>0.87929595</v>
      </c>
      <c r="S63" s="25">
        <f t="shared" si="48"/>
        <v>0.44497281964491</v>
      </c>
      <c r="T63" s="3">
        <v>0.27</v>
      </c>
      <c r="U63" s="26">
        <f t="shared" si="49"/>
        <v>0.120142661304126</v>
      </c>
      <c r="V63" s="3">
        <v>220.1</v>
      </c>
      <c r="W63" s="27">
        <v>12.1</v>
      </c>
      <c r="X63" s="27">
        <v>4.5</v>
      </c>
      <c r="Y63" s="27">
        <v>1.5</v>
      </c>
      <c r="Z63" s="27">
        <v>6.8</v>
      </c>
      <c r="AA63" s="3">
        <v>30.2</v>
      </c>
      <c r="AB63" s="2">
        <f t="shared" si="50"/>
        <v>0.298543719091392</v>
      </c>
      <c r="AC63" s="29">
        <f t="shared" si="51"/>
        <v>11.2298333333333</v>
      </c>
      <c r="AD63" s="1">
        <f t="shared" si="52"/>
        <v>0.29</v>
      </c>
      <c r="AE63" s="30">
        <f t="shared" si="56"/>
        <v>32.1805479452055</v>
      </c>
      <c r="AF63" s="1">
        <f t="shared" si="53"/>
        <v>1078883.83015992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 s="3"/>
    </row>
    <row r="64" s="1" customFormat="1" spans="1:78">
      <c r="A64" s="13"/>
      <c r="B64" s="13"/>
      <c r="C64" s="16">
        <v>6</v>
      </c>
      <c r="D64" s="19">
        <v>24.4446986443333</v>
      </c>
      <c r="E64" s="20">
        <f t="shared" si="54"/>
        <v>20.9788478535484</v>
      </c>
      <c r="F64" s="16" t="s">
        <v>73</v>
      </c>
      <c r="G64" s="13">
        <v>7</v>
      </c>
      <c r="H64" s="18">
        <f t="shared" si="40"/>
        <v>24.4446986443333</v>
      </c>
      <c r="I64" s="18">
        <f t="shared" si="41"/>
        <v>297.594698644333</v>
      </c>
      <c r="J64" s="18">
        <f t="shared" si="42"/>
        <v>0.325709203779272</v>
      </c>
      <c r="K64" s="18">
        <f t="shared" si="43"/>
        <v>11.2298333333333</v>
      </c>
      <c r="L64" s="18">
        <f t="shared" si="44"/>
        <v>3.032055</v>
      </c>
      <c r="M64" s="13" t="s">
        <v>73</v>
      </c>
      <c r="N64" s="13"/>
      <c r="O64" s="18">
        <f t="shared" si="55"/>
        <v>7.77369436112903</v>
      </c>
      <c r="P64" s="18">
        <f t="shared" si="45"/>
        <v>2.53196380078675</v>
      </c>
      <c r="Q64" s="24">
        <f t="shared" si="46"/>
        <v>0.734269502228158</v>
      </c>
      <c r="R64" s="18">
        <f t="shared" si="47"/>
        <v>0.87929595</v>
      </c>
      <c r="S64" s="25">
        <f t="shared" si="48"/>
        <v>0.83506526127882</v>
      </c>
      <c r="T64" s="3">
        <v>0.27</v>
      </c>
      <c r="U64" s="26">
        <f t="shared" si="49"/>
        <v>0.225467620545281</v>
      </c>
      <c r="V64" s="3">
        <v>229.1</v>
      </c>
      <c r="W64" s="27">
        <v>15.1</v>
      </c>
      <c r="X64" s="27">
        <v>6</v>
      </c>
      <c r="Y64" s="27">
        <v>3</v>
      </c>
      <c r="Z64" s="27">
        <v>7</v>
      </c>
      <c r="AA64" s="3">
        <v>30.2</v>
      </c>
      <c r="AB64" s="2">
        <f t="shared" si="50"/>
        <v>0.334208358671948</v>
      </c>
      <c r="AC64" s="29">
        <f t="shared" si="51"/>
        <v>11.2298333333333</v>
      </c>
      <c r="AD64" s="1">
        <f t="shared" si="52"/>
        <v>0.29</v>
      </c>
      <c r="AE64" s="30">
        <f t="shared" si="56"/>
        <v>32.1805479452055</v>
      </c>
      <c r="AF64" s="1">
        <f t="shared" si="53"/>
        <v>1207769.48573174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 s="3"/>
    </row>
    <row r="65" s="1" customFormat="1" spans="1:78">
      <c r="A65" s="13"/>
      <c r="B65" s="13"/>
      <c r="C65" s="16">
        <v>7</v>
      </c>
      <c r="D65" s="19">
        <v>29.4294765864516</v>
      </c>
      <c r="E65" s="20">
        <f t="shared" si="54"/>
        <v>24.4446986443333</v>
      </c>
      <c r="F65" s="16" t="s">
        <v>73</v>
      </c>
      <c r="G65" s="13">
        <v>8</v>
      </c>
      <c r="H65" s="18">
        <f t="shared" si="40"/>
        <v>29.4294765864516</v>
      </c>
      <c r="I65" s="18">
        <f t="shared" si="41"/>
        <v>302.579476586452</v>
      </c>
      <c r="J65" s="18">
        <f t="shared" si="42"/>
        <v>0.558366242388379</v>
      </c>
      <c r="K65" s="18">
        <f t="shared" si="43"/>
        <v>11.2298333333333</v>
      </c>
      <c r="L65" s="18">
        <f t="shared" si="44"/>
        <v>3.032055</v>
      </c>
      <c r="M65" s="13" t="s">
        <v>73</v>
      </c>
      <c r="N65" s="13"/>
      <c r="O65" s="18">
        <f t="shared" si="55"/>
        <v>8.27378556034228</v>
      </c>
      <c r="P65" s="18">
        <f t="shared" si="45"/>
        <v>4.61980255365555</v>
      </c>
      <c r="Q65" s="24">
        <f t="shared" si="46"/>
        <v>1.33974274056011</v>
      </c>
      <c r="R65" s="18">
        <f t="shared" si="47"/>
        <v>0.87929595</v>
      </c>
      <c r="S65" s="25">
        <f t="shared" si="48"/>
        <v>1.52365394217966</v>
      </c>
      <c r="T65" s="3">
        <v>0.27</v>
      </c>
      <c r="U65" s="26">
        <f t="shared" si="49"/>
        <v>0.411386564388508</v>
      </c>
      <c r="V65" s="3">
        <v>229.1</v>
      </c>
      <c r="W65" s="27">
        <v>15.1</v>
      </c>
      <c r="X65" s="27">
        <v>6</v>
      </c>
      <c r="Y65" s="27">
        <v>3</v>
      </c>
      <c r="Z65" s="27">
        <v>7</v>
      </c>
      <c r="AA65" s="3">
        <v>30.2</v>
      </c>
      <c r="AB65" s="2">
        <f t="shared" si="50"/>
        <v>0.370332409460687</v>
      </c>
      <c r="AC65" s="29">
        <f t="shared" si="51"/>
        <v>11.2298333333333</v>
      </c>
      <c r="AD65" s="1">
        <f t="shared" si="52"/>
        <v>0.29</v>
      </c>
      <c r="AE65" s="30">
        <f t="shared" si="56"/>
        <v>32.1805479452055</v>
      </c>
      <c r="AF65" s="1">
        <f t="shared" si="53"/>
        <v>1338315.3715888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 s="3"/>
    </row>
    <row r="66" s="1" customFormat="1" spans="1:78">
      <c r="A66" s="13"/>
      <c r="B66" s="13"/>
      <c r="C66" s="16">
        <v>8</v>
      </c>
      <c r="D66" s="19">
        <v>28.6839775812903</v>
      </c>
      <c r="E66" s="20">
        <f t="shared" si="54"/>
        <v>29.4294765864516</v>
      </c>
      <c r="F66" s="16" t="s">
        <v>73</v>
      </c>
      <c r="G66" s="13">
        <v>9</v>
      </c>
      <c r="H66" s="18">
        <f t="shared" si="40"/>
        <v>28.6839775812903</v>
      </c>
      <c r="I66" s="18">
        <f t="shared" si="41"/>
        <v>301.83397758129</v>
      </c>
      <c r="J66" s="18">
        <f t="shared" si="42"/>
        <v>0.515705349818537</v>
      </c>
      <c r="K66" s="18">
        <f t="shared" si="43"/>
        <v>11.2298333333333</v>
      </c>
      <c r="L66" s="18">
        <f t="shared" si="44"/>
        <v>3.032055</v>
      </c>
      <c r="M66" s="13" t="s">
        <v>73</v>
      </c>
      <c r="N66" s="13"/>
      <c r="O66" s="18">
        <f t="shared" si="55"/>
        <v>6.68603800668673</v>
      </c>
      <c r="P66" s="18">
        <f t="shared" si="45"/>
        <v>3.44802556913841</v>
      </c>
      <c r="Q66" s="24">
        <f t="shared" si="46"/>
        <v>0.99992741505014</v>
      </c>
      <c r="R66" s="18">
        <f t="shared" si="47"/>
        <v>0.87929595</v>
      </c>
      <c r="S66" s="25">
        <f t="shared" si="48"/>
        <v>1.13719097085588</v>
      </c>
      <c r="T66" s="3">
        <v>0.27</v>
      </c>
      <c r="U66" s="26">
        <f t="shared" si="49"/>
        <v>0.307041562131087</v>
      </c>
      <c r="V66" s="3">
        <v>229.1</v>
      </c>
      <c r="W66" s="27">
        <v>15.1</v>
      </c>
      <c r="X66" s="27">
        <v>6</v>
      </c>
      <c r="Y66" s="27">
        <v>3</v>
      </c>
      <c r="Z66" s="27">
        <v>7</v>
      </c>
      <c r="AA66" s="3">
        <v>30.2</v>
      </c>
      <c r="AB66" s="2">
        <f t="shared" si="50"/>
        <v>0.35005817552207</v>
      </c>
      <c r="AC66" s="29">
        <f t="shared" si="51"/>
        <v>11.2298333333333</v>
      </c>
      <c r="AD66" s="1">
        <f t="shared" si="52"/>
        <v>0.29</v>
      </c>
      <c r="AE66" s="30">
        <f t="shared" si="56"/>
        <v>32.1805479452055</v>
      </c>
      <c r="AF66" s="1">
        <f t="shared" si="53"/>
        <v>1265047.9009757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 s="3"/>
    </row>
    <row r="67" s="1" customFormat="1" spans="1:78">
      <c r="A67" s="13"/>
      <c r="B67" s="13"/>
      <c r="C67" s="16">
        <v>9</v>
      </c>
      <c r="D67" s="19">
        <v>23.2164025486667</v>
      </c>
      <c r="E67" s="20">
        <f t="shared" si="54"/>
        <v>28.6839775812903</v>
      </c>
      <c r="F67" s="16" t="s">
        <v>73</v>
      </c>
      <c r="G67" s="13">
        <v>10</v>
      </c>
      <c r="H67" s="18">
        <f t="shared" si="40"/>
        <v>23.2164025486667</v>
      </c>
      <c r="I67" s="18">
        <f t="shared" si="41"/>
        <v>296.366402548667</v>
      </c>
      <c r="J67" s="18">
        <f t="shared" si="42"/>
        <v>0.284406175857151</v>
      </c>
      <c r="K67" s="18">
        <f t="shared" si="43"/>
        <v>11.2298333333333</v>
      </c>
      <c r="L67" s="18">
        <f t="shared" si="44"/>
        <v>3.032055</v>
      </c>
      <c r="M67" s="13" t="s">
        <v>73</v>
      </c>
      <c r="N67" s="13"/>
      <c r="O67" s="18">
        <f t="shared" si="55"/>
        <v>6.27006743754832</v>
      </c>
      <c r="P67" s="18">
        <f t="shared" si="45"/>
        <v>1.78324590227956</v>
      </c>
      <c r="Q67" s="24">
        <f t="shared" si="46"/>
        <v>0.517141311661073</v>
      </c>
      <c r="R67" s="18">
        <f t="shared" si="47"/>
        <v>0.87929595</v>
      </c>
      <c r="S67" s="25">
        <f t="shared" si="48"/>
        <v>0.588131119745375</v>
      </c>
      <c r="T67" s="3">
        <v>0.27</v>
      </c>
      <c r="U67" s="26">
        <f t="shared" si="49"/>
        <v>0.158795402331251</v>
      </c>
      <c r="V67" s="3">
        <v>229.1</v>
      </c>
      <c r="W67" s="27">
        <v>15.1</v>
      </c>
      <c r="X67" s="27">
        <v>6</v>
      </c>
      <c r="Y67" s="27">
        <v>3</v>
      </c>
      <c r="Z67" s="27">
        <v>7</v>
      </c>
      <c r="AA67" s="3">
        <v>30.2</v>
      </c>
      <c r="AB67" s="2">
        <f t="shared" si="50"/>
        <v>0.321253946672962</v>
      </c>
      <c r="AC67" s="29">
        <f t="shared" si="51"/>
        <v>11.2298333333333</v>
      </c>
      <c r="AD67" s="1">
        <f t="shared" si="52"/>
        <v>0.29</v>
      </c>
      <c r="AE67" s="30">
        <f t="shared" si="56"/>
        <v>32.1805479452055</v>
      </c>
      <c r="AF67" s="1">
        <f t="shared" si="53"/>
        <v>1160954.54794818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 s="3"/>
    </row>
    <row r="68" s="1" customFormat="1" spans="1:78">
      <c r="A68" s="13"/>
      <c r="B68" s="13"/>
      <c r="C68" s="16">
        <v>10</v>
      </c>
      <c r="D68" s="19">
        <v>19.4012155077419</v>
      </c>
      <c r="E68" s="20">
        <f t="shared" si="54"/>
        <v>23.2164025486667</v>
      </c>
      <c r="F68" s="16" t="s">
        <v>73</v>
      </c>
      <c r="G68" s="13">
        <v>11</v>
      </c>
      <c r="H68" s="18">
        <f t="shared" si="40"/>
        <v>19.4012155077419</v>
      </c>
      <c r="I68" s="18">
        <f t="shared" si="41"/>
        <v>292.551215507742</v>
      </c>
      <c r="J68" s="18">
        <f t="shared" si="42"/>
        <v>0.185295684650326</v>
      </c>
      <c r="K68" s="18">
        <f t="shared" si="43"/>
        <v>11.2298333333333</v>
      </c>
      <c r="L68" s="18">
        <f t="shared" si="44"/>
        <v>3.032055</v>
      </c>
      <c r="M68" s="13" t="s">
        <v>75</v>
      </c>
      <c r="N68" s="18">
        <f>(O67-P67)*$C$22/100</f>
        <v>4.26248045850532</v>
      </c>
      <c r="O68" s="18">
        <f t="shared" si="55"/>
        <v>3.25639607676344</v>
      </c>
      <c r="P68" s="18">
        <f t="shared" si="45"/>
        <v>0.603396140536517</v>
      </c>
      <c r="Q68" s="24">
        <f t="shared" si="46"/>
        <v>0.17498488075559</v>
      </c>
      <c r="R68" s="18">
        <f t="shared" si="47"/>
        <v>0.87929595</v>
      </c>
      <c r="S68" s="25">
        <f t="shared" si="48"/>
        <v>0.199005671248218</v>
      </c>
      <c r="T68" s="3">
        <v>0.27</v>
      </c>
      <c r="U68" s="26">
        <f t="shared" si="49"/>
        <v>0.053731531237019</v>
      </c>
      <c r="V68" s="3">
        <v>180.9</v>
      </c>
      <c r="W68" s="27">
        <v>6</v>
      </c>
      <c r="X68" s="27">
        <v>3</v>
      </c>
      <c r="Y68" s="27">
        <v>0.3</v>
      </c>
      <c r="Z68" s="27">
        <v>6</v>
      </c>
      <c r="AA68" s="3">
        <v>30.2</v>
      </c>
      <c r="AB68" s="2">
        <f t="shared" si="50"/>
        <v>0.236840036519353</v>
      </c>
      <c r="AC68" s="29">
        <f t="shared" si="51"/>
        <v>11.2298333333333</v>
      </c>
      <c r="AD68" s="1">
        <f t="shared" si="52"/>
        <v>0.29</v>
      </c>
      <c r="AE68" s="30">
        <f t="shared" si="56"/>
        <v>32.1805479452055</v>
      </c>
      <c r="AF68" s="1">
        <f t="shared" si="53"/>
        <v>855897.710770437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 s="3"/>
    </row>
    <row r="69" s="1" customFormat="1" spans="1:78">
      <c r="A69" s="13"/>
      <c r="B69" s="13"/>
      <c r="C69" s="16">
        <v>11</v>
      </c>
      <c r="D69" s="19">
        <v>12.0598177385333</v>
      </c>
      <c r="E69" s="20">
        <f t="shared" si="54"/>
        <v>19.4012155077419</v>
      </c>
      <c r="F69" s="16" t="s">
        <v>75</v>
      </c>
      <c r="G69" s="13">
        <v>12</v>
      </c>
      <c r="H69" s="18">
        <f t="shared" si="40"/>
        <v>12.0598177385333</v>
      </c>
      <c r="I69" s="18">
        <f t="shared" si="41"/>
        <v>285.209817738533</v>
      </c>
      <c r="J69" s="18">
        <f t="shared" si="42"/>
        <v>0.0786693854926114</v>
      </c>
      <c r="K69" s="18">
        <f t="shared" si="43"/>
        <v>11.2298333333333</v>
      </c>
      <c r="L69" s="18">
        <f t="shared" si="44"/>
        <v>3.032055</v>
      </c>
      <c r="M69" s="13" t="s">
        <v>73</v>
      </c>
      <c r="N69" s="13"/>
      <c r="O69" s="18">
        <f t="shared" si="55"/>
        <v>5.68505493622692</v>
      </c>
      <c r="P69" s="18">
        <f t="shared" si="45"/>
        <v>0.447239778324709</v>
      </c>
      <c r="Q69" s="24">
        <f t="shared" si="46"/>
        <v>0.129699535714166</v>
      </c>
      <c r="R69" s="18">
        <f t="shared" si="47"/>
        <v>0.87929595</v>
      </c>
      <c r="S69" s="25">
        <f t="shared" si="48"/>
        <v>0.147503847497723</v>
      </c>
      <c r="T69" s="3">
        <v>0.27</v>
      </c>
      <c r="U69" s="26">
        <f t="shared" si="49"/>
        <v>0.0398260388243853</v>
      </c>
      <c r="V69" s="3">
        <v>180.9</v>
      </c>
      <c r="W69" s="27">
        <v>6</v>
      </c>
      <c r="X69" s="27">
        <v>3</v>
      </c>
      <c r="Y69" s="27">
        <v>0.3</v>
      </c>
      <c r="Z69" s="27">
        <v>6</v>
      </c>
      <c r="AA69" s="3">
        <v>30.2</v>
      </c>
      <c r="AB69" s="2">
        <f t="shared" si="50"/>
        <v>0.234138199343578</v>
      </c>
      <c r="AC69" s="29">
        <f t="shared" si="51"/>
        <v>11.2298333333333</v>
      </c>
      <c r="AD69" s="1">
        <f t="shared" si="52"/>
        <v>0.29</v>
      </c>
      <c r="AE69" s="30">
        <f t="shared" si="56"/>
        <v>32.1805479452055</v>
      </c>
      <c r="AF69" s="1">
        <f t="shared" si="53"/>
        <v>846133.752414388</v>
      </c>
      <c r="AG69" s="1">
        <f>SUM(AF58:AF69)</f>
        <v>12305464.8086863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 s="3"/>
    </row>
    <row r="70" s="1" customFormat="1" spans="1:46">
      <c r="A70" s="13"/>
      <c r="B70" s="13"/>
      <c r="C70" s="16">
        <v>12</v>
      </c>
      <c r="D70" s="19">
        <v>6.06113052890323</v>
      </c>
      <c r="E70" s="20">
        <f t="shared" si="54"/>
        <v>12.0598177385333</v>
      </c>
      <c r="F70" s="16" t="s">
        <v>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AT70" s="2"/>
    </row>
    <row r="71" s="1" customFormat="1" spans="46:46">
      <c r="AT71" s="2"/>
    </row>
    <row r="72" s="1" customFormat="1" spans="19:46">
      <c r="S72" s="23" t="s">
        <v>44</v>
      </c>
      <c r="T72" s="23"/>
      <c r="U72" s="23"/>
      <c r="V72" s="23" t="s">
        <v>45</v>
      </c>
      <c r="W72" s="23"/>
      <c r="X72" s="23"/>
      <c r="Y72" s="23" t="s">
        <v>46</v>
      </c>
      <c r="Z72" s="23"/>
      <c r="AA72" s="23"/>
      <c r="AB72" s="23" t="s">
        <v>47</v>
      </c>
      <c r="AC72" s="23"/>
      <c r="AD72" s="23"/>
      <c r="AE72" s="23" t="s">
        <v>48</v>
      </c>
      <c r="AF72" s="23"/>
      <c r="AG72" s="23"/>
      <c r="AH72" s="23" t="s">
        <v>49</v>
      </c>
      <c r="AI72" s="23"/>
      <c r="AJ72" s="23"/>
      <c r="AK72" s="31" t="s">
        <v>78</v>
      </c>
      <c r="AL72" s="32"/>
      <c r="AM72" s="33"/>
      <c r="AN72" s="32" t="s">
        <v>79</v>
      </c>
      <c r="AO72" s="32"/>
      <c r="AP72" s="33"/>
      <c r="AQ72" s="23" t="s">
        <v>51</v>
      </c>
      <c r="AR72" s="23"/>
      <c r="AS72" s="23"/>
      <c r="AT72" s="2"/>
    </row>
    <row r="73" s="1" customFormat="1" spans="1:50">
      <c r="A73" s="15" t="s">
        <v>6</v>
      </c>
      <c r="B73" s="15"/>
      <c r="C73" s="16" t="s">
        <v>53</v>
      </c>
      <c r="D73" s="16" t="s">
        <v>54</v>
      </c>
      <c r="E73" s="16" t="s">
        <v>55</v>
      </c>
      <c r="F73" s="16" t="s">
        <v>56</v>
      </c>
      <c r="G73" s="13" t="s">
        <v>53</v>
      </c>
      <c r="H73" s="13" t="s">
        <v>55</v>
      </c>
      <c r="I73" s="13" t="s">
        <v>57</v>
      </c>
      <c r="J73" s="13" t="s">
        <v>58</v>
      </c>
      <c r="K73" s="22" t="s">
        <v>59</v>
      </c>
      <c r="L73" s="22" t="s">
        <v>60</v>
      </c>
      <c r="M73" s="13" t="s">
        <v>61</v>
      </c>
      <c r="N73" s="22" t="s">
        <v>62</v>
      </c>
      <c r="O73" s="13" t="s">
        <v>63</v>
      </c>
      <c r="P73" s="13" t="s">
        <v>64</v>
      </c>
      <c r="Q73" s="22" t="s">
        <v>65</v>
      </c>
      <c r="R73" s="22" t="s">
        <v>66</v>
      </c>
      <c r="S73" s="4" t="s">
        <v>11</v>
      </c>
      <c r="T73" s="3" t="s">
        <v>12</v>
      </c>
      <c r="U73" s="3"/>
      <c r="V73" s="4" t="s">
        <v>11</v>
      </c>
      <c r="W73" s="3" t="s">
        <v>12</v>
      </c>
      <c r="X73" s="3"/>
      <c r="Y73" s="4" t="s">
        <v>11</v>
      </c>
      <c r="Z73" s="3" t="s">
        <v>12</v>
      </c>
      <c r="AA73" s="3"/>
      <c r="AB73" s="4" t="s">
        <v>11</v>
      </c>
      <c r="AC73" s="3" t="s">
        <v>12</v>
      </c>
      <c r="AD73" s="3"/>
      <c r="AE73" s="4" t="s">
        <v>11</v>
      </c>
      <c r="AF73" s="3" t="s">
        <v>12</v>
      </c>
      <c r="AG73" s="3"/>
      <c r="AH73" s="4" t="s">
        <v>11</v>
      </c>
      <c r="AI73" s="3" t="s">
        <v>12</v>
      </c>
      <c r="AJ73" s="3"/>
      <c r="AK73" s="4" t="s">
        <v>11</v>
      </c>
      <c r="AL73" s="3" t="s">
        <v>12</v>
      </c>
      <c r="AM73" s="3"/>
      <c r="AN73" s="4" t="s">
        <v>11</v>
      </c>
      <c r="AO73" s="3" t="s">
        <v>12</v>
      </c>
      <c r="AP73" s="3"/>
      <c r="AQ73" s="34" t="s">
        <v>11</v>
      </c>
      <c r="AR73" s="34" t="s">
        <v>12</v>
      </c>
      <c r="AS73" s="34"/>
      <c r="AT73" s="2" t="s">
        <v>67</v>
      </c>
      <c r="AU73" s="1" t="s">
        <v>68</v>
      </c>
      <c r="AV73" s="1" t="s">
        <v>37</v>
      </c>
      <c r="AW73" s="1" t="s">
        <v>69</v>
      </c>
      <c r="AX73" s="1" t="s">
        <v>70</v>
      </c>
    </row>
    <row r="74" s="1" customFormat="1" spans="1:50">
      <c r="A74" s="13" t="s">
        <v>71</v>
      </c>
      <c r="B74" s="13">
        <f>F8</f>
        <v>625.464</v>
      </c>
      <c r="C74" s="16" t="s">
        <v>72</v>
      </c>
      <c r="D74" s="17">
        <v>5</v>
      </c>
      <c r="E74" s="16"/>
      <c r="F74" s="16"/>
      <c r="G74" s="13">
        <v>1</v>
      </c>
      <c r="H74" s="18">
        <f t="shared" ref="H74:H85" si="57">E75</f>
        <v>5</v>
      </c>
      <c r="I74" s="18">
        <f t="shared" ref="I74:I85" si="58">H74+273.15</f>
        <v>278.15</v>
      </c>
      <c r="J74" s="18">
        <f t="shared" ref="J74:J85" si="59">EXP(($C$16*(I74-$C$14))/($C$17*I74*$C$14))</f>
        <v>0.0330744063381255</v>
      </c>
      <c r="K74" s="18">
        <f t="shared" ref="K74:K85" si="60">$B$74/12</f>
        <v>52.122</v>
      </c>
      <c r="L74" s="18">
        <f t="shared" ref="L74:L85" si="61">K74*$B$75/100</f>
        <v>0.52122</v>
      </c>
      <c r="M74" s="13" t="s">
        <v>73</v>
      </c>
      <c r="N74" s="13"/>
      <c r="O74" s="18">
        <f>L74</f>
        <v>0.52122</v>
      </c>
      <c r="P74" s="18">
        <f t="shared" ref="P74:P85" si="62">O74*J74</f>
        <v>0.0172390420715578</v>
      </c>
      <c r="Q74" s="24">
        <f t="shared" ref="Q74:Q85" si="63">P74*$B$76</f>
        <v>0.00448215093860502</v>
      </c>
      <c r="R74" s="18">
        <f t="shared" ref="R74:R85" si="64">L74*$B$76</f>
        <v>0.1355172</v>
      </c>
      <c r="S74" s="25">
        <f t="shared" ref="S74:S85" si="65">Q74/R74</f>
        <v>0.0330744063381255</v>
      </c>
      <c r="T74" s="3">
        <v>0.01</v>
      </c>
      <c r="U74" s="26">
        <f t="shared" ref="U74:U85" si="66">S74*T74</f>
        <v>0.000330744063381255</v>
      </c>
      <c r="V74" s="25"/>
      <c r="W74" s="3"/>
      <c r="X74" s="3"/>
      <c r="Y74" s="28"/>
      <c r="Z74" s="3"/>
      <c r="AA74" s="27"/>
      <c r="AB74" s="3"/>
      <c r="AC74" s="3"/>
      <c r="AD74" s="27"/>
      <c r="AE74" s="25">
        <v>0.001</v>
      </c>
      <c r="AF74" s="3">
        <v>0.49</v>
      </c>
      <c r="AG74" s="26">
        <f t="shared" ref="AG74:AG85" si="67">AF74*AE74</f>
        <v>0.00049</v>
      </c>
      <c r="AH74" s="35"/>
      <c r="AI74" s="3"/>
      <c r="AJ74" s="26"/>
      <c r="AK74" s="36"/>
      <c r="AL74" s="27"/>
      <c r="AM74" s="27"/>
      <c r="AN74" s="36"/>
      <c r="AO74" s="27"/>
      <c r="AP74" s="26"/>
      <c r="AQ74" s="3">
        <v>0.01</v>
      </c>
      <c r="AR74" s="3">
        <v>0.5</v>
      </c>
      <c r="AS74" s="3">
        <f t="shared" ref="AS74:AS85" si="68">AR74*AQ74</f>
        <v>0.005</v>
      </c>
      <c r="AT74" s="2">
        <f t="shared" ref="AT74:AT85" si="69">(AS74+AM74+AD74+AA74+U74+X74+AG74+AJ74+AP74)</f>
        <v>0.00582074406338126</v>
      </c>
      <c r="AU74" s="29">
        <f t="shared" ref="AU74:AU85" si="70">$B$74/12</f>
        <v>52.122</v>
      </c>
      <c r="AV74" s="1">
        <f t="shared" ref="AV74:AV85" si="71">$B$76</f>
        <v>0.26</v>
      </c>
      <c r="AW74" s="2">
        <f t="shared" ref="AW74:AW85" si="72">$E$8</f>
        <v>0</v>
      </c>
      <c r="AX74" s="1">
        <f t="shared" ref="AX74:AX85" si="73">AW74*10000*AV74*0.67*AU74*AT74</f>
        <v>0</v>
      </c>
    </row>
    <row r="75" s="1" customFormat="1" spans="1:50">
      <c r="A75" s="13" t="s">
        <v>74</v>
      </c>
      <c r="B75" s="13">
        <v>1</v>
      </c>
      <c r="C75" s="16">
        <v>1</v>
      </c>
      <c r="D75" s="19">
        <v>4.53134069496774</v>
      </c>
      <c r="E75" s="20">
        <f t="shared" ref="E75:E86" si="74">D74</f>
        <v>5</v>
      </c>
      <c r="F75" s="16" t="s">
        <v>73</v>
      </c>
      <c r="G75" s="13">
        <v>2</v>
      </c>
      <c r="H75" s="18">
        <f t="shared" si="57"/>
        <v>4.53134069496774</v>
      </c>
      <c r="I75" s="18">
        <f t="shared" si="58"/>
        <v>277.681340694968</v>
      </c>
      <c r="J75" s="18">
        <f t="shared" si="59"/>
        <v>0.0311769438111853</v>
      </c>
      <c r="K75" s="18">
        <f t="shared" si="60"/>
        <v>52.122</v>
      </c>
      <c r="L75" s="18">
        <f t="shared" si="61"/>
        <v>0.52122</v>
      </c>
      <c r="M75" s="13" t="s">
        <v>73</v>
      </c>
      <c r="N75" s="13"/>
      <c r="O75" s="18">
        <f t="shared" ref="O75:O85" si="75">L75+O74-P74-N75</f>
        <v>1.02520095792844</v>
      </c>
      <c r="P75" s="18">
        <f t="shared" si="62"/>
        <v>0.0319626326605084</v>
      </c>
      <c r="Q75" s="24">
        <f t="shared" si="63"/>
        <v>0.00831028449173218</v>
      </c>
      <c r="R75" s="18">
        <f t="shared" si="64"/>
        <v>0.1355172</v>
      </c>
      <c r="S75" s="25">
        <f t="shared" si="65"/>
        <v>0.0613227287143786</v>
      </c>
      <c r="T75" s="3">
        <v>0.01</v>
      </c>
      <c r="U75" s="26">
        <f t="shared" si="66"/>
        <v>0.000613227287143786</v>
      </c>
      <c r="V75" s="25"/>
      <c r="W75" s="3"/>
      <c r="X75" s="3"/>
      <c r="Y75" s="28"/>
      <c r="Z75" s="3"/>
      <c r="AA75" s="27"/>
      <c r="AB75" s="3"/>
      <c r="AC75" s="3"/>
      <c r="AD75" s="27"/>
      <c r="AE75" s="25">
        <v>0.001</v>
      </c>
      <c r="AF75" s="3">
        <v>0.49</v>
      </c>
      <c r="AG75" s="26">
        <f t="shared" si="67"/>
        <v>0.00049</v>
      </c>
      <c r="AH75" s="35"/>
      <c r="AI75" s="3"/>
      <c r="AJ75" s="26"/>
      <c r="AK75" s="36"/>
      <c r="AL75" s="27"/>
      <c r="AM75" s="27"/>
      <c r="AN75" s="36"/>
      <c r="AO75" s="27"/>
      <c r="AP75" s="26"/>
      <c r="AQ75" s="3">
        <v>0.01</v>
      </c>
      <c r="AR75" s="3">
        <v>0.5</v>
      </c>
      <c r="AS75" s="3">
        <f t="shared" si="68"/>
        <v>0.005</v>
      </c>
      <c r="AT75" s="2">
        <f t="shared" si="69"/>
        <v>0.00610322728714379</v>
      </c>
      <c r="AU75" s="29">
        <f t="shared" si="70"/>
        <v>52.122</v>
      </c>
      <c r="AV75" s="1">
        <f t="shared" si="71"/>
        <v>0.26</v>
      </c>
      <c r="AW75" s="2">
        <f t="shared" si="72"/>
        <v>0</v>
      </c>
      <c r="AX75" s="1">
        <f t="shared" si="73"/>
        <v>0</v>
      </c>
    </row>
    <row r="76" s="1" customFormat="1" spans="1:50">
      <c r="A76" s="13" t="s">
        <v>37</v>
      </c>
      <c r="B76" s="13">
        <f>H8</f>
        <v>0.26</v>
      </c>
      <c r="C76" s="16">
        <v>2</v>
      </c>
      <c r="D76" s="19">
        <v>4.47038638424138</v>
      </c>
      <c r="E76" s="20">
        <f t="shared" si="74"/>
        <v>4.53134069496774</v>
      </c>
      <c r="F76" s="16" t="s">
        <v>73</v>
      </c>
      <c r="G76" s="13">
        <v>3</v>
      </c>
      <c r="H76" s="18">
        <f t="shared" si="57"/>
        <v>4.47038638424138</v>
      </c>
      <c r="I76" s="18">
        <f t="shared" si="58"/>
        <v>277.620386384241</v>
      </c>
      <c r="J76" s="18">
        <f t="shared" si="59"/>
        <v>0.0309378408358387</v>
      </c>
      <c r="K76" s="18">
        <f t="shared" si="60"/>
        <v>52.122</v>
      </c>
      <c r="L76" s="18">
        <f t="shared" si="61"/>
        <v>0.52122</v>
      </c>
      <c r="M76" s="13" t="s">
        <v>73</v>
      </c>
      <c r="N76" s="13"/>
      <c r="O76" s="18">
        <f t="shared" si="75"/>
        <v>1.51445832526793</v>
      </c>
      <c r="P76" s="18">
        <f t="shared" si="62"/>
        <v>0.0468540706196502</v>
      </c>
      <c r="Q76" s="24">
        <f t="shared" si="63"/>
        <v>0.012182058361109</v>
      </c>
      <c r="R76" s="18">
        <f t="shared" si="64"/>
        <v>0.1355172</v>
      </c>
      <c r="S76" s="25">
        <f t="shared" si="65"/>
        <v>0.0898930789679026</v>
      </c>
      <c r="T76" s="3">
        <v>0.01</v>
      </c>
      <c r="U76" s="26">
        <f t="shared" si="66"/>
        <v>0.000898930789679026</v>
      </c>
      <c r="V76" s="25"/>
      <c r="W76" s="3"/>
      <c r="X76" s="3"/>
      <c r="Y76" s="28"/>
      <c r="Z76" s="3"/>
      <c r="AA76" s="27"/>
      <c r="AB76" s="3"/>
      <c r="AC76" s="3"/>
      <c r="AD76" s="27"/>
      <c r="AE76" s="25">
        <v>0.001</v>
      </c>
      <c r="AF76" s="3">
        <v>0.49</v>
      </c>
      <c r="AG76" s="26">
        <f t="shared" si="67"/>
        <v>0.00049</v>
      </c>
      <c r="AH76" s="35"/>
      <c r="AI76" s="3"/>
      <c r="AJ76" s="26"/>
      <c r="AK76" s="36"/>
      <c r="AL76" s="27"/>
      <c r="AM76" s="27"/>
      <c r="AN76" s="36"/>
      <c r="AO76" s="27"/>
      <c r="AP76" s="26"/>
      <c r="AQ76" s="3">
        <v>0.01</v>
      </c>
      <c r="AR76" s="3">
        <v>0.5</v>
      </c>
      <c r="AS76" s="3">
        <f t="shared" si="68"/>
        <v>0.005</v>
      </c>
      <c r="AT76" s="2">
        <f t="shared" si="69"/>
        <v>0.00638893078967903</v>
      </c>
      <c r="AU76" s="29">
        <f t="shared" si="70"/>
        <v>52.122</v>
      </c>
      <c r="AV76" s="1">
        <f t="shared" si="71"/>
        <v>0.26</v>
      </c>
      <c r="AW76" s="2">
        <f t="shared" si="72"/>
        <v>0</v>
      </c>
      <c r="AX76" s="1">
        <f t="shared" si="73"/>
        <v>0</v>
      </c>
    </row>
    <row r="77" s="1" customFormat="1" spans="1:50">
      <c r="A77" s="13"/>
      <c r="B77" s="13"/>
      <c r="C77" s="16">
        <v>3</v>
      </c>
      <c r="D77" s="19">
        <v>9.45497128419355</v>
      </c>
      <c r="E77" s="20">
        <f t="shared" si="74"/>
        <v>4.47038638424138</v>
      </c>
      <c r="F77" s="16" t="s">
        <v>73</v>
      </c>
      <c r="G77" s="13">
        <v>4</v>
      </c>
      <c r="H77" s="18">
        <f t="shared" si="57"/>
        <v>9.45497128419355</v>
      </c>
      <c r="I77" s="18">
        <f t="shared" si="58"/>
        <v>282.604971284194</v>
      </c>
      <c r="J77" s="18">
        <f t="shared" si="59"/>
        <v>0.0574310627635635</v>
      </c>
      <c r="K77" s="18">
        <f t="shared" si="60"/>
        <v>52.122</v>
      </c>
      <c r="L77" s="18">
        <f t="shared" si="61"/>
        <v>0.52122</v>
      </c>
      <c r="M77" s="13" t="s">
        <v>73</v>
      </c>
      <c r="N77" s="13"/>
      <c r="O77" s="18">
        <f t="shared" si="75"/>
        <v>1.98882425464828</v>
      </c>
      <c r="P77" s="18">
        <f t="shared" si="62"/>
        <v>0.114220290594403</v>
      </c>
      <c r="Q77" s="24">
        <f t="shared" si="63"/>
        <v>0.0296972755545448</v>
      </c>
      <c r="R77" s="18">
        <f t="shared" si="64"/>
        <v>0.1355172</v>
      </c>
      <c r="S77" s="25">
        <f t="shared" si="65"/>
        <v>0.219140268206137</v>
      </c>
      <c r="T77" s="3">
        <v>0.01</v>
      </c>
      <c r="U77" s="26">
        <f t="shared" si="66"/>
        <v>0.00219140268206138</v>
      </c>
      <c r="V77" s="25"/>
      <c r="W77" s="3"/>
      <c r="X77" s="3"/>
      <c r="Y77" s="28"/>
      <c r="Z77" s="3"/>
      <c r="AA77" s="27"/>
      <c r="AB77" s="3"/>
      <c r="AC77" s="3"/>
      <c r="AD77" s="27"/>
      <c r="AE77" s="25">
        <v>0.001</v>
      </c>
      <c r="AF77" s="3">
        <v>0.49</v>
      </c>
      <c r="AG77" s="26">
        <f t="shared" si="67"/>
        <v>0.00049</v>
      </c>
      <c r="AH77" s="35"/>
      <c r="AI77" s="3"/>
      <c r="AJ77" s="26"/>
      <c r="AK77" s="36"/>
      <c r="AL77" s="27"/>
      <c r="AM77" s="27"/>
      <c r="AN77" s="36"/>
      <c r="AO77" s="27"/>
      <c r="AP77" s="26"/>
      <c r="AQ77" s="3">
        <v>0.01</v>
      </c>
      <c r="AR77" s="3">
        <v>0.5</v>
      </c>
      <c r="AS77" s="3">
        <f t="shared" si="68"/>
        <v>0.005</v>
      </c>
      <c r="AT77" s="2">
        <f t="shared" si="69"/>
        <v>0.00768140268206138</v>
      </c>
      <c r="AU77" s="29">
        <f t="shared" si="70"/>
        <v>52.122</v>
      </c>
      <c r="AV77" s="1">
        <f t="shared" si="71"/>
        <v>0.26</v>
      </c>
      <c r="AW77" s="2">
        <f t="shared" si="72"/>
        <v>0</v>
      </c>
      <c r="AX77" s="1">
        <f t="shared" si="73"/>
        <v>0</v>
      </c>
    </row>
    <row r="78" s="1" customFormat="1" spans="1:50">
      <c r="A78" s="13"/>
      <c r="B78" s="13"/>
      <c r="C78" s="16">
        <v>4</v>
      </c>
      <c r="D78" s="19">
        <v>17.258656201</v>
      </c>
      <c r="E78" s="20">
        <f t="shared" si="74"/>
        <v>9.45497128419355</v>
      </c>
      <c r="F78" s="16" t="s">
        <v>73</v>
      </c>
      <c r="G78" s="13">
        <v>5</v>
      </c>
      <c r="H78" s="18">
        <f t="shared" si="57"/>
        <v>17.258656201</v>
      </c>
      <c r="I78" s="18">
        <f t="shared" si="58"/>
        <v>290.408656201</v>
      </c>
      <c r="J78" s="18">
        <f t="shared" si="59"/>
        <v>0.144952256065171</v>
      </c>
      <c r="K78" s="18">
        <f t="shared" si="60"/>
        <v>52.122</v>
      </c>
      <c r="L78" s="18">
        <f t="shared" si="61"/>
        <v>0.52122</v>
      </c>
      <c r="M78" s="13" t="s">
        <v>75</v>
      </c>
      <c r="N78" s="18">
        <f>(O77-P77)*$C$22/100</f>
        <v>1.78087376585119</v>
      </c>
      <c r="O78" s="18">
        <f t="shared" si="75"/>
        <v>0.614950198202693</v>
      </c>
      <c r="P78" s="18">
        <f t="shared" si="62"/>
        <v>0.0891384185972045</v>
      </c>
      <c r="Q78" s="24">
        <f t="shared" si="63"/>
        <v>0.0231759888352732</v>
      </c>
      <c r="R78" s="18">
        <f t="shared" si="64"/>
        <v>0.1355172</v>
      </c>
      <c r="S78" s="25">
        <f t="shared" si="65"/>
        <v>0.171018799349995</v>
      </c>
      <c r="T78" s="3">
        <v>0.01</v>
      </c>
      <c r="U78" s="26">
        <f t="shared" si="66"/>
        <v>0.00171018799349995</v>
      </c>
      <c r="V78" s="25"/>
      <c r="W78" s="3"/>
      <c r="X78" s="3"/>
      <c r="Y78" s="28"/>
      <c r="Z78" s="3"/>
      <c r="AA78" s="27"/>
      <c r="AB78" s="3"/>
      <c r="AC78" s="3"/>
      <c r="AD78" s="27"/>
      <c r="AE78" s="25">
        <v>0.005</v>
      </c>
      <c r="AF78" s="3">
        <v>0.49</v>
      </c>
      <c r="AG78" s="26">
        <f t="shared" si="67"/>
        <v>0.00245</v>
      </c>
      <c r="AH78" s="35"/>
      <c r="AI78" s="3"/>
      <c r="AJ78" s="26"/>
      <c r="AK78" s="36"/>
      <c r="AL78" s="27"/>
      <c r="AM78" s="27"/>
      <c r="AN78" s="36"/>
      <c r="AO78" s="27"/>
      <c r="AP78" s="26"/>
      <c r="AQ78" s="3">
        <v>0.015</v>
      </c>
      <c r="AR78" s="3">
        <v>0.5</v>
      </c>
      <c r="AS78" s="3">
        <f t="shared" si="68"/>
        <v>0.0075</v>
      </c>
      <c r="AT78" s="2">
        <f t="shared" si="69"/>
        <v>0.0116601879935</v>
      </c>
      <c r="AU78" s="29">
        <f t="shared" si="70"/>
        <v>52.122</v>
      </c>
      <c r="AV78" s="1">
        <f t="shared" si="71"/>
        <v>0.26</v>
      </c>
      <c r="AW78" s="2">
        <f t="shared" si="72"/>
        <v>0</v>
      </c>
      <c r="AX78" s="1">
        <f t="shared" si="73"/>
        <v>0</v>
      </c>
    </row>
    <row r="79" s="1" customFormat="1" spans="1:50">
      <c r="A79" s="13"/>
      <c r="B79" s="13"/>
      <c r="C79" s="16">
        <v>5</v>
      </c>
      <c r="D79" s="19">
        <v>20.9788478535484</v>
      </c>
      <c r="E79" s="20">
        <f t="shared" si="74"/>
        <v>17.258656201</v>
      </c>
      <c r="F79" s="16" t="s">
        <v>75</v>
      </c>
      <c r="G79" s="13">
        <v>6</v>
      </c>
      <c r="H79" s="18">
        <f t="shared" si="57"/>
        <v>20.9788478535484</v>
      </c>
      <c r="I79" s="18">
        <f t="shared" si="58"/>
        <v>294.128847853548</v>
      </c>
      <c r="J79" s="18">
        <f t="shared" si="59"/>
        <v>0.221510691053435</v>
      </c>
      <c r="K79" s="18">
        <f t="shared" si="60"/>
        <v>52.122</v>
      </c>
      <c r="L79" s="18">
        <f t="shared" si="61"/>
        <v>0.52122</v>
      </c>
      <c r="M79" s="13" t="s">
        <v>73</v>
      </c>
      <c r="N79" s="13"/>
      <c r="O79" s="18">
        <f t="shared" si="75"/>
        <v>1.04703177960549</v>
      </c>
      <c r="P79" s="18">
        <f t="shared" si="62"/>
        <v>0.23192873305532</v>
      </c>
      <c r="Q79" s="24">
        <f t="shared" si="63"/>
        <v>0.0603014705943831</v>
      </c>
      <c r="R79" s="18">
        <f t="shared" si="64"/>
        <v>0.1355172</v>
      </c>
      <c r="S79" s="25">
        <f t="shared" si="65"/>
        <v>0.444972819644909</v>
      </c>
      <c r="T79" s="3">
        <v>0.01</v>
      </c>
      <c r="U79" s="26">
        <f t="shared" si="66"/>
        <v>0.00444972819644909</v>
      </c>
      <c r="V79" s="25"/>
      <c r="W79" s="3"/>
      <c r="X79" s="3"/>
      <c r="Y79" s="28"/>
      <c r="Z79" s="3"/>
      <c r="AA79" s="27"/>
      <c r="AB79" s="3"/>
      <c r="AC79" s="3"/>
      <c r="AD79" s="27"/>
      <c r="AE79" s="25">
        <v>0.005</v>
      </c>
      <c r="AF79" s="3">
        <v>0.49</v>
      </c>
      <c r="AG79" s="26">
        <f t="shared" si="67"/>
        <v>0.00245</v>
      </c>
      <c r="AH79" s="35"/>
      <c r="AI79" s="3"/>
      <c r="AJ79" s="26"/>
      <c r="AK79" s="36"/>
      <c r="AL79" s="27"/>
      <c r="AM79" s="27"/>
      <c r="AN79" s="36"/>
      <c r="AO79" s="27"/>
      <c r="AP79" s="26"/>
      <c r="AQ79" s="3">
        <v>0.015</v>
      </c>
      <c r="AR79" s="3">
        <v>0.5</v>
      </c>
      <c r="AS79" s="3">
        <f t="shared" si="68"/>
        <v>0.0075</v>
      </c>
      <c r="AT79" s="2">
        <f t="shared" si="69"/>
        <v>0.0143997281964491</v>
      </c>
      <c r="AU79" s="29">
        <f t="shared" si="70"/>
        <v>52.122</v>
      </c>
      <c r="AV79" s="1">
        <f t="shared" si="71"/>
        <v>0.26</v>
      </c>
      <c r="AW79" s="2">
        <f t="shared" si="72"/>
        <v>0</v>
      </c>
      <c r="AX79" s="1">
        <f t="shared" si="73"/>
        <v>0</v>
      </c>
    </row>
    <row r="80" s="1" customFormat="1" spans="1:50">
      <c r="A80" s="13"/>
      <c r="B80" s="13"/>
      <c r="C80" s="16">
        <v>6</v>
      </c>
      <c r="D80" s="19">
        <v>24.4446986443333</v>
      </c>
      <c r="E80" s="20">
        <f t="shared" si="74"/>
        <v>20.9788478535484</v>
      </c>
      <c r="F80" s="16" t="s">
        <v>73</v>
      </c>
      <c r="G80" s="13">
        <v>7</v>
      </c>
      <c r="H80" s="18">
        <f t="shared" si="57"/>
        <v>24.4446986443333</v>
      </c>
      <c r="I80" s="18">
        <f t="shared" si="58"/>
        <v>297.594698644333</v>
      </c>
      <c r="J80" s="18">
        <f t="shared" si="59"/>
        <v>0.325709203779272</v>
      </c>
      <c r="K80" s="18">
        <f t="shared" si="60"/>
        <v>52.122</v>
      </c>
      <c r="L80" s="18">
        <f t="shared" si="61"/>
        <v>0.52122</v>
      </c>
      <c r="M80" s="13" t="s">
        <v>73</v>
      </c>
      <c r="N80" s="13"/>
      <c r="O80" s="18">
        <f t="shared" si="75"/>
        <v>1.33632304655017</v>
      </c>
      <c r="P80" s="18">
        <f t="shared" si="62"/>
        <v>0.435252715483747</v>
      </c>
      <c r="Q80" s="24">
        <f t="shared" si="63"/>
        <v>0.113165706025774</v>
      </c>
      <c r="R80" s="18">
        <f t="shared" si="64"/>
        <v>0.1355172</v>
      </c>
      <c r="S80" s="25">
        <f t="shared" si="65"/>
        <v>0.83506526127882</v>
      </c>
      <c r="T80" s="3">
        <v>0.01</v>
      </c>
      <c r="U80" s="26">
        <f t="shared" si="66"/>
        <v>0.0083506526127882</v>
      </c>
      <c r="V80" s="25"/>
      <c r="W80" s="3"/>
      <c r="X80" s="3"/>
      <c r="Y80" s="28"/>
      <c r="Z80" s="3"/>
      <c r="AA80" s="27"/>
      <c r="AB80" s="3"/>
      <c r="AC80" s="3"/>
      <c r="AD80" s="27"/>
      <c r="AE80" s="25">
        <v>0.005</v>
      </c>
      <c r="AF80" s="3">
        <v>0.49</v>
      </c>
      <c r="AG80" s="26">
        <f t="shared" si="67"/>
        <v>0.00245</v>
      </c>
      <c r="AH80" s="35"/>
      <c r="AI80" s="3"/>
      <c r="AJ80" s="26"/>
      <c r="AK80" s="36"/>
      <c r="AL80" s="27"/>
      <c r="AM80" s="27"/>
      <c r="AN80" s="36"/>
      <c r="AO80" s="27"/>
      <c r="AP80" s="26"/>
      <c r="AQ80" s="3">
        <v>0.015</v>
      </c>
      <c r="AR80" s="3">
        <v>0.5</v>
      </c>
      <c r="AS80" s="3">
        <f t="shared" si="68"/>
        <v>0.0075</v>
      </c>
      <c r="AT80" s="2">
        <f t="shared" si="69"/>
        <v>0.0183006526127882</v>
      </c>
      <c r="AU80" s="29">
        <f t="shared" si="70"/>
        <v>52.122</v>
      </c>
      <c r="AV80" s="1">
        <f t="shared" si="71"/>
        <v>0.26</v>
      </c>
      <c r="AW80" s="2">
        <f t="shared" si="72"/>
        <v>0</v>
      </c>
      <c r="AX80" s="1">
        <f t="shared" si="73"/>
        <v>0</v>
      </c>
    </row>
    <row r="81" s="1" customFormat="1" spans="1:50">
      <c r="A81" s="13"/>
      <c r="B81" s="13"/>
      <c r="C81" s="16">
        <v>7</v>
      </c>
      <c r="D81" s="19">
        <v>29.4294765864516</v>
      </c>
      <c r="E81" s="20">
        <f t="shared" si="74"/>
        <v>24.4446986443333</v>
      </c>
      <c r="F81" s="16" t="s">
        <v>73</v>
      </c>
      <c r="G81" s="13">
        <v>8</v>
      </c>
      <c r="H81" s="18">
        <f t="shared" si="57"/>
        <v>29.4294765864516</v>
      </c>
      <c r="I81" s="18">
        <f t="shared" si="58"/>
        <v>302.579476586452</v>
      </c>
      <c r="J81" s="18">
        <f t="shared" si="59"/>
        <v>0.558366242388379</v>
      </c>
      <c r="K81" s="18">
        <f t="shared" si="60"/>
        <v>52.122</v>
      </c>
      <c r="L81" s="18">
        <f t="shared" si="61"/>
        <v>0.52122</v>
      </c>
      <c r="M81" s="13" t="s">
        <v>73</v>
      </c>
      <c r="N81" s="13"/>
      <c r="O81" s="18">
        <f t="shared" si="75"/>
        <v>1.42229033106642</v>
      </c>
      <c r="P81" s="18">
        <f t="shared" si="62"/>
        <v>0.794158907742882</v>
      </c>
      <c r="Q81" s="24">
        <f t="shared" si="63"/>
        <v>0.206481316013149</v>
      </c>
      <c r="R81" s="18">
        <f t="shared" si="64"/>
        <v>0.1355172</v>
      </c>
      <c r="S81" s="25">
        <f t="shared" si="65"/>
        <v>1.52365394217966</v>
      </c>
      <c r="T81" s="3">
        <v>0.01</v>
      </c>
      <c r="U81" s="26">
        <f t="shared" si="66"/>
        <v>0.0152365394217966</v>
      </c>
      <c r="V81" s="25"/>
      <c r="W81" s="3"/>
      <c r="X81" s="3"/>
      <c r="Y81" s="28"/>
      <c r="Z81" s="3"/>
      <c r="AA81" s="27"/>
      <c r="AB81" s="3"/>
      <c r="AC81" s="3"/>
      <c r="AD81" s="27"/>
      <c r="AE81" s="25">
        <v>0.005</v>
      </c>
      <c r="AF81" s="3">
        <v>0.49</v>
      </c>
      <c r="AG81" s="26">
        <f t="shared" si="67"/>
        <v>0.00245</v>
      </c>
      <c r="AH81" s="35"/>
      <c r="AI81" s="3"/>
      <c r="AJ81" s="26"/>
      <c r="AK81" s="36"/>
      <c r="AL81" s="27"/>
      <c r="AM81" s="27"/>
      <c r="AN81" s="36"/>
      <c r="AO81" s="27"/>
      <c r="AP81" s="26"/>
      <c r="AQ81" s="3">
        <v>0.015</v>
      </c>
      <c r="AR81" s="3">
        <v>0.5</v>
      </c>
      <c r="AS81" s="3">
        <f t="shared" si="68"/>
        <v>0.0075</v>
      </c>
      <c r="AT81" s="2">
        <f t="shared" si="69"/>
        <v>0.0251865394217966</v>
      </c>
      <c r="AU81" s="29">
        <f t="shared" si="70"/>
        <v>52.122</v>
      </c>
      <c r="AV81" s="1">
        <f t="shared" si="71"/>
        <v>0.26</v>
      </c>
      <c r="AW81" s="2">
        <f t="shared" si="72"/>
        <v>0</v>
      </c>
      <c r="AX81" s="1">
        <f t="shared" si="73"/>
        <v>0</v>
      </c>
    </row>
    <row r="82" s="1" customFormat="1" spans="1:50">
      <c r="A82" s="13"/>
      <c r="B82" s="13"/>
      <c r="C82" s="16">
        <v>8</v>
      </c>
      <c r="D82" s="19">
        <v>28.6839775812903</v>
      </c>
      <c r="E82" s="20">
        <f t="shared" si="74"/>
        <v>29.4294765864516</v>
      </c>
      <c r="F82" s="16" t="s">
        <v>73</v>
      </c>
      <c r="G82" s="13">
        <v>9</v>
      </c>
      <c r="H82" s="18">
        <f t="shared" si="57"/>
        <v>28.6839775812903</v>
      </c>
      <c r="I82" s="18">
        <f t="shared" si="58"/>
        <v>301.83397758129</v>
      </c>
      <c r="J82" s="18">
        <f t="shared" si="59"/>
        <v>0.515705349818537</v>
      </c>
      <c r="K82" s="18">
        <f t="shared" si="60"/>
        <v>52.122</v>
      </c>
      <c r="L82" s="18">
        <f t="shared" si="61"/>
        <v>0.52122</v>
      </c>
      <c r="M82" s="13" t="s">
        <v>73</v>
      </c>
      <c r="N82" s="13"/>
      <c r="O82" s="18">
        <f t="shared" si="75"/>
        <v>1.14935142332354</v>
      </c>
      <c r="P82" s="18">
        <f t="shared" si="62"/>
        <v>0.5927266778295</v>
      </c>
      <c r="Q82" s="24">
        <f t="shared" si="63"/>
        <v>0.15410893623567</v>
      </c>
      <c r="R82" s="18">
        <f t="shared" si="64"/>
        <v>0.1355172</v>
      </c>
      <c r="S82" s="25">
        <f t="shared" si="65"/>
        <v>1.13719097085588</v>
      </c>
      <c r="T82" s="3">
        <v>0.01</v>
      </c>
      <c r="U82" s="26">
        <f t="shared" si="66"/>
        <v>0.0113719097085588</v>
      </c>
      <c r="V82" s="25"/>
      <c r="W82" s="3"/>
      <c r="X82" s="3"/>
      <c r="Y82" s="28"/>
      <c r="Z82" s="3"/>
      <c r="AA82" s="27"/>
      <c r="AB82" s="3"/>
      <c r="AC82" s="3"/>
      <c r="AD82" s="27"/>
      <c r="AE82" s="25">
        <v>0.005</v>
      </c>
      <c r="AF82" s="3">
        <v>0.49</v>
      </c>
      <c r="AG82" s="26">
        <f t="shared" si="67"/>
        <v>0.00245</v>
      </c>
      <c r="AH82" s="35"/>
      <c r="AI82" s="3"/>
      <c r="AJ82" s="26"/>
      <c r="AK82" s="36"/>
      <c r="AL82" s="27"/>
      <c r="AM82" s="27"/>
      <c r="AN82" s="36"/>
      <c r="AO82" s="27"/>
      <c r="AP82" s="26"/>
      <c r="AQ82" s="3">
        <v>0.015</v>
      </c>
      <c r="AR82" s="3">
        <v>0.5</v>
      </c>
      <c r="AS82" s="3">
        <f t="shared" si="68"/>
        <v>0.0075</v>
      </c>
      <c r="AT82" s="2">
        <f t="shared" si="69"/>
        <v>0.0213219097085588</v>
      </c>
      <c r="AU82" s="29">
        <f t="shared" si="70"/>
        <v>52.122</v>
      </c>
      <c r="AV82" s="1">
        <f t="shared" si="71"/>
        <v>0.26</v>
      </c>
      <c r="AW82" s="2">
        <f t="shared" si="72"/>
        <v>0</v>
      </c>
      <c r="AX82" s="1">
        <f t="shared" si="73"/>
        <v>0</v>
      </c>
    </row>
    <row r="83" s="1" customFormat="1" spans="1:50">
      <c r="A83" s="13"/>
      <c r="B83" s="13"/>
      <c r="C83" s="16">
        <v>9</v>
      </c>
      <c r="D83" s="19">
        <v>23.2164025486667</v>
      </c>
      <c r="E83" s="20">
        <f t="shared" si="74"/>
        <v>28.6839775812903</v>
      </c>
      <c r="F83" s="16" t="s">
        <v>73</v>
      </c>
      <c r="G83" s="13">
        <v>10</v>
      </c>
      <c r="H83" s="18">
        <f t="shared" si="57"/>
        <v>23.2164025486667</v>
      </c>
      <c r="I83" s="18">
        <f t="shared" si="58"/>
        <v>296.366402548667</v>
      </c>
      <c r="J83" s="18">
        <f t="shared" si="59"/>
        <v>0.284406175857151</v>
      </c>
      <c r="K83" s="18">
        <f t="shared" si="60"/>
        <v>52.122</v>
      </c>
      <c r="L83" s="18">
        <f t="shared" si="61"/>
        <v>0.52122</v>
      </c>
      <c r="M83" s="13" t="s">
        <v>73</v>
      </c>
      <c r="N83" s="13"/>
      <c r="O83" s="18">
        <f t="shared" si="75"/>
        <v>1.07784474549404</v>
      </c>
      <c r="P83" s="18">
        <f t="shared" si="62"/>
        <v>0.306545702233684</v>
      </c>
      <c r="Q83" s="24">
        <f t="shared" si="63"/>
        <v>0.0797018825807579</v>
      </c>
      <c r="R83" s="18">
        <f t="shared" si="64"/>
        <v>0.1355172</v>
      </c>
      <c r="S83" s="25">
        <f t="shared" si="65"/>
        <v>0.588131119745375</v>
      </c>
      <c r="T83" s="3">
        <v>0.01</v>
      </c>
      <c r="U83" s="26">
        <f t="shared" si="66"/>
        <v>0.00588131119745375</v>
      </c>
      <c r="V83" s="25"/>
      <c r="W83" s="3"/>
      <c r="X83" s="3"/>
      <c r="Y83" s="28"/>
      <c r="Z83" s="3"/>
      <c r="AA83" s="27"/>
      <c r="AB83" s="3"/>
      <c r="AC83" s="3"/>
      <c r="AD83" s="27"/>
      <c r="AE83" s="25">
        <v>0.005</v>
      </c>
      <c r="AF83" s="3">
        <v>0.49</v>
      </c>
      <c r="AG83" s="26">
        <f t="shared" si="67"/>
        <v>0.00245</v>
      </c>
      <c r="AH83" s="35"/>
      <c r="AI83" s="3"/>
      <c r="AJ83" s="26"/>
      <c r="AK83" s="36"/>
      <c r="AL83" s="27"/>
      <c r="AM83" s="27"/>
      <c r="AN83" s="36"/>
      <c r="AO83" s="27"/>
      <c r="AP83" s="26"/>
      <c r="AQ83" s="3">
        <v>0.015</v>
      </c>
      <c r="AR83" s="3">
        <v>0.5</v>
      </c>
      <c r="AS83" s="3">
        <f t="shared" si="68"/>
        <v>0.0075</v>
      </c>
      <c r="AT83" s="2">
        <f t="shared" si="69"/>
        <v>0.0158313111974538</v>
      </c>
      <c r="AU83" s="29">
        <f t="shared" si="70"/>
        <v>52.122</v>
      </c>
      <c r="AV83" s="1">
        <f t="shared" si="71"/>
        <v>0.26</v>
      </c>
      <c r="AW83" s="2">
        <f t="shared" si="72"/>
        <v>0</v>
      </c>
      <c r="AX83" s="1">
        <f t="shared" si="73"/>
        <v>0</v>
      </c>
    </row>
    <row r="84" s="1" customFormat="1" spans="1:50">
      <c r="A84" s="13"/>
      <c r="B84" s="13"/>
      <c r="C84" s="16">
        <v>10</v>
      </c>
      <c r="D84" s="19">
        <v>19.4012155077419</v>
      </c>
      <c r="E84" s="20">
        <f t="shared" si="74"/>
        <v>23.2164025486667</v>
      </c>
      <c r="F84" s="16" t="s">
        <v>73</v>
      </c>
      <c r="G84" s="13">
        <v>11</v>
      </c>
      <c r="H84" s="18">
        <f t="shared" si="57"/>
        <v>19.4012155077419</v>
      </c>
      <c r="I84" s="18">
        <f t="shared" si="58"/>
        <v>292.551215507742</v>
      </c>
      <c r="J84" s="18">
        <f t="shared" si="59"/>
        <v>0.185295684650326</v>
      </c>
      <c r="K84" s="18">
        <f t="shared" si="60"/>
        <v>52.122</v>
      </c>
      <c r="L84" s="18">
        <f t="shared" si="61"/>
        <v>0.52122</v>
      </c>
      <c r="M84" s="13" t="s">
        <v>75</v>
      </c>
      <c r="N84" s="18">
        <f>(O83-P83)*$C$22/100</f>
        <v>0.732734091097339</v>
      </c>
      <c r="O84" s="18">
        <f t="shared" si="75"/>
        <v>0.559784952163018</v>
      </c>
      <c r="P84" s="18">
        <f t="shared" si="62"/>
        <v>0.103725735967996</v>
      </c>
      <c r="Q84" s="24">
        <f t="shared" si="63"/>
        <v>0.0269686913516791</v>
      </c>
      <c r="R84" s="18">
        <f t="shared" si="64"/>
        <v>0.1355172</v>
      </c>
      <c r="S84" s="25">
        <f t="shared" si="65"/>
        <v>0.199005671248218</v>
      </c>
      <c r="T84" s="3">
        <v>0.01</v>
      </c>
      <c r="U84" s="26">
        <f t="shared" si="66"/>
        <v>0.00199005671248218</v>
      </c>
      <c r="V84" s="25"/>
      <c r="W84" s="3"/>
      <c r="X84" s="3"/>
      <c r="Y84" s="28"/>
      <c r="Z84" s="3"/>
      <c r="AA84" s="27"/>
      <c r="AB84" s="3"/>
      <c r="AC84" s="3"/>
      <c r="AD84" s="27"/>
      <c r="AE84" s="25">
        <v>0.001</v>
      </c>
      <c r="AF84" s="3">
        <v>0.49</v>
      </c>
      <c r="AG84" s="26">
        <f t="shared" si="67"/>
        <v>0.00049</v>
      </c>
      <c r="AH84" s="35"/>
      <c r="AI84" s="3"/>
      <c r="AJ84" s="26"/>
      <c r="AK84" s="36"/>
      <c r="AL84" s="27"/>
      <c r="AM84" s="27"/>
      <c r="AN84" s="36"/>
      <c r="AO84" s="27"/>
      <c r="AP84" s="26"/>
      <c r="AQ84" s="3">
        <v>0.01</v>
      </c>
      <c r="AR84" s="3">
        <v>0.5</v>
      </c>
      <c r="AS84" s="3">
        <f t="shared" si="68"/>
        <v>0.005</v>
      </c>
      <c r="AT84" s="2">
        <f t="shared" si="69"/>
        <v>0.00748005671248218</v>
      </c>
      <c r="AU84" s="29">
        <f t="shared" si="70"/>
        <v>52.122</v>
      </c>
      <c r="AV84" s="1">
        <f t="shared" si="71"/>
        <v>0.26</v>
      </c>
      <c r="AW84" s="2">
        <f t="shared" si="72"/>
        <v>0</v>
      </c>
      <c r="AX84" s="1">
        <f t="shared" si="73"/>
        <v>0</v>
      </c>
    </row>
    <row r="85" s="1" customFormat="1" spans="1:51">
      <c r="A85" s="13"/>
      <c r="B85" s="13"/>
      <c r="C85" s="16">
        <v>11</v>
      </c>
      <c r="D85" s="19">
        <v>12.0598177385333</v>
      </c>
      <c r="E85" s="20">
        <f t="shared" si="74"/>
        <v>19.4012155077419</v>
      </c>
      <c r="F85" s="16" t="s">
        <v>75</v>
      </c>
      <c r="G85" s="13">
        <v>12</v>
      </c>
      <c r="H85" s="18">
        <f t="shared" si="57"/>
        <v>12.0598177385333</v>
      </c>
      <c r="I85" s="18">
        <f t="shared" si="58"/>
        <v>285.209817738533</v>
      </c>
      <c r="J85" s="18">
        <f t="shared" si="59"/>
        <v>0.0786693854926114</v>
      </c>
      <c r="K85" s="18">
        <f t="shared" si="60"/>
        <v>52.122</v>
      </c>
      <c r="L85" s="18">
        <f t="shared" si="61"/>
        <v>0.52122</v>
      </c>
      <c r="M85" s="13" t="s">
        <v>73</v>
      </c>
      <c r="N85" s="13"/>
      <c r="O85" s="18">
        <f t="shared" si="75"/>
        <v>0.977279216195021</v>
      </c>
      <c r="P85" s="18">
        <f t="shared" si="62"/>
        <v>0.0768819553927633</v>
      </c>
      <c r="Q85" s="24">
        <f t="shared" si="63"/>
        <v>0.0199893084021185</v>
      </c>
      <c r="R85" s="18">
        <f t="shared" si="64"/>
        <v>0.1355172</v>
      </c>
      <c r="S85" s="25">
        <f t="shared" si="65"/>
        <v>0.147503847497723</v>
      </c>
      <c r="T85" s="3">
        <v>0.01</v>
      </c>
      <c r="U85" s="26">
        <f t="shared" si="66"/>
        <v>0.00147503847497723</v>
      </c>
      <c r="V85" s="25"/>
      <c r="W85" s="3"/>
      <c r="X85" s="3"/>
      <c r="Y85" s="28"/>
      <c r="Z85" s="3"/>
      <c r="AA85" s="27"/>
      <c r="AB85" s="3"/>
      <c r="AC85" s="3"/>
      <c r="AD85" s="27"/>
      <c r="AE85" s="25">
        <v>0.001</v>
      </c>
      <c r="AF85" s="3">
        <v>0.49</v>
      </c>
      <c r="AG85" s="26">
        <f t="shared" si="67"/>
        <v>0.00049</v>
      </c>
      <c r="AH85" s="35"/>
      <c r="AI85" s="3"/>
      <c r="AJ85" s="26"/>
      <c r="AK85" s="36"/>
      <c r="AL85" s="27"/>
      <c r="AM85" s="27"/>
      <c r="AN85" s="36"/>
      <c r="AO85" s="27"/>
      <c r="AP85" s="26"/>
      <c r="AQ85" s="3">
        <v>0.01</v>
      </c>
      <c r="AR85" s="3">
        <v>0.5</v>
      </c>
      <c r="AS85" s="3">
        <f t="shared" si="68"/>
        <v>0.005</v>
      </c>
      <c r="AT85" s="2">
        <f t="shared" si="69"/>
        <v>0.00696503847497723</v>
      </c>
      <c r="AU85" s="29">
        <f t="shared" si="70"/>
        <v>52.122</v>
      </c>
      <c r="AV85" s="1">
        <f t="shared" si="71"/>
        <v>0.26</v>
      </c>
      <c r="AW85" s="2">
        <f t="shared" si="72"/>
        <v>0</v>
      </c>
      <c r="AX85" s="1">
        <f t="shared" si="73"/>
        <v>0</v>
      </c>
      <c r="AY85" s="1">
        <f>SUM(AX74:AX85)</f>
        <v>0</v>
      </c>
    </row>
    <row r="86" s="1" customFormat="1" spans="1:46">
      <c r="A86" s="13"/>
      <c r="B86" s="13"/>
      <c r="C86" s="16">
        <v>12</v>
      </c>
      <c r="D86" s="19">
        <v>6.06113052890323</v>
      </c>
      <c r="E86" s="20">
        <f t="shared" si="74"/>
        <v>12.0598177385333</v>
      </c>
      <c r="F86" s="16" t="s">
        <v>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AT86" s="2"/>
    </row>
    <row r="87" s="1" customFormat="1" spans="46:46">
      <c r="AT87" s="2"/>
    </row>
    <row r="88" s="1" customFormat="1" spans="19:46">
      <c r="S88" s="23" t="s">
        <v>44</v>
      </c>
      <c r="T88" s="23"/>
      <c r="U88" s="23"/>
      <c r="V88" s="23" t="s">
        <v>45</v>
      </c>
      <c r="W88" s="23"/>
      <c r="X88" s="23"/>
      <c r="Y88" s="23" t="s">
        <v>46</v>
      </c>
      <c r="Z88" s="23"/>
      <c r="AA88" s="23"/>
      <c r="AB88" s="23" t="s">
        <v>47</v>
      </c>
      <c r="AC88" s="23"/>
      <c r="AD88" s="23"/>
      <c r="AE88" s="23" t="s">
        <v>48</v>
      </c>
      <c r="AF88" s="23"/>
      <c r="AG88" s="23"/>
      <c r="AH88" s="23" t="s">
        <v>49</v>
      </c>
      <c r="AI88" s="23"/>
      <c r="AJ88" s="23"/>
      <c r="AK88" s="31" t="s">
        <v>78</v>
      </c>
      <c r="AL88" s="32"/>
      <c r="AM88" s="33"/>
      <c r="AN88" s="32" t="s">
        <v>79</v>
      </c>
      <c r="AO88" s="32"/>
      <c r="AP88" s="33"/>
      <c r="AQ88" s="23" t="s">
        <v>51</v>
      </c>
      <c r="AR88" s="23"/>
      <c r="AS88" s="23"/>
      <c r="AT88" s="2"/>
    </row>
    <row r="89" s="1" customFormat="1" spans="1:53">
      <c r="A89" s="15" t="s">
        <v>80</v>
      </c>
      <c r="B89" s="15"/>
      <c r="C89" s="16" t="s">
        <v>53</v>
      </c>
      <c r="D89" s="16" t="s">
        <v>54</v>
      </c>
      <c r="E89" s="16" t="s">
        <v>55</v>
      </c>
      <c r="F89" s="16" t="s">
        <v>56</v>
      </c>
      <c r="G89" s="13" t="s">
        <v>53</v>
      </c>
      <c r="H89" s="13" t="s">
        <v>55</v>
      </c>
      <c r="I89" s="13" t="s">
        <v>57</v>
      </c>
      <c r="J89" s="13" t="s">
        <v>58</v>
      </c>
      <c r="K89" s="22" t="s">
        <v>59</v>
      </c>
      <c r="L89" s="22" t="s">
        <v>60</v>
      </c>
      <c r="M89" s="13" t="s">
        <v>61</v>
      </c>
      <c r="N89" s="22" t="s">
        <v>62</v>
      </c>
      <c r="O89" s="13" t="s">
        <v>63</v>
      </c>
      <c r="P89" s="13" t="s">
        <v>64</v>
      </c>
      <c r="Q89" s="22" t="s">
        <v>65</v>
      </c>
      <c r="R89" s="22" t="s">
        <v>66</v>
      </c>
      <c r="S89" s="4" t="s">
        <v>11</v>
      </c>
      <c r="T89" s="3" t="s">
        <v>12</v>
      </c>
      <c r="U89" s="3"/>
      <c r="V89" s="4" t="s">
        <v>11</v>
      </c>
      <c r="W89" s="3" t="s">
        <v>12</v>
      </c>
      <c r="X89" s="3"/>
      <c r="Y89" s="4" t="s">
        <v>11</v>
      </c>
      <c r="Z89" s="3" t="s">
        <v>12</v>
      </c>
      <c r="AA89" s="3"/>
      <c r="AB89" s="4" t="s">
        <v>11</v>
      </c>
      <c r="AC89" s="3" t="s">
        <v>12</v>
      </c>
      <c r="AD89" s="3"/>
      <c r="AE89" s="4" t="s">
        <v>11</v>
      </c>
      <c r="AF89" s="3" t="s">
        <v>12</v>
      </c>
      <c r="AG89" s="3"/>
      <c r="AH89" s="4" t="s">
        <v>11</v>
      </c>
      <c r="AI89" s="3" t="s">
        <v>12</v>
      </c>
      <c r="AJ89" s="3"/>
      <c r="AK89" s="4" t="s">
        <v>11</v>
      </c>
      <c r="AL89" s="3" t="s">
        <v>12</v>
      </c>
      <c r="AM89" s="3"/>
      <c r="AN89" s="4" t="s">
        <v>11</v>
      </c>
      <c r="AO89" s="3" t="s">
        <v>12</v>
      </c>
      <c r="AP89" s="3"/>
      <c r="AQ89" s="34" t="s">
        <v>11</v>
      </c>
      <c r="AR89" s="34" t="s">
        <v>12</v>
      </c>
      <c r="AS89" s="34"/>
      <c r="AT89" s="2" t="s">
        <v>67</v>
      </c>
      <c r="AU89" s="1" t="s">
        <v>68</v>
      </c>
      <c r="AV89" s="1" t="s">
        <v>37</v>
      </c>
      <c r="AW89" s="1" t="s">
        <v>81</v>
      </c>
      <c r="AX89" s="1" t="s">
        <v>82</v>
      </c>
      <c r="AZ89" s="1" t="s">
        <v>83</v>
      </c>
      <c r="BA89" s="1" t="s">
        <v>84</v>
      </c>
    </row>
    <row r="90" s="1" customFormat="1" spans="1:53">
      <c r="A90" s="13" t="s">
        <v>71</v>
      </c>
      <c r="B90" s="13">
        <f>F9</f>
        <v>341.64</v>
      </c>
      <c r="C90" s="16" t="s">
        <v>72</v>
      </c>
      <c r="D90" s="17">
        <v>5</v>
      </c>
      <c r="E90" s="16"/>
      <c r="F90" s="16"/>
      <c r="G90" s="13">
        <v>1</v>
      </c>
      <c r="H90" s="18">
        <f t="shared" ref="H90:H101" si="76">E91</f>
        <v>5</v>
      </c>
      <c r="I90" s="18">
        <f t="shared" ref="I90:I101" si="77">H90+273.15</f>
        <v>278.15</v>
      </c>
      <c r="J90" s="18">
        <f t="shared" ref="J90:J101" si="78">EXP(($C$16*(I90-$C$14))/($C$17*I90*$C$14))</f>
        <v>0.0330744063381255</v>
      </c>
      <c r="K90" s="18">
        <f t="shared" ref="K90:K101" si="79">$B$90/12</f>
        <v>28.47</v>
      </c>
      <c r="L90" s="18">
        <f t="shared" ref="L90:L101" si="80">K90*$B$75/100</f>
        <v>0.2847</v>
      </c>
      <c r="M90" s="13" t="s">
        <v>73</v>
      </c>
      <c r="N90" s="13"/>
      <c r="O90" s="18">
        <f>L90</f>
        <v>0.2847</v>
      </c>
      <c r="P90" s="18">
        <f t="shared" ref="P90:P101" si="81">O90*J90</f>
        <v>0.00941628348446433</v>
      </c>
      <c r="Q90" s="24">
        <f t="shared" ref="Q90:Q101" si="82">P90*$B$76</f>
        <v>0.00244823370596073</v>
      </c>
      <c r="R90" s="18">
        <f t="shared" ref="R90:R101" si="83">L90*$B$76</f>
        <v>0.074022</v>
      </c>
      <c r="S90" s="25">
        <f t="shared" ref="S90:S101" si="84">Q90/R90</f>
        <v>0.0330744063381255</v>
      </c>
      <c r="T90" s="3">
        <v>0.01</v>
      </c>
      <c r="U90" s="26">
        <f t="shared" ref="U90:U101" si="85">S90*T90</f>
        <v>0.000330744063381255</v>
      </c>
      <c r="V90" s="25"/>
      <c r="W90" s="3"/>
      <c r="X90" s="3"/>
      <c r="Y90" s="28"/>
      <c r="Z90" s="3"/>
      <c r="AA90" s="27"/>
      <c r="AB90" s="3"/>
      <c r="AC90" s="3"/>
      <c r="AD90" s="27"/>
      <c r="AE90" s="25">
        <v>0.001</v>
      </c>
      <c r="AF90" s="3">
        <v>0.49</v>
      </c>
      <c r="AG90" s="26">
        <f t="shared" ref="AG90:AG101" si="86">AF90*AE90</f>
        <v>0.00049</v>
      </c>
      <c r="AH90" s="35"/>
      <c r="AI90" s="3"/>
      <c r="AJ90" s="26"/>
      <c r="AK90" s="36"/>
      <c r="AL90" s="27"/>
      <c r="AM90" s="27"/>
      <c r="AN90" s="36"/>
      <c r="AO90" s="27"/>
      <c r="AP90" s="26"/>
      <c r="AQ90" s="3">
        <v>0.01</v>
      </c>
      <c r="AR90" s="3">
        <v>0.5</v>
      </c>
      <c r="AS90" s="3">
        <f t="shared" ref="AS90:AS101" si="87">AR90*AQ90</f>
        <v>0.005</v>
      </c>
      <c r="AT90" s="2">
        <f t="shared" ref="AT90:AT101" si="88">(AS90+AM90+AD90+AA90+U90+X90+AG90+AJ90+AP90)</f>
        <v>0.00582074406338126</v>
      </c>
      <c r="AU90" s="29">
        <f t="shared" ref="AU90:AU101" si="89">$B$90/12</f>
        <v>28.47</v>
      </c>
      <c r="AV90" s="1">
        <f t="shared" ref="AV90:AV101" si="90">$B$76</f>
        <v>0.26</v>
      </c>
      <c r="AW90" s="2">
        <f t="shared" ref="AW90:AW101" si="91">$E$9</f>
        <v>0</v>
      </c>
      <c r="AX90" s="1">
        <f t="shared" ref="AX90:AX101" si="92">AW90*10000*AV90*0.67*AU90*AT90</f>
        <v>0</v>
      </c>
      <c r="AZ90" s="2">
        <f t="shared" ref="AZ90:AZ101" si="93">$E$10</f>
        <v>0</v>
      </c>
      <c r="BA90" s="1">
        <f t="shared" ref="BA90:BA101" si="94">AZ90*10000*AV90*0.67*AU90*AT90</f>
        <v>0</v>
      </c>
    </row>
    <row r="91" s="1" customFormat="1" spans="1:53">
      <c r="A91" s="13" t="s">
        <v>74</v>
      </c>
      <c r="B91" s="13">
        <v>1</v>
      </c>
      <c r="C91" s="16">
        <v>1</v>
      </c>
      <c r="D91" s="19">
        <v>4.53134069496774</v>
      </c>
      <c r="E91" s="20">
        <f t="shared" ref="E91:E102" si="95">D90</f>
        <v>5</v>
      </c>
      <c r="F91" s="16" t="s">
        <v>73</v>
      </c>
      <c r="G91" s="13">
        <v>2</v>
      </c>
      <c r="H91" s="18">
        <f t="shared" si="76"/>
        <v>4.53134069496774</v>
      </c>
      <c r="I91" s="18">
        <f t="shared" si="77"/>
        <v>277.681340694968</v>
      </c>
      <c r="J91" s="18">
        <f t="shared" si="78"/>
        <v>0.0311769438111853</v>
      </c>
      <c r="K91" s="18">
        <f t="shared" si="79"/>
        <v>28.47</v>
      </c>
      <c r="L91" s="18">
        <f t="shared" si="80"/>
        <v>0.2847</v>
      </c>
      <c r="M91" s="13" t="s">
        <v>73</v>
      </c>
      <c r="N91" s="13"/>
      <c r="O91" s="18">
        <f t="shared" ref="O91:O101" si="96">L91+O90-P90-N91</f>
        <v>0.559983716515536</v>
      </c>
      <c r="P91" s="18">
        <f t="shared" si="81"/>
        <v>0.0174585808649836</v>
      </c>
      <c r="Q91" s="24">
        <f t="shared" si="82"/>
        <v>0.00453923102489573</v>
      </c>
      <c r="R91" s="18">
        <f t="shared" si="83"/>
        <v>0.074022</v>
      </c>
      <c r="S91" s="25">
        <f t="shared" si="84"/>
        <v>0.0613227287143786</v>
      </c>
      <c r="T91" s="3">
        <v>0.01</v>
      </c>
      <c r="U91" s="26">
        <f t="shared" si="85"/>
        <v>0.000613227287143786</v>
      </c>
      <c r="V91" s="25"/>
      <c r="W91" s="3"/>
      <c r="X91" s="3"/>
      <c r="Y91" s="28"/>
      <c r="Z91" s="3"/>
      <c r="AA91" s="27"/>
      <c r="AB91" s="3"/>
      <c r="AC91" s="3"/>
      <c r="AD91" s="27"/>
      <c r="AE91" s="25">
        <v>0.001</v>
      </c>
      <c r="AF91" s="3">
        <v>0.49</v>
      </c>
      <c r="AG91" s="26">
        <f t="shared" si="86"/>
        <v>0.00049</v>
      </c>
      <c r="AH91" s="35"/>
      <c r="AI91" s="3"/>
      <c r="AJ91" s="26"/>
      <c r="AK91" s="36"/>
      <c r="AL91" s="27"/>
      <c r="AM91" s="27"/>
      <c r="AN91" s="36"/>
      <c r="AO91" s="27"/>
      <c r="AP91" s="26"/>
      <c r="AQ91" s="3">
        <v>0.01</v>
      </c>
      <c r="AR91" s="3">
        <v>0.5</v>
      </c>
      <c r="AS91" s="3">
        <f t="shared" si="87"/>
        <v>0.005</v>
      </c>
      <c r="AT91" s="2">
        <f t="shared" si="88"/>
        <v>0.00610322728714379</v>
      </c>
      <c r="AU91" s="29">
        <f t="shared" si="89"/>
        <v>28.47</v>
      </c>
      <c r="AV91" s="1">
        <f t="shared" si="90"/>
        <v>0.26</v>
      </c>
      <c r="AW91" s="2">
        <f t="shared" si="91"/>
        <v>0</v>
      </c>
      <c r="AX91" s="1">
        <f t="shared" si="92"/>
        <v>0</v>
      </c>
      <c r="AZ91" s="2">
        <f t="shared" si="93"/>
        <v>0</v>
      </c>
      <c r="BA91" s="1">
        <f t="shared" si="94"/>
        <v>0</v>
      </c>
    </row>
    <row r="92" s="1" customFormat="1" spans="1:53">
      <c r="A92" s="13" t="s">
        <v>37</v>
      </c>
      <c r="B92" s="13">
        <f>H9</f>
        <v>0.26</v>
      </c>
      <c r="C92" s="16">
        <v>2</v>
      </c>
      <c r="D92" s="19">
        <v>4.47038638424138</v>
      </c>
      <c r="E92" s="20">
        <f t="shared" si="95"/>
        <v>4.53134069496774</v>
      </c>
      <c r="F92" s="16" t="s">
        <v>73</v>
      </c>
      <c r="G92" s="13">
        <v>3</v>
      </c>
      <c r="H92" s="18">
        <f t="shared" si="76"/>
        <v>4.47038638424138</v>
      </c>
      <c r="I92" s="18">
        <f t="shared" si="77"/>
        <v>277.620386384241</v>
      </c>
      <c r="J92" s="18">
        <f t="shared" si="78"/>
        <v>0.0309378408358387</v>
      </c>
      <c r="K92" s="18">
        <f t="shared" si="79"/>
        <v>28.47</v>
      </c>
      <c r="L92" s="18">
        <f t="shared" si="80"/>
        <v>0.2847</v>
      </c>
      <c r="M92" s="13" t="s">
        <v>73</v>
      </c>
      <c r="N92" s="13"/>
      <c r="O92" s="18">
        <f t="shared" si="96"/>
        <v>0.827225135650552</v>
      </c>
      <c r="P92" s="18">
        <f t="shared" si="81"/>
        <v>0.0255925595821619</v>
      </c>
      <c r="Q92" s="24">
        <f t="shared" si="82"/>
        <v>0.00665406549136208</v>
      </c>
      <c r="R92" s="18">
        <f t="shared" si="83"/>
        <v>0.074022</v>
      </c>
      <c r="S92" s="25">
        <f t="shared" si="84"/>
        <v>0.0898930789679026</v>
      </c>
      <c r="T92" s="3">
        <v>0.01</v>
      </c>
      <c r="U92" s="26">
        <f t="shared" si="85"/>
        <v>0.000898930789679026</v>
      </c>
      <c r="V92" s="25"/>
      <c r="W92" s="3"/>
      <c r="X92" s="3"/>
      <c r="Y92" s="28"/>
      <c r="Z92" s="3"/>
      <c r="AA92" s="27"/>
      <c r="AB92" s="3"/>
      <c r="AC92" s="3"/>
      <c r="AD92" s="27"/>
      <c r="AE92" s="25">
        <v>0.001</v>
      </c>
      <c r="AF92" s="3">
        <v>0.49</v>
      </c>
      <c r="AG92" s="26">
        <f t="shared" si="86"/>
        <v>0.00049</v>
      </c>
      <c r="AH92" s="35"/>
      <c r="AI92" s="3"/>
      <c r="AJ92" s="26"/>
      <c r="AK92" s="36"/>
      <c r="AL92" s="27"/>
      <c r="AM92" s="27"/>
      <c r="AN92" s="36"/>
      <c r="AO92" s="27"/>
      <c r="AP92" s="26"/>
      <c r="AQ92" s="3">
        <v>0.01</v>
      </c>
      <c r="AR92" s="3">
        <v>0.5</v>
      </c>
      <c r="AS92" s="3">
        <f t="shared" si="87"/>
        <v>0.005</v>
      </c>
      <c r="AT92" s="2">
        <f t="shared" si="88"/>
        <v>0.00638893078967903</v>
      </c>
      <c r="AU92" s="29">
        <f t="shared" si="89"/>
        <v>28.47</v>
      </c>
      <c r="AV92" s="1">
        <f t="shared" si="90"/>
        <v>0.26</v>
      </c>
      <c r="AW92" s="2">
        <f t="shared" si="91"/>
        <v>0</v>
      </c>
      <c r="AX92" s="1">
        <f t="shared" si="92"/>
        <v>0</v>
      </c>
      <c r="AZ92" s="2">
        <f t="shared" si="93"/>
        <v>0</v>
      </c>
      <c r="BA92" s="1">
        <f t="shared" si="94"/>
        <v>0</v>
      </c>
    </row>
    <row r="93" s="1" customFormat="1" spans="1:53">
      <c r="A93" s="13"/>
      <c r="B93" s="13"/>
      <c r="C93" s="16">
        <v>3</v>
      </c>
      <c r="D93" s="19">
        <v>9.45497128419355</v>
      </c>
      <c r="E93" s="20">
        <f t="shared" si="95"/>
        <v>4.47038638424138</v>
      </c>
      <c r="F93" s="16" t="s">
        <v>73</v>
      </c>
      <c r="G93" s="13">
        <v>4</v>
      </c>
      <c r="H93" s="18">
        <f t="shared" si="76"/>
        <v>9.45497128419355</v>
      </c>
      <c r="I93" s="18">
        <f t="shared" si="77"/>
        <v>282.604971284194</v>
      </c>
      <c r="J93" s="18">
        <f t="shared" si="78"/>
        <v>0.0574310627635635</v>
      </c>
      <c r="K93" s="18">
        <f t="shared" si="79"/>
        <v>28.47</v>
      </c>
      <c r="L93" s="18">
        <f t="shared" si="80"/>
        <v>0.2847</v>
      </c>
      <c r="M93" s="13" t="s">
        <v>73</v>
      </c>
      <c r="N93" s="13"/>
      <c r="O93" s="18">
        <f t="shared" si="96"/>
        <v>1.08633257606839</v>
      </c>
      <c r="P93" s="18">
        <f t="shared" si="81"/>
        <v>0.0623892343582874</v>
      </c>
      <c r="Q93" s="24">
        <f t="shared" si="82"/>
        <v>0.0162212009331547</v>
      </c>
      <c r="R93" s="18">
        <f t="shared" si="83"/>
        <v>0.074022</v>
      </c>
      <c r="S93" s="25">
        <f t="shared" si="84"/>
        <v>0.219140268206137</v>
      </c>
      <c r="T93" s="3">
        <v>0.01</v>
      </c>
      <c r="U93" s="26">
        <f t="shared" si="85"/>
        <v>0.00219140268206138</v>
      </c>
      <c r="V93" s="25"/>
      <c r="W93" s="3"/>
      <c r="X93" s="3"/>
      <c r="Y93" s="28"/>
      <c r="Z93" s="3"/>
      <c r="AA93" s="27"/>
      <c r="AB93" s="3"/>
      <c r="AC93" s="3"/>
      <c r="AD93" s="27"/>
      <c r="AE93" s="25">
        <v>0.001</v>
      </c>
      <c r="AF93" s="3">
        <v>0.49</v>
      </c>
      <c r="AG93" s="26">
        <f t="shared" si="86"/>
        <v>0.00049</v>
      </c>
      <c r="AH93" s="35"/>
      <c r="AI93" s="3"/>
      <c r="AJ93" s="26"/>
      <c r="AK93" s="36"/>
      <c r="AL93" s="27"/>
      <c r="AM93" s="27"/>
      <c r="AN93" s="36"/>
      <c r="AO93" s="27"/>
      <c r="AP93" s="26"/>
      <c r="AQ93" s="3">
        <v>0.01</v>
      </c>
      <c r="AR93" s="3">
        <v>0.5</v>
      </c>
      <c r="AS93" s="3">
        <f t="shared" si="87"/>
        <v>0.005</v>
      </c>
      <c r="AT93" s="2">
        <f t="shared" si="88"/>
        <v>0.00768140268206138</v>
      </c>
      <c r="AU93" s="29">
        <f t="shared" si="89"/>
        <v>28.47</v>
      </c>
      <c r="AV93" s="1">
        <f t="shared" si="90"/>
        <v>0.26</v>
      </c>
      <c r="AW93" s="2">
        <f t="shared" si="91"/>
        <v>0</v>
      </c>
      <c r="AX93" s="1">
        <f t="shared" si="92"/>
        <v>0</v>
      </c>
      <c r="AZ93" s="2">
        <f t="shared" si="93"/>
        <v>0</v>
      </c>
      <c r="BA93" s="1">
        <f t="shared" si="94"/>
        <v>0</v>
      </c>
    </row>
    <row r="94" s="1" customFormat="1" spans="1:53">
      <c r="A94" s="13"/>
      <c r="B94" s="13"/>
      <c r="C94" s="16">
        <v>4</v>
      </c>
      <c r="D94" s="19">
        <v>17.258656201</v>
      </c>
      <c r="E94" s="20">
        <f t="shared" si="95"/>
        <v>9.45497128419355</v>
      </c>
      <c r="F94" s="16" t="s">
        <v>73</v>
      </c>
      <c r="G94" s="13">
        <v>5</v>
      </c>
      <c r="H94" s="18">
        <f t="shared" si="76"/>
        <v>17.258656201</v>
      </c>
      <c r="I94" s="18">
        <f t="shared" si="77"/>
        <v>290.408656201</v>
      </c>
      <c r="J94" s="18">
        <f t="shared" si="78"/>
        <v>0.144952256065171</v>
      </c>
      <c r="K94" s="18">
        <f t="shared" si="79"/>
        <v>28.47</v>
      </c>
      <c r="L94" s="18">
        <f t="shared" si="80"/>
        <v>0.2847</v>
      </c>
      <c r="M94" s="13" t="s">
        <v>75</v>
      </c>
      <c r="N94" s="18">
        <f>(O93-P93)*$C$22/100</f>
        <v>0.972746174624598</v>
      </c>
      <c r="O94" s="18">
        <f t="shared" si="96"/>
        <v>0.335897167085505</v>
      </c>
      <c r="P94" s="18">
        <f t="shared" si="81"/>
        <v>0.0486890521749437</v>
      </c>
      <c r="Q94" s="24">
        <f t="shared" si="82"/>
        <v>0.0126591535654854</v>
      </c>
      <c r="R94" s="18">
        <f t="shared" si="83"/>
        <v>0.074022</v>
      </c>
      <c r="S94" s="25">
        <f t="shared" si="84"/>
        <v>0.171018799349995</v>
      </c>
      <c r="T94" s="3">
        <v>0.01</v>
      </c>
      <c r="U94" s="26">
        <f t="shared" si="85"/>
        <v>0.00171018799349995</v>
      </c>
      <c r="V94" s="25"/>
      <c r="W94" s="3"/>
      <c r="X94" s="3"/>
      <c r="Y94" s="28"/>
      <c r="Z94" s="3"/>
      <c r="AA94" s="27"/>
      <c r="AB94" s="3"/>
      <c r="AC94" s="3"/>
      <c r="AD94" s="27"/>
      <c r="AE94" s="25">
        <v>0.005</v>
      </c>
      <c r="AF94" s="3">
        <v>0.49</v>
      </c>
      <c r="AG94" s="26">
        <f t="shared" si="86"/>
        <v>0.00245</v>
      </c>
      <c r="AH94" s="35"/>
      <c r="AI94" s="3"/>
      <c r="AJ94" s="26"/>
      <c r="AK94" s="36"/>
      <c r="AL94" s="27"/>
      <c r="AM94" s="27"/>
      <c r="AN94" s="36"/>
      <c r="AO94" s="27"/>
      <c r="AP94" s="26"/>
      <c r="AQ94" s="3">
        <v>0.015</v>
      </c>
      <c r="AR94" s="3">
        <v>0.5</v>
      </c>
      <c r="AS94" s="3">
        <f t="shared" si="87"/>
        <v>0.0075</v>
      </c>
      <c r="AT94" s="2">
        <f t="shared" si="88"/>
        <v>0.0116601879935</v>
      </c>
      <c r="AU94" s="29">
        <f t="shared" si="89"/>
        <v>28.47</v>
      </c>
      <c r="AV94" s="1">
        <f t="shared" si="90"/>
        <v>0.26</v>
      </c>
      <c r="AW94" s="2">
        <f t="shared" si="91"/>
        <v>0</v>
      </c>
      <c r="AX94" s="1">
        <f t="shared" si="92"/>
        <v>0</v>
      </c>
      <c r="AZ94" s="2">
        <f t="shared" si="93"/>
        <v>0</v>
      </c>
      <c r="BA94" s="1">
        <f t="shared" si="94"/>
        <v>0</v>
      </c>
    </row>
    <row r="95" s="1" customFormat="1" spans="1:53">
      <c r="A95" s="13"/>
      <c r="B95" s="13"/>
      <c r="C95" s="16">
        <v>5</v>
      </c>
      <c r="D95" s="19">
        <v>20.9788478535484</v>
      </c>
      <c r="E95" s="20">
        <f t="shared" si="95"/>
        <v>17.258656201</v>
      </c>
      <c r="F95" s="16" t="s">
        <v>75</v>
      </c>
      <c r="G95" s="13">
        <v>6</v>
      </c>
      <c r="H95" s="18">
        <f t="shared" si="76"/>
        <v>20.9788478535484</v>
      </c>
      <c r="I95" s="18">
        <f t="shared" si="77"/>
        <v>294.128847853548</v>
      </c>
      <c r="J95" s="18">
        <f t="shared" si="78"/>
        <v>0.221510691053435</v>
      </c>
      <c r="K95" s="18">
        <f t="shared" si="79"/>
        <v>28.47</v>
      </c>
      <c r="L95" s="18">
        <f t="shared" si="80"/>
        <v>0.2847</v>
      </c>
      <c r="M95" s="13" t="s">
        <v>73</v>
      </c>
      <c r="N95" s="13"/>
      <c r="O95" s="18">
        <f t="shared" si="96"/>
        <v>0.571908114910561</v>
      </c>
      <c r="P95" s="18">
        <f t="shared" si="81"/>
        <v>0.126683761752906</v>
      </c>
      <c r="Q95" s="24">
        <f t="shared" si="82"/>
        <v>0.0329377780557555</v>
      </c>
      <c r="R95" s="18">
        <f t="shared" si="83"/>
        <v>0.074022</v>
      </c>
      <c r="S95" s="25">
        <f t="shared" si="84"/>
        <v>0.444972819644909</v>
      </c>
      <c r="T95" s="3">
        <v>0.01</v>
      </c>
      <c r="U95" s="26">
        <f t="shared" si="85"/>
        <v>0.00444972819644909</v>
      </c>
      <c r="V95" s="25"/>
      <c r="W95" s="3"/>
      <c r="X95" s="3"/>
      <c r="Y95" s="28"/>
      <c r="Z95" s="3"/>
      <c r="AA95" s="27"/>
      <c r="AB95" s="3"/>
      <c r="AC95" s="3"/>
      <c r="AD95" s="27"/>
      <c r="AE95" s="25">
        <v>0.005</v>
      </c>
      <c r="AF95" s="3">
        <v>0.49</v>
      </c>
      <c r="AG95" s="26">
        <f t="shared" si="86"/>
        <v>0.00245</v>
      </c>
      <c r="AH95" s="35"/>
      <c r="AI95" s="3"/>
      <c r="AJ95" s="26"/>
      <c r="AK95" s="36"/>
      <c r="AL95" s="27"/>
      <c r="AM95" s="27"/>
      <c r="AN95" s="36"/>
      <c r="AO95" s="27"/>
      <c r="AP95" s="26"/>
      <c r="AQ95" s="3">
        <v>0.015</v>
      </c>
      <c r="AR95" s="3">
        <v>0.5</v>
      </c>
      <c r="AS95" s="3">
        <f t="shared" si="87"/>
        <v>0.0075</v>
      </c>
      <c r="AT95" s="2">
        <f t="shared" si="88"/>
        <v>0.0143997281964491</v>
      </c>
      <c r="AU95" s="29">
        <f t="shared" si="89"/>
        <v>28.47</v>
      </c>
      <c r="AV95" s="1">
        <f t="shared" si="90"/>
        <v>0.26</v>
      </c>
      <c r="AW95" s="2">
        <f t="shared" si="91"/>
        <v>0</v>
      </c>
      <c r="AX95" s="1">
        <f t="shared" si="92"/>
        <v>0</v>
      </c>
      <c r="AZ95" s="2">
        <f t="shared" si="93"/>
        <v>0</v>
      </c>
      <c r="BA95" s="1">
        <f t="shared" si="94"/>
        <v>0</v>
      </c>
    </row>
    <row r="96" s="1" customFormat="1" spans="1:53">
      <c r="A96" s="13"/>
      <c r="B96" s="13"/>
      <c r="C96" s="16">
        <v>6</v>
      </c>
      <c r="D96" s="19">
        <v>24.4446986443333</v>
      </c>
      <c r="E96" s="20">
        <f t="shared" si="95"/>
        <v>20.9788478535484</v>
      </c>
      <c r="F96" s="16" t="s">
        <v>73</v>
      </c>
      <c r="G96" s="13">
        <v>7</v>
      </c>
      <c r="H96" s="18">
        <f t="shared" si="76"/>
        <v>24.4446986443333</v>
      </c>
      <c r="I96" s="18">
        <f t="shared" si="77"/>
        <v>297.594698644333</v>
      </c>
      <c r="J96" s="18">
        <f t="shared" si="78"/>
        <v>0.325709203779272</v>
      </c>
      <c r="K96" s="18">
        <f t="shared" si="79"/>
        <v>28.47</v>
      </c>
      <c r="L96" s="18">
        <f t="shared" si="80"/>
        <v>0.2847</v>
      </c>
      <c r="M96" s="13" t="s">
        <v>73</v>
      </c>
      <c r="N96" s="13"/>
      <c r="O96" s="18">
        <f t="shared" si="96"/>
        <v>0.729924353157656</v>
      </c>
      <c r="P96" s="18">
        <f t="shared" si="81"/>
        <v>0.23774307988608</v>
      </c>
      <c r="Q96" s="24">
        <f t="shared" si="82"/>
        <v>0.0618132007703808</v>
      </c>
      <c r="R96" s="18">
        <f t="shared" si="83"/>
        <v>0.074022</v>
      </c>
      <c r="S96" s="25">
        <f t="shared" si="84"/>
        <v>0.83506526127882</v>
      </c>
      <c r="T96" s="3">
        <v>0.01</v>
      </c>
      <c r="U96" s="26">
        <f t="shared" si="85"/>
        <v>0.0083506526127882</v>
      </c>
      <c r="V96" s="25"/>
      <c r="W96" s="3"/>
      <c r="X96" s="3"/>
      <c r="Y96" s="28"/>
      <c r="Z96" s="3"/>
      <c r="AA96" s="27"/>
      <c r="AB96" s="3"/>
      <c r="AC96" s="3"/>
      <c r="AD96" s="27"/>
      <c r="AE96" s="25">
        <v>0.005</v>
      </c>
      <c r="AF96" s="3">
        <v>0.49</v>
      </c>
      <c r="AG96" s="26">
        <f t="shared" si="86"/>
        <v>0.00245</v>
      </c>
      <c r="AH96" s="35"/>
      <c r="AI96" s="3"/>
      <c r="AJ96" s="26"/>
      <c r="AK96" s="36"/>
      <c r="AL96" s="27"/>
      <c r="AM96" s="27"/>
      <c r="AN96" s="36"/>
      <c r="AO96" s="27"/>
      <c r="AP96" s="26"/>
      <c r="AQ96" s="3">
        <v>0.015</v>
      </c>
      <c r="AR96" s="3">
        <v>0.5</v>
      </c>
      <c r="AS96" s="3">
        <f t="shared" si="87"/>
        <v>0.0075</v>
      </c>
      <c r="AT96" s="2">
        <f t="shared" si="88"/>
        <v>0.0183006526127882</v>
      </c>
      <c r="AU96" s="29">
        <f t="shared" si="89"/>
        <v>28.47</v>
      </c>
      <c r="AV96" s="1">
        <f t="shared" si="90"/>
        <v>0.26</v>
      </c>
      <c r="AW96" s="2">
        <f t="shared" si="91"/>
        <v>0</v>
      </c>
      <c r="AX96" s="1">
        <f t="shared" si="92"/>
        <v>0</v>
      </c>
      <c r="AZ96" s="2">
        <f t="shared" si="93"/>
        <v>0</v>
      </c>
      <c r="BA96" s="1">
        <f t="shared" si="94"/>
        <v>0</v>
      </c>
    </row>
    <row r="97" s="1" customFormat="1" spans="1:53">
      <c r="A97" s="13"/>
      <c r="B97" s="13"/>
      <c r="C97" s="16">
        <v>7</v>
      </c>
      <c r="D97" s="19">
        <v>29.4294765864516</v>
      </c>
      <c r="E97" s="20">
        <f t="shared" si="95"/>
        <v>24.4446986443333</v>
      </c>
      <c r="F97" s="16" t="s">
        <v>73</v>
      </c>
      <c r="G97" s="13">
        <v>8</v>
      </c>
      <c r="H97" s="18">
        <f t="shared" si="76"/>
        <v>29.4294765864516</v>
      </c>
      <c r="I97" s="18">
        <f t="shared" si="77"/>
        <v>302.579476586452</v>
      </c>
      <c r="J97" s="18">
        <f t="shared" si="78"/>
        <v>0.558366242388379</v>
      </c>
      <c r="K97" s="18">
        <f t="shared" si="79"/>
        <v>28.47</v>
      </c>
      <c r="L97" s="18">
        <f t="shared" si="80"/>
        <v>0.2847</v>
      </c>
      <c r="M97" s="13" t="s">
        <v>73</v>
      </c>
      <c r="N97" s="13"/>
      <c r="O97" s="18">
        <f t="shared" si="96"/>
        <v>0.776881273271575</v>
      </c>
      <c r="P97" s="18">
        <f t="shared" si="81"/>
        <v>0.433784277338549</v>
      </c>
      <c r="Q97" s="24">
        <f t="shared" si="82"/>
        <v>0.112783912108023</v>
      </c>
      <c r="R97" s="18">
        <f t="shared" si="83"/>
        <v>0.074022</v>
      </c>
      <c r="S97" s="25">
        <f t="shared" si="84"/>
        <v>1.52365394217966</v>
      </c>
      <c r="T97" s="3">
        <v>0.01</v>
      </c>
      <c r="U97" s="26">
        <f t="shared" si="85"/>
        <v>0.0152365394217966</v>
      </c>
      <c r="V97" s="25"/>
      <c r="W97" s="3"/>
      <c r="X97" s="3"/>
      <c r="Y97" s="28"/>
      <c r="Z97" s="3"/>
      <c r="AA97" s="27"/>
      <c r="AB97" s="3"/>
      <c r="AC97" s="3"/>
      <c r="AD97" s="27"/>
      <c r="AE97" s="25">
        <v>0.005</v>
      </c>
      <c r="AF97" s="3">
        <v>0.49</v>
      </c>
      <c r="AG97" s="26">
        <f t="shared" si="86"/>
        <v>0.00245</v>
      </c>
      <c r="AH97" s="35"/>
      <c r="AI97" s="3"/>
      <c r="AJ97" s="26"/>
      <c r="AK97" s="36"/>
      <c r="AL97" s="27"/>
      <c r="AM97" s="27"/>
      <c r="AN97" s="36"/>
      <c r="AO97" s="27"/>
      <c r="AP97" s="26"/>
      <c r="AQ97" s="3">
        <v>0.015</v>
      </c>
      <c r="AR97" s="3">
        <v>0.5</v>
      </c>
      <c r="AS97" s="3">
        <f t="shared" si="87"/>
        <v>0.0075</v>
      </c>
      <c r="AT97" s="2">
        <f t="shared" si="88"/>
        <v>0.0251865394217966</v>
      </c>
      <c r="AU97" s="29">
        <f t="shared" si="89"/>
        <v>28.47</v>
      </c>
      <c r="AV97" s="1">
        <f t="shared" si="90"/>
        <v>0.26</v>
      </c>
      <c r="AW97" s="2">
        <f t="shared" si="91"/>
        <v>0</v>
      </c>
      <c r="AX97" s="1">
        <f t="shared" si="92"/>
        <v>0</v>
      </c>
      <c r="AZ97" s="2">
        <f t="shared" si="93"/>
        <v>0</v>
      </c>
      <c r="BA97" s="1">
        <f t="shared" si="94"/>
        <v>0</v>
      </c>
    </row>
    <row r="98" s="1" customFormat="1" spans="1:53">
      <c r="A98" s="13"/>
      <c r="B98" s="13"/>
      <c r="C98" s="16">
        <v>8</v>
      </c>
      <c r="D98" s="19">
        <v>28.6839775812903</v>
      </c>
      <c r="E98" s="20">
        <f t="shared" si="95"/>
        <v>29.4294765864516</v>
      </c>
      <c r="F98" s="16" t="s">
        <v>73</v>
      </c>
      <c r="G98" s="13">
        <v>9</v>
      </c>
      <c r="H98" s="18">
        <f t="shared" si="76"/>
        <v>28.6839775812903</v>
      </c>
      <c r="I98" s="18">
        <f t="shared" si="77"/>
        <v>301.83397758129</v>
      </c>
      <c r="J98" s="18">
        <f t="shared" si="78"/>
        <v>0.515705349818537</v>
      </c>
      <c r="K98" s="18">
        <f t="shared" si="79"/>
        <v>28.47</v>
      </c>
      <c r="L98" s="18">
        <f t="shared" si="80"/>
        <v>0.2847</v>
      </c>
      <c r="M98" s="13" t="s">
        <v>73</v>
      </c>
      <c r="N98" s="13"/>
      <c r="O98" s="18">
        <f t="shared" si="96"/>
        <v>0.627796995933027</v>
      </c>
      <c r="P98" s="18">
        <f t="shared" si="81"/>
        <v>0.323758269402668</v>
      </c>
      <c r="Q98" s="24">
        <f t="shared" si="82"/>
        <v>0.0841771500446937</v>
      </c>
      <c r="R98" s="18">
        <f t="shared" si="83"/>
        <v>0.074022</v>
      </c>
      <c r="S98" s="25">
        <f t="shared" si="84"/>
        <v>1.13719097085588</v>
      </c>
      <c r="T98" s="3">
        <v>0.01</v>
      </c>
      <c r="U98" s="26">
        <f t="shared" si="85"/>
        <v>0.0113719097085588</v>
      </c>
      <c r="V98" s="25"/>
      <c r="W98" s="3"/>
      <c r="X98" s="3"/>
      <c r="Y98" s="28"/>
      <c r="Z98" s="3"/>
      <c r="AA98" s="27"/>
      <c r="AB98" s="3"/>
      <c r="AC98" s="3"/>
      <c r="AD98" s="27"/>
      <c r="AE98" s="25">
        <v>0.005</v>
      </c>
      <c r="AF98" s="3">
        <v>0.49</v>
      </c>
      <c r="AG98" s="26">
        <f t="shared" si="86"/>
        <v>0.00245</v>
      </c>
      <c r="AH98" s="35"/>
      <c r="AI98" s="3"/>
      <c r="AJ98" s="26"/>
      <c r="AK98" s="36"/>
      <c r="AL98" s="27"/>
      <c r="AM98" s="27"/>
      <c r="AN98" s="36"/>
      <c r="AO98" s="27"/>
      <c r="AP98" s="26"/>
      <c r="AQ98" s="3">
        <v>0.015</v>
      </c>
      <c r="AR98" s="3">
        <v>0.5</v>
      </c>
      <c r="AS98" s="3">
        <f t="shared" si="87"/>
        <v>0.0075</v>
      </c>
      <c r="AT98" s="2">
        <f t="shared" si="88"/>
        <v>0.0213219097085588</v>
      </c>
      <c r="AU98" s="29">
        <f t="shared" si="89"/>
        <v>28.47</v>
      </c>
      <c r="AV98" s="1">
        <f t="shared" si="90"/>
        <v>0.26</v>
      </c>
      <c r="AW98" s="2">
        <f t="shared" si="91"/>
        <v>0</v>
      </c>
      <c r="AX98" s="1">
        <f t="shared" si="92"/>
        <v>0</v>
      </c>
      <c r="AZ98" s="2">
        <f t="shared" si="93"/>
        <v>0</v>
      </c>
      <c r="BA98" s="1">
        <f t="shared" si="94"/>
        <v>0</v>
      </c>
    </row>
    <row r="99" s="1" customFormat="1" spans="1:53">
      <c r="A99" s="13"/>
      <c r="B99" s="13"/>
      <c r="C99" s="16">
        <v>9</v>
      </c>
      <c r="D99" s="19">
        <v>23.2164025486667</v>
      </c>
      <c r="E99" s="20">
        <f t="shared" si="95"/>
        <v>28.6839775812903</v>
      </c>
      <c r="F99" s="16" t="s">
        <v>73</v>
      </c>
      <c r="G99" s="13">
        <v>10</v>
      </c>
      <c r="H99" s="18">
        <f t="shared" si="76"/>
        <v>23.2164025486667</v>
      </c>
      <c r="I99" s="18">
        <f t="shared" si="77"/>
        <v>296.366402548667</v>
      </c>
      <c r="J99" s="18">
        <f t="shared" si="78"/>
        <v>0.284406175857151</v>
      </c>
      <c r="K99" s="18">
        <f t="shared" si="79"/>
        <v>28.47</v>
      </c>
      <c r="L99" s="18">
        <f t="shared" si="80"/>
        <v>0.2847</v>
      </c>
      <c r="M99" s="13" t="s">
        <v>73</v>
      </c>
      <c r="N99" s="13"/>
      <c r="O99" s="18">
        <f t="shared" si="96"/>
        <v>0.588738726530358</v>
      </c>
      <c r="P99" s="18">
        <f t="shared" si="81"/>
        <v>0.167440929791508</v>
      </c>
      <c r="Q99" s="24">
        <f t="shared" si="82"/>
        <v>0.0435346417457921</v>
      </c>
      <c r="R99" s="18">
        <f t="shared" si="83"/>
        <v>0.074022</v>
      </c>
      <c r="S99" s="25">
        <f t="shared" si="84"/>
        <v>0.588131119745375</v>
      </c>
      <c r="T99" s="3">
        <v>0.01</v>
      </c>
      <c r="U99" s="26">
        <f t="shared" si="85"/>
        <v>0.00588131119745375</v>
      </c>
      <c r="V99" s="25"/>
      <c r="W99" s="3"/>
      <c r="X99" s="3"/>
      <c r="Y99" s="28"/>
      <c r="Z99" s="3"/>
      <c r="AA99" s="27"/>
      <c r="AB99" s="3"/>
      <c r="AC99" s="3"/>
      <c r="AD99" s="27"/>
      <c r="AE99" s="25">
        <v>0.005</v>
      </c>
      <c r="AF99" s="3">
        <v>0.49</v>
      </c>
      <c r="AG99" s="26">
        <f t="shared" si="86"/>
        <v>0.00245</v>
      </c>
      <c r="AH99" s="35"/>
      <c r="AI99" s="3"/>
      <c r="AJ99" s="26"/>
      <c r="AK99" s="36"/>
      <c r="AL99" s="27"/>
      <c r="AM99" s="27"/>
      <c r="AN99" s="36"/>
      <c r="AO99" s="27"/>
      <c r="AP99" s="26"/>
      <c r="AQ99" s="3">
        <v>0.015</v>
      </c>
      <c r="AR99" s="3">
        <v>0.5</v>
      </c>
      <c r="AS99" s="3">
        <f t="shared" si="87"/>
        <v>0.0075</v>
      </c>
      <c r="AT99" s="2">
        <f t="shared" si="88"/>
        <v>0.0158313111974537</v>
      </c>
      <c r="AU99" s="29">
        <f t="shared" si="89"/>
        <v>28.47</v>
      </c>
      <c r="AV99" s="1">
        <f t="shared" si="90"/>
        <v>0.26</v>
      </c>
      <c r="AW99" s="2">
        <f t="shared" si="91"/>
        <v>0</v>
      </c>
      <c r="AX99" s="1">
        <f t="shared" si="92"/>
        <v>0</v>
      </c>
      <c r="AZ99" s="2">
        <f t="shared" si="93"/>
        <v>0</v>
      </c>
      <c r="BA99" s="1">
        <f t="shared" si="94"/>
        <v>0</v>
      </c>
    </row>
    <row r="100" s="1" customFormat="1" spans="1:53">
      <c r="A100" s="13"/>
      <c r="B100" s="13"/>
      <c r="C100" s="16">
        <v>10</v>
      </c>
      <c r="D100" s="19">
        <v>19.4012155077419</v>
      </c>
      <c r="E100" s="20">
        <f t="shared" si="95"/>
        <v>23.2164025486667</v>
      </c>
      <c r="F100" s="16" t="s">
        <v>73</v>
      </c>
      <c r="G100" s="13">
        <v>11</v>
      </c>
      <c r="H100" s="18">
        <f t="shared" si="76"/>
        <v>19.4012155077419</v>
      </c>
      <c r="I100" s="18">
        <f t="shared" si="77"/>
        <v>292.551215507742</v>
      </c>
      <c r="J100" s="18">
        <f t="shared" si="78"/>
        <v>0.185295684650326</v>
      </c>
      <c r="K100" s="18">
        <f t="shared" si="79"/>
        <v>28.47</v>
      </c>
      <c r="L100" s="18">
        <f t="shared" si="80"/>
        <v>0.2847</v>
      </c>
      <c r="M100" s="13" t="s">
        <v>75</v>
      </c>
      <c r="N100" s="18">
        <f>(O99-P99)*$C$22/100</f>
        <v>0.400232906901908</v>
      </c>
      <c r="O100" s="18">
        <f t="shared" si="96"/>
        <v>0.305764889836942</v>
      </c>
      <c r="P100" s="18">
        <f t="shared" si="81"/>
        <v>0.0566569146043678</v>
      </c>
      <c r="Q100" s="24">
        <f t="shared" si="82"/>
        <v>0.0147307977971356</v>
      </c>
      <c r="R100" s="18">
        <f t="shared" si="83"/>
        <v>0.074022</v>
      </c>
      <c r="S100" s="25">
        <f t="shared" si="84"/>
        <v>0.199005671248218</v>
      </c>
      <c r="T100" s="3">
        <v>0.01</v>
      </c>
      <c r="U100" s="26">
        <f t="shared" si="85"/>
        <v>0.00199005671248218</v>
      </c>
      <c r="V100" s="25"/>
      <c r="W100" s="3"/>
      <c r="X100" s="3"/>
      <c r="Y100" s="28"/>
      <c r="Z100" s="3"/>
      <c r="AA100" s="27"/>
      <c r="AB100" s="3"/>
      <c r="AC100" s="3"/>
      <c r="AD100" s="27"/>
      <c r="AE100" s="25">
        <v>0.001</v>
      </c>
      <c r="AF100" s="3">
        <v>0.49</v>
      </c>
      <c r="AG100" s="26">
        <f t="shared" si="86"/>
        <v>0.00049</v>
      </c>
      <c r="AH100" s="35"/>
      <c r="AI100" s="3"/>
      <c r="AJ100" s="26"/>
      <c r="AK100" s="36"/>
      <c r="AL100" s="27"/>
      <c r="AM100" s="27"/>
      <c r="AN100" s="36"/>
      <c r="AO100" s="27"/>
      <c r="AP100" s="26"/>
      <c r="AQ100" s="3">
        <v>0.01</v>
      </c>
      <c r="AR100" s="3">
        <v>0.5</v>
      </c>
      <c r="AS100" s="3">
        <f t="shared" si="87"/>
        <v>0.005</v>
      </c>
      <c r="AT100" s="2">
        <f t="shared" si="88"/>
        <v>0.00748005671248218</v>
      </c>
      <c r="AU100" s="29">
        <f t="shared" si="89"/>
        <v>28.47</v>
      </c>
      <c r="AV100" s="1">
        <f t="shared" si="90"/>
        <v>0.26</v>
      </c>
      <c r="AW100" s="2">
        <f t="shared" si="91"/>
        <v>0</v>
      </c>
      <c r="AX100" s="1">
        <f t="shared" si="92"/>
        <v>0</v>
      </c>
      <c r="AZ100" s="2">
        <f t="shared" si="93"/>
        <v>0</v>
      </c>
      <c r="BA100" s="1">
        <f t="shared" si="94"/>
        <v>0</v>
      </c>
    </row>
    <row r="101" s="1" customFormat="1" spans="1:54">
      <c r="A101" s="13"/>
      <c r="B101" s="13"/>
      <c r="C101" s="16">
        <v>11</v>
      </c>
      <c r="D101" s="19">
        <v>12.0598177385333</v>
      </c>
      <c r="E101" s="20">
        <f t="shared" si="95"/>
        <v>19.4012155077419</v>
      </c>
      <c r="F101" s="16" t="s">
        <v>75</v>
      </c>
      <c r="G101" s="13">
        <v>12</v>
      </c>
      <c r="H101" s="18">
        <f t="shared" si="76"/>
        <v>12.0598177385333</v>
      </c>
      <c r="I101" s="18">
        <f t="shared" si="77"/>
        <v>285.209817738533</v>
      </c>
      <c r="J101" s="18">
        <f t="shared" si="78"/>
        <v>0.0786693854926114</v>
      </c>
      <c r="K101" s="18">
        <f t="shared" si="79"/>
        <v>28.47</v>
      </c>
      <c r="L101" s="18">
        <f t="shared" si="80"/>
        <v>0.2847</v>
      </c>
      <c r="M101" s="13" t="s">
        <v>73</v>
      </c>
      <c r="N101" s="13"/>
      <c r="O101" s="18">
        <f t="shared" si="96"/>
        <v>0.533807975232575</v>
      </c>
      <c r="P101" s="18">
        <f t="shared" si="81"/>
        <v>0.0419943453826018</v>
      </c>
      <c r="Q101" s="24">
        <f t="shared" si="82"/>
        <v>0.0109185297994765</v>
      </c>
      <c r="R101" s="18">
        <f t="shared" si="83"/>
        <v>0.074022</v>
      </c>
      <c r="S101" s="25">
        <f t="shared" si="84"/>
        <v>0.147503847497723</v>
      </c>
      <c r="T101" s="3">
        <v>0.01</v>
      </c>
      <c r="U101" s="26">
        <f t="shared" si="85"/>
        <v>0.00147503847497723</v>
      </c>
      <c r="V101" s="25"/>
      <c r="W101" s="3"/>
      <c r="X101" s="3"/>
      <c r="Y101" s="28"/>
      <c r="Z101" s="3"/>
      <c r="AA101" s="27"/>
      <c r="AB101" s="3"/>
      <c r="AC101" s="3"/>
      <c r="AD101" s="27"/>
      <c r="AE101" s="25">
        <v>0.001</v>
      </c>
      <c r="AF101" s="3">
        <v>0.49</v>
      </c>
      <c r="AG101" s="26">
        <f t="shared" si="86"/>
        <v>0.00049</v>
      </c>
      <c r="AH101" s="35"/>
      <c r="AI101" s="3"/>
      <c r="AJ101" s="26"/>
      <c r="AK101" s="36"/>
      <c r="AL101" s="27"/>
      <c r="AM101" s="27"/>
      <c r="AN101" s="36"/>
      <c r="AO101" s="27"/>
      <c r="AP101" s="26"/>
      <c r="AQ101" s="3">
        <v>0.01</v>
      </c>
      <c r="AR101" s="3">
        <v>0.5</v>
      </c>
      <c r="AS101" s="3">
        <f t="shared" si="87"/>
        <v>0.005</v>
      </c>
      <c r="AT101" s="2">
        <f t="shared" si="88"/>
        <v>0.00696503847497723</v>
      </c>
      <c r="AU101" s="29">
        <f t="shared" si="89"/>
        <v>28.47</v>
      </c>
      <c r="AV101" s="1">
        <f t="shared" si="90"/>
        <v>0.26</v>
      </c>
      <c r="AW101" s="2">
        <f t="shared" si="91"/>
        <v>0</v>
      </c>
      <c r="AX101" s="1">
        <f t="shared" si="92"/>
        <v>0</v>
      </c>
      <c r="AY101" s="1">
        <f>SUM(AX90:AX101)</f>
        <v>0</v>
      </c>
      <c r="AZ101" s="2">
        <f t="shared" si="93"/>
        <v>0</v>
      </c>
      <c r="BA101" s="1">
        <f t="shared" si="94"/>
        <v>0</v>
      </c>
      <c r="BB101" s="1">
        <f>SUM(BA90:BA101)</f>
        <v>0</v>
      </c>
    </row>
    <row r="102" s="1" customFormat="1" spans="1:46">
      <c r="A102" s="13"/>
      <c r="B102" s="13"/>
      <c r="C102" s="16">
        <v>12</v>
      </c>
      <c r="D102" s="19">
        <v>6.06113052890323</v>
      </c>
      <c r="E102" s="20">
        <f t="shared" si="95"/>
        <v>12.0598177385333</v>
      </c>
      <c r="F102" s="16" t="s">
        <v>73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AT102" s="2"/>
    </row>
    <row r="103" spans="4:4">
      <c r="D103" s="19"/>
    </row>
  </sheetData>
  <mergeCells count="54">
    <mergeCell ref="A7:B7"/>
    <mergeCell ref="A8:B8"/>
    <mergeCell ref="A9:B9"/>
    <mergeCell ref="A10:B10"/>
    <mergeCell ref="A11:B11"/>
    <mergeCell ref="S25:U25"/>
    <mergeCell ref="V25:X25"/>
    <mergeCell ref="Y25:AA25"/>
    <mergeCell ref="AB25:AD25"/>
    <mergeCell ref="AE25:AG25"/>
    <mergeCell ref="AH25:AJ25"/>
    <mergeCell ref="AK25:AM25"/>
    <mergeCell ref="AN25:AP25"/>
    <mergeCell ref="A26:B26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41:B41"/>
    <mergeCell ref="S56:U56"/>
    <mergeCell ref="A57:B57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73:B73"/>
    <mergeCell ref="S88:U88"/>
    <mergeCell ref="V88:X88"/>
    <mergeCell ref="Y88:AA88"/>
    <mergeCell ref="AB88:AD88"/>
    <mergeCell ref="AE88:AG88"/>
    <mergeCell ref="AH88:AJ88"/>
    <mergeCell ref="AK88:AM88"/>
    <mergeCell ref="AN88:AP88"/>
    <mergeCell ref="AQ88:AS88"/>
    <mergeCell ref="A89:B89"/>
    <mergeCell ref="A2:A4"/>
    <mergeCell ref="A5:A6"/>
    <mergeCell ref="E2:E4"/>
    <mergeCell ref="E5:E6"/>
    <mergeCell ref="G2:G4"/>
    <mergeCell ref="G5:G6"/>
    <mergeCell ref="G14:G15"/>
    <mergeCell ref="I2:I4"/>
    <mergeCell ref="I5:I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北京</vt:lpstr>
      <vt:lpstr>天津</vt:lpstr>
      <vt:lpstr>河北</vt:lpstr>
      <vt:lpstr>山西</vt:lpstr>
      <vt:lpstr>内蒙</vt:lpstr>
      <vt:lpstr>辽宁</vt:lpstr>
      <vt:lpstr>吉林</vt:lpstr>
      <vt:lpstr>黑龙江</vt:lpstr>
      <vt:lpstr>上海</vt:lpstr>
      <vt:lpstr>江苏</vt:lpstr>
      <vt:lpstr>浙江</vt:lpstr>
      <vt:lpstr>安徽</vt:lpstr>
      <vt:lpstr>福建</vt:lpstr>
      <vt:lpstr>江西</vt:lpstr>
      <vt:lpstr>山东</vt:lpstr>
      <vt:lpstr>河南</vt:lpstr>
      <vt:lpstr>湖北</vt:lpstr>
      <vt:lpstr>湖南</vt:lpstr>
      <vt:lpstr>广东</vt:lpstr>
      <vt:lpstr>广西</vt:lpstr>
      <vt:lpstr>海南</vt:lpstr>
      <vt:lpstr>重庆</vt:lpstr>
      <vt:lpstr>四川</vt:lpstr>
      <vt:lpstr>贵州</vt:lpstr>
      <vt:lpstr>云南</vt:lpstr>
      <vt:lpstr>西藏</vt:lpstr>
      <vt:lpstr>陕西</vt:lpstr>
      <vt:lpstr>甘肃</vt:lpstr>
      <vt:lpstr>青海</vt:lpstr>
      <vt:lpstr>宁夏</vt:lpstr>
      <vt:lpstr>新疆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对方正在学习中</cp:lastModifiedBy>
  <dcterms:created xsi:type="dcterms:W3CDTF">2022-08-28T10:18:00Z</dcterms:created>
  <dcterms:modified xsi:type="dcterms:W3CDTF">2023-01-03T12:16:15Z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E5CB9F350BCB4979B8E88C5644A5A3A7</vt:lpwstr>
  </property>
  <property fmtid="{D5CDD505-2E9C-101B-9397-08002B2CF9AE}" pid="3" name="KSOProductBuildVer">
    <vt:lpwstr>2052-11.1.0.12980</vt:lpwstr>
  </property>
</Properties>
</file>