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ysy\Desktop\0207更新数据\粪便 中国\"/>
    </mc:Choice>
  </mc:AlternateContent>
  <xr:revisionPtr revIDLastSave="0" documentId="13_ncr:1_{30893031-3D98-48A0-A3F6-792222A1A486}" xr6:coauthVersionLast="47" xr6:coauthVersionMax="47" xr10:uidLastSave="{00000000-0000-0000-0000-000000000000}"/>
  <bookViews>
    <workbookView xWindow="-120" yWindow="-120" windowWidth="29040" windowHeight="15840" firstSheet="10" activeTab="28" xr2:uid="{00000000-000D-0000-FFFF-FFFF00000000}"/>
  </bookViews>
  <sheets>
    <sheet name="北京" sheetId="1" r:id="rId1"/>
    <sheet name="天津" sheetId="2" r:id="rId2"/>
    <sheet name="河北" sheetId="3" r:id="rId3"/>
    <sheet name="山西" sheetId="4" r:id="rId4"/>
    <sheet name="内蒙" sheetId="5" r:id="rId5"/>
    <sheet name="辽宁" sheetId="6" r:id="rId6"/>
    <sheet name="吉林" sheetId="7" r:id="rId7"/>
    <sheet name="黑龙江" sheetId="8" r:id="rId8"/>
    <sheet name="上海" sheetId="9" r:id="rId9"/>
    <sheet name="江苏" sheetId="10" r:id="rId10"/>
    <sheet name="浙江" sheetId="11" r:id="rId11"/>
    <sheet name="安徽" sheetId="12" r:id="rId12"/>
    <sheet name="福建" sheetId="13" r:id="rId13"/>
    <sheet name="江西" sheetId="14" r:id="rId14"/>
    <sheet name="山东" sheetId="15" r:id="rId15"/>
    <sheet name="河南" sheetId="16" r:id="rId16"/>
    <sheet name="湖北" sheetId="17" r:id="rId17"/>
    <sheet name="湖南" sheetId="18" r:id="rId18"/>
    <sheet name="广东" sheetId="19" r:id="rId19"/>
    <sheet name="广西" sheetId="31" r:id="rId20"/>
    <sheet name="海南" sheetId="20" r:id="rId21"/>
    <sheet name="重庆" sheetId="21" r:id="rId22"/>
    <sheet name="四川" sheetId="22" r:id="rId23"/>
    <sheet name="贵州" sheetId="23" r:id="rId24"/>
    <sheet name="云南" sheetId="24" r:id="rId25"/>
    <sheet name="西藏" sheetId="25" r:id="rId26"/>
    <sheet name="陕西" sheetId="26" r:id="rId27"/>
    <sheet name="甘肃" sheetId="27" r:id="rId28"/>
    <sheet name="青海" sheetId="28" r:id="rId29"/>
    <sheet name="宁夏" sheetId="29" r:id="rId30"/>
    <sheet name="新疆" sheetId="30" r:id="rId31"/>
  </sheets>
  <calcPr calcId="191029"/>
</workbook>
</file>

<file path=xl/calcChain.xml><?xml version="1.0" encoding="utf-8"?>
<calcChain xmlns="http://schemas.openxmlformats.org/spreadsheetml/2006/main">
  <c r="E117" i="30" l="1"/>
  <c r="AW116" i="30"/>
  <c r="AV116" i="30"/>
  <c r="AS116" i="30"/>
  <c r="AG116" i="30"/>
  <c r="K116" i="30"/>
  <c r="L116" i="30" s="1"/>
  <c r="H116" i="30"/>
  <c r="I116" i="30" s="1"/>
  <c r="J116" i="30" s="1"/>
  <c r="E116" i="30"/>
  <c r="AW115" i="30"/>
  <c r="AV115" i="30"/>
  <c r="AS115" i="30"/>
  <c r="AG115" i="30"/>
  <c r="H115" i="30"/>
  <c r="I115" i="30" s="1"/>
  <c r="J115" i="30" s="1"/>
  <c r="E115" i="30"/>
  <c r="H114" i="30" s="1"/>
  <c r="I114" i="30" s="1"/>
  <c r="J114" i="30" s="1"/>
  <c r="AW114" i="30"/>
  <c r="AV114" i="30"/>
  <c r="AS114" i="30"/>
  <c r="AG114" i="30"/>
  <c r="K114" i="30"/>
  <c r="L114" i="30" s="1"/>
  <c r="E114" i="30"/>
  <c r="AW113" i="30"/>
  <c r="AV113" i="30"/>
  <c r="AS113" i="30"/>
  <c r="AG113" i="30"/>
  <c r="I113" i="30"/>
  <c r="J113" i="30" s="1"/>
  <c r="H113" i="30"/>
  <c r="E113" i="30"/>
  <c r="AW112" i="30"/>
  <c r="AV112" i="30"/>
  <c r="AU112" i="30"/>
  <c r="AS112" i="30"/>
  <c r="AG112" i="30"/>
  <c r="J112" i="30"/>
  <c r="H112" i="30"/>
  <c r="I112" i="30" s="1"/>
  <c r="E112" i="30"/>
  <c r="AW111" i="30"/>
  <c r="AV111" i="30"/>
  <c r="AS111" i="30"/>
  <c r="AG111" i="30"/>
  <c r="K111" i="30"/>
  <c r="L111" i="30" s="1"/>
  <c r="H111" i="30"/>
  <c r="I111" i="30" s="1"/>
  <c r="J111" i="30" s="1"/>
  <c r="E111" i="30"/>
  <c r="AW110" i="30"/>
  <c r="AV110" i="30"/>
  <c r="AU110" i="30"/>
  <c r="AS110" i="30"/>
  <c r="AG110" i="30"/>
  <c r="I110" i="30"/>
  <c r="J110" i="30" s="1"/>
  <c r="H110" i="30"/>
  <c r="E110" i="30"/>
  <c r="AW109" i="30"/>
  <c r="AV109" i="30"/>
  <c r="AU109" i="30"/>
  <c r="AS109" i="30"/>
  <c r="AG109" i="30"/>
  <c r="K109" i="30"/>
  <c r="L109" i="30" s="1"/>
  <c r="R109" i="30" s="1"/>
  <c r="H109" i="30"/>
  <c r="I109" i="30" s="1"/>
  <c r="J109" i="30" s="1"/>
  <c r="E109" i="30"/>
  <c r="AW108" i="30"/>
  <c r="AV108" i="30"/>
  <c r="AS108" i="30"/>
  <c r="AG108" i="30"/>
  <c r="I108" i="30"/>
  <c r="J108" i="30" s="1"/>
  <c r="H108" i="30"/>
  <c r="E108" i="30"/>
  <c r="AW107" i="30"/>
  <c r="AV107" i="30"/>
  <c r="AU107" i="30"/>
  <c r="AS107" i="30"/>
  <c r="AG107" i="30"/>
  <c r="J107" i="30"/>
  <c r="H107" i="30"/>
  <c r="I107" i="30" s="1"/>
  <c r="E107" i="30"/>
  <c r="AW106" i="30"/>
  <c r="AV106" i="30"/>
  <c r="AS106" i="30"/>
  <c r="AG106" i="30"/>
  <c r="K106" i="30"/>
  <c r="L106" i="30" s="1"/>
  <c r="H106" i="30"/>
  <c r="I106" i="30" s="1"/>
  <c r="J106" i="30" s="1"/>
  <c r="E106" i="30"/>
  <c r="AW105" i="30"/>
  <c r="AV105" i="30"/>
  <c r="AU105" i="30"/>
  <c r="AS105" i="30"/>
  <c r="AG105" i="30"/>
  <c r="I105" i="30"/>
  <c r="J105" i="30" s="1"/>
  <c r="H105" i="30"/>
  <c r="B105" i="30"/>
  <c r="AU115" i="30" s="1"/>
  <c r="E102" i="30"/>
  <c r="H101" i="30" s="1"/>
  <c r="I101" i="30" s="1"/>
  <c r="J101" i="30" s="1"/>
  <c r="AZ101" i="30"/>
  <c r="AW101" i="30"/>
  <c r="AS101" i="30"/>
  <c r="AG101" i="30"/>
  <c r="E101" i="30"/>
  <c r="AZ100" i="30"/>
  <c r="AW100" i="30"/>
  <c r="AS100" i="30"/>
  <c r="AG100" i="30"/>
  <c r="J100" i="30"/>
  <c r="H100" i="30"/>
  <c r="I100" i="30" s="1"/>
  <c r="E100" i="30"/>
  <c r="H99" i="30" s="1"/>
  <c r="I99" i="30" s="1"/>
  <c r="J99" i="30" s="1"/>
  <c r="AZ99" i="30"/>
  <c r="AW99" i="30"/>
  <c r="AU99" i="30"/>
  <c r="AS99" i="30"/>
  <c r="AG99" i="30"/>
  <c r="E99" i="30"/>
  <c r="H98" i="30" s="1"/>
  <c r="I98" i="30" s="1"/>
  <c r="AZ98" i="30"/>
  <c r="AW98" i="30"/>
  <c r="AU98" i="30"/>
  <c r="AS98" i="30"/>
  <c r="AG98" i="30"/>
  <c r="J98" i="30"/>
  <c r="E98" i="30"/>
  <c r="H97" i="30" s="1"/>
  <c r="I97" i="30" s="1"/>
  <c r="J97" i="30" s="1"/>
  <c r="AZ97" i="30"/>
  <c r="AW97" i="30"/>
  <c r="AU97" i="30"/>
  <c r="AS97" i="30"/>
  <c r="AG97" i="30"/>
  <c r="E97" i="30"/>
  <c r="H96" i="30" s="1"/>
  <c r="I96" i="30" s="1"/>
  <c r="J96" i="30" s="1"/>
  <c r="AZ96" i="30"/>
  <c r="AW96" i="30"/>
  <c r="AU96" i="30"/>
  <c r="AS96" i="30"/>
  <c r="AG96" i="30"/>
  <c r="E96" i="30"/>
  <c r="H95" i="30" s="1"/>
  <c r="I95" i="30" s="1"/>
  <c r="J95" i="30" s="1"/>
  <c r="AZ95" i="30"/>
  <c r="AW95" i="30"/>
  <c r="AU95" i="30"/>
  <c r="AS95" i="30"/>
  <c r="AG95" i="30"/>
  <c r="K95" i="30"/>
  <c r="L95" i="30" s="1"/>
  <c r="E95" i="30"/>
  <c r="H94" i="30" s="1"/>
  <c r="I94" i="30" s="1"/>
  <c r="J94" i="30" s="1"/>
  <c r="AZ94" i="30"/>
  <c r="AW94" i="30"/>
  <c r="AU94" i="30"/>
  <c r="AS94" i="30"/>
  <c r="AG94" i="30"/>
  <c r="K94" i="30"/>
  <c r="L94" i="30" s="1"/>
  <c r="E94" i="30"/>
  <c r="AZ93" i="30"/>
  <c r="AW93" i="30"/>
  <c r="AS93" i="30"/>
  <c r="AG93" i="30"/>
  <c r="K93" i="30"/>
  <c r="L93" i="30" s="1"/>
  <c r="H93" i="30"/>
  <c r="I93" i="30" s="1"/>
  <c r="J93" i="30" s="1"/>
  <c r="E93" i="30"/>
  <c r="AZ92" i="30"/>
  <c r="AW92" i="30"/>
  <c r="AV92" i="30"/>
  <c r="AS92" i="30"/>
  <c r="AG92" i="30"/>
  <c r="K92" i="30"/>
  <c r="L92" i="30" s="1"/>
  <c r="H92" i="30"/>
  <c r="I92" i="30" s="1"/>
  <c r="J92" i="30" s="1"/>
  <c r="E92" i="30"/>
  <c r="H91" i="30" s="1"/>
  <c r="I91" i="30" s="1"/>
  <c r="J91" i="30" s="1"/>
  <c r="B92" i="30"/>
  <c r="AZ91" i="30"/>
  <c r="AW91" i="30"/>
  <c r="AS91" i="30"/>
  <c r="AG91" i="30"/>
  <c r="L91" i="30"/>
  <c r="K91" i="30"/>
  <c r="E91" i="30"/>
  <c r="H90" i="30" s="1"/>
  <c r="I90" i="30" s="1"/>
  <c r="J90" i="30" s="1"/>
  <c r="AZ90" i="30"/>
  <c r="AW90" i="30"/>
  <c r="AU90" i="30"/>
  <c r="AS90" i="30"/>
  <c r="AG90" i="30"/>
  <c r="B90" i="30"/>
  <c r="AU101" i="30" s="1"/>
  <c r="E86" i="30"/>
  <c r="H85" i="30" s="1"/>
  <c r="I85" i="30" s="1"/>
  <c r="J85" i="30" s="1"/>
  <c r="AW85" i="30"/>
  <c r="AS85" i="30"/>
  <c r="AG85" i="30"/>
  <c r="E85" i="30"/>
  <c r="AW84" i="30"/>
  <c r="AU84" i="30"/>
  <c r="AS84" i="30"/>
  <c r="AG84" i="30"/>
  <c r="K84" i="30"/>
  <c r="L84" i="30" s="1"/>
  <c r="H84" i="30"/>
  <c r="I84" i="30" s="1"/>
  <c r="J84" i="30" s="1"/>
  <c r="E84" i="30"/>
  <c r="AW83" i="30"/>
  <c r="AS83" i="30"/>
  <c r="AG83" i="30"/>
  <c r="I83" i="30"/>
  <c r="J83" i="30" s="1"/>
  <c r="H83" i="30"/>
  <c r="E83" i="30"/>
  <c r="AW82" i="30"/>
  <c r="AS82" i="30"/>
  <c r="AG82" i="30"/>
  <c r="J82" i="30"/>
  <c r="I82" i="30"/>
  <c r="H82" i="30"/>
  <c r="E82" i="30"/>
  <c r="AW81" i="30"/>
  <c r="AV81" i="30"/>
  <c r="AS81" i="30"/>
  <c r="AG81" i="30"/>
  <c r="K81" i="30"/>
  <c r="L81" i="30" s="1"/>
  <c r="H81" i="30"/>
  <c r="I81" i="30" s="1"/>
  <c r="J81" i="30" s="1"/>
  <c r="E81" i="30"/>
  <c r="AW80" i="30"/>
  <c r="AS80" i="30"/>
  <c r="AG80" i="30"/>
  <c r="I80" i="30"/>
  <c r="J80" i="30" s="1"/>
  <c r="H80" i="30"/>
  <c r="E80" i="30"/>
  <c r="AW79" i="30"/>
  <c r="AU79" i="30"/>
  <c r="AS79" i="30"/>
  <c r="AG79" i="30"/>
  <c r="H79" i="30"/>
  <c r="I79" i="30" s="1"/>
  <c r="J79" i="30" s="1"/>
  <c r="E79" i="30"/>
  <c r="H78" i="30" s="1"/>
  <c r="I78" i="30" s="1"/>
  <c r="J78" i="30" s="1"/>
  <c r="AW78" i="30"/>
  <c r="AS78" i="30"/>
  <c r="AG78" i="30"/>
  <c r="E78" i="30"/>
  <c r="AW77" i="30"/>
  <c r="AU77" i="30"/>
  <c r="AS77" i="30"/>
  <c r="AG77" i="30"/>
  <c r="K77" i="30"/>
  <c r="L77" i="30" s="1"/>
  <c r="R77" i="30" s="1"/>
  <c r="J77" i="30"/>
  <c r="I77" i="30"/>
  <c r="H77" i="30"/>
  <c r="E77" i="30"/>
  <c r="AW76" i="30"/>
  <c r="AV76" i="30"/>
  <c r="AU76" i="30"/>
  <c r="AS76" i="30"/>
  <c r="AG76" i="30"/>
  <c r="H76" i="30"/>
  <c r="I76" i="30" s="1"/>
  <c r="J76" i="30" s="1"/>
  <c r="E76" i="30"/>
  <c r="B76" i="30"/>
  <c r="AW75" i="30"/>
  <c r="AU75" i="30"/>
  <c r="AS75" i="30"/>
  <c r="AG75" i="30"/>
  <c r="H75" i="30"/>
  <c r="I75" i="30" s="1"/>
  <c r="J75" i="30" s="1"/>
  <c r="E75" i="30"/>
  <c r="AW74" i="30"/>
  <c r="AV74" i="30"/>
  <c r="AU74" i="30"/>
  <c r="AS74" i="30"/>
  <c r="AG74" i="30"/>
  <c r="R74" i="30"/>
  <c r="K74" i="30"/>
  <c r="L74" i="30" s="1"/>
  <c r="O74" i="30" s="1"/>
  <c r="H74" i="30"/>
  <c r="I74" i="30" s="1"/>
  <c r="J74" i="30" s="1"/>
  <c r="B74" i="30"/>
  <c r="AU82" i="30" s="1"/>
  <c r="E70" i="30"/>
  <c r="AE69" i="30"/>
  <c r="AD69" i="30"/>
  <c r="L69" i="30"/>
  <c r="K69" i="30"/>
  <c r="J69" i="30"/>
  <c r="I69" i="30"/>
  <c r="H69" i="30"/>
  <c r="E69" i="30"/>
  <c r="AE68" i="30"/>
  <c r="AD68" i="30"/>
  <c r="J68" i="30"/>
  <c r="I68" i="30"/>
  <c r="H68" i="30"/>
  <c r="E68" i="30"/>
  <c r="AE67" i="30"/>
  <c r="AD67" i="30"/>
  <c r="K67" i="30"/>
  <c r="L67" i="30" s="1"/>
  <c r="I67" i="30"/>
  <c r="J67" i="30" s="1"/>
  <c r="H67" i="30"/>
  <c r="E67" i="30"/>
  <c r="AE66" i="30"/>
  <c r="AD66" i="30"/>
  <c r="I66" i="30"/>
  <c r="J66" i="30" s="1"/>
  <c r="H66" i="30"/>
  <c r="E66" i="30"/>
  <c r="AE65" i="30"/>
  <c r="AD65" i="30"/>
  <c r="H65" i="30"/>
  <c r="I65" i="30" s="1"/>
  <c r="J65" i="30" s="1"/>
  <c r="E65" i="30"/>
  <c r="AE64" i="30"/>
  <c r="K64" i="30"/>
  <c r="L64" i="30" s="1"/>
  <c r="R64" i="30" s="1"/>
  <c r="H64" i="30"/>
  <c r="I64" i="30" s="1"/>
  <c r="J64" i="30" s="1"/>
  <c r="E64" i="30"/>
  <c r="H63" i="30" s="1"/>
  <c r="I63" i="30" s="1"/>
  <c r="AE63" i="30"/>
  <c r="J63" i="30"/>
  <c r="E63" i="30"/>
  <c r="H62" i="30" s="1"/>
  <c r="I62" i="30" s="1"/>
  <c r="AE62" i="30"/>
  <c r="AD62" i="30"/>
  <c r="J62" i="30"/>
  <c r="E62" i="30"/>
  <c r="H61" i="30" s="1"/>
  <c r="I61" i="30" s="1"/>
  <c r="J61" i="30" s="1"/>
  <c r="AE61" i="30"/>
  <c r="AD61" i="30"/>
  <c r="E61" i="30"/>
  <c r="AE60" i="30"/>
  <c r="AD60" i="30"/>
  <c r="K60" i="30"/>
  <c r="L60" i="30" s="1"/>
  <c r="H60" i="30"/>
  <c r="I60" i="30" s="1"/>
  <c r="J60" i="30" s="1"/>
  <c r="E60" i="30"/>
  <c r="B60" i="30"/>
  <c r="AD63" i="30" s="1"/>
  <c r="AE59" i="30"/>
  <c r="AD59" i="30"/>
  <c r="AC59" i="30"/>
  <c r="K59" i="30"/>
  <c r="L59" i="30" s="1"/>
  <c r="J59" i="30"/>
  <c r="I59" i="30"/>
  <c r="H59" i="30"/>
  <c r="E59" i="30"/>
  <c r="AE58" i="30"/>
  <c r="AD58" i="30"/>
  <c r="J58" i="30"/>
  <c r="I58" i="30"/>
  <c r="H58" i="30"/>
  <c r="B58" i="30"/>
  <c r="E54" i="30"/>
  <c r="AT53" i="30"/>
  <c r="AP53" i="30"/>
  <c r="AA53" i="30"/>
  <c r="J53" i="30"/>
  <c r="H53" i="30"/>
  <c r="I53" i="30" s="1"/>
  <c r="E53" i="30"/>
  <c r="H52" i="30" s="1"/>
  <c r="I52" i="30" s="1"/>
  <c r="J52" i="30" s="1"/>
  <c r="AT52" i="30"/>
  <c r="AP52" i="30"/>
  <c r="AA52" i="30"/>
  <c r="E52" i="30"/>
  <c r="H51" i="30" s="1"/>
  <c r="AT51" i="30"/>
  <c r="AP51" i="30"/>
  <c r="AA51" i="30"/>
  <c r="I51" i="30"/>
  <c r="J51" i="30" s="1"/>
  <c r="E51" i="30"/>
  <c r="H50" i="30" s="1"/>
  <c r="AT50" i="30"/>
  <c r="AP50" i="30"/>
  <c r="AA50" i="30"/>
  <c r="I50" i="30"/>
  <c r="J50" i="30" s="1"/>
  <c r="E50" i="30"/>
  <c r="AT49" i="30"/>
  <c r="AP49" i="30"/>
  <c r="AA49" i="30"/>
  <c r="J49" i="30"/>
  <c r="I49" i="30"/>
  <c r="H49" i="30"/>
  <c r="E49" i="30"/>
  <c r="AT48" i="30"/>
  <c r="AP48" i="30"/>
  <c r="AA48" i="30"/>
  <c r="J48" i="30"/>
  <c r="H48" i="30"/>
  <c r="I48" i="30" s="1"/>
  <c r="E48" i="30"/>
  <c r="H47" i="30" s="1"/>
  <c r="I47" i="30" s="1"/>
  <c r="J47" i="30" s="1"/>
  <c r="AT47" i="30"/>
  <c r="AP47" i="30"/>
  <c r="AA47" i="30"/>
  <c r="E47" i="30"/>
  <c r="H46" i="30" s="1"/>
  <c r="I46" i="30" s="1"/>
  <c r="J46" i="30" s="1"/>
  <c r="AT46" i="30"/>
  <c r="AP46" i="30"/>
  <c r="AA46" i="30"/>
  <c r="E46" i="30"/>
  <c r="H45" i="30" s="1"/>
  <c r="I45" i="30" s="1"/>
  <c r="J45" i="30" s="1"/>
  <c r="AT45" i="30"/>
  <c r="AP45" i="30"/>
  <c r="AA45" i="30"/>
  <c r="K45" i="30"/>
  <c r="L45" i="30" s="1"/>
  <c r="E45" i="30"/>
  <c r="AT44" i="30"/>
  <c r="AP44" i="30"/>
  <c r="AA44" i="30"/>
  <c r="I44" i="30"/>
  <c r="J44" i="30" s="1"/>
  <c r="H44" i="30"/>
  <c r="E44" i="30"/>
  <c r="AT43" i="30"/>
  <c r="AP43" i="30"/>
  <c r="AA43" i="30"/>
  <c r="I43" i="30"/>
  <c r="J43" i="30" s="1"/>
  <c r="H43" i="30"/>
  <c r="E43" i="30"/>
  <c r="AT42" i="30"/>
  <c r="AP42" i="30"/>
  <c r="AA42" i="30"/>
  <c r="J42" i="30"/>
  <c r="I42" i="30"/>
  <c r="H42" i="30"/>
  <c r="E39" i="30"/>
  <c r="AT38" i="30"/>
  <c r="AP38" i="30"/>
  <c r="AM38" i="30"/>
  <c r="AD38" i="30"/>
  <c r="AA38" i="30"/>
  <c r="I38" i="30"/>
  <c r="J38" i="30" s="1"/>
  <c r="H38" i="30"/>
  <c r="E38" i="30"/>
  <c r="H37" i="30" s="1"/>
  <c r="I37" i="30" s="1"/>
  <c r="J37" i="30" s="1"/>
  <c r="AT37" i="30"/>
  <c r="AP37" i="30"/>
  <c r="AM37" i="30"/>
  <c r="AD37" i="30"/>
  <c r="AA37" i="30"/>
  <c r="E37" i="30"/>
  <c r="H36" i="30" s="1"/>
  <c r="AT36" i="30"/>
  <c r="AP36" i="30"/>
  <c r="AM36" i="30"/>
  <c r="AD36" i="30"/>
  <c r="AA36" i="30"/>
  <c r="I36" i="30"/>
  <c r="J36" i="30" s="1"/>
  <c r="E36" i="30"/>
  <c r="AT35" i="30"/>
  <c r="AP35" i="30"/>
  <c r="AM35" i="30"/>
  <c r="AD35" i="30"/>
  <c r="AA35" i="30"/>
  <c r="I35" i="30"/>
  <c r="J35" i="30" s="1"/>
  <c r="H35" i="30"/>
  <c r="E35" i="30"/>
  <c r="H34" i="30" s="1"/>
  <c r="I34" i="30" s="1"/>
  <c r="J34" i="30" s="1"/>
  <c r="AT34" i="30"/>
  <c r="AR34" i="30"/>
  <c r="AP34" i="30"/>
  <c r="AM34" i="30"/>
  <c r="AD34" i="30"/>
  <c r="AA34" i="30"/>
  <c r="E34" i="30"/>
  <c r="AT33" i="30"/>
  <c r="AP33" i="30"/>
  <c r="AM33" i="30"/>
  <c r="AD33" i="30"/>
  <c r="AA33" i="30"/>
  <c r="I33" i="30"/>
  <c r="J33" i="30" s="1"/>
  <c r="H33" i="30"/>
  <c r="E33" i="30"/>
  <c r="H32" i="30" s="1"/>
  <c r="I32" i="30" s="1"/>
  <c r="J32" i="30" s="1"/>
  <c r="AT32" i="30"/>
  <c r="AR32" i="30"/>
  <c r="AP32" i="30"/>
  <c r="AM32" i="30"/>
  <c r="AD32" i="30"/>
  <c r="AA32" i="30"/>
  <c r="E32" i="30"/>
  <c r="AT31" i="30"/>
  <c r="AP31" i="30"/>
  <c r="AM31" i="30"/>
  <c r="AD31" i="30"/>
  <c r="AA31" i="30"/>
  <c r="H31" i="30"/>
  <c r="I31" i="30" s="1"/>
  <c r="J31" i="30" s="1"/>
  <c r="E31" i="30"/>
  <c r="H30" i="30" s="1"/>
  <c r="I30" i="30" s="1"/>
  <c r="J30" i="30" s="1"/>
  <c r="AT30" i="30"/>
  <c r="AP30" i="30"/>
  <c r="AM30" i="30"/>
  <c r="AD30" i="30"/>
  <c r="AA30" i="30"/>
  <c r="E30" i="30"/>
  <c r="AT29" i="30"/>
  <c r="AR29" i="30"/>
  <c r="AP29" i="30"/>
  <c r="AM29" i="30"/>
  <c r="AD29" i="30"/>
  <c r="AA29" i="30"/>
  <c r="H29" i="30"/>
  <c r="I29" i="30" s="1"/>
  <c r="J29" i="30" s="1"/>
  <c r="E29" i="30"/>
  <c r="AT28" i="30"/>
  <c r="AP28" i="30"/>
  <c r="AM28" i="30"/>
  <c r="AD28" i="30"/>
  <c r="AA28" i="30"/>
  <c r="H28" i="30"/>
  <c r="I28" i="30" s="1"/>
  <c r="J28" i="30" s="1"/>
  <c r="E28" i="30"/>
  <c r="H27" i="30" s="1"/>
  <c r="I27" i="30" s="1"/>
  <c r="J27" i="30" s="1"/>
  <c r="AT27" i="30"/>
  <c r="AP27" i="30"/>
  <c r="AM27" i="30"/>
  <c r="AD27" i="30"/>
  <c r="AA27" i="30"/>
  <c r="B27" i="30"/>
  <c r="K38" i="30" s="1"/>
  <c r="L38" i="30" s="1"/>
  <c r="K15" i="30"/>
  <c r="I5" i="30"/>
  <c r="B44" i="30" s="1"/>
  <c r="G5" i="30"/>
  <c r="B42" i="30" s="1"/>
  <c r="I2" i="30"/>
  <c r="B29" i="30" s="1"/>
  <c r="G2" i="30"/>
  <c r="E117" i="29"/>
  <c r="AW116" i="29"/>
  <c r="AV116" i="29"/>
  <c r="AS116" i="29"/>
  <c r="AG116" i="29"/>
  <c r="I116" i="29"/>
  <c r="J116" i="29" s="1"/>
  <c r="H116" i="29"/>
  <c r="E116" i="29"/>
  <c r="AW115" i="29"/>
  <c r="AV115" i="29"/>
  <c r="AU115" i="29"/>
  <c r="AS115" i="29"/>
  <c r="AG115" i="29"/>
  <c r="H115" i="29"/>
  <c r="I115" i="29" s="1"/>
  <c r="J115" i="29" s="1"/>
  <c r="E115" i="29"/>
  <c r="AW114" i="29"/>
  <c r="AS114" i="29"/>
  <c r="AG114" i="29"/>
  <c r="H114" i="29"/>
  <c r="I114" i="29" s="1"/>
  <c r="J114" i="29" s="1"/>
  <c r="E114" i="29"/>
  <c r="AW113" i="29"/>
  <c r="AS113" i="29"/>
  <c r="AG113" i="29"/>
  <c r="H113" i="29"/>
  <c r="I113" i="29" s="1"/>
  <c r="J113" i="29" s="1"/>
  <c r="E113" i="29"/>
  <c r="H112" i="29" s="1"/>
  <c r="I112" i="29" s="1"/>
  <c r="J112" i="29" s="1"/>
  <c r="AW112" i="29"/>
  <c r="AV112" i="29"/>
  <c r="AS112" i="29"/>
  <c r="AG112" i="29"/>
  <c r="K112" i="29"/>
  <c r="L112" i="29" s="1"/>
  <c r="E112" i="29"/>
  <c r="AW111" i="29"/>
  <c r="AV111" i="29"/>
  <c r="AU111" i="29"/>
  <c r="AS111" i="29"/>
  <c r="AG111" i="29"/>
  <c r="J111" i="29"/>
  <c r="I111" i="29"/>
  <c r="H111" i="29"/>
  <c r="E111" i="29"/>
  <c r="AW110" i="29"/>
  <c r="AV110" i="29"/>
  <c r="AU110" i="29"/>
  <c r="AS110" i="29"/>
  <c r="AG110" i="29"/>
  <c r="J110" i="29"/>
  <c r="I110" i="29"/>
  <c r="H110" i="29"/>
  <c r="E110" i="29"/>
  <c r="H109" i="29" s="1"/>
  <c r="I109" i="29" s="1"/>
  <c r="J109" i="29" s="1"/>
  <c r="AW109" i="29"/>
  <c r="AV109" i="29"/>
  <c r="AS109" i="29"/>
  <c r="AG109" i="29"/>
  <c r="E109" i="29"/>
  <c r="AW108" i="29"/>
  <c r="AU108" i="29"/>
  <c r="AS108" i="29"/>
  <c r="AG108" i="29"/>
  <c r="H108" i="29"/>
  <c r="I108" i="29" s="1"/>
  <c r="J108" i="29" s="1"/>
  <c r="E108" i="29"/>
  <c r="AW107" i="29"/>
  <c r="AV107" i="29"/>
  <c r="AU107" i="29"/>
  <c r="AS107" i="29"/>
  <c r="AG107" i="29"/>
  <c r="H107" i="29"/>
  <c r="I107" i="29" s="1"/>
  <c r="J107" i="29" s="1"/>
  <c r="E107" i="29"/>
  <c r="H106" i="29" s="1"/>
  <c r="I106" i="29" s="1"/>
  <c r="J106" i="29" s="1"/>
  <c r="B107" i="29"/>
  <c r="AV114" i="29" s="1"/>
  <c r="AW106" i="29"/>
  <c r="AV106" i="29"/>
  <c r="AU106" i="29"/>
  <c r="AS106" i="29"/>
  <c r="AG106" i="29"/>
  <c r="E106" i="29"/>
  <c r="H105" i="29" s="1"/>
  <c r="I105" i="29" s="1"/>
  <c r="J105" i="29" s="1"/>
  <c r="AW105" i="29"/>
  <c r="AV105" i="29"/>
  <c r="AS105" i="29"/>
  <c r="AG105" i="29"/>
  <c r="K105" i="29"/>
  <c r="L105" i="29" s="1"/>
  <c r="B105" i="29"/>
  <c r="AU112" i="29" s="1"/>
  <c r="E102" i="29"/>
  <c r="AZ101" i="29"/>
  <c r="AW101" i="29"/>
  <c r="AU101" i="29"/>
  <c r="AS101" i="29"/>
  <c r="AG101" i="29"/>
  <c r="H101" i="29"/>
  <c r="I101" i="29" s="1"/>
  <c r="J101" i="29" s="1"/>
  <c r="E101" i="29"/>
  <c r="AZ100" i="29"/>
  <c r="AW100" i="29"/>
  <c r="AU100" i="29"/>
  <c r="AS100" i="29"/>
  <c r="AG100" i="29"/>
  <c r="H100" i="29"/>
  <c r="I100" i="29" s="1"/>
  <c r="J100" i="29" s="1"/>
  <c r="E100" i="29"/>
  <c r="AZ99" i="29"/>
  <c r="AW99" i="29"/>
  <c r="AS99" i="29"/>
  <c r="AG99" i="29"/>
  <c r="K99" i="29"/>
  <c r="L99" i="29" s="1"/>
  <c r="H99" i="29"/>
  <c r="I99" i="29" s="1"/>
  <c r="J99" i="29" s="1"/>
  <c r="E99" i="29"/>
  <c r="AZ98" i="29"/>
  <c r="AW98" i="29"/>
  <c r="AS98" i="29"/>
  <c r="AG98" i="29"/>
  <c r="I98" i="29"/>
  <c r="J98" i="29" s="1"/>
  <c r="H98" i="29"/>
  <c r="E98" i="29"/>
  <c r="H97" i="29" s="1"/>
  <c r="I97" i="29" s="1"/>
  <c r="AZ97" i="29"/>
  <c r="AW97" i="29"/>
  <c r="AU97" i="29"/>
  <c r="AS97" i="29"/>
  <c r="AG97" i="29"/>
  <c r="L97" i="29"/>
  <c r="K97" i="29"/>
  <c r="J97" i="29"/>
  <c r="E97" i="29"/>
  <c r="AZ96" i="29"/>
  <c r="AW96" i="29"/>
  <c r="AS96" i="29"/>
  <c r="AG96" i="29"/>
  <c r="H96" i="29"/>
  <c r="I96" i="29" s="1"/>
  <c r="J96" i="29" s="1"/>
  <c r="E96" i="29"/>
  <c r="H95" i="29" s="1"/>
  <c r="I95" i="29" s="1"/>
  <c r="AZ95" i="29"/>
  <c r="AW95" i="29"/>
  <c r="AU95" i="29"/>
  <c r="AS95" i="29"/>
  <c r="AG95" i="29"/>
  <c r="K95" i="29"/>
  <c r="L95" i="29" s="1"/>
  <c r="J95" i="29"/>
  <c r="E95" i="29"/>
  <c r="AZ94" i="29"/>
  <c r="AW94" i="29"/>
  <c r="AS94" i="29"/>
  <c r="AG94" i="29"/>
  <c r="J94" i="29"/>
  <c r="H94" i="29"/>
  <c r="I94" i="29" s="1"/>
  <c r="E94" i="29"/>
  <c r="AZ93" i="29"/>
  <c r="AW93" i="29"/>
  <c r="AS93" i="29"/>
  <c r="AG93" i="29"/>
  <c r="K93" i="29"/>
  <c r="L93" i="29" s="1"/>
  <c r="R93" i="29" s="1"/>
  <c r="H93" i="29"/>
  <c r="I93" i="29" s="1"/>
  <c r="J93" i="29" s="1"/>
  <c r="E93" i="29"/>
  <c r="AZ92" i="29"/>
  <c r="AW92" i="29"/>
  <c r="AU92" i="29"/>
  <c r="AS92" i="29"/>
  <c r="AG92" i="29"/>
  <c r="H92" i="29"/>
  <c r="I92" i="29" s="1"/>
  <c r="J92" i="29" s="1"/>
  <c r="E92" i="29"/>
  <c r="B92" i="29"/>
  <c r="AZ91" i="29"/>
  <c r="AW91" i="29"/>
  <c r="AS91" i="29"/>
  <c r="AG91" i="29"/>
  <c r="H91" i="29"/>
  <c r="I91" i="29" s="1"/>
  <c r="J91" i="29" s="1"/>
  <c r="E91" i="29"/>
  <c r="H90" i="29" s="1"/>
  <c r="I90" i="29" s="1"/>
  <c r="J90" i="29" s="1"/>
  <c r="AZ90" i="29"/>
  <c r="AW90" i="29"/>
  <c r="AU90" i="29"/>
  <c r="AS90" i="29"/>
  <c r="AG90" i="29"/>
  <c r="K90" i="29"/>
  <c r="L90" i="29" s="1"/>
  <c r="B90" i="29"/>
  <c r="AU99" i="29" s="1"/>
  <c r="E86" i="29"/>
  <c r="AW85" i="29"/>
  <c r="AS85" i="29"/>
  <c r="AG85" i="29"/>
  <c r="H85" i="29"/>
  <c r="I85" i="29" s="1"/>
  <c r="J85" i="29" s="1"/>
  <c r="E85" i="29"/>
  <c r="AW84" i="29"/>
  <c r="AS84" i="29"/>
  <c r="AG84" i="29"/>
  <c r="H84" i="29"/>
  <c r="I84" i="29" s="1"/>
  <c r="J84" i="29" s="1"/>
  <c r="E84" i="29"/>
  <c r="AW83" i="29"/>
  <c r="AU83" i="29"/>
  <c r="AS83" i="29"/>
  <c r="AG83" i="29"/>
  <c r="K83" i="29"/>
  <c r="L83" i="29" s="1"/>
  <c r="J83" i="29"/>
  <c r="I83" i="29"/>
  <c r="H83" i="29"/>
  <c r="E83" i="29"/>
  <c r="AW82" i="29"/>
  <c r="AU82" i="29"/>
  <c r="AS82" i="29"/>
  <c r="AG82" i="29"/>
  <c r="L82" i="29"/>
  <c r="K82" i="29"/>
  <c r="H82" i="29"/>
  <c r="I82" i="29" s="1"/>
  <c r="J82" i="29" s="1"/>
  <c r="E82" i="29"/>
  <c r="AW81" i="29"/>
  <c r="AS81" i="29"/>
  <c r="AG81" i="29"/>
  <c r="K81" i="29"/>
  <c r="L81" i="29" s="1"/>
  <c r="H81" i="29"/>
  <c r="I81" i="29" s="1"/>
  <c r="J81" i="29" s="1"/>
  <c r="E81" i="29"/>
  <c r="H80" i="29" s="1"/>
  <c r="I80" i="29" s="1"/>
  <c r="J80" i="29" s="1"/>
  <c r="AW80" i="29"/>
  <c r="AS80" i="29"/>
  <c r="AG80" i="29"/>
  <c r="E80" i="29"/>
  <c r="AW79" i="29"/>
  <c r="AU79" i="29"/>
  <c r="AS79" i="29"/>
  <c r="AG79" i="29"/>
  <c r="K79" i="29"/>
  <c r="L79" i="29" s="1"/>
  <c r="H79" i="29"/>
  <c r="I79" i="29" s="1"/>
  <c r="J79" i="29" s="1"/>
  <c r="E79" i="29"/>
  <c r="H78" i="29" s="1"/>
  <c r="I78" i="29" s="1"/>
  <c r="J78" i="29" s="1"/>
  <c r="AW78" i="29"/>
  <c r="AU78" i="29"/>
  <c r="AS78" i="29"/>
  <c r="AG78" i="29"/>
  <c r="K78" i="29"/>
  <c r="L78" i="29" s="1"/>
  <c r="E78" i="29"/>
  <c r="AW77" i="29"/>
  <c r="AU77" i="29"/>
  <c r="AS77" i="29"/>
  <c r="AG77" i="29"/>
  <c r="L77" i="29"/>
  <c r="K77" i="29"/>
  <c r="H77" i="29"/>
  <c r="I77" i="29" s="1"/>
  <c r="J77" i="29" s="1"/>
  <c r="E77" i="29"/>
  <c r="H76" i="29" s="1"/>
  <c r="I76" i="29" s="1"/>
  <c r="J76" i="29" s="1"/>
  <c r="AW76" i="29"/>
  <c r="AS76" i="29"/>
  <c r="AG76" i="29"/>
  <c r="L76" i="29"/>
  <c r="K76" i="29"/>
  <c r="E76" i="29"/>
  <c r="H75" i="29" s="1"/>
  <c r="I75" i="29" s="1"/>
  <c r="J75" i="29" s="1"/>
  <c r="B76" i="29"/>
  <c r="AW75" i="29"/>
  <c r="AU75" i="29"/>
  <c r="AS75" i="29"/>
  <c r="AG75" i="29"/>
  <c r="K75" i="29"/>
  <c r="L75" i="29" s="1"/>
  <c r="E75" i="29"/>
  <c r="AW74" i="29"/>
  <c r="AV74" i="29"/>
  <c r="AU74" i="29"/>
  <c r="AS74" i="29"/>
  <c r="AG74" i="29"/>
  <c r="K74" i="29"/>
  <c r="L74" i="29" s="1"/>
  <c r="J74" i="29"/>
  <c r="H74" i="29"/>
  <c r="I74" i="29" s="1"/>
  <c r="B74" i="29"/>
  <c r="K85" i="29" s="1"/>
  <c r="L85" i="29" s="1"/>
  <c r="E70" i="29"/>
  <c r="H69" i="29" s="1"/>
  <c r="AE69" i="29"/>
  <c r="I69" i="29"/>
  <c r="J69" i="29" s="1"/>
  <c r="E69" i="29"/>
  <c r="AE68" i="29"/>
  <c r="AC68" i="29"/>
  <c r="H68" i="29"/>
  <c r="I68" i="29" s="1"/>
  <c r="J68" i="29" s="1"/>
  <c r="E68" i="29"/>
  <c r="H67" i="29" s="1"/>
  <c r="I67" i="29" s="1"/>
  <c r="J67" i="29" s="1"/>
  <c r="AE67" i="29"/>
  <c r="K67" i="29"/>
  <c r="L67" i="29" s="1"/>
  <c r="E67" i="29"/>
  <c r="AE66" i="29"/>
  <c r="AC66" i="29"/>
  <c r="K66" i="29"/>
  <c r="L66" i="29" s="1"/>
  <c r="I66" i="29"/>
  <c r="J66" i="29" s="1"/>
  <c r="H66" i="29"/>
  <c r="E66" i="29"/>
  <c r="AE65" i="29"/>
  <c r="AD65" i="29"/>
  <c r="AC65" i="29"/>
  <c r="K65" i="29"/>
  <c r="L65" i="29" s="1"/>
  <c r="H65" i="29"/>
  <c r="I65" i="29" s="1"/>
  <c r="J65" i="29" s="1"/>
  <c r="E65" i="29"/>
  <c r="AE64" i="29"/>
  <c r="AC64" i="29"/>
  <c r="H64" i="29"/>
  <c r="I64" i="29" s="1"/>
  <c r="J64" i="29" s="1"/>
  <c r="E64" i="29"/>
  <c r="H63" i="29" s="1"/>
  <c r="I63" i="29" s="1"/>
  <c r="J63" i="29" s="1"/>
  <c r="AE63" i="29"/>
  <c r="AC63" i="29"/>
  <c r="L63" i="29"/>
  <c r="R63" i="29" s="1"/>
  <c r="K63" i="29"/>
  <c r="E63" i="29"/>
  <c r="H62" i="29" s="1"/>
  <c r="I62" i="29" s="1"/>
  <c r="J62" i="29" s="1"/>
  <c r="AE62" i="29"/>
  <c r="AC62" i="29"/>
  <c r="K62" i="29"/>
  <c r="L62" i="29" s="1"/>
  <c r="E62" i="29"/>
  <c r="H61" i="29" s="1"/>
  <c r="I61" i="29" s="1"/>
  <c r="J61" i="29" s="1"/>
  <c r="AE61" i="29"/>
  <c r="AC61" i="29"/>
  <c r="R61" i="29"/>
  <c r="L61" i="29"/>
  <c r="K61" i="29"/>
  <c r="E61" i="29"/>
  <c r="H60" i="29" s="1"/>
  <c r="AE60" i="29"/>
  <c r="AD60" i="29"/>
  <c r="K60" i="29"/>
  <c r="L60" i="29" s="1"/>
  <c r="I60" i="29"/>
  <c r="J60" i="29" s="1"/>
  <c r="E60" i="29"/>
  <c r="H59" i="29" s="1"/>
  <c r="B60" i="29"/>
  <c r="AD66" i="29" s="1"/>
  <c r="AE59" i="29"/>
  <c r="AD59" i="29"/>
  <c r="K59" i="29"/>
  <c r="L59" i="29" s="1"/>
  <c r="I59" i="29"/>
  <c r="J59" i="29" s="1"/>
  <c r="E59" i="29"/>
  <c r="AE58" i="29"/>
  <c r="AD58" i="29"/>
  <c r="AC58" i="29"/>
  <c r="R58" i="29"/>
  <c r="P58" i="29"/>
  <c r="Q58" i="29" s="1"/>
  <c r="S58" i="29" s="1"/>
  <c r="U58" i="29" s="1"/>
  <c r="AB58" i="29" s="1"/>
  <c r="K58" i="29"/>
  <c r="L58" i="29" s="1"/>
  <c r="O58" i="29" s="1"/>
  <c r="H58" i="29"/>
  <c r="I58" i="29" s="1"/>
  <c r="J58" i="29" s="1"/>
  <c r="B58" i="29"/>
  <c r="AC69" i="29" s="1"/>
  <c r="E54" i="29"/>
  <c r="AT53" i="29"/>
  <c r="AP53" i="29"/>
  <c r="AA53" i="29"/>
  <c r="H53" i="29"/>
  <c r="I53" i="29" s="1"/>
  <c r="J53" i="29" s="1"/>
  <c r="E53" i="29"/>
  <c r="AT52" i="29"/>
  <c r="AP52" i="29"/>
  <c r="AA52" i="29"/>
  <c r="H52" i="29"/>
  <c r="I52" i="29" s="1"/>
  <c r="J52" i="29" s="1"/>
  <c r="E52" i="29"/>
  <c r="AT51" i="29"/>
  <c r="AP51" i="29"/>
  <c r="AA51" i="29"/>
  <c r="H51" i="29"/>
  <c r="I51" i="29" s="1"/>
  <c r="J51" i="29" s="1"/>
  <c r="E51" i="29"/>
  <c r="AT50" i="29"/>
  <c r="AP50" i="29"/>
  <c r="AA50" i="29"/>
  <c r="J50" i="29"/>
  <c r="I50" i="29"/>
  <c r="H50" i="29"/>
  <c r="E50" i="29"/>
  <c r="AT49" i="29"/>
  <c r="AP49" i="29"/>
  <c r="AA49" i="29"/>
  <c r="J49" i="29"/>
  <c r="H49" i="29"/>
  <c r="I49" i="29" s="1"/>
  <c r="E49" i="29"/>
  <c r="AT48" i="29"/>
  <c r="AP48" i="29"/>
  <c r="AA48" i="29"/>
  <c r="H48" i="29"/>
  <c r="I48" i="29" s="1"/>
  <c r="J48" i="29" s="1"/>
  <c r="E48" i="29"/>
  <c r="AT47" i="29"/>
  <c r="AP47" i="29"/>
  <c r="AA47" i="29"/>
  <c r="H47" i="29"/>
  <c r="I47" i="29" s="1"/>
  <c r="J47" i="29" s="1"/>
  <c r="E47" i="29"/>
  <c r="H46" i="29" s="1"/>
  <c r="I46" i="29" s="1"/>
  <c r="J46" i="29" s="1"/>
  <c r="AT46" i="29"/>
  <c r="AP46" i="29"/>
  <c r="AA46" i="29"/>
  <c r="E46" i="29"/>
  <c r="AT45" i="29"/>
  <c r="AR45" i="29"/>
  <c r="AP45" i="29"/>
  <c r="AA45" i="29"/>
  <c r="I45" i="29"/>
  <c r="J45" i="29" s="1"/>
  <c r="H45" i="29"/>
  <c r="E45" i="29"/>
  <c r="AT44" i="29"/>
  <c r="AP44" i="29"/>
  <c r="AA44" i="29"/>
  <c r="K44" i="29"/>
  <c r="L44" i="29" s="1"/>
  <c r="J44" i="29"/>
  <c r="H44" i="29"/>
  <c r="I44" i="29" s="1"/>
  <c r="E44" i="29"/>
  <c r="AT43" i="29"/>
  <c r="AP43" i="29"/>
  <c r="AA43" i="29"/>
  <c r="H43" i="29"/>
  <c r="I43" i="29" s="1"/>
  <c r="J43" i="29" s="1"/>
  <c r="E43" i="29"/>
  <c r="H42" i="29" s="1"/>
  <c r="AT42" i="29"/>
  <c r="AP42" i="29"/>
  <c r="AA42" i="29"/>
  <c r="I42" i="29"/>
  <c r="J42" i="29" s="1"/>
  <c r="E39" i="29"/>
  <c r="AT38" i="29"/>
  <c r="AS38" i="29"/>
  <c r="AR38" i="29"/>
  <c r="AP38" i="29"/>
  <c r="AM38" i="29"/>
  <c r="AD38" i="29"/>
  <c r="AA38" i="29"/>
  <c r="I38" i="29"/>
  <c r="J38" i="29" s="1"/>
  <c r="H38" i="29"/>
  <c r="E38" i="29"/>
  <c r="H37" i="29" s="1"/>
  <c r="I37" i="29" s="1"/>
  <c r="AT37" i="29"/>
  <c r="AP37" i="29"/>
  <c r="AM37" i="29"/>
  <c r="AD37" i="29"/>
  <c r="AA37" i="29"/>
  <c r="J37" i="29"/>
  <c r="E37" i="29"/>
  <c r="H36" i="29" s="1"/>
  <c r="AT36" i="29"/>
  <c r="AP36" i="29"/>
  <c r="AM36" i="29"/>
  <c r="AD36" i="29"/>
  <c r="AA36" i="29"/>
  <c r="I36" i="29"/>
  <c r="J36" i="29" s="1"/>
  <c r="E36" i="29"/>
  <c r="H35" i="29" s="1"/>
  <c r="I35" i="29" s="1"/>
  <c r="AT35" i="29"/>
  <c r="AS35" i="29"/>
  <c r="AR35" i="29"/>
  <c r="AP35" i="29"/>
  <c r="AM35" i="29"/>
  <c r="AD35" i="29"/>
  <c r="AA35" i="29"/>
  <c r="K35" i="29"/>
  <c r="L35" i="29" s="1"/>
  <c r="J35" i="29"/>
  <c r="E35" i="29"/>
  <c r="H34" i="29" s="1"/>
  <c r="I34" i="29" s="1"/>
  <c r="J34" i="29" s="1"/>
  <c r="AT34" i="29"/>
  <c r="AP34" i="29"/>
  <c r="AM34" i="29"/>
  <c r="AD34" i="29"/>
  <c r="AA34" i="29"/>
  <c r="E34" i="29"/>
  <c r="H33" i="29" s="1"/>
  <c r="I33" i="29" s="1"/>
  <c r="AT33" i="29"/>
  <c r="AS33" i="29"/>
  <c r="AR33" i="29"/>
  <c r="AP33" i="29"/>
  <c r="AM33" i="29"/>
  <c r="AD33" i="29"/>
  <c r="AA33" i="29"/>
  <c r="L33" i="29"/>
  <c r="K33" i="29"/>
  <c r="J33" i="29"/>
  <c r="E33" i="29"/>
  <c r="AT32" i="29"/>
  <c r="AS32" i="29"/>
  <c r="AP32" i="29"/>
  <c r="AM32" i="29"/>
  <c r="AD32" i="29"/>
  <c r="AA32" i="29"/>
  <c r="H32" i="29"/>
  <c r="I32" i="29" s="1"/>
  <c r="J32" i="29" s="1"/>
  <c r="E32" i="29"/>
  <c r="H31" i="29" s="1"/>
  <c r="I31" i="29" s="1"/>
  <c r="J31" i="29" s="1"/>
  <c r="AT31" i="29"/>
  <c r="AS31" i="29"/>
  <c r="AP31" i="29"/>
  <c r="AM31" i="29"/>
  <c r="AD31" i="29"/>
  <c r="AA31" i="29"/>
  <c r="E31" i="29"/>
  <c r="AT30" i="29"/>
  <c r="AP30" i="29"/>
  <c r="AM30" i="29"/>
  <c r="AD30" i="29"/>
  <c r="AA30" i="29"/>
  <c r="H30" i="29"/>
  <c r="I30" i="29" s="1"/>
  <c r="J30" i="29" s="1"/>
  <c r="E30" i="29"/>
  <c r="AT29" i="29"/>
  <c r="AR29" i="29"/>
  <c r="AP29" i="29"/>
  <c r="AM29" i="29"/>
  <c r="AD29" i="29"/>
  <c r="AA29" i="29"/>
  <c r="H29" i="29"/>
  <c r="I29" i="29" s="1"/>
  <c r="J29" i="29" s="1"/>
  <c r="E29" i="29"/>
  <c r="H28" i="29" s="1"/>
  <c r="B29" i="29"/>
  <c r="AT28" i="29"/>
  <c r="AP28" i="29"/>
  <c r="AM28" i="29"/>
  <c r="AD28" i="29"/>
  <c r="AA28" i="29"/>
  <c r="I28" i="29"/>
  <c r="J28" i="29" s="1"/>
  <c r="E28" i="29"/>
  <c r="AT27" i="29"/>
  <c r="AP27" i="29"/>
  <c r="AM27" i="29"/>
  <c r="AD27" i="29"/>
  <c r="AA27" i="29"/>
  <c r="I27" i="29"/>
  <c r="J27" i="29" s="1"/>
  <c r="H27" i="29"/>
  <c r="B27" i="29"/>
  <c r="K15" i="29"/>
  <c r="I5" i="29"/>
  <c r="B44" i="29" s="1"/>
  <c r="G5" i="29"/>
  <c r="B42" i="29" s="1"/>
  <c r="I2" i="29"/>
  <c r="G2" i="29"/>
  <c r="E117" i="28"/>
  <c r="AW116" i="28"/>
  <c r="AS116" i="28"/>
  <c r="AG116" i="28"/>
  <c r="H116" i="28"/>
  <c r="I116" i="28" s="1"/>
  <c r="J116" i="28" s="1"/>
  <c r="E116" i="28"/>
  <c r="H115" i="28" s="1"/>
  <c r="I115" i="28" s="1"/>
  <c r="J115" i="28" s="1"/>
  <c r="AW115" i="28"/>
  <c r="AS115" i="28"/>
  <c r="AG115" i="28"/>
  <c r="E115" i="28"/>
  <c r="AW114" i="28"/>
  <c r="AU114" i="28"/>
  <c r="AS114" i="28"/>
  <c r="AG114" i="28"/>
  <c r="K114" i="28"/>
  <c r="L114" i="28" s="1"/>
  <c r="I114" i="28"/>
  <c r="J114" i="28" s="1"/>
  <c r="H114" i="28"/>
  <c r="E114" i="28"/>
  <c r="AW113" i="28"/>
  <c r="AV113" i="28"/>
  <c r="AU113" i="28"/>
  <c r="AS113" i="28"/>
  <c r="AG113" i="28"/>
  <c r="K113" i="28"/>
  <c r="L113" i="28" s="1"/>
  <c r="J113" i="28"/>
  <c r="I113" i="28"/>
  <c r="H113" i="28"/>
  <c r="E113" i="28"/>
  <c r="AW112" i="28"/>
  <c r="AV112" i="28"/>
  <c r="AS112" i="28"/>
  <c r="AG112" i="28"/>
  <c r="L112" i="28"/>
  <c r="K112" i="28"/>
  <c r="H112" i="28"/>
  <c r="I112" i="28" s="1"/>
  <c r="J112" i="28" s="1"/>
  <c r="E112" i="28"/>
  <c r="H111" i="28" s="1"/>
  <c r="I111" i="28" s="1"/>
  <c r="J111" i="28" s="1"/>
  <c r="AW111" i="28"/>
  <c r="AS111" i="28"/>
  <c r="AG111" i="28"/>
  <c r="E111" i="28"/>
  <c r="AW110" i="28"/>
  <c r="AS110" i="28"/>
  <c r="AG110" i="28"/>
  <c r="H110" i="28"/>
  <c r="I110" i="28" s="1"/>
  <c r="J110" i="28" s="1"/>
  <c r="E110" i="28"/>
  <c r="H109" i="28" s="1"/>
  <c r="AW109" i="28"/>
  <c r="AU109" i="28"/>
  <c r="AS109" i="28"/>
  <c r="AG109" i="28"/>
  <c r="K109" i="28"/>
  <c r="L109" i="28" s="1"/>
  <c r="I109" i="28"/>
  <c r="J109" i="28" s="1"/>
  <c r="E109" i="28"/>
  <c r="AW108" i="28"/>
  <c r="AU108" i="28"/>
  <c r="AS108" i="28"/>
  <c r="AG108" i="28"/>
  <c r="L108" i="28"/>
  <c r="K108" i="28"/>
  <c r="J108" i="28"/>
  <c r="I108" i="28"/>
  <c r="H108" i="28"/>
  <c r="E108" i="28"/>
  <c r="AW107" i="28"/>
  <c r="AV107" i="28"/>
  <c r="AS107" i="28"/>
  <c r="AG107" i="28"/>
  <c r="L107" i="28"/>
  <c r="K107" i="28"/>
  <c r="H107" i="28"/>
  <c r="I107" i="28" s="1"/>
  <c r="J107" i="28" s="1"/>
  <c r="E107" i="28"/>
  <c r="H106" i="28" s="1"/>
  <c r="I106" i="28" s="1"/>
  <c r="J106" i="28" s="1"/>
  <c r="B107" i="28"/>
  <c r="AW106" i="28"/>
  <c r="AS106" i="28"/>
  <c r="AG106" i="28"/>
  <c r="E106" i="28"/>
  <c r="AW105" i="28"/>
  <c r="AU105" i="28"/>
  <c r="AS105" i="28"/>
  <c r="AG105" i="28"/>
  <c r="K105" i="28"/>
  <c r="L105" i="28" s="1"/>
  <c r="H105" i="28"/>
  <c r="I105" i="28" s="1"/>
  <c r="J105" i="28" s="1"/>
  <c r="B105" i="28"/>
  <c r="K116" i="28" s="1"/>
  <c r="L116" i="28" s="1"/>
  <c r="E102" i="28"/>
  <c r="AZ101" i="28"/>
  <c r="AW101" i="28"/>
  <c r="AU101" i="28"/>
  <c r="AS101" i="28"/>
  <c r="AG101" i="28"/>
  <c r="I101" i="28"/>
  <c r="J101" i="28" s="1"/>
  <c r="H101" i="28"/>
  <c r="E101" i="28"/>
  <c r="AZ100" i="28"/>
  <c r="AW100" i="28"/>
  <c r="AV100" i="28"/>
  <c r="AS100" i="28"/>
  <c r="AG100" i="28"/>
  <c r="H100" i="28"/>
  <c r="I100" i="28" s="1"/>
  <c r="J100" i="28" s="1"/>
  <c r="E100" i="28"/>
  <c r="H99" i="28" s="1"/>
  <c r="AZ99" i="28"/>
  <c r="AW99" i="28"/>
  <c r="AV99" i="28"/>
  <c r="AU99" i="28"/>
  <c r="AS99" i="28"/>
  <c r="AG99" i="28"/>
  <c r="R99" i="28"/>
  <c r="K99" i="28"/>
  <c r="L99" i="28" s="1"/>
  <c r="J99" i="28"/>
  <c r="I99" i="28"/>
  <c r="E99" i="28"/>
  <c r="AZ98" i="28"/>
  <c r="AW98" i="28"/>
  <c r="AS98" i="28"/>
  <c r="AG98" i="28"/>
  <c r="H98" i="28"/>
  <c r="I98" i="28" s="1"/>
  <c r="J98" i="28" s="1"/>
  <c r="E98" i="28"/>
  <c r="H97" i="28" s="1"/>
  <c r="I97" i="28" s="1"/>
  <c r="J97" i="28" s="1"/>
  <c r="AZ97" i="28"/>
  <c r="AW97" i="28"/>
  <c r="AU97" i="28"/>
  <c r="AS97" i="28"/>
  <c r="AG97" i="28"/>
  <c r="K97" i="28"/>
  <c r="L97" i="28" s="1"/>
  <c r="E97" i="28"/>
  <c r="AZ96" i="28"/>
  <c r="AW96" i="28"/>
  <c r="AS96" i="28"/>
  <c r="AG96" i="28"/>
  <c r="H96" i="28"/>
  <c r="I96" i="28" s="1"/>
  <c r="J96" i="28" s="1"/>
  <c r="E96" i="28"/>
  <c r="H95" i="28" s="1"/>
  <c r="I95" i="28" s="1"/>
  <c r="J95" i="28" s="1"/>
  <c r="AZ95" i="28"/>
  <c r="AW95" i="28"/>
  <c r="AV95" i="28"/>
  <c r="AU95" i="28"/>
  <c r="AS95" i="28"/>
  <c r="AG95" i="28"/>
  <c r="R95" i="28"/>
  <c r="K95" i="28"/>
  <c r="L95" i="28" s="1"/>
  <c r="E95" i="28"/>
  <c r="AZ94" i="28"/>
  <c r="AW94" i="28"/>
  <c r="AS94" i="28"/>
  <c r="AG94" i="28"/>
  <c r="H94" i="28"/>
  <c r="I94" i="28" s="1"/>
  <c r="J94" i="28" s="1"/>
  <c r="E94" i="28"/>
  <c r="H93" i="28" s="1"/>
  <c r="I93" i="28" s="1"/>
  <c r="J93" i="28" s="1"/>
  <c r="AZ93" i="28"/>
  <c r="AW93" i="28"/>
  <c r="AV93" i="28"/>
  <c r="AU93" i="28"/>
  <c r="AS93" i="28"/>
  <c r="AG93" i="28"/>
  <c r="K93" i="28"/>
  <c r="L93" i="28" s="1"/>
  <c r="E93" i="28"/>
  <c r="AZ92" i="28"/>
  <c r="AW92" i="28"/>
  <c r="AS92" i="28"/>
  <c r="AG92" i="28"/>
  <c r="H92" i="28"/>
  <c r="I92" i="28" s="1"/>
  <c r="J92" i="28" s="1"/>
  <c r="E92" i="28"/>
  <c r="H91" i="28" s="1"/>
  <c r="I91" i="28" s="1"/>
  <c r="J91" i="28" s="1"/>
  <c r="B92" i="28"/>
  <c r="AZ91" i="28"/>
  <c r="AW91" i="28"/>
  <c r="AV91" i="28"/>
  <c r="AS91" i="28"/>
  <c r="AG91" i="28"/>
  <c r="K91" i="28"/>
  <c r="L91" i="28" s="1"/>
  <c r="E91" i="28"/>
  <c r="H90" i="28" s="1"/>
  <c r="I90" i="28" s="1"/>
  <c r="AZ90" i="28"/>
  <c r="AW90" i="28"/>
  <c r="AU90" i="28"/>
  <c r="AS90" i="28"/>
  <c r="AG90" i="28"/>
  <c r="J90" i="28"/>
  <c r="B90" i="28"/>
  <c r="AU112" i="28" s="1"/>
  <c r="E86" i="28"/>
  <c r="AW85" i="28"/>
  <c r="AV85" i="28"/>
  <c r="AS85" i="28"/>
  <c r="AG85" i="28"/>
  <c r="H85" i="28"/>
  <c r="I85" i="28" s="1"/>
  <c r="J85" i="28" s="1"/>
  <c r="E85" i="28"/>
  <c r="H84" i="28" s="1"/>
  <c r="I84" i="28" s="1"/>
  <c r="J84" i="28" s="1"/>
  <c r="AW84" i="28"/>
  <c r="AS84" i="28"/>
  <c r="AG84" i="28"/>
  <c r="E84" i="28"/>
  <c r="H83" i="28" s="1"/>
  <c r="I83" i="28" s="1"/>
  <c r="AW83" i="28"/>
  <c r="AS83" i="28"/>
  <c r="AG83" i="28"/>
  <c r="J83" i="28"/>
  <c r="E83" i="28"/>
  <c r="AW82" i="28"/>
  <c r="AV82" i="28"/>
  <c r="AS82" i="28"/>
  <c r="AG82" i="28"/>
  <c r="I82" i="28"/>
  <c r="J82" i="28" s="1"/>
  <c r="H82" i="28"/>
  <c r="E82" i="28"/>
  <c r="AW81" i="28"/>
  <c r="AV81" i="28"/>
  <c r="AS81" i="28"/>
  <c r="AG81" i="28"/>
  <c r="J81" i="28"/>
  <c r="H81" i="28"/>
  <c r="I81" i="28" s="1"/>
  <c r="E81" i="28"/>
  <c r="AW80" i="28"/>
  <c r="AV80" i="28"/>
  <c r="AS80" i="28"/>
  <c r="AG80" i="28"/>
  <c r="H80" i="28"/>
  <c r="I80" i="28" s="1"/>
  <c r="J80" i="28" s="1"/>
  <c r="E80" i="28"/>
  <c r="H79" i="28" s="1"/>
  <c r="I79" i="28" s="1"/>
  <c r="J79" i="28" s="1"/>
  <c r="AW79" i="28"/>
  <c r="AS79" i="28"/>
  <c r="AG79" i="28"/>
  <c r="E79" i="28"/>
  <c r="H78" i="28" s="1"/>
  <c r="I78" i="28" s="1"/>
  <c r="J78" i="28" s="1"/>
  <c r="AW78" i="28"/>
  <c r="AS78" i="28"/>
  <c r="AG78" i="28"/>
  <c r="E78" i="28"/>
  <c r="AW77" i="28"/>
  <c r="AV77" i="28"/>
  <c r="AS77" i="28"/>
  <c r="AG77" i="28"/>
  <c r="I77" i="28"/>
  <c r="J77" i="28" s="1"/>
  <c r="H77" i="28"/>
  <c r="E77" i="28"/>
  <c r="AW76" i="28"/>
  <c r="AS76" i="28"/>
  <c r="AG76" i="28"/>
  <c r="J76" i="28"/>
  <c r="H76" i="28"/>
  <c r="I76" i="28" s="1"/>
  <c r="E76" i="28"/>
  <c r="B76" i="28"/>
  <c r="AV108" i="28" s="1"/>
  <c r="AW75" i="28"/>
  <c r="AS75" i="28"/>
  <c r="AG75" i="28"/>
  <c r="H75" i="28"/>
  <c r="I75" i="28" s="1"/>
  <c r="J75" i="28" s="1"/>
  <c r="E75" i="28"/>
  <c r="H74" i="28" s="1"/>
  <c r="I74" i="28" s="1"/>
  <c r="J74" i="28" s="1"/>
  <c r="AW74" i="28"/>
  <c r="AS74" i="28"/>
  <c r="AG74" i="28"/>
  <c r="B74" i="28"/>
  <c r="E70" i="28"/>
  <c r="AE69" i="28"/>
  <c r="H69" i="28"/>
  <c r="I69" i="28" s="1"/>
  <c r="J69" i="28" s="1"/>
  <c r="E69" i="28"/>
  <c r="AE68" i="28"/>
  <c r="J68" i="28"/>
  <c r="I68" i="28"/>
  <c r="H68" i="28"/>
  <c r="E68" i="28"/>
  <c r="AE67" i="28"/>
  <c r="AC67" i="28"/>
  <c r="H67" i="28"/>
  <c r="I67" i="28" s="1"/>
  <c r="J67" i="28" s="1"/>
  <c r="E67" i="28"/>
  <c r="H66" i="28" s="1"/>
  <c r="I66" i="28" s="1"/>
  <c r="J66" i="28" s="1"/>
  <c r="AE66" i="28"/>
  <c r="E66" i="28"/>
  <c r="H65" i="28" s="1"/>
  <c r="I65" i="28" s="1"/>
  <c r="J65" i="28" s="1"/>
  <c r="AE65" i="28"/>
  <c r="E65" i="28"/>
  <c r="AE64" i="28"/>
  <c r="J64" i="28"/>
  <c r="I64" i="28"/>
  <c r="H64" i="28"/>
  <c r="E64" i="28"/>
  <c r="AE63" i="28"/>
  <c r="H63" i="28"/>
  <c r="I63" i="28" s="1"/>
  <c r="J63" i="28" s="1"/>
  <c r="E63" i="28"/>
  <c r="AE62" i="28"/>
  <c r="AD62" i="28"/>
  <c r="J62" i="28"/>
  <c r="I62" i="28"/>
  <c r="H62" i="28"/>
  <c r="E62" i="28"/>
  <c r="AE61" i="28"/>
  <c r="AC61" i="28"/>
  <c r="H61" i="28"/>
  <c r="I61" i="28" s="1"/>
  <c r="J61" i="28" s="1"/>
  <c r="E61" i="28"/>
  <c r="AE60" i="28"/>
  <c r="H60" i="28"/>
  <c r="I60" i="28" s="1"/>
  <c r="J60" i="28" s="1"/>
  <c r="E60" i="28"/>
  <c r="B60" i="28"/>
  <c r="AE59" i="28"/>
  <c r="H59" i="28"/>
  <c r="I59" i="28" s="1"/>
  <c r="J59" i="28" s="1"/>
  <c r="E59" i="28"/>
  <c r="H58" i="28" s="1"/>
  <c r="I58" i="28" s="1"/>
  <c r="J58" i="28" s="1"/>
  <c r="AE58" i="28"/>
  <c r="B58" i="28"/>
  <c r="AC62" i="28" s="1"/>
  <c r="E54" i="28"/>
  <c r="H53" i="28" s="1"/>
  <c r="I53" i="28" s="1"/>
  <c r="J53" i="28" s="1"/>
  <c r="AT53" i="28"/>
  <c r="AP53" i="28"/>
  <c r="AA53" i="28"/>
  <c r="E53" i="28"/>
  <c r="H52" i="28" s="1"/>
  <c r="I52" i="28" s="1"/>
  <c r="AT52" i="28"/>
  <c r="AP52" i="28"/>
  <c r="AA52" i="28"/>
  <c r="K52" i="28"/>
  <c r="L52" i="28" s="1"/>
  <c r="J52" i="28"/>
  <c r="E52" i="28"/>
  <c r="AT51" i="28"/>
  <c r="AP51" i="28"/>
  <c r="AA51" i="28"/>
  <c r="K51" i="28"/>
  <c r="L51" i="28" s="1"/>
  <c r="H51" i="28"/>
  <c r="I51" i="28" s="1"/>
  <c r="J51" i="28" s="1"/>
  <c r="E51" i="28"/>
  <c r="AT50" i="28"/>
  <c r="AP50" i="28"/>
  <c r="AA50" i="28"/>
  <c r="H50" i="28"/>
  <c r="I50" i="28" s="1"/>
  <c r="J50" i="28" s="1"/>
  <c r="E50" i="28"/>
  <c r="H49" i="28" s="1"/>
  <c r="I49" i="28" s="1"/>
  <c r="J49" i="28" s="1"/>
  <c r="AT49" i="28"/>
  <c r="AP49" i="28"/>
  <c r="AA49" i="28"/>
  <c r="E49" i="28"/>
  <c r="H48" i="28" s="1"/>
  <c r="I48" i="28" s="1"/>
  <c r="J48" i="28" s="1"/>
  <c r="AT48" i="28"/>
  <c r="AP48" i="28"/>
  <c r="AA48" i="28"/>
  <c r="E48" i="28"/>
  <c r="AT47" i="28"/>
  <c r="AP47" i="28"/>
  <c r="AA47" i="28"/>
  <c r="I47" i="28"/>
  <c r="J47" i="28" s="1"/>
  <c r="H47" i="28"/>
  <c r="E47" i="28"/>
  <c r="AT46" i="28"/>
  <c r="AP46" i="28"/>
  <c r="AA46" i="28"/>
  <c r="K46" i="28"/>
  <c r="L46" i="28" s="1"/>
  <c r="H46" i="28"/>
  <c r="I46" i="28" s="1"/>
  <c r="J46" i="28" s="1"/>
  <c r="E46" i="28"/>
  <c r="AT45" i="28"/>
  <c r="AP45" i="28"/>
  <c r="AA45" i="28"/>
  <c r="H45" i="28"/>
  <c r="I45" i="28" s="1"/>
  <c r="J45" i="28" s="1"/>
  <c r="E45" i="28"/>
  <c r="H44" i="28" s="1"/>
  <c r="I44" i="28" s="1"/>
  <c r="J44" i="28" s="1"/>
  <c r="AT44" i="28"/>
  <c r="AP44" i="28"/>
  <c r="AA44" i="28"/>
  <c r="E44" i="28"/>
  <c r="H43" i="28" s="1"/>
  <c r="AT43" i="28"/>
  <c r="AP43" i="28"/>
  <c r="AA43" i="28"/>
  <c r="K43" i="28"/>
  <c r="L43" i="28" s="1"/>
  <c r="I43" i="28"/>
  <c r="J43" i="28" s="1"/>
  <c r="E43" i="28"/>
  <c r="AT42" i="28"/>
  <c r="AR42" i="28"/>
  <c r="AP42" i="28"/>
  <c r="AA42" i="28"/>
  <c r="K42" i="28"/>
  <c r="L42" i="28" s="1"/>
  <c r="J42" i="28"/>
  <c r="I42" i="28"/>
  <c r="H42" i="28"/>
  <c r="E39" i="28"/>
  <c r="H38" i="28" s="1"/>
  <c r="I38" i="28" s="1"/>
  <c r="J38" i="28" s="1"/>
  <c r="AT38" i="28"/>
  <c r="AP38" i="28"/>
  <c r="AM38" i="28"/>
  <c r="AD38" i="28"/>
  <c r="AA38" i="28"/>
  <c r="E38" i="28"/>
  <c r="AT37" i="28"/>
  <c r="AS37" i="28"/>
  <c r="AR37" i="28"/>
  <c r="AP37" i="28"/>
  <c r="AM37" i="28"/>
  <c r="AD37" i="28"/>
  <c r="AA37" i="28"/>
  <c r="I37" i="28"/>
  <c r="J37" i="28" s="1"/>
  <c r="H37" i="28"/>
  <c r="E37" i="28"/>
  <c r="H36" i="28" s="1"/>
  <c r="AT36" i="28"/>
  <c r="AP36" i="28"/>
  <c r="AM36" i="28"/>
  <c r="AD36" i="28"/>
  <c r="AA36" i="28"/>
  <c r="I36" i="28"/>
  <c r="J36" i="28" s="1"/>
  <c r="E36" i="28"/>
  <c r="AT35" i="28"/>
  <c r="AS35" i="28"/>
  <c r="AP35" i="28"/>
  <c r="AM35" i="28"/>
  <c r="AD35" i="28"/>
  <c r="AA35" i="28"/>
  <c r="I35" i="28"/>
  <c r="J35" i="28" s="1"/>
  <c r="H35" i="28"/>
  <c r="E35" i="28"/>
  <c r="H34" i="28" s="1"/>
  <c r="I34" i="28" s="1"/>
  <c r="J34" i="28" s="1"/>
  <c r="AT34" i="28"/>
  <c r="AP34" i="28"/>
  <c r="AM34" i="28"/>
  <c r="AD34" i="28"/>
  <c r="AA34" i="28"/>
  <c r="E34" i="28"/>
  <c r="AT33" i="28"/>
  <c r="AS33" i="28"/>
  <c r="AP33" i="28"/>
  <c r="AM33" i="28"/>
  <c r="AD33" i="28"/>
  <c r="AA33" i="28"/>
  <c r="I33" i="28"/>
  <c r="J33" i="28" s="1"/>
  <c r="H33" i="28"/>
  <c r="E33" i="28"/>
  <c r="H32" i="28" s="1"/>
  <c r="AT32" i="28"/>
  <c r="AP32" i="28"/>
  <c r="AM32" i="28"/>
  <c r="AD32" i="28"/>
  <c r="AA32" i="28"/>
  <c r="I32" i="28"/>
  <c r="J32" i="28" s="1"/>
  <c r="E32" i="28"/>
  <c r="AT31" i="28"/>
  <c r="AS31" i="28"/>
  <c r="AP31" i="28"/>
  <c r="AM31" i="28"/>
  <c r="AD31" i="28"/>
  <c r="AA31" i="28"/>
  <c r="H31" i="28"/>
  <c r="I31" i="28" s="1"/>
  <c r="J31" i="28" s="1"/>
  <c r="E31" i="28"/>
  <c r="H30" i="28" s="1"/>
  <c r="I30" i="28" s="1"/>
  <c r="J30" i="28" s="1"/>
  <c r="AT30" i="28"/>
  <c r="AP30" i="28"/>
  <c r="AM30" i="28"/>
  <c r="AD30" i="28"/>
  <c r="AA30" i="28"/>
  <c r="E30" i="28"/>
  <c r="AT29" i="28"/>
  <c r="AS29" i="28"/>
  <c r="AP29" i="28"/>
  <c r="AM29" i="28"/>
  <c r="AD29" i="28"/>
  <c r="AA29" i="28"/>
  <c r="H29" i="28"/>
  <c r="I29" i="28" s="1"/>
  <c r="J29" i="28" s="1"/>
  <c r="E29" i="28"/>
  <c r="H28" i="28" s="1"/>
  <c r="I28" i="28" s="1"/>
  <c r="J28" i="28" s="1"/>
  <c r="AT28" i="28"/>
  <c r="AS28" i="28"/>
  <c r="AP28" i="28"/>
  <c r="AM28" i="28"/>
  <c r="AD28" i="28"/>
  <c r="AA28" i="28"/>
  <c r="E28" i="28"/>
  <c r="H27" i="28" s="1"/>
  <c r="I27" i="28" s="1"/>
  <c r="AT27" i="28"/>
  <c r="AP27" i="28"/>
  <c r="AM27" i="28"/>
  <c r="AD27" i="28"/>
  <c r="AA27" i="28"/>
  <c r="K27" i="28"/>
  <c r="L27" i="28" s="1"/>
  <c r="O27" i="28" s="1"/>
  <c r="J27" i="28"/>
  <c r="K15" i="28"/>
  <c r="I5" i="28"/>
  <c r="B44" i="28" s="1"/>
  <c r="G5" i="28"/>
  <c r="B42" i="28" s="1"/>
  <c r="I2" i="28"/>
  <c r="B29" i="28" s="1"/>
  <c r="G2" i="28"/>
  <c r="B27" i="28" s="1"/>
  <c r="K36" i="28" s="1"/>
  <c r="L36" i="28" s="1"/>
  <c r="E117" i="27"/>
  <c r="AW116" i="27"/>
  <c r="AS116" i="27"/>
  <c r="AG116" i="27"/>
  <c r="H116" i="27"/>
  <c r="I116" i="27" s="1"/>
  <c r="J116" i="27" s="1"/>
  <c r="E116" i="27"/>
  <c r="H115" i="27" s="1"/>
  <c r="I115" i="27" s="1"/>
  <c r="AW115" i="27"/>
  <c r="AS115" i="27"/>
  <c r="AG115" i="27"/>
  <c r="J115" i="27"/>
  <c r="E115" i="27"/>
  <c r="AW114" i="27"/>
  <c r="AV114" i="27"/>
  <c r="AU114" i="27"/>
  <c r="AS114" i="27"/>
  <c r="AG114" i="27"/>
  <c r="I114" i="27"/>
  <c r="J114" i="27" s="1"/>
  <c r="H114" i="27"/>
  <c r="E114" i="27"/>
  <c r="AW113" i="27"/>
  <c r="AS113" i="27"/>
  <c r="AG113" i="27"/>
  <c r="J113" i="27"/>
  <c r="I113" i="27"/>
  <c r="H113" i="27"/>
  <c r="E113" i="27"/>
  <c r="AW112" i="27"/>
  <c r="AS112" i="27"/>
  <c r="AG112" i="27"/>
  <c r="H112" i="27"/>
  <c r="I112" i="27" s="1"/>
  <c r="J112" i="27" s="1"/>
  <c r="E112" i="27"/>
  <c r="AW111" i="27"/>
  <c r="AS111" i="27"/>
  <c r="AG111" i="27"/>
  <c r="H111" i="27"/>
  <c r="I111" i="27" s="1"/>
  <c r="J111" i="27" s="1"/>
  <c r="E111" i="27"/>
  <c r="AW110" i="27"/>
  <c r="AU110" i="27"/>
  <c r="AS110" i="27"/>
  <c r="AG110" i="27"/>
  <c r="I110" i="27"/>
  <c r="J110" i="27" s="1"/>
  <c r="H110" i="27"/>
  <c r="E110" i="27"/>
  <c r="AW109" i="27"/>
  <c r="AV109" i="27"/>
  <c r="AU109" i="27"/>
  <c r="AS109" i="27"/>
  <c r="AG109" i="27"/>
  <c r="L109" i="27"/>
  <c r="K109" i="27"/>
  <c r="H109" i="27"/>
  <c r="I109" i="27" s="1"/>
  <c r="J109" i="27" s="1"/>
  <c r="E109" i="27"/>
  <c r="AW108" i="27"/>
  <c r="AS108" i="27"/>
  <c r="AG108" i="27"/>
  <c r="I108" i="27"/>
  <c r="J108" i="27" s="1"/>
  <c r="H108" i="27"/>
  <c r="E108" i="27"/>
  <c r="H107" i="27" s="1"/>
  <c r="I107" i="27" s="1"/>
  <c r="AW107" i="27"/>
  <c r="AU107" i="27"/>
  <c r="AS107" i="27"/>
  <c r="AG107" i="27"/>
  <c r="J107" i="27"/>
  <c r="E107" i="27"/>
  <c r="H106" i="27" s="1"/>
  <c r="B107" i="27"/>
  <c r="AW106" i="27"/>
  <c r="AS106" i="27"/>
  <c r="AG106" i="27"/>
  <c r="J106" i="27"/>
  <c r="I106" i="27"/>
  <c r="E106" i="27"/>
  <c r="AW105" i="27"/>
  <c r="AV105" i="27"/>
  <c r="AU105" i="27"/>
  <c r="AS105" i="27"/>
  <c r="AG105" i="27"/>
  <c r="O105" i="27"/>
  <c r="P105" i="27" s="1"/>
  <c r="Q105" i="27" s="1"/>
  <c r="S105" i="27" s="1"/>
  <c r="U105" i="27" s="1"/>
  <c r="AT105" i="27" s="1"/>
  <c r="K105" i="27"/>
  <c r="L105" i="27" s="1"/>
  <c r="R105" i="27" s="1"/>
  <c r="J105" i="27"/>
  <c r="I105" i="27"/>
  <c r="H105" i="27"/>
  <c r="B105" i="27"/>
  <c r="E102" i="27"/>
  <c r="H101" i="27" s="1"/>
  <c r="I101" i="27" s="1"/>
  <c r="J101" i="27" s="1"/>
  <c r="AZ101" i="27"/>
  <c r="AW101" i="27"/>
  <c r="AV101" i="27"/>
  <c r="AS101" i="27"/>
  <c r="AG101" i="27"/>
  <c r="E101" i="27"/>
  <c r="AZ100" i="27"/>
  <c r="AW100" i="27"/>
  <c r="AS100" i="27"/>
  <c r="AG100" i="27"/>
  <c r="H100" i="27"/>
  <c r="I100" i="27" s="1"/>
  <c r="J100" i="27" s="1"/>
  <c r="E100" i="27"/>
  <c r="AZ99" i="27"/>
  <c r="AW99" i="27"/>
  <c r="AV99" i="27"/>
  <c r="AS99" i="27"/>
  <c r="AG99" i="27"/>
  <c r="H99" i="27"/>
  <c r="I99" i="27" s="1"/>
  <c r="J99" i="27" s="1"/>
  <c r="E99" i="27"/>
  <c r="AZ98" i="27"/>
  <c r="AW98" i="27"/>
  <c r="AS98" i="27"/>
  <c r="AG98" i="27"/>
  <c r="K98" i="27"/>
  <c r="L98" i="27" s="1"/>
  <c r="H98" i="27"/>
  <c r="I98" i="27" s="1"/>
  <c r="J98" i="27" s="1"/>
  <c r="E98" i="27"/>
  <c r="AZ97" i="27"/>
  <c r="AW97" i="27"/>
  <c r="AV97" i="27"/>
  <c r="AS97" i="27"/>
  <c r="AG97" i="27"/>
  <c r="H97" i="27"/>
  <c r="I97" i="27" s="1"/>
  <c r="J97" i="27" s="1"/>
  <c r="E97" i="27"/>
  <c r="AZ96" i="27"/>
  <c r="AW96" i="27"/>
  <c r="AS96" i="27"/>
  <c r="AG96" i="27"/>
  <c r="I96" i="27"/>
  <c r="J96" i="27" s="1"/>
  <c r="H96" i="27"/>
  <c r="E96" i="27"/>
  <c r="AZ95" i="27"/>
  <c r="AW95" i="27"/>
  <c r="AV95" i="27"/>
  <c r="AS95" i="27"/>
  <c r="AG95" i="27"/>
  <c r="K95" i="27"/>
  <c r="L95" i="27" s="1"/>
  <c r="H95" i="27"/>
  <c r="I95" i="27" s="1"/>
  <c r="J95" i="27" s="1"/>
  <c r="E95" i="27"/>
  <c r="AZ94" i="27"/>
  <c r="AW94" i="27"/>
  <c r="AV94" i="27"/>
  <c r="AS94" i="27"/>
  <c r="AG94" i="27"/>
  <c r="I94" i="27"/>
  <c r="J94" i="27" s="1"/>
  <c r="H94" i="27"/>
  <c r="E94" i="27"/>
  <c r="AZ93" i="27"/>
  <c r="AW93" i="27"/>
  <c r="AS93" i="27"/>
  <c r="AG93" i="27"/>
  <c r="I93" i="27"/>
  <c r="J93" i="27" s="1"/>
  <c r="H93" i="27"/>
  <c r="E93" i="27"/>
  <c r="AZ92" i="27"/>
  <c r="AW92" i="27"/>
  <c r="AS92" i="27"/>
  <c r="AG92" i="27"/>
  <c r="H92" i="27"/>
  <c r="I92" i="27" s="1"/>
  <c r="J92" i="27" s="1"/>
  <c r="E92" i="27"/>
  <c r="B92" i="27"/>
  <c r="AZ91" i="27"/>
  <c r="AW91" i="27"/>
  <c r="AU91" i="27"/>
  <c r="AS91" i="27"/>
  <c r="AG91" i="27"/>
  <c r="H91" i="27"/>
  <c r="I91" i="27" s="1"/>
  <c r="J91" i="27" s="1"/>
  <c r="E91" i="27"/>
  <c r="H90" i="27" s="1"/>
  <c r="AZ90" i="27"/>
  <c r="AW90" i="27"/>
  <c r="AV90" i="27"/>
  <c r="AS90" i="27"/>
  <c r="AG90" i="27"/>
  <c r="K90" i="27"/>
  <c r="L90" i="27" s="1"/>
  <c r="J90" i="27"/>
  <c r="I90" i="27"/>
  <c r="B90" i="27"/>
  <c r="E86" i="27"/>
  <c r="AW85" i="27"/>
  <c r="AU85" i="27"/>
  <c r="AS85" i="27"/>
  <c r="AG85" i="27"/>
  <c r="L85" i="27"/>
  <c r="H85" i="27"/>
  <c r="I85" i="27" s="1"/>
  <c r="J85" i="27" s="1"/>
  <c r="E85" i="27"/>
  <c r="H84" i="27" s="1"/>
  <c r="I84" i="27" s="1"/>
  <c r="J84" i="27" s="1"/>
  <c r="AW84" i="27"/>
  <c r="AV84" i="27"/>
  <c r="AS84" i="27"/>
  <c r="AG84" i="27"/>
  <c r="L84" i="27"/>
  <c r="R84" i="27" s="1"/>
  <c r="K84" i="27"/>
  <c r="E84" i="27"/>
  <c r="AW83" i="27"/>
  <c r="AV83" i="27"/>
  <c r="AU83" i="27"/>
  <c r="AS83" i="27"/>
  <c r="AG83" i="27"/>
  <c r="R83" i="27"/>
  <c r="K83" i="27"/>
  <c r="L83" i="27" s="1"/>
  <c r="I83" i="27"/>
  <c r="J83" i="27" s="1"/>
  <c r="H83" i="27"/>
  <c r="E83" i="27"/>
  <c r="H82" i="27" s="1"/>
  <c r="I82" i="27" s="1"/>
  <c r="J82" i="27" s="1"/>
  <c r="AW82" i="27"/>
  <c r="AU82" i="27"/>
  <c r="AS82" i="27"/>
  <c r="AG82" i="27"/>
  <c r="L82" i="27"/>
  <c r="R82" i="27" s="1"/>
  <c r="K82" i="27"/>
  <c r="E82" i="27"/>
  <c r="H81" i="27" s="1"/>
  <c r="I81" i="27" s="1"/>
  <c r="J81" i="27" s="1"/>
  <c r="AW81" i="27"/>
  <c r="AS81" i="27"/>
  <c r="AG81" i="27"/>
  <c r="K81" i="27"/>
  <c r="L81" i="27" s="1"/>
  <c r="E81" i="27"/>
  <c r="H80" i="27" s="1"/>
  <c r="I80" i="27" s="1"/>
  <c r="J80" i="27" s="1"/>
  <c r="AW80" i="27"/>
  <c r="AU80" i="27"/>
  <c r="AS80" i="27"/>
  <c r="AG80" i="27"/>
  <c r="E80" i="27"/>
  <c r="H79" i="27" s="1"/>
  <c r="I79" i="27" s="1"/>
  <c r="AW79" i="27"/>
  <c r="AU79" i="27"/>
  <c r="AS79" i="27"/>
  <c r="AG79" i="27"/>
  <c r="K79" i="27"/>
  <c r="L79" i="27" s="1"/>
  <c r="R79" i="27" s="1"/>
  <c r="J79" i="27"/>
  <c r="E79" i="27"/>
  <c r="H78" i="27" s="1"/>
  <c r="I78" i="27" s="1"/>
  <c r="J78" i="27" s="1"/>
  <c r="AW78" i="27"/>
  <c r="AU78" i="27"/>
  <c r="AS78" i="27"/>
  <c r="AG78" i="27"/>
  <c r="R78" i="27"/>
  <c r="L78" i="27"/>
  <c r="K78" i="27"/>
  <c r="E78" i="27"/>
  <c r="H77" i="27" s="1"/>
  <c r="I77" i="27" s="1"/>
  <c r="J77" i="27" s="1"/>
  <c r="AW77" i="27"/>
  <c r="AU77" i="27"/>
  <c r="AS77" i="27"/>
  <c r="AG77" i="27"/>
  <c r="K77" i="27"/>
  <c r="L77" i="27" s="1"/>
  <c r="E77" i="27"/>
  <c r="H76" i="27" s="1"/>
  <c r="I76" i="27" s="1"/>
  <c r="J76" i="27" s="1"/>
  <c r="AW76" i="27"/>
  <c r="AV76" i="27"/>
  <c r="AS76" i="27"/>
  <c r="AG76" i="27"/>
  <c r="L76" i="27"/>
  <c r="K76" i="27"/>
  <c r="E76" i="27"/>
  <c r="B76" i="27"/>
  <c r="AV96" i="27" s="1"/>
  <c r="AW75" i="27"/>
  <c r="AV75" i="27"/>
  <c r="AU75" i="27"/>
  <c r="AS75" i="27"/>
  <c r="AG75" i="27"/>
  <c r="K75" i="27"/>
  <c r="L75" i="27" s="1"/>
  <c r="H75" i="27"/>
  <c r="I75" i="27" s="1"/>
  <c r="J75" i="27" s="1"/>
  <c r="E75" i="27"/>
  <c r="H74" i="27" s="1"/>
  <c r="I74" i="27" s="1"/>
  <c r="AW74" i="27"/>
  <c r="AV74" i="27"/>
  <c r="AU74" i="27"/>
  <c r="AS74" i="27"/>
  <c r="AG74" i="27"/>
  <c r="L74" i="27"/>
  <c r="O74" i="27" s="1"/>
  <c r="K74" i="27"/>
  <c r="J74" i="27"/>
  <c r="P74" i="27" s="1"/>
  <c r="Q74" i="27" s="1"/>
  <c r="B74" i="27"/>
  <c r="K85" i="27" s="1"/>
  <c r="E70" i="27"/>
  <c r="H69" i="27" s="1"/>
  <c r="AE69" i="27"/>
  <c r="I69" i="27"/>
  <c r="J69" i="27" s="1"/>
  <c r="E69" i="27"/>
  <c r="H68" i="27" s="1"/>
  <c r="AE68" i="27"/>
  <c r="I68" i="27"/>
  <c r="J68" i="27" s="1"/>
  <c r="E68" i="27"/>
  <c r="AE67" i="27"/>
  <c r="H67" i="27"/>
  <c r="I67" i="27" s="1"/>
  <c r="J67" i="27" s="1"/>
  <c r="E67" i="27"/>
  <c r="AE66" i="27"/>
  <c r="AD66" i="27"/>
  <c r="J66" i="27"/>
  <c r="I66" i="27"/>
  <c r="H66" i="27"/>
  <c r="E66" i="27"/>
  <c r="H65" i="27" s="1"/>
  <c r="AE65" i="27"/>
  <c r="AD65" i="27"/>
  <c r="I65" i="27"/>
  <c r="J65" i="27" s="1"/>
  <c r="E65" i="27"/>
  <c r="AE64" i="27"/>
  <c r="K64" i="27"/>
  <c r="L64" i="27" s="1"/>
  <c r="H64" i="27"/>
  <c r="I64" i="27" s="1"/>
  <c r="J64" i="27" s="1"/>
  <c r="E64" i="27"/>
  <c r="H63" i="27" s="1"/>
  <c r="I63" i="27" s="1"/>
  <c r="AE63" i="27"/>
  <c r="J63" i="27"/>
  <c r="E63" i="27"/>
  <c r="H62" i="27" s="1"/>
  <c r="I62" i="27" s="1"/>
  <c r="AE62" i="27"/>
  <c r="AD62" i="27"/>
  <c r="J62" i="27"/>
  <c r="E62" i="27"/>
  <c r="H61" i="27" s="1"/>
  <c r="AE61" i="27"/>
  <c r="AD61" i="27"/>
  <c r="I61" i="27"/>
  <c r="J61" i="27" s="1"/>
  <c r="E61" i="27"/>
  <c r="AE60" i="27"/>
  <c r="H60" i="27"/>
  <c r="I60" i="27" s="1"/>
  <c r="J60" i="27" s="1"/>
  <c r="E60" i="27"/>
  <c r="B60" i="27"/>
  <c r="AD68" i="27" s="1"/>
  <c r="AE59" i="27"/>
  <c r="H59" i="27"/>
  <c r="I59" i="27" s="1"/>
  <c r="J59" i="27" s="1"/>
  <c r="E59" i="27"/>
  <c r="AE58" i="27"/>
  <c r="AD58" i="27"/>
  <c r="J58" i="27"/>
  <c r="I58" i="27"/>
  <c r="H58" i="27"/>
  <c r="B58" i="27"/>
  <c r="K67" i="27" s="1"/>
  <c r="L67" i="27" s="1"/>
  <c r="E54" i="27"/>
  <c r="AT53" i="27"/>
  <c r="AP53" i="27"/>
  <c r="AA53" i="27"/>
  <c r="J53" i="27"/>
  <c r="H53" i="27"/>
  <c r="I53" i="27" s="1"/>
  <c r="E53" i="27"/>
  <c r="H52" i="27" s="1"/>
  <c r="I52" i="27" s="1"/>
  <c r="J52" i="27" s="1"/>
  <c r="AT52" i="27"/>
  <c r="AP52" i="27"/>
  <c r="AA52" i="27"/>
  <c r="E52" i="27"/>
  <c r="AT51" i="27"/>
  <c r="AR51" i="27"/>
  <c r="AP51" i="27"/>
  <c r="AA51" i="27"/>
  <c r="I51" i="27"/>
  <c r="J51" i="27" s="1"/>
  <c r="H51" i="27"/>
  <c r="E51" i="27"/>
  <c r="H50" i="27" s="1"/>
  <c r="I50" i="27" s="1"/>
  <c r="J50" i="27" s="1"/>
  <c r="AT50" i="27"/>
  <c r="AP50" i="27"/>
  <c r="AA50" i="27"/>
  <c r="E50" i="27"/>
  <c r="AT49" i="27"/>
  <c r="AP49" i="27"/>
  <c r="AA49" i="27"/>
  <c r="I49" i="27"/>
  <c r="J49" i="27" s="1"/>
  <c r="H49" i="27"/>
  <c r="E49" i="27"/>
  <c r="AT48" i="27"/>
  <c r="AP48" i="27"/>
  <c r="AA48" i="27"/>
  <c r="H48" i="27"/>
  <c r="I48" i="27" s="1"/>
  <c r="J48" i="27" s="1"/>
  <c r="E48" i="27"/>
  <c r="H47" i="27" s="1"/>
  <c r="I47" i="27" s="1"/>
  <c r="J47" i="27" s="1"/>
  <c r="AT47" i="27"/>
  <c r="AP47" i="27"/>
  <c r="AA47" i="27"/>
  <c r="E47" i="27"/>
  <c r="H46" i="27" s="1"/>
  <c r="I46" i="27" s="1"/>
  <c r="J46" i="27" s="1"/>
  <c r="AT46" i="27"/>
  <c r="AP46" i="27"/>
  <c r="AA46" i="27"/>
  <c r="E46" i="27"/>
  <c r="AT45" i="27"/>
  <c r="AR45" i="27"/>
  <c r="AP45" i="27"/>
  <c r="AA45" i="27"/>
  <c r="K45" i="27"/>
  <c r="L45" i="27" s="1"/>
  <c r="H45" i="27"/>
  <c r="I45" i="27" s="1"/>
  <c r="J45" i="27" s="1"/>
  <c r="E45" i="27"/>
  <c r="AT44" i="27"/>
  <c r="AS44" i="27"/>
  <c r="AP44" i="27"/>
  <c r="AA44" i="27"/>
  <c r="I44" i="27"/>
  <c r="J44" i="27" s="1"/>
  <c r="H44" i="27"/>
  <c r="E44" i="27"/>
  <c r="B44" i="27"/>
  <c r="AS45" i="27" s="1"/>
  <c r="AT43" i="27"/>
  <c r="AP43" i="27"/>
  <c r="AA43" i="27"/>
  <c r="H43" i="27"/>
  <c r="I43" i="27" s="1"/>
  <c r="J43" i="27" s="1"/>
  <c r="E43" i="27"/>
  <c r="H42" i="27" s="1"/>
  <c r="I42" i="27" s="1"/>
  <c r="J42" i="27" s="1"/>
  <c r="AT42" i="27"/>
  <c r="AP42" i="27"/>
  <c r="AA42" i="27"/>
  <c r="E39" i="27"/>
  <c r="AT38" i="27"/>
  <c r="AS38" i="27"/>
  <c r="AP38" i="27"/>
  <c r="AM38" i="27"/>
  <c r="AD38" i="27"/>
  <c r="AA38" i="27"/>
  <c r="H38" i="27"/>
  <c r="I38" i="27" s="1"/>
  <c r="J38" i="27" s="1"/>
  <c r="E38" i="27"/>
  <c r="H37" i="27" s="1"/>
  <c r="AT37" i="27"/>
  <c r="AP37" i="27"/>
  <c r="AM37" i="27"/>
  <c r="AD37" i="27"/>
  <c r="AA37" i="27"/>
  <c r="I37" i="27"/>
  <c r="J37" i="27" s="1"/>
  <c r="E37" i="27"/>
  <c r="AT36" i="27"/>
  <c r="AP36" i="27"/>
  <c r="AM36" i="27"/>
  <c r="AD36" i="27"/>
  <c r="AA36" i="27"/>
  <c r="I36" i="27"/>
  <c r="J36" i="27" s="1"/>
  <c r="H36" i="27"/>
  <c r="E36" i="27"/>
  <c r="AT35" i="27"/>
  <c r="AP35" i="27"/>
  <c r="AM35" i="27"/>
  <c r="AD35" i="27"/>
  <c r="AA35" i="27"/>
  <c r="I35" i="27"/>
  <c r="J35" i="27" s="1"/>
  <c r="H35" i="27"/>
  <c r="E35" i="27"/>
  <c r="AT34" i="27"/>
  <c r="AP34" i="27"/>
  <c r="AM34" i="27"/>
  <c r="AD34" i="27"/>
  <c r="AA34" i="27"/>
  <c r="I34" i="27"/>
  <c r="J34" i="27" s="1"/>
  <c r="H34" i="27"/>
  <c r="E34" i="27"/>
  <c r="AT33" i="27"/>
  <c r="AP33" i="27"/>
  <c r="AM33" i="27"/>
  <c r="AD33" i="27"/>
  <c r="AA33" i="27"/>
  <c r="I33" i="27"/>
  <c r="J33" i="27" s="1"/>
  <c r="H33" i="27"/>
  <c r="E33" i="27"/>
  <c r="AT32" i="27"/>
  <c r="AP32" i="27"/>
  <c r="AM32" i="27"/>
  <c r="AD32" i="27"/>
  <c r="AA32" i="27"/>
  <c r="I32" i="27"/>
  <c r="J32" i="27" s="1"/>
  <c r="H32" i="27"/>
  <c r="E32" i="27"/>
  <c r="AT31" i="27"/>
  <c r="AP31" i="27"/>
  <c r="AM31" i="27"/>
  <c r="AD31" i="27"/>
  <c r="AA31" i="27"/>
  <c r="H31" i="27"/>
  <c r="I31" i="27" s="1"/>
  <c r="J31" i="27" s="1"/>
  <c r="E31" i="27"/>
  <c r="H30" i="27" s="1"/>
  <c r="AT30" i="27"/>
  <c r="AP30" i="27"/>
  <c r="AM30" i="27"/>
  <c r="AD30" i="27"/>
  <c r="AA30" i="27"/>
  <c r="I30" i="27"/>
  <c r="J30" i="27" s="1"/>
  <c r="E30" i="27"/>
  <c r="H29" i="27" s="1"/>
  <c r="I29" i="27" s="1"/>
  <c r="AT29" i="27"/>
  <c r="AP29" i="27"/>
  <c r="AM29" i="27"/>
  <c r="AD29" i="27"/>
  <c r="AA29" i="27"/>
  <c r="J29" i="27"/>
  <c r="E29" i="27"/>
  <c r="B29" i="27"/>
  <c r="AT28" i="27"/>
  <c r="AP28" i="27"/>
  <c r="AM28" i="27"/>
  <c r="AD28" i="27"/>
  <c r="AA28" i="27"/>
  <c r="H28" i="27"/>
  <c r="I28" i="27" s="1"/>
  <c r="J28" i="27" s="1"/>
  <c r="E28" i="27"/>
  <c r="AT27" i="27"/>
  <c r="AS27" i="27"/>
  <c r="AP27" i="27"/>
  <c r="AM27" i="27"/>
  <c r="AD27" i="27"/>
  <c r="AA27" i="27"/>
  <c r="H27" i="27"/>
  <c r="I27" i="27" s="1"/>
  <c r="J27" i="27" s="1"/>
  <c r="B27" i="27"/>
  <c r="K15" i="27"/>
  <c r="I5" i="27"/>
  <c r="G5" i="27"/>
  <c r="B42" i="27" s="1"/>
  <c r="AR53" i="27" s="1"/>
  <c r="I2" i="27"/>
  <c r="G2" i="27"/>
  <c r="E102" i="26"/>
  <c r="H101" i="26" s="1"/>
  <c r="AZ101" i="26"/>
  <c r="AW101" i="26"/>
  <c r="AU101" i="26"/>
  <c r="AS101" i="26"/>
  <c r="AG101" i="26"/>
  <c r="I101" i="26"/>
  <c r="J101" i="26" s="1"/>
  <c r="E101" i="26"/>
  <c r="AZ100" i="26"/>
  <c r="AW100" i="26"/>
  <c r="AV100" i="26"/>
  <c r="AS100" i="26"/>
  <c r="AG100" i="26"/>
  <c r="J100" i="26"/>
  <c r="H100" i="26"/>
  <c r="I100" i="26" s="1"/>
  <c r="E100" i="26"/>
  <c r="H99" i="26" s="1"/>
  <c r="I99" i="26" s="1"/>
  <c r="AZ99" i="26"/>
  <c r="AW99" i="26"/>
  <c r="AU99" i="26"/>
  <c r="AS99" i="26"/>
  <c r="AG99" i="26"/>
  <c r="K99" i="26"/>
  <c r="L99" i="26" s="1"/>
  <c r="R99" i="26" s="1"/>
  <c r="J99" i="26"/>
  <c r="E99" i="26"/>
  <c r="H98" i="26" s="1"/>
  <c r="I98" i="26" s="1"/>
  <c r="AZ98" i="26"/>
  <c r="AW98" i="26"/>
  <c r="AU98" i="26"/>
  <c r="AS98" i="26"/>
  <c r="AG98" i="26"/>
  <c r="J98" i="26"/>
  <c r="E98" i="26"/>
  <c r="H97" i="26" s="1"/>
  <c r="I97" i="26" s="1"/>
  <c r="J97" i="26" s="1"/>
  <c r="AZ97" i="26"/>
  <c r="AW97" i="26"/>
  <c r="AU97" i="26"/>
  <c r="AS97" i="26"/>
  <c r="AG97" i="26"/>
  <c r="R97" i="26"/>
  <c r="K97" i="26"/>
  <c r="L97" i="26" s="1"/>
  <c r="E97" i="26"/>
  <c r="H96" i="26" s="1"/>
  <c r="I96" i="26" s="1"/>
  <c r="J96" i="26" s="1"/>
  <c r="AZ96" i="26"/>
  <c r="AW96" i="26"/>
  <c r="AU96" i="26"/>
  <c r="AS96" i="26"/>
  <c r="AG96" i="26"/>
  <c r="E96" i="26"/>
  <c r="H95" i="26" s="1"/>
  <c r="I95" i="26" s="1"/>
  <c r="AZ95" i="26"/>
  <c r="AW95" i="26"/>
  <c r="AU95" i="26"/>
  <c r="AS95" i="26"/>
  <c r="AG95" i="26"/>
  <c r="K95" i="26"/>
  <c r="L95" i="26" s="1"/>
  <c r="J95" i="26"/>
  <c r="E95" i="26"/>
  <c r="AZ94" i="26"/>
  <c r="AW94" i="26"/>
  <c r="AU94" i="26"/>
  <c r="AS94" i="26"/>
  <c r="AG94" i="26"/>
  <c r="K94" i="26"/>
  <c r="L94" i="26" s="1"/>
  <c r="R94" i="26" s="1"/>
  <c r="H94" i="26"/>
  <c r="I94" i="26" s="1"/>
  <c r="J94" i="26" s="1"/>
  <c r="E94" i="26"/>
  <c r="H93" i="26" s="1"/>
  <c r="I93" i="26" s="1"/>
  <c r="J93" i="26" s="1"/>
  <c r="AZ93" i="26"/>
  <c r="AW93" i="26"/>
  <c r="AV93" i="26"/>
  <c r="AU93" i="26"/>
  <c r="AS93" i="26"/>
  <c r="AG93" i="26"/>
  <c r="R93" i="26"/>
  <c r="L93" i="26"/>
  <c r="K93" i="26"/>
  <c r="E93" i="26"/>
  <c r="AZ92" i="26"/>
  <c r="AW92" i="26"/>
  <c r="AS92" i="26"/>
  <c r="AG92" i="26"/>
  <c r="K92" i="26"/>
  <c r="L92" i="26" s="1"/>
  <c r="R92" i="26" s="1"/>
  <c r="I92" i="26"/>
  <c r="J92" i="26" s="1"/>
  <c r="H92" i="26"/>
  <c r="E92" i="26"/>
  <c r="H91" i="26" s="1"/>
  <c r="B92" i="26"/>
  <c r="AZ91" i="26"/>
  <c r="AW91" i="26"/>
  <c r="AV91" i="26"/>
  <c r="AS91" i="26"/>
  <c r="AG91" i="26"/>
  <c r="L91" i="26"/>
  <c r="K91" i="26"/>
  <c r="I91" i="26"/>
  <c r="J91" i="26" s="1"/>
  <c r="E91" i="26"/>
  <c r="AZ90" i="26"/>
  <c r="AW90" i="26"/>
  <c r="AU90" i="26"/>
  <c r="AS90" i="26"/>
  <c r="AG90" i="26"/>
  <c r="R90" i="26"/>
  <c r="L90" i="26"/>
  <c r="O90" i="26" s="1"/>
  <c r="K90" i="26"/>
  <c r="H90" i="26"/>
  <c r="I90" i="26" s="1"/>
  <c r="J90" i="26" s="1"/>
  <c r="P90" i="26" s="1"/>
  <c r="Q90" i="26" s="1"/>
  <c r="S90" i="26" s="1"/>
  <c r="U90" i="26" s="1"/>
  <c r="AT90" i="26" s="1"/>
  <c r="B90" i="26"/>
  <c r="AU100" i="26" s="1"/>
  <c r="E86" i="26"/>
  <c r="H85" i="26" s="1"/>
  <c r="AW85" i="26"/>
  <c r="AV85" i="26"/>
  <c r="AS85" i="26"/>
  <c r="AG85" i="26"/>
  <c r="L85" i="26"/>
  <c r="R85" i="26" s="1"/>
  <c r="K85" i="26"/>
  <c r="I85" i="26"/>
  <c r="J85" i="26" s="1"/>
  <c r="E85" i="26"/>
  <c r="AW84" i="26"/>
  <c r="AU84" i="26"/>
  <c r="AS84" i="26"/>
  <c r="AG84" i="26"/>
  <c r="R84" i="26"/>
  <c r="K84" i="26"/>
  <c r="L84" i="26" s="1"/>
  <c r="H84" i="26"/>
  <c r="I84" i="26" s="1"/>
  <c r="J84" i="26" s="1"/>
  <c r="E84" i="26"/>
  <c r="H83" i="26" s="1"/>
  <c r="I83" i="26" s="1"/>
  <c r="J83" i="26" s="1"/>
  <c r="AW83" i="26"/>
  <c r="AU83" i="26"/>
  <c r="AS83" i="26"/>
  <c r="AG83" i="26"/>
  <c r="E83" i="26"/>
  <c r="AW82" i="26"/>
  <c r="AV82" i="26"/>
  <c r="AU82" i="26"/>
  <c r="AS82" i="26"/>
  <c r="AG82" i="26"/>
  <c r="R82" i="26"/>
  <c r="K82" i="26"/>
  <c r="L82" i="26" s="1"/>
  <c r="J82" i="26"/>
  <c r="I82" i="26"/>
  <c r="H82" i="26"/>
  <c r="E82" i="26"/>
  <c r="H81" i="26" s="1"/>
  <c r="I81" i="26" s="1"/>
  <c r="J81" i="26" s="1"/>
  <c r="AW81" i="26"/>
  <c r="AV81" i="26"/>
  <c r="AU81" i="26"/>
  <c r="AS81" i="26"/>
  <c r="AG81" i="26"/>
  <c r="K81" i="26"/>
  <c r="L81" i="26" s="1"/>
  <c r="E81" i="26"/>
  <c r="AW80" i="26"/>
  <c r="AV80" i="26"/>
  <c r="AS80" i="26"/>
  <c r="AG80" i="26"/>
  <c r="L80" i="26"/>
  <c r="R80" i="26" s="1"/>
  <c r="K80" i="26"/>
  <c r="I80" i="26"/>
  <c r="J80" i="26" s="1"/>
  <c r="H80" i="26"/>
  <c r="E80" i="26"/>
  <c r="H79" i="26" s="1"/>
  <c r="I79" i="26" s="1"/>
  <c r="J79" i="26" s="1"/>
  <c r="AW79" i="26"/>
  <c r="AU79" i="26"/>
  <c r="AS79" i="26"/>
  <c r="AG79" i="26"/>
  <c r="E79" i="26"/>
  <c r="H78" i="26" s="1"/>
  <c r="AW78" i="26"/>
  <c r="AV78" i="26"/>
  <c r="AS78" i="26"/>
  <c r="AG78" i="26"/>
  <c r="J78" i="26"/>
  <c r="I78" i="26"/>
  <c r="E78" i="26"/>
  <c r="AW77" i="26"/>
  <c r="AV77" i="26"/>
  <c r="AU77" i="26"/>
  <c r="AS77" i="26"/>
  <c r="AG77" i="26"/>
  <c r="R77" i="26"/>
  <c r="K77" i="26"/>
  <c r="L77" i="26" s="1"/>
  <c r="I77" i="26"/>
  <c r="J77" i="26" s="1"/>
  <c r="H77" i="26"/>
  <c r="E77" i="26"/>
  <c r="H76" i="26" s="1"/>
  <c r="I76" i="26" s="1"/>
  <c r="J76" i="26" s="1"/>
  <c r="AW76" i="26"/>
  <c r="AV76" i="26"/>
  <c r="AS76" i="26"/>
  <c r="AG76" i="26"/>
  <c r="L76" i="26"/>
  <c r="K76" i="26"/>
  <c r="E76" i="26"/>
  <c r="B76" i="26"/>
  <c r="AW75" i="26"/>
  <c r="AU75" i="26"/>
  <c r="AS75" i="26"/>
  <c r="AG75" i="26"/>
  <c r="K75" i="26"/>
  <c r="L75" i="26" s="1"/>
  <c r="R75" i="26" s="1"/>
  <c r="I75" i="26"/>
  <c r="J75" i="26" s="1"/>
  <c r="H75" i="26"/>
  <c r="E75" i="26"/>
  <c r="AW74" i="26"/>
  <c r="AV74" i="26"/>
  <c r="AU74" i="26"/>
  <c r="AS74" i="26"/>
  <c r="AG74" i="26"/>
  <c r="K74" i="26"/>
  <c r="L74" i="26" s="1"/>
  <c r="J74" i="26"/>
  <c r="H74" i="26"/>
  <c r="I74" i="26" s="1"/>
  <c r="B74" i="26"/>
  <c r="E70" i="26"/>
  <c r="H69" i="26" s="1"/>
  <c r="I69" i="26" s="1"/>
  <c r="J69" i="26" s="1"/>
  <c r="AE69" i="26"/>
  <c r="K69" i="26"/>
  <c r="L69" i="26" s="1"/>
  <c r="E69" i="26"/>
  <c r="H68" i="26" s="1"/>
  <c r="I68" i="26" s="1"/>
  <c r="J68" i="26" s="1"/>
  <c r="AE68" i="26"/>
  <c r="R68" i="26"/>
  <c r="L68" i="26"/>
  <c r="K68" i="26"/>
  <c r="E68" i="26"/>
  <c r="H67" i="26" s="1"/>
  <c r="I67" i="26" s="1"/>
  <c r="AE67" i="26"/>
  <c r="K67" i="26"/>
  <c r="L67" i="26" s="1"/>
  <c r="J67" i="26"/>
  <c r="E67" i="26"/>
  <c r="AE66" i="26"/>
  <c r="R66" i="26"/>
  <c r="K66" i="26"/>
  <c r="L66" i="26" s="1"/>
  <c r="J66" i="26"/>
  <c r="I66" i="26"/>
  <c r="H66" i="26"/>
  <c r="E66" i="26"/>
  <c r="AE65" i="26"/>
  <c r="AD65" i="26"/>
  <c r="AC65" i="26"/>
  <c r="I65" i="26"/>
  <c r="J65" i="26" s="1"/>
  <c r="H65" i="26"/>
  <c r="E65" i="26"/>
  <c r="AE64" i="26"/>
  <c r="AD64" i="26"/>
  <c r="AC64" i="26"/>
  <c r="I64" i="26"/>
  <c r="J64" i="26" s="1"/>
  <c r="H64" i="26"/>
  <c r="E64" i="26"/>
  <c r="H63" i="26" s="1"/>
  <c r="I63" i="26" s="1"/>
  <c r="J63" i="26" s="1"/>
  <c r="AE63" i="26"/>
  <c r="AC63" i="26"/>
  <c r="E63" i="26"/>
  <c r="AE62" i="26"/>
  <c r="H62" i="26"/>
  <c r="I62" i="26" s="1"/>
  <c r="J62" i="26" s="1"/>
  <c r="E62" i="26"/>
  <c r="H61" i="26" s="1"/>
  <c r="I61" i="26" s="1"/>
  <c r="J61" i="26" s="1"/>
  <c r="AE61" i="26"/>
  <c r="K61" i="26"/>
  <c r="L61" i="26" s="1"/>
  <c r="E61" i="26"/>
  <c r="H60" i="26" s="1"/>
  <c r="I60" i="26" s="1"/>
  <c r="J60" i="26" s="1"/>
  <c r="AE60" i="26"/>
  <c r="L60" i="26"/>
  <c r="K60" i="26"/>
  <c r="E60" i="26"/>
  <c r="B60" i="26"/>
  <c r="AE59" i="26"/>
  <c r="K59" i="26"/>
  <c r="L59" i="26" s="1"/>
  <c r="J59" i="26"/>
  <c r="H59" i="26"/>
  <c r="I59" i="26" s="1"/>
  <c r="E59" i="26"/>
  <c r="AE58" i="26"/>
  <c r="AD58" i="26"/>
  <c r="K58" i="26"/>
  <c r="L58" i="26" s="1"/>
  <c r="O58" i="26" s="1"/>
  <c r="I58" i="26"/>
  <c r="J58" i="26" s="1"/>
  <c r="H58" i="26"/>
  <c r="B58" i="26"/>
  <c r="AC66" i="26" s="1"/>
  <c r="E54" i="26"/>
  <c r="AT53" i="26"/>
  <c r="AP53" i="26"/>
  <c r="AA53" i="26"/>
  <c r="H53" i="26"/>
  <c r="I53" i="26" s="1"/>
  <c r="J53" i="26" s="1"/>
  <c r="E53" i="26"/>
  <c r="AT52" i="26"/>
  <c r="AP52" i="26"/>
  <c r="AA52" i="26"/>
  <c r="H52" i="26"/>
  <c r="I52" i="26" s="1"/>
  <c r="J52" i="26" s="1"/>
  <c r="E52" i="26"/>
  <c r="AT51" i="26"/>
  <c r="AP51" i="26"/>
  <c r="AA51" i="26"/>
  <c r="J51" i="26"/>
  <c r="I51" i="26"/>
  <c r="H51" i="26"/>
  <c r="E51" i="26"/>
  <c r="AT50" i="26"/>
  <c r="AR50" i="26"/>
  <c r="AP50" i="26"/>
  <c r="AA50" i="26"/>
  <c r="J50" i="26"/>
  <c r="H50" i="26"/>
  <c r="I50" i="26" s="1"/>
  <c r="E50" i="26"/>
  <c r="AT49" i="26"/>
  <c r="AP49" i="26"/>
  <c r="AA49" i="26"/>
  <c r="K49" i="26"/>
  <c r="L49" i="26" s="1"/>
  <c r="I49" i="26"/>
  <c r="J49" i="26" s="1"/>
  <c r="H49" i="26"/>
  <c r="E49" i="26"/>
  <c r="AT48" i="26"/>
  <c r="AP48" i="26"/>
  <c r="AA48" i="26"/>
  <c r="H48" i="26"/>
  <c r="I48" i="26" s="1"/>
  <c r="J48" i="26" s="1"/>
  <c r="E48" i="26"/>
  <c r="H47" i="26" s="1"/>
  <c r="I47" i="26" s="1"/>
  <c r="J47" i="26" s="1"/>
  <c r="AT47" i="26"/>
  <c r="AP47" i="26"/>
  <c r="AA47" i="26"/>
  <c r="E47" i="26"/>
  <c r="H46" i="26" s="1"/>
  <c r="I46" i="26" s="1"/>
  <c r="J46" i="26" s="1"/>
  <c r="AT46" i="26"/>
  <c r="AP46" i="26"/>
  <c r="AA46" i="26"/>
  <c r="E46" i="26"/>
  <c r="AT45" i="26"/>
  <c r="AP45" i="26"/>
  <c r="AA45" i="26"/>
  <c r="K45" i="26"/>
  <c r="L45" i="26" s="1"/>
  <c r="H45" i="26"/>
  <c r="I45" i="26" s="1"/>
  <c r="J45" i="26" s="1"/>
  <c r="E45" i="26"/>
  <c r="AT44" i="26"/>
  <c r="AP44" i="26"/>
  <c r="AA44" i="26"/>
  <c r="I44" i="26"/>
  <c r="J44" i="26" s="1"/>
  <c r="H44" i="26"/>
  <c r="E44" i="26"/>
  <c r="AT43" i="26"/>
  <c r="AP43" i="26"/>
  <c r="AA43" i="26"/>
  <c r="I43" i="26"/>
  <c r="J43" i="26" s="1"/>
  <c r="H43" i="26"/>
  <c r="E43" i="26"/>
  <c r="AT42" i="26"/>
  <c r="AR42" i="26"/>
  <c r="AP42" i="26"/>
  <c r="AA42" i="26"/>
  <c r="I42" i="26"/>
  <c r="J42" i="26" s="1"/>
  <c r="H42" i="26"/>
  <c r="E39" i="26"/>
  <c r="AT38" i="26"/>
  <c r="AP38" i="26"/>
  <c r="AM38" i="26"/>
  <c r="AD38" i="26"/>
  <c r="AA38" i="26"/>
  <c r="I38" i="26"/>
  <c r="J38" i="26" s="1"/>
  <c r="H38" i="26"/>
  <c r="E38" i="26"/>
  <c r="H37" i="26" s="1"/>
  <c r="I37" i="26" s="1"/>
  <c r="J37" i="26" s="1"/>
  <c r="AT37" i="26"/>
  <c r="AP37" i="26"/>
  <c r="AM37" i="26"/>
  <c r="AD37" i="26"/>
  <c r="AA37" i="26"/>
  <c r="E37" i="26"/>
  <c r="AT36" i="26"/>
  <c r="AP36" i="26"/>
  <c r="AM36" i="26"/>
  <c r="AD36" i="26"/>
  <c r="AA36" i="26"/>
  <c r="I36" i="26"/>
  <c r="J36" i="26" s="1"/>
  <c r="H36" i="26"/>
  <c r="E36" i="26"/>
  <c r="H35" i="26" s="1"/>
  <c r="I35" i="26" s="1"/>
  <c r="J35" i="26" s="1"/>
  <c r="AT35" i="26"/>
  <c r="AP35" i="26"/>
  <c r="AM35" i="26"/>
  <c r="AD35" i="26"/>
  <c r="AA35" i="26"/>
  <c r="E35" i="26"/>
  <c r="AT34" i="26"/>
  <c r="AP34" i="26"/>
  <c r="AM34" i="26"/>
  <c r="AD34" i="26"/>
  <c r="AA34" i="26"/>
  <c r="J34" i="26"/>
  <c r="I34" i="26"/>
  <c r="H34" i="26"/>
  <c r="E34" i="26"/>
  <c r="H33" i="26" s="1"/>
  <c r="I33" i="26" s="1"/>
  <c r="J33" i="26" s="1"/>
  <c r="AT33" i="26"/>
  <c r="AP33" i="26"/>
  <c r="AM33" i="26"/>
  <c r="AD33" i="26"/>
  <c r="AA33" i="26"/>
  <c r="E33" i="26"/>
  <c r="AT32" i="26"/>
  <c r="AP32" i="26"/>
  <c r="AM32" i="26"/>
  <c r="AD32" i="26"/>
  <c r="AA32" i="26"/>
  <c r="I32" i="26"/>
  <c r="J32" i="26" s="1"/>
  <c r="H32" i="26"/>
  <c r="E32" i="26"/>
  <c r="AT31" i="26"/>
  <c r="AP31" i="26"/>
  <c r="AM31" i="26"/>
  <c r="AD31" i="26"/>
  <c r="AA31" i="26"/>
  <c r="H31" i="26"/>
  <c r="I31" i="26" s="1"/>
  <c r="J31" i="26" s="1"/>
  <c r="E31" i="26"/>
  <c r="H30" i="26" s="1"/>
  <c r="AT30" i="26"/>
  <c r="AP30" i="26"/>
  <c r="AM30" i="26"/>
  <c r="AD30" i="26"/>
  <c r="AA30" i="26"/>
  <c r="I30" i="26"/>
  <c r="J30" i="26" s="1"/>
  <c r="E30" i="26"/>
  <c r="AT29" i="26"/>
  <c r="AP29" i="26"/>
  <c r="AM29" i="26"/>
  <c r="AD29" i="26"/>
  <c r="AA29" i="26"/>
  <c r="H29" i="26"/>
  <c r="I29" i="26" s="1"/>
  <c r="J29" i="26" s="1"/>
  <c r="E29" i="26"/>
  <c r="H28" i="26" s="1"/>
  <c r="I28" i="26" s="1"/>
  <c r="J28" i="26" s="1"/>
  <c r="B29" i="26"/>
  <c r="AS35" i="26" s="1"/>
  <c r="AT28" i="26"/>
  <c r="AP28" i="26"/>
  <c r="AM28" i="26"/>
  <c r="AD28" i="26"/>
  <c r="AA28" i="26"/>
  <c r="E28" i="26"/>
  <c r="AT27" i="26"/>
  <c r="AS27" i="26"/>
  <c r="AP27" i="26"/>
  <c r="AM27" i="26"/>
  <c r="AD27" i="26"/>
  <c r="AA27" i="26"/>
  <c r="H27" i="26"/>
  <c r="I27" i="26" s="1"/>
  <c r="J27" i="26" s="1"/>
  <c r="B27" i="26"/>
  <c r="K37" i="26" s="1"/>
  <c r="L37" i="26" s="1"/>
  <c r="K15" i="26"/>
  <c r="I5" i="26"/>
  <c r="B44" i="26" s="1"/>
  <c r="G5" i="26"/>
  <c r="B42" i="26" s="1"/>
  <c r="AR51" i="26" s="1"/>
  <c r="I2" i="26"/>
  <c r="G2" i="26"/>
  <c r="E102" i="25"/>
  <c r="AZ101" i="25"/>
  <c r="AW101" i="25"/>
  <c r="AU101" i="25"/>
  <c r="AS101" i="25"/>
  <c r="AG101" i="25"/>
  <c r="J101" i="25"/>
  <c r="H101" i="25"/>
  <c r="I101" i="25" s="1"/>
  <c r="E101" i="25"/>
  <c r="AZ100" i="25"/>
  <c r="AW100" i="25"/>
  <c r="AV100" i="25"/>
  <c r="AS100" i="25"/>
  <c r="AG100" i="25"/>
  <c r="H100" i="25"/>
  <c r="I100" i="25" s="1"/>
  <c r="J100" i="25" s="1"/>
  <c r="E100" i="25"/>
  <c r="H99" i="25" s="1"/>
  <c r="AZ99" i="25"/>
  <c r="AW99" i="25"/>
  <c r="AV99" i="25"/>
  <c r="AU99" i="25"/>
  <c r="AS99" i="25"/>
  <c r="AG99" i="25"/>
  <c r="R99" i="25"/>
  <c r="K99" i="25"/>
  <c r="L99" i="25" s="1"/>
  <c r="I99" i="25"/>
  <c r="J99" i="25" s="1"/>
  <c r="E99" i="25"/>
  <c r="AZ98" i="25"/>
  <c r="AW98" i="25"/>
  <c r="AS98" i="25"/>
  <c r="AG98" i="25"/>
  <c r="H98" i="25"/>
  <c r="I98" i="25" s="1"/>
  <c r="J98" i="25" s="1"/>
  <c r="E98" i="25"/>
  <c r="H97" i="25" s="1"/>
  <c r="AZ97" i="25"/>
  <c r="AW97" i="25"/>
  <c r="AU97" i="25"/>
  <c r="AS97" i="25"/>
  <c r="AG97" i="25"/>
  <c r="K97" i="25"/>
  <c r="L97" i="25" s="1"/>
  <c r="I97" i="25"/>
  <c r="J97" i="25" s="1"/>
  <c r="E97" i="25"/>
  <c r="AZ96" i="25"/>
  <c r="AW96" i="25"/>
  <c r="AS96" i="25"/>
  <c r="AG96" i="25"/>
  <c r="H96" i="25"/>
  <c r="I96" i="25" s="1"/>
  <c r="J96" i="25" s="1"/>
  <c r="E96" i="25"/>
  <c r="H95" i="25" s="1"/>
  <c r="I95" i="25" s="1"/>
  <c r="J95" i="25" s="1"/>
  <c r="AZ95" i="25"/>
  <c r="AW95" i="25"/>
  <c r="AV95" i="25"/>
  <c r="AU95" i="25"/>
  <c r="AS95" i="25"/>
  <c r="AG95" i="25"/>
  <c r="R95" i="25"/>
  <c r="K95" i="25"/>
  <c r="L95" i="25" s="1"/>
  <c r="E95" i="25"/>
  <c r="AZ94" i="25"/>
  <c r="AW94" i="25"/>
  <c r="AS94" i="25"/>
  <c r="AG94" i="25"/>
  <c r="I94" i="25"/>
  <c r="J94" i="25" s="1"/>
  <c r="H94" i="25"/>
  <c r="E94" i="25"/>
  <c r="H93" i="25" s="1"/>
  <c r="I93" i="25" s="1"/>
  <c r="AZ93" i="25"/>
  <c r="AW93" i="25"/>
  <c r="AV93" i="25"/>
  <c r="AU93" i="25"/>
  <c r="AS93" i="25"/>
  <c r="AG93" i="25"/>
  <c r="R93" i="25"/>
  <c r="L93" i="25"/>
  <c r="K93" i="25"/>
  <c r="J93" i="25"/>
  <c r="E93" i="25"/>
  <c r="AZ92" i="25"/>
  <c r="AW92" i="25"/>
  <c r="AS92" i="25"/>
  <c r="AG92" i="25"/>
  <c r="K92" i="25"/>
  <c r="L92" i="25" s="1"/>
  <c r="R92" i="25" s="1"/>
  <c r="I92" i="25"/>
  <c r="J92" i="25" s="1"/>
  <c r="H92" i="25"/>
  <c r="E92" i="25"/>
  <c r="H91" i="25" s="1"/>
  <c r="I91" i="25" s="1"/>
  <c r="J91" i="25" s="1"/>
  <c r="B92" i="25"/>
  <c r="AZ91" i="25"/>
  <c r="AW91" i="25"/>
  <c r="AV91" i="25"/>
  <c r="AS91" i="25"/>
  <c r="AG91" i="25"/>
  <c r="K91" i="25"/>
  <c r="L91" i="25" s="1"/>
  <c r="R91" i="25" s="1"/>
  <c r="E91" i="25"/>
  <c r="H90" i="25" s="1"/>
  <c r="I90" i="25" s="1"/>
  <c r="J90" i="25" s="1"/>
  <c r="AZ90" i="25"/>
  <c r="AW90" i="25"/>
  <c r="AU90" i="25"/>
  <c r="AS90" i="25"/>
  <c r="AG90" i="25"/>
  <c r="B90" i="25"/>
  <c r="AU100" i="25" s="1"/>
  <c r="E86" i="25"/>
  <c r="H85" i="25" s="1"/>
  <c r="I85" i="25" s="1"/>
  <c r="J85" i="25" s="1"/>
  <c r="AW85" i="25"/>
  <c r="AV85" i="25"/>
  <c r="AS85" i="25"/>
  <c r="AG85" i="25"/>
  <c r="E85" i="25"/>
  <c r="AW84" i="25"/>
  <c r="AS84" i="25"/>
  <c r="AG84" i="25"/>
  <c r="I84" i="25"/>
  <c r="J84" i="25" s="1"/>
  <c r="H84" i="25"/>
  <c r="E84" i="25"/>
  <c r="AW83" i="25"/>
  <c r="AU83" i="25"/>
  <c r="AS83" i="25"/>
  <c r="AG83" i="25"/>
  <c r="I83" i="25"/>
  <c r="J83" i="25" s="1"/>
  <c r="H83" i="25"/>
  <c r="E83" i="25"/>
  <c r="AW82" i="25"/>
  <c r="AV82" i="25"/>
  <c r="AS82" i="25"/>
  <c r="AG82" i="25"/>
  <c r="R82" i="25"/>
  <c r="K82" i="25"/>
  <c r="L82" i="25" s="1"/>
  <c r="J82" i="25"/>
  <c r="I82" i="25"/>
  <c r="H82" i="25"/>
  <c r="E82" i="25"/>
  <c r="AW81" i="25"/>
  <c r="AV81" i="25"/>
  <c r="AU81" i="25"/>
  <c r="AS81" i="25"/>
  <c r="AG81" i="25"/>
  <c r="H81" i="25"/>
  <c r="I81" i="25" s="1"/>
  <c r="J81" i="25" s="1"/>
  <c r="E81" i="25"/>
  <c r="AW80" i="25"/>
  <c r="AS80" i="25"/>
  <c r="AG80" i="25"/>
  <c r="I80" i="25"/>
  <c r="J80" i="25" s="1"/>
  <c r="H80" i="25"/>
  <c r="E80" i="25"/>
  <c r="H79" i="25" s="1"/>
  <c r="I79" i="25" s="1"/>
  <c r="J79" i="25" s="1"/>
  <c r="AW79" i="25"/>
  <c r="AS79" i="25"/>
  <c r="AG79" i="25"/>
  <c r="E79" i="25"/>
  <c r="H78" i="25" s="1"/>
  <c r="I78" i="25" s="1"/>
  <c r="J78" i="25" s="1"/>
  <c r="AW78" i="25"/>
  <c r="AS78" i="25"/>
  <c r="AG78" i="25"/>
  <c r="E78" i="25"/>
  <c r="AW77" i="25"/>
  <c r="AV77" i="25"/>
  <c r="AU77" i="25"/>
  <c r="AS77" i="25"/>
  <c r="AG77" i="25"/>
  <c r="I77" i="25"/>
  <c r="J77" i="25" s="1"/>
  <c r="H77" i="25"/>
  <c r="E77" i="25"/>
  <c r="AW76" i="25"/>
  <c r="AS76" i="25"/>
  <c r="AG76" i="25"/>
  <c r="K76" i="25"/>
  <c r="L76" i="25" s="1"/>
  <c r="H76" i="25"/>
  <c r="I76" i="25" s="1"/>
  <c r="J76" i="25" s="1"/>
  <c r="E76" i="25"/>
  <c r="B76" i="25"/>
  <c r="AW75" i="25"/>
  <c r="AS75" i="25"/>
  <c r="AG75" i="25"/>
  <c r="H75" i="25"/>
  <c r="I75" i="25" s="1"/>
  <c r="J75" i="25" s="1"/>
  <c r="E75" i="25"/>
  <c r="AW74" i="25"/>
  <c r="AS74" i="25"/>
  <c r="AG74" i="25"/>
  <c r="H74" i="25"/>
  <c r="I74" i="25" s="1"/>
  <c r="J74" i="25" s="1"/>
  <c r="B74" i="25"/>
  <c r="E70" i="25"/>
  <c r="AE69" i="25"/>
  <c r="AD69" i="25"/>
  <c r="J69" i="25"/>
  <c r="H69" i="25"/>
  <c r="I69" i="25" s="1"/>
  <c r="E69" i="25"/>
  <c r="AE68" i="25"/>
  <c r="AD68" i="25"/>
  <c r="AC68" i="25"/>
  <c r="J68" i="25"/>
  <c r="I68" i="25"/>
  <c r="H68" i="25"/>
  <c r="E68" i="25"/>
  <c r="AE67" i="25"/>
  <c r="AD67" i="25"/>
  <c r="AC67" i="25"/>
  <c r="H67" i="25"/>
  <c r="I67" i="25" s="1"/>
  <c r="J67" i="25" s="1"/>
  <c r="E67" i="25"/>
  <c r="H66" i="25" s="1"/>
  <c r="I66" i="25" s="1"/>
  <c r="J66" i="25" s="1"/>
  <c r="AE66" i="25"/>
  <c r="E66" i="25"/>
  <c r="H65" i="25" s="1"/>
  <c r="I65" i="25" s="1"/>
  <c r="J65" i="25" s="1"/>
  <c r="AE65" i="25"/>
  <c r="K65" i="25"/>
  <c r="L65" i="25" s="1"/>
  <c r="R65" i="25" s="1"/>
  <c r="E65" i="25"/>
  <c r="H64" i="25" s="1"/>
  <c r="I64" i="25" s="1"/>
  <c r="J64" i="25" s="1"/>
  <c r="AE64" i="25"/>
  <c r="E64" i="25"/>
  <c r="AE63" i="25"/>
  <c r="AD63" i="25"/>
  <c r="J63" i="25"/>
  <c r="I63" i="25"/>
  <c r="H63" i="25"/>
  <c r="E63" i="25"/>
  <c r="H62" i="25" s="1"/>
  <c r="AE62" i="25"/>
  <c r="AD62" i="25"/>
  <c r="AC62" i="25"/>
  <c r="R62" i="25"/>
  <c r="K62" i="25"/>
  <c r="L62" i="25" s="1"/>
  <c r="I62" i="25"/>
  <c r="J62" i="25" s="1"/>
  <c r="E62" i="25"/>
  <c r="AE61" i="25"/>
  <c r="AD61" i="25"/>
  <c r="AC61" i="25"/>
  <c r="H61" i="25"/>
  <c r="I61" i="25" s="1"/>
  <c r="J61" i="25" s="1"/>
  <c r="E61" i="25"/>
  <c r="AE60" i="25"/>
  <c r="AD60" i="25"/>
  <c r="I60" i="25"/>
  <c r="J60" i="25" s="1"/>
  <c r="H60" i="25"/>
  <c r="E60" i="25"/>
  <c r="B60" i="25"/>
  <c r="AD64" i="25" s="1"/>
  <c r="AE59" i="25"/>
  <c r="AD59" i="25"/>
  <c r="AC59" i="25"/>
  <c r="I59" i="25"/>
  <c r="J59" i="25" s="1"/>
  <c r="H59" i="25"/>
  <c r="E59" i="25"/>
  <c r="AE58" i="25"/>
  <c r="AC58" i="25"/>
  <c r="H58" i="25"/>
  <c r="I58" i="25" s="1"/>
  <c r="J58" i="25" s="1"/>
  <c r="B58" i="25"/>
  <c r="E54" i="25"/>
  <c r="H53" i="25" s="1"/>
  <c r="I53" i="25" s="1"/>
  <c r="J53" i="25" s="1"/>
  <c r="AT53" i="25"/>
  <c r="AP53" i="25"/>
  <c r="AA53" i="25"/>
  <c r="K53" i="25"/>
  <c r="L53" i="25" s="1"/>
  <c r="E53" i="25"/>
  <c r="H52" i="25" s="1"/>
  <c r="I52" i="25" s="1"/>
  <c r="J52" i="25" s="1"/>
  <c r="AT52" i="25"/>
  <c r="AR52" i="25"/>
  <c r="AP52" i="25"/>
  <c r="AA52" i="25"/>
  <c r="K52" i="25"/>
  <c r="L52" i="25" s="1"/>
  <c r="E52" i="25"/>
  <c r="AT51" i="25"/>
  <c r="AP51" i="25"/>
  <c r="AA51" i="25"/>
  <c r="H51" i="25"/>
  <c r="I51" i="25" s="1"/>
  <c r="J51" i="25" s="1"/>
  <c r="E51" i="25"/>
  <c r="H50" i="25" s="1"/>
  <c r="I50" i="25" s="1"/>
  <c r="J50" i="25" s="1"/>
  <c r="AT50" i="25"/>
  <c r="AP50" i="25"/>
  <c r="AA50" i="25"/>
  <c r="E50" i="25"/>
  <c r="H49" i="25" s="1"/>
  <c r="I49" i="25" s="1"/>
  <c r="J49" i="25" s="1"/>
  <c r="AT49" i="25"/>
  <c r="AP49" i="25"/>
  <c r="AA49" i="25"/>
  <c r="E49" i="25"/>
  <c r="AT48" i="25"/>
  <c r="AS48" i="25"/>
  <c r="AR48" i="25"/>
  <c r="AP48" i="25"/>
  <c r="AA48" i="25"/>
  <c r="I48" i="25"/>
  <c r="J48" i="25" s="1"/>
  <c r="H48" i="25"/>
  <c r="E48" i="25"/>
  <c r="AT47" i="25"/>
  <c r="AP47" i="25"/>
  <c r="AA47" i="25"/>
  <c r="H47" i="25"/>
  <c r="I47" i="25" s="1"/>
  <c r="J47" i="25" s="1"/>
  <c r="E47" i="25"/>
  <c r="AT46" i="25"/>
  <c r="AS46" i="25"/>
  <c r="AP46" i="25"/>
  <c r="AA46" i="25"/>
  <c r="H46" i="25"/>
  <c r="I46" i="25" s="1"/>
  <c r="J46" i="25" s="1"/>
  <c r="E46" i="25"/>
  <c r="H45" i="25" s="1"/>
  <c r="AT45" i="25"/>
  <c r="AP45" i="25"/>
  <c r="AA45" i="25"/>
  <c r="I45" i="25"/>
  <c r="J45" i="25" s="1"/>
  <c r="E45" i="25"/>
  <c r="H44" i="25" s="1"/>
  <c r="AT44" i="25"/>
  <c r="AP44" i="25"/>
  <c r="AA44" i="25"/>
  <c r="I44" i="25"/>
  <c r="J44" i="25" s="1"/>
  <c r="E44" i="25"/>
  <c r="AT43" i="25"/>
  <c r="AP43" i="25"/>
  <c r="AA43" i="25"/>
  <c r="H43" i="25"/>
  <c r="I43" i="25" s="1"/>
  <c r="J43" i="25" s="1"/>
  <c r="E43" i="25"/>
  <c r="AT42" i="25"/>
  <c r="AS42" i="25"/>
  <c r="AP42" i="25"/>
  <c r="AA42" i="25"/>
  <c r="I42" i="25"/>
  <c r="J42" i="25" s="1"/>
  <c r="H42" i="25"/>
  <c r="E39" i="25"/>
  <c r="H38" i="25" s="1"/>
  <c r="I38" i="25" s="1"/>
  <c r="AT38" i="25"/>
  <c r="AR38" i="25"/>
  <c r="AP38" i="25"/>
  <c r="AM38" i="25"/>
  <c r="AD38" i="25"/>
  <c r="AA38" i="25"/>
  <c r="J38" i="25"/>
  <c r="E38" i="25"/>
  <c r="AT37" i="25"/>
  <c r="AP37" i="25"/>
  <c r="AM37" i="25"/>
  <c r="AD37" i="25"/>
  <c r="AA37" i="25"/>
  <c r="I37" i="25"/>
  <c r="J37" i="25" s="1"/>
  <c r="H37" i="25"/>
  <c r="E37" i="25"/>
  <c r="H36" i="25" s="1"/>
  <c r="I36" i="25" s="1"/>
  <c r="J36" i="25" s="1"/>
  <c r="AT36" i="25"/>
  <c r="AS36" i="25"/>
  <c r="AP36" i="25"/>
  <c r="AM36" i="25"/>
  <c r="AD36" i="25"/>
  <c r="AA36" i="25"/>
  <c r="E36" i="25"/>
  <c r="H35" i="25" s="1"/>
  <c r="I35" i="25" s="1"/>
  <c r="J35" i="25" s="1"/>
  <c r="AT35" i="25"/>
  <c r="AP35" i="25"/>
  <c r="AM35" i="25"/>
  <c r="AD35" i="25"/>
  <c r="AA35" i="25"/>
  <c r="E35" i="25"/>
  <c r="H34" i="25" s="1"/>
  <c r="I34" i="25" s="1"/>
  <c r="J34" i="25" s="1"/>
  <c r="AT34" i="25"/>
  <c r="AS34" i="25"/>
  <c r="AP34" i="25"/>
  <c r="AM34" i="25"/>
  <c r="AD34" i="25"/>
  <c r="AA34" i="25"/>
  <c r="E34" i="25"/>
  <c r="H33" i="25" s="1"/>
  <c r="I33" i="25" s="1"/>
  <c r="AT33" i="25"/>
  <c r="AP33" i="25"/>
  <c r="AM33" i="25"/>
  <c r="AD33" i="25"/>
  <c r="AA33" i="25"/>
  <c r="J33" i="25"/>
  <c r="E33" i="25"/>
  <c r="H32" i="25" s="1"/>
  <c r="I32" i="25" s="1"/>
  <c r="J32" i="25" s="1"/>
  <c r="AT32" i="25"/>
  <c r="AS32" i="25"/>
  <c r="AP32" i="25"/>
  <c r="AM32" i="25"/>
  <c r="AD32" i="25"/>
  <c r="AA32" i="25"/>
  <c r="E32" i="25"/>
  <c r="H31" i="25" s="1"/>
  <c r="AT31" i="25"/>
  <c r="AP31" i="25"/>
  <c r="AM31" i="25"/>
  <c r="AD31" i="25"/>
  <c r="AA31" i="25"/>
  <c r="K31" i="25"/>
  <c r="L31" i="25" s="1"/>
  <c r="I31" i="25"/>
  <c r="J31" i="25" s="1"/>
  <c r="E31" i="25"/>
  <c r="H30" i="25" s="1"/>
  <c r="I30" i="25" s="1"/>
  <c r="J30" i="25" s="1"/>
  <c r="AT30" i="25"/>
  <c r="AP30" i="25"/>
  <c r="AM30" i="25"/>
  <c r="AD30" i="25"/>
  <c r="AA30" i="25"/>
  <c r="E30" i="25"/>
  <c r="H29" i="25" s="1"/>
  <c r="I29" i="25" s="1"/>
  <c r="J29" i="25" s="1"/>
  <c r="AT29" i="25"/>
  <c r="AS29" i="25"/>
  <c r="AP29" i="25"/>
  <c r="AM29" i="25"/>
  <c r="AD29" i="25"/>
  <c r="AA29" i="25"/>
  <c r="K29" i="25"/>
  <c r="L29" i="25" s="1"/>
  <c r="E29" i="25"/>
  <c r="AT28" i="25"/>
  <c r="AS28" i="25"/>
  <c r="AP28" i="25"/>
  <c r="AM28" i="25"/>
  <c r="AD28" i="25"/>
  <c r="AA28" i="25"/>
  <c r="H28" i="25"/>
  <c r="I28" i="25" s="1"/>
  <c r="J28" i="25" s="1"/>
  <c r="E28" i="25"/>
  <c r="AT27" i="25"/>
  <c r="AP27" i="25"/>
  <c r="AM27" i="25"/>
  <c r="AD27" i="25"/>
  <c r="AA27" i="25"/>
  <c r="I27" i="25"/>
  <c r="J27" i="25" s="1"/>
  <c r="H27" i="25"/>
  <c r="K15" i="25"/>
  <c r="I5" i="25"/>
  <c r="B44" i="25" s="1"/>
  <c r="G5" i="25"/>
  <c r="B42" i="25" s="1"/>
  <c r="AR49" i="25" s="1"/>
  <c r="I2" i="25"/>
  <c r="B29" i="25" s="1"/>
  <c r="G2" i="25"/>
  <c r="B27" i="25" s="1"/>
  <c r="E102" i="24"/>
  <c r="H101" i="24" s="1"/>
  <c r="AZ101" i="24"/>
  <c r="AW101" i="24"/>
  <c r="AS101" i="24"/>
  <c r="AG101" i="24"/>
  <c r="I101" i="24"/>
  <c r="J101" i="24" s="1"/>
  <c r="E101" i="24"/>
  <c r="H100" i="24" s="1"/>
  <c r="I100" i="24" s="1"/>
  <c r="J100" i="24" s="1"/>
  <c r="AZ100" i="24"/>
  <c r="AW100" i="24"/>
  <c r="AS100" i="24"/>
  <c r="AG100" i="24"/>
  <c r="K100" i="24"/>
  <c r="L100" i="24" s="1"/>
  <c r="R100" i="24" s="1"/>
  <c r="E100" i="24"/>
  <c r="H99" i="24" s="1"/>
  <c r="I99" i="24" s="1"/>
  <c r="J99" i="24" s="1"/>
  <c r="AZ99" i="24"/>
  <c r="AW99" i="24"/>
  <c r="AU99" i="24"/>
  <c r="AS99" i="24"/>
  <c r="AG99" i="24"/>
  <c r="E99" i="24"/>
  <c r="H98" i="24" s="1"/>
  <c r="I98" i="24" s="1"/>
  <c r="AZ98" i="24"/>
  <c r="AW98" i="24"/>
  <c r="AU98" i="24"/>
  <c r="AS98" i="24"/>
  <c r="AG98" i="24"/>
  <c r="K98" i="24"/>
  <c r="L98" i="24" s="1"/>
  <c r="J98" i="24"/>
  <c r="E98" i="24"/>
  <c r="AZ97" i="24"/>
  <c r="AW97" i="24"/>
  <c r="AU97" i="24"/>
  <c r="AS97" i="24"/>
  <c r="AG97" i="24"/>
  <c r="H97" i="24"/>
  <c r="I97" i="24" s="1"/>
  <c r="J97" i="24" s="1"/>
  <c r="E97" i="24"/>
  <c r="H96" i="24" s="1"/>
  <c r="I96" i="24" s="1"/>
  <c r="AZ96" i="24"/>
  <c r="AW96" i="24"/>
  <c r="AU96" i="24"/>
  <c r="AS96" i="24"/>
  <c r="AG96" i="24"/>
  <c r="K96" i="24"/>
  <c r="L96" i="24" s="1"/>
  <c r="J96" i="24"/>
  <c r="E96" i="24"/>
  <c r="AZ95" i="24"/>
  <c r="AW95" i="24"/>
  <c r="AU95" i="24"/>
  <c r="AS95" i="24"/>
  <c r="AG95" i="24"/>
  <c r="I95" i="24"/>
  <c r="J95" i="24" s="1"/>
  <c r="H95" i="24"/>
  <c r="E95" i="24"/>
  <c r="H94" i="24" s="1"/>
  <c r="I94" i="24" s="1"/>
  <c r="J94" i="24" s="1"/>
  <c r="AZ94" i="24"/>
  <c r="AW94" i="24"/>
  <c r="AV94" i="24"/>
  <c r="AU94" i="24"/>
  <c r="AS94" i="24"/>
  <c r="AG94" i="24"/>
  <c r="E94" i="24"/>
  <c r="H93" i="24" s="1"/>
  <c r="I93" i="24" s="1"/>
  <c r="J93" i="24" s="1"/>
  <c r="AZ93" i="24"/>
  <c r="AW93" i="24"/>
  <c r="AS93" i="24"/>
  <c r="AG93" i="24"/>
  <c r="K93" i="24"/>
  <c r="L93" i="24" s="1"/>
  <c r="E93" i="24"/>
  <c r="AZ92" i="24"/>
  <c r="AW92" i="24"/>
  <c r="AS92" i="24"/>
  <c r="AG92" i="24"/>
  <c r="K92" i="24"/>
  <c r="L92" i="24" s="1"/>
  <c r="R92" i="24" s="1"/>
  <c r="H92" i="24"/>
  <c r="I92" i="24" s="1"/>
  <c r="J92" i="24" s="1"/>
  <c r="E92" i="24"/>
  <c r="H91" i="24" s="1"/>
  <c r="B92" i="24"/>
  <c r="AZ91" i="24"/>
  <c r="AW91" i="24"/>
  <c r="AU91" i="24"/>
  <c r="AS91" i="24"/>
  <c r="AG91" i="24"/>
  <c r="I91" i="24"/>
  <c r="J91" i="24" s="1"/>
  <c r="E91" i="24"/>
  <c r="AZ90" i="24"/>
  <c r="AW90" i="24"/>
  <c r="AS90" i="24"/>
  <c r="AG90" i="24"/>
  <c r="H90" i="24"/>
  <c r="I90" i="24" s="1"/>
  <c r="J90" i="24" s="1"/>
  <c r="B90" i="24"/>
  <c r="AU100" i="24" s="1"/>
  <c r="E86" i="24"/>
  <c r="H85" i="24" s="1"/>
  <c r="AW85" i="24"/>
  <c r="AS85" i="24"/>
  <c r="AG85" i="24"/>
  <c r="K85" i="24"/>
  <c r="L85" i="24" s="1"/>
  <c r="J85" i="24"/>
  <c r="I85" i="24"/>
  <c r="E85" i="24"/>
  <c r="H84" i="24" s="1"/>
  <c r="AW84" i="24"/>
  <c r="AV84" i="24"/>
  <c r="AU84" i="24"/>
  <c r="AS84" i="24"/>
  <c r="AG84" i="24"/>
  <c r="I84" i="24"/>
  <c r="J84" i="24" s="1"/>
  <c r="E84" i="24"/>
  <c r="H83" i="24" s="1"/>
  <c r="I83" i="24" s="1"/>
  <c r="AW83" i="24"/>
  <c r="AS83" i="24"/>
  <c r="AG83" i="24"/>
  <c r="J83" i="24"/>
  <c r="E83" i="24"/>
  <c r="H82" i="24" s="1"/>
  <c r="I82" i="24" s="1"/>
  <c r="J82" i="24" s="1"/>
  <c r="AW82" i="24"/>
  <c r="AS82" i="24"/>
  <c r="AG82" i="24"/>
  <c r="R82" i="24"/>
  <c r="K82" i="24"/>
  <c r="L82" i="24" s="1"/>
  <c r="E82" i="24"/>
  <c r="AW81" i="24"/>
  <c r="AV81" i="24"/>
  <c r="AS81" i="24"/>
  <c r="AG81" i="24"/>
  <c r="K81" i="24"/>
  <c r="L81" i="24" s="1"/>
  <c r="H81" i="24"/>
  <c r="I81" i="24" s="1"/>
  <c r="J81" i="24" s="1"/>
  <c r="E81" i="24"/>
  <c r="AW80" i="24"/>
  <c r="AV80" i="24"/>
  <c r="AS80" i="24"/>
  <c r="AG80" i="24"/>
  <c r="K80" i="24"/>
  <c r="L80" i="24" s="1"/>
  <c r="J80" i="24"/>
  <c r="I80" i="24"/>
  <c r="H80" i="24"/>
  <c r="E80" i="24"/>
  <c r="AW79" i="24"/>
  <c r="AV79" i="24"/>
  <c r="AS79" i="24"/>
  <c r="AG79" i="24"/>
  <c r="J79" i="24"/>
  <c r="H79" i="24"/>
  <c r="I79" i="24" s="1"/>
  <c r="E79" i="24"/>
  <c r="AW78" i="24"/>
  <c r="AS78" i="24"/>
  <c r="AG78" i="24"/>
  <c r="H78" i="24"/>
  <c r="I78" i="24" s="1"/>
  <c r="J78" i="24" s="1"/>
  <c r="E78" i="24"/>
  <c r="H77" i="24" s="1"/>
  <c r="I77" i="24" s="1"/>
  <c r="J77" i="24" s="1"/>
  <c r="AW77" i="24"/>
  <c r="AS77" i="24"/>
  <c r="AG77" i="24"/>
  <c r="E77" i="24"/>
  <c r="H76" i="24" s="1"/>
  <c r="I76" i="24" s="1"/>
  <c r="J76" i="24" s="1"/>
  <c r="AW76" i="24"/>
  <c r="AU76" i="24"/>
  <c r="AS76" i="24"/>
  <c r="AG76" i="24"/>
  <c r="L76" i="24"/>
  <c r="K76" i="24"/>
  <c r="E76" i="24"/>
  <c r="B76" i="24"/>
  <c r="AW75" i="24"/>
  <c r="AV75" i="24"/>
  <c r="AS75" i="24"/>
  <c r="AG75" i="24"/>
  <c r="L75" i="24"/>
  <c r="K75" i="24"/>
  <c r="H75" i="24"/>
  <c r="I75" i="24" s="1"/>
  <c r="J75" i="24" s="1"/>
  <c r="E75" i="24"/>
  <c r="AW74" i="24"/>
  <c r="AV74" i="24"/>
  <c r="AS74" i="24"/>
  <c r="AG74" i="24"/>
  <c r="H74" i="24"/>
  <c r="I74" i="24" s="1"/>
  <c r="J74" i="24" s="1"/>
  <c r="B74" i="24"/>
  <c r="AU82" i="24" s="1"/>
  <c r="E70" i="24"/>
  <c r="AE69" i="24"/>
  <c r="AD69" i="24"/>
  <c r="H69" i="24"/>
  <c r="I69" i="24" s="1"/>
  <c r="J69" i="24" s="1"/>
  <c r="E69" i="24"/>
  <c r="AE68" i="24"/>
  <c r="H68" i="24"/>
  <c r="I68" i="24" s="1"/>
  <c r="J68" i="24" s="1"/>
  <c r="E68" i="24"/>
  <c r="AE67" i="24"/>
  <c r="H67" i="24"/>
  <c r="I67" i="24" s="1"/>
  <c r="J67" i="24" s="1"/>
  <c r="E67" i="24"/>
  <c r="H66" i="24" s="1"/>
  <c r="I66" i="24" s="1"/>
  <c r="AE66" i="24"/>
  <c r="J66" i="24"/>
  <c r="E66" i="24"/>
  <c r="H65" i="24" s="1"/>
  <c r="I65" i="24" s="1"/>
  <c r="J65" i="24" s="1"/>
  <c r="AE65" i="24"/>
  <c r="AD65" i="24"/>
  <c r="E65" i="24"/>
  <c r="AE64" i="24"/>
  <c r="H64" i="24"/>
  <c r="I64" i="24" s="1"/>
  <c r="J64" i="24" s="1"/>
  <c r="E64" i="24"/>
  <c r="AE63" i="24"/>
  <c r="AD63" i="24"/>
  <c r="J63" i="24"/>
  <c r="I63" i="24"/>
  <c r="H63" i="24"/>
  <c r="E63" i="24"/>
  <c r="H62" i="24" s="1"/>
  <c r="I62" i="24" s="1"/>
  <c r="J62" i="24" s="1"/>
  <c r="AE62" i="24"/>
  <c r="AD62" i="24"/>
  <c r="E62" i="24"/>
  <c r="AE61" i="24"/>
  <c r="AD61" i="24"/>
  <c r="AC61" i="24"/>
  <c r="H61" i="24"/>
  <c r="I61" i="24" s="1"/>
  <c r="J61" i="24" s="1"/>
  <c r="E61" i="24"/>
  <c r="AE60" i="24"/>
  <c r="H60" i="24"/>
  <c r="I60" i="24" s="1"/>
  <c r="J60" i="24" s="1"/>
  <c r="E60" i="24"/>
  <c r="H59" i="24" s="1"/>
  <c r="I59" i="24" s="1"/>
  <c r="J59" i="24" s="1"/>
  <c r="B60" i="24"/>
  <c r="AD64" i="24" s="1"/>
  <c r="AE59" i="24"/>
  <c r="E59" i="24"/>
  <c r="H58" i="24" s="1"/>
  <c r="I58" i="24" s="1"/>
  <c r="AE58" i="24"/>
  <c r="J58" i="24"/>
  <c r="B58" i="24"/>
  <c r="E54" i="24"/>
  <c r="H53" i="24" s="1"/>
  <c r="AT53" i="24"/>
  <c r="AP53" i="24"/>
  <c r="AA53" i="24"/>
  <c r="I53" i="24"/>
  <c r="J53" i="24" s="1"/>
  <c r="E53" i="24"/>
  <c r="H52" i="24" s="1"/>
  <c r="AT52" i="24"/>
  <c r="AP52" i="24"/>
  <c r="AA52" i="24"/>
  <c r="I52" i="24"/>
  <c r="J52" i="24" s="1"/>
  <c r="E52" i="24"/>
  <c r="AT51" i="24"/>
  <c r="AP51" i="24"/>
  <c r="AA51" i="24"/>
  <c r="H51" i="24"/>
  <c r="I51" i="24" s="1"/>
  <c r="J51" i="24" s="1"/>
  <c r="E51" i="24"/>
  <c r="H50" i="24" s="1"/>
  <c r="I50" i="24" s="1"/>
  <c r="J50" i="24" s="1"/>
  <c r="AT50" i="24"/>
  <c r="AP50" i="24"/>
  <c r="AA50" i="24"/>
  <c r="E50" i="24"/>
  <c r="H49" i="24" s="1"/>
  <c r="I49" i="24" s="1"/>
  <c r="J49" i="24" s="1"/>
  <c r="AT49" i="24"/>
  <c r="AP49" i="24"/>
  <c r="AA49" i="24"/>
  <c r="E49" i="24"/>
  <c r="AT48" i="24"/>
  <c r="AP48" i="24"/>
  <c r="AA48" i="24"/>
  <c r="I48" i="24"/>
  <c r="J48" i="24" s="1"/>
  <c r="H48" i="24"/>
  <c r="E48" i="24"/>
  <c r="H47" i="24" s="1"/>
  <c r="I47" i="24" s="1"/>
  <c r="J47" i="24" s="1"/>
  <c r="AT47" i="24"/>
  <c r="AP47" i="24"/>
  <c r="AA47" i="24"/>
  <c r="E47" i="24"/>
  <c r="AT46" i="24"/>
  <c r="AP46" i="24"/>
  <c r="AA46" i="24"/>
  <c r="J46" i="24"/>
  <c r="I46" i="24"/>
  <c r="H46" i="24"/>
  <c r="E46" i="24"/>
  <c r="AT45" i="24"/>
  <c r="AP45" i="24"/>
  <c r="AA45" i="24"/>
  <c r="H45" i="24"/>
  <c r="I45" i="24" s="1"/>
  <c r="J45" i="24" s="1"/>
  <c r="E45" i="24"/>
  <c r="H44" i="24" s="1"/>
  <c r="I44" i="24" s="1"/>
  <c r="J44" i="24" s="1"/>
  <c r="AT44" i="24"/>
  <c r="AP44" i="24"/>
  <c r="AA44" i="24"/>
  <c r="E44" i="24"/>
  <c r="B44" i="24"/>
  <c r="AT43" i="24"/>
  <c r="AP43" i="24"/>
  <c r="AA43" i="24"/>
  <c r="H43" i="24"/>
  <c r="I43" i="24" s="1"/>
  <c r="J43" i="24" s="1"/>
  <c r="E43" i="24"/>
  <c r="AT42" i="24"/>
  <c r="AP42" i="24"/>
  <c r="AA42" i="24"/>
  <c r="I42" i="24"/>
  <c r="J42" i="24" s="1"/>
  <c r="H42" i="24"/>
  <c r="E39" i="24"/>
  <c r="H38" i="24" s="1"/>
  <c r="I38" i="24" s="1"/>
  <c r="J38" i="24" s="1"/>
  <c r="AT38" i="24"/>
  <c r="AP38" i="24"/>
  <c r="AM38" i="24"/>
  <c r="AD38" i="24"/>
  <c r="AA38" i="24"/>
  <c r="E38" i="24"/>
  <c r="AT37" i="24"/>
  <c r="AS37" i="24"/>
  <c r="AP37" i="24"/>
  <c r="AM37" i="24"/>
  <c r="AD37" i="24"/>
  <c r="AA37" i="24"/>
  <c r="H37" i="24"/>
  <c r="I37" i="24" s="1"/>
  <c r="J37" i="24" s="1"/>
  <c r="E37" i="24"/>
  <c r="H36" i="24" s="1"/>
  <c r="I36" i="24" s="1"/>
  <c r="J36" i="24" s="1"/>
  <c r="AT36" i="24"/>
  <c r="AP36" i="24"/>
  <c r="AM36" i="24"/>
  <c r="AD36" i="24"/>
  <c r="AA36" i="24"/>
  <c r="K36" i="24"/>
  <c r="L36" i="24" s="1"/>
  <c r="E36" i="24"/>
  <c r="AT35" i="24"/>
  <c r="AS35" i="24"/>
  <c r="AP35" i="24"/>
  <c r="AM35" i="24"/>
  <c r="AD35" i="24"/>
  <c r="AA35" i="24"/>
  <c r="H35" i="24"/>
  <c r="I35" i="24" s="1"/>
  <c r="J35" i="24" s="1"/>
  <c r="E35" i="24"/>
  <c r="H34" i="24" s="1"/>
  <c r="I34" i="24" s="1"/>
  <c r="J34" i="24" s="1"/>
  <c r="AT34" i="24"/>
  <c r="AP34" i="24"/>
  <c r="AM34" i="24"/>
  <c r="AD34" i="24"/>
  <c r="AA34" i="24"/>
  <c r="E34" i="24"/>
  <c r="AT33" i="24"/>
  <c r="AS33" i="24"/>
  <c r="AP33" i="24"/>
  <c r="AM33" i="24"/>
  <c r="AD33" i="24"/>
  <c r="AA33" i="24"/>
  <c r="H33" i="24"/>
  <c r="I33" i="24" s="1"/>
  <c r="J33" i="24" s="1"/>
  <c r="E33" i="24"/>
  <c r="H32" i="24" s="1"/>
  <c r="I32" i="24" s="1"/>
  <c r="J32" i="24" s="1"/>
  <c r="AT32" i="24"/>
  <c r="AP32" i="24"/>
  <c r="AM32" i="24"/>
  <c r="AD32" i="24"/>
  <c r="AA32" i="24"/>
  <c r="E32" i="24"/>
  <c r="AT31" i="24"/>
  <c r="AS31" i="24"/>
  <c r="AP31" i="24"/>
  <c r="AM31" i="24"/>
  <c r="AD31" i="24"/>
  <c r="AA31" i="24"/>
  <c r="I31" i="24"/>
  <c r="J31" i="24" s="1"/>
  <c r="H31" i="24"/>
  <c r="E31" i="24"/>
  <c r="H30" i="24" s="1"/>
  <c r="I30" i="24" s="1"/>
  <c r="AT30" i="24"/>
  <c r="AS30" i="24"/>
  <c r="AP30" i="24"/>
  <c r="AM30" i="24"/>
  <c r="AD30" i="24"/>
  <c r="AA30" i="24"/>
  <c r="J30" i="24"/>
  <c r="E30" i="24"/>
  <c r="H29" i="24" s="1"/>
  <c r="AT29" i="24"/>
  <c r="AS29" i="24"/>
  <c r="AP29" i="24"/>
  <c r="AM29" i="24"/>
  <c r="AD29" i="24"/>
  <c r="AA29" i="24"/>
  <c r="J29" i="24"/>
  <c r="I29" i="24"/>
  <c r="E29" i="24"/>
  <c r="B29" i="24"/>
  <c r="AS38" i="24" s="1"/>
  <c r="AT28" i="24"/>
  <c r="AS28" i="24"/>
  <c r="AP28" i="24"/>
  <c r="AM28" i="24"/>
  <c r="AD28" i="24"/>
  <c r="AA28" i="24"/>
  <c r="H28" i="24"/>
  <c r="I28" i="24" s="1"/>
  <c r="J28" i="24" s="1"/>
  <c r="E28" i="24"/>
  <c r="AT27" i="24"/>
  <c r="AS27" i="24"/>
  <c r="AP27" i="24"/>
  <c r="AM27" i="24"/>
  <c r="AD27" i="24"/>
  <c r="AA27" i="24"/>
  <c r="H27" i="24"/>
  <c r="I27" i="24" s="1"/>
  <c r="J27" i="24" s="1"/>
  <c r="K15" i="24"/>
  <c r="I5" i="24"/>
  <c r="G5" i="24"/>
  <c r="B42" i="24" s="1"/>
  <c r="I2" i="24"/>
  <c r="G2" i="24"/>
  <c r="B27" i="24" s="1"/>
  <c r="E102" i="23"/>
  <c r="H101" i="23" s="1"/>
  <c r="AZ101" i="23"/>
  <c r="AW101" i="23"/>
  <c r="AV101" i="23"/>
  <c r="AU101" i="23"/>
  <c r="AS101" i="23"/>
  <c r="AG101" i="23"/>
  <c r="L101" i="23"/>
  <c r="K101" i="23"/>
  <c r="I101" i="23"/>
  <c r="J101" i="23" s="1"/>
  <c r="E101" i="23"/>
  <c r="AZ100" i="23"/>
  <c r="AW100" i="23"/>
  <c r="AS100" i="23"/>
  <c r="AG100" i="23"/>
  <c r="I100" i="23"/>
  <c r="J100" i="23" s="1"/>
  <c r="H100" i="23"/>
  <c r="E100" i="23"/>
  <c r="H99" i="23" s="1"/>
  <c r="I99" i="23" s="1"/>
  <c r="J99" i="23" s="1"/>
  <c r="AZ99" i="23"/>
  <c r="AW99" i="23"/>
  <c r="AU99" i="23"/>
  <c r="AS99" i="23"/>
  <c r="AG99" i="23"/>
  <c r="L99" i="23"/>
  <c r="R99" i="23" s="1"/>
  <c r="K99" i="23"/>
  <c r="E99" i="23"/>
  <c r="H98" i="23" s="1"/>
  <c r="I98" i="23" s="1"/>
  <c r="J98" i="23" s="1"/>
  <c r="AZ98" i="23"/>
  <c r="AW98" i="23"/>
  <c r="AU98" i="23"/>
  <c r="AS98" i="23"/>
  <c r="AG98" i="23"/>
  <c r="E98" i="23"/>
  <c r="H97" i="23" s="1"/>
  <c r="I97" i="23" s="1"/>
  <c r="AZ97" i="23"/>
  <c r="AW97" i="23"/>
  <c r="AU97" i="23"/>
  <c r="AS97" i="23"/>
  <c r="AG97" i="23"/>
  <c r="R97" i="23"/>
  <c r="L97" i="23"/>
  <c r="K97" i="23"/>
  <c r="J97" i="23"/>
  <c r="E97" i="23"/>
  <c r="H96" i="23" s="1"/>
  <c r="AZ96" i="23"/>
  <c r="AW96" i="23"/>
  <c r="AU96" i="23"/>
  <c r="AS96" i="23"/>
  <c r="AG96" i="23"/>
  <c r="I96" i="23"/>
  <c r="J96" i="23" s="1"/>
  <c r="E96" i="23"/>
  <c r="H95" i="23" s="1"/>
  <c r="I95" i="23" s="1"/>
  <c r="J95" i="23" s="1"/>
  <c r="AZ95" i="23"/>
  <c r="AW95" i="23"/>
  <c r="AU95" i="23"/>
  <c r="AS95" i="23"/>
  <c r="AG95" i="23"/>
  <c r="L95" i="23"/>
  <c r="R95" i="23" s="1"/>
  <c r="K95" i="23"/>
  <c r="E95" i="23"/>
  <c r="AZ94" i="23"/>
  <c r="AW94" i="23"/>
  <c r="AU94" i="23"/>
  <c r="AS94" i="23"/>
  <c r="AG94" i="23"/>
  <c r="R94" i="23"/>
  <c r="K94" i="23"/>
  <c r="L94" i="23" s="1"/>
  <c r="H94" i="23"/>
  <c r="I94" i="23" s="1"/>
  <c r="J94" i="23" s="1"/>
  <c r="E94" i="23"/>
  <c r="AZ93" i="23"/>
  <c r="AW93" i="23"/>
  <c r="AV93" i="23"/>
  <c r="AS93" i="23"/>
  <c r="AG93" i="23"/>
  <c r="K93" i="23"/>
  <c r="L93" i="23" s="1"/>
  <c r="R93" i="23" s="1"/>
  <c r="H93" i="23"/>
  <c r="I93" i="23" s="1"/>
  <c r="J93" i="23" s="1"/>
  <c r="E93" i="23"/>
  <c r="AZ92" i="23"/>
  <c r="AW92" i="23"/>
  <c r="AV92" i="23"/>
  <c r="AU92" i="23"/>
  <c r="AS92" i="23"/>
  <c r="AG92" i="23"/>
  <c r="R92" i="23"/>
  <c r="K92" i="23"/>
  <c r="L92" i="23" s="1"/>
  <c r="H92" i="23"/>
  <c r="I92" i="23" s="1"/>
  <c r="J92" i="23" s="1"/>
  <c r="E92" i="23"/>
  <c r="B92" i="23"/>
  <c r="AZ91" i="23"/>
  <c r="AW91" i="23"/>
  <c r="AS91" i="23"/>
  <c r="AG91" i="23"/>
  <c r="I91" i="23"/>
  <c r="J91" i="23" s="1"/>
  <c r="H91" i="23"/>
  <c r="E91" i="23"/>
  <c r="H90" i="23" s="1"/>
  <c r="AZ90" i="23"/>
  <c r="AW90" i="23"/>
  <c r="AV90" i="23"/>
  <c r="AU90" i="23"/>
  <c r="AS90" i="23"/>
  <c r="AG90" i="23"/>
  <c r="L90" i="23"/>
  <c r="K90" i="23"/>
  <c r="I90" i="23"/>
  <c r="J90" i="23" s="1"/>
  <c r="B90" i="23"/>
  <c r="AU93" i="23" s="1"/>
  <c r="E86" i="23"/>
  <c r="H85" i="23" s="1"/>
  <c r="I85" i="23" s="1"/>
  <c r="J85" i="23" s="1"/>
  <c r="AW85" i="23"/>
  <c r="AS85" i="23"/>
  <c r="AG85" i="23"/>
  <c r="E85" i="23"/>
  <c r="AW84" i="23"/>
  <c r="AU84" i="23"/>
  <c r="AS84" i="23"/>
  <c r="AG84" i="23"/>
  <c r="R84" i="23"/>
  <c r="K84" i="23"/>
  <c r="L84" i="23" s="1"/>
  <c r="H84" i="23"/>
  <c r="I84" i="23" s="1"/>
  <c r="J84" i="23" s="1"/>
  <c r="E84" i="23"/>
  <c r="AW83" i="23"/>
  <c r="AV83" i="23"/>
  <c r="AU83" i="23"/>
  <c r="AS83" i="23"/>
  <c r="AG83" i="23"/>
  <c r="K83" i="23"/>
  <c r="L83" i="23" s="1"/>
  <c r="I83" i="23"/>
  <c r="J83" i="23" s="1"/>
  <c r="H83" i="23"/>
  <c r="E83" i="23"/>
  <c r="AW82" i="23"/>
  <c r="AU82" i="23"/>
  <c r="AS82" i="23"/>
  <c r="AG82" i="23"/>
  <c r="L82" i="23"/>
  <c r="K82" i="23"/>
  <c r="J82" i="23"/>
  <c r="H82" i="23"/>
  <c r="I82" i="23" s="1"/>
  <c r="E82" i="23"/>
  <c r="H81" i="23" s="1"/>
  <c r="I81" i="23" s="1"/>
  <c r="J81" i="23" s="1"/>
  <c r="AW81" i="23"/>
  <c r="AV81" i="23"/>
  <c r="AS81" i="23"/>
  <c r="AG81" i="23"/>
  <c r="K81" i="23"/>
  <c r="L81" i="23" s="1"/>
  <c r="R81" i="23" s="1"/>
  <c r="E81" i="23"/>
  <c r="AW80" i="23"/>
  <c r="AS80" i="23"/>
  <c r="AG80" i="23"/>
  <c r="I80" i="23"/>
  <c r="J80" i="23" s="1"/>
  <c r="H80" i="23"/>
  <c r="E80" i="23"/>
  <c r="AW79" i="23"/>
  <c r="AU79" i="23"/>
  <c r="AS79" i="23"/>
  <c r="AG79" i="23"/>
  <c r="J79" i="23"/>
  <c r="I79" i="23"/>
  <c r="H79" i="23"/>
  <c r="E79" i="23"/>
  <c r="H78" i="23" s="1"/>
  <c r="AW78" i="23"/>
  <c r="AV78" i="23"/>
  <c r="AU78" i="23"/>
  <c r="AS78" i="23"/>
  <c r="AG78" i="23"/>
  <c r="K78" i="23"/>
  <c r="L78" i="23" s="1"/>
  <c r="I78" i="23"/>
  <c r="J78" i="23" s="1"/>
  <c r="E78" i="23"/>
  <c r="AW77" i="23"/>
  <c r="AU77" i="23"/>
  <c r="AS77" i="23"/>
  <c r="AG77" i="23"/>
  <c r="L77" i="23"/>
  <c r="K77" i="23"/>
  <c r="J77" i="23"/>
  <c r="H77" i="23"/>
  <c r="I77" i="23" s="1"/>
  <c r="E77" i="23"/>
  <c r="H76" i="23" s="1"/>
  <c r="I76" i="23" s="1"/>
  <c r="J76" i="23" s="1"/>
  <c r="AW76" i="23"/>
  <c r="AV76" i="23"/>
  <c r="AS76" i="23"/>
  <c r="AG76" i="23"/>
  <c r="K76" i="23"/>
  <c r="L76" i="23" s="1"/>
  <c r="E76" i="23"/>
  <c r="H75" i="23" s="1"/>
  <c r="B76" i="23"/>
  <c r="AV99" i="23" s="1"/>
  <c r="AW75" i="23"/>
  <c r="AU75" i="23"/>
  <c r="AS75" i="23"/>
  <c r="AG75" i="23"/>
  <c r="J75" i="23"/>
  <c r="I75" i="23"/>
  <c r="E75" i="23"/>
  <c r="H74" i="23" s="1"/>
  <c r="I74" i="23" s="1"/>
  <c r="J74" i="23" s="1"/>
  <c r="AW74" i="23"/>
  <c r="AV74" i="23"/>
  <c r="AU74" i="23"/>
  <c r="AS74" i="23"/>
  <c r="AG74" i="23"/>
  <c r="K74" i="23"/>
  <c r="L74" i="23" s="1"/>
  <c r="B74" i="23"/>
  <c r="K85" i="23" s="1"/>
  <c r="L85" i="23" s="1"/>
  <c r="E70" i="23"/>
  <c r="AE69" i="23"/>
  <c r="AD69" i="23"/>
  <c r="I69" i="23"/>
  <c r="J69" i="23" s="1"/>
  <c r="H69" i="23"/>
  <c r="E69" i="23"/>
  <c r="AE68" i="23"/>
  <c r="AD68" i="23"/>
  <c r="I68" i="23"/>
  <c r="J68" i="23" s="1"/>
  <c r="H68" i="23"/>
  <c r="E68" i="23"/>
  <c r="AE67" i="23"/>
  <c r="AD67" i="23"/>
  <c r="K67" i="23"/>
  <c r="L67" i="23" s="1"/>
  <c r="J67" i="23"/>
  <c r="H67" i="23"/>
  <c r="I67" i="23" s="1"/>
  <c r="E67" i="23"/>
  <c r="AE66" i="23"/>
  <c r="AD66" i="23"/>
  <c r="J66" i="23"/>
  <c r="I66" i="23"/>
  <c r="H66" i="23"/>
  <c r="E66" i="23"/>
  <c r="AE65" i="23"/>
  <c r="AD65" i="23"/>
  <c r="AC65" i="23"/>
  <c r="I65" i="23"/>
  <c r="J65" i="23" s="1"/>
  <c r="H65" i="23"/>
  <c r="E65" i="23"/>
  <c r="AE64" i="23"/>
  <c r="AC64" i="23"/>
  <c r="L64" i="23"/>
  <c r="K64" i="23"/>
  <c r="H64" i="23"/>
  <c r="I64" i="23" s="1"/>
  <c r="J64" i="23" s="1"/>
  <c r="E64" i="23"/>
  <c r="H63" i="23" s="1"/>
  <c r="I63" i="23" s="1"/>
  <c r="AE63" i="23"/>
  <c r="K63" i="23"/>
  <c r="L63" i="23" s="1"/>
  <c r="J63" i="23"/>
  <c r="E63" i="23"/>
  <c r="H62" i="23" s="1"/>
  <c r="I62" i="23" s="1"/>
  <c r="AE62" i="23"/>
  <c r="AD62" i="23"/>
  <c r="K62" i="23"/>
  <c r="L62" i="23" s="1"/>
  <c r="J62" i="23"/>
  <c r="E62" i="23"/>
  <c r="H61" i="23" s="1"/>
  <c r="AE61" i="23"/>
  <c r="AD61" i="23"/>
  <c r="J61" i="23"/>
  <c r="I61" i="23"/>
  <c r="E61" i="23"/>
  <c r="AE60" i="23"/>
  <c r="AD60" i="23"/>
  <c r="AC60" i="23"/>
  <c r="I60" i="23"/>
  <c r="J60" i="23" s="1"/>
  <c r="H60" i="23"/>
  <c r="E60" i="23"/>
  <c r="B60" i="23"/>
  <c r="AD63" i="23" s="1"/>
  <c r="AE59" i="23"/>
  <c r="AD59" i="23"/>
  <c r="K59" i="23"/>
  <c r="L59" i="23" s="1"/>
  <c r="H59" i="23"/>
  <c r="I59" i="23" s="1"/>
  <c r="J59" i="23" s="1"/>
  <c r="E59" i="23"/>
  <c r="AE58" i="23"/>
  <c r="AD58" i="23"/>
  <c r="H58" i="23"/>
  <c r="I58" i="23" s="1"/>
  <c r="J58" i="23" s="1"/>
  <c r="B58" i="23"/>
  <c r="E54" i="23"/>
  <c r="AT53" i="23"/>
  <c r="AP53" i="23"/>
  <c r="AA53" i="23"/>
  <c r="K53" i="23"/>
  <c r="L53" i="23" s="1"/>
  <c r="J53" i="23"/>
  <c r="H53" i="23"/>
  <c r="I53" i="23" s="1"/>
  <c r="E53" i="23"/>
  <c r="AT52" i="23"/>
  <c r="AS52" i="23"/>
  <c r="AP52" i="23"/>
  <c r="AA52" i="23"/>
  <c r="H52" i="23"/>
  <c r="I52" i="23" s="1"/>
  <c r="J52" i="23" s="1"/>
  <c r="E52" i="23"/>
  <c r="AT51" i="23"/>
  <c r="AP51" i="23"/>
  <c r="AA51" i="23"/>
  <c r="H51" i="23"/>
  <c r="I51" i="23" s="1"/>
  <c r="J51" i="23" s="1"/>
  <c r="E51" i="23"/>
  <c r="H50" i="23" s="1"/>
  <c r="I50" i="23" s="1"/>
  <c r="AT50" i="23"/>
  <c r="AP50" i="23"/>
  <c r="AA50" i="23"/>
  <c r="J50" i="23"/>
  <c r="E50" i="23"/>
  <c r="AT49" i="23"/>
  <c r="AS49" i="23"/>
  <c r="AP49" i="23"/>
  <c r="AA49" i="23"/>
  <c r="I49" i="23"/>
  <c r="J49" i="23" s="1"/>
  <c r="H49" i="23"/>
  <c r="E49" i="23"/>
  <c r="AT48" i="23"/>
  <c r="AS48" i="23"/>
  <c r="AR48" i="23"/>
  <c r="AP48" i="23"/>
  <c r="AA48" i="23"/>
  <c r="H48" i="23"/>
  <c r="I48" i="23" s="1"/>
  <c r="J48" i="23" s="1"/>
  <c r="E48" i="23"/>
  <c r="AT47" i="23"/>
  <c r="AP47" i="23"/>
  <c r="AA47" i="23"/>
  <c r="H47" i="23"/>
  <c r="I47" i="23" s="1"/>
  <c r="J47" i="23" s="1"/>
  <c r="E47" i="23"/>
  <c r="AT46" i="23"/>
  <c r="AP46" i="23"/>
  <c r="AA46" i="23"/>
  <c r="H46" i="23"/>
  <c r="I46" i="23" s="1"/>
  <c r="J46" i="23" s="1"/>
  <c r="E46" i="23"/>
  <c r="AT45" i="23"/>
  <c r="AP45" i="23"/>
  <c r="AA45" i="23"/>
  <c r="H45" i="23"/>
  <c r="I45" i="23" s="1"/>
  <c r="J45" i="23" s="1"/>
  <c r="E45" i="23"/>
  <c r="AT44" i="23"/>
  <c r="AS44" i="23"/>
  <c r="AP44" i="23"/>
  <c r="AA44" i="23"/>
  <c r="I44" i="23"/>
  <c r="J44" i="23" s="1"/>
  <c r="H44" i="23"/>
  <c r="E44" i="23"/>
  <c r="B44" i="23"/>
  <c r="AT43" i="23"/>
  <c r="AS43" i="23"/>
  <c r="AP43" i="23"/>
  <c r="AA43" i="23"/>
  <c r="H43" i="23"/>
  <c r="I43" i="23" s="1"/>
  <c r="J43" i="23" s="1"/>
  <c r="E43" i="23"/>
  <c r="AT42" i="23"/>
  <c r="AP42" i="23"/>
  <c r="AA42" i="23"/>
  <c r="H42" i="23"/>
  <c r="I42" i="23" s="1"/>
  <c r="J42" i="23" s="1"/>
  <c r="B42" i="23"/>
  <c r="E39" i="23"/>
  <c r="H38" i="23" s="1"/>
  <c r="I38" i="23" s="1"/>
  <c r="J38" i="23" s="1"/>
  <c r="AT38" i="23"/>
  <c r="AP38" i="23"/>
  <c r="AM38" i="23"/>
  <c r="AD38" i="23"/>
  <c r="AA38" i="23"/>
  <c r="E38" i="23"/>
  <c r="H37" i="23" s="1"/>
  <c r="I37" i="23" s="1"/>
  <c r="AT37" i="23"/>
  <c r="AP37" i="23"/>
  <c r="AM37" i="23"/>
  <c r="AD37" i="23"/>
  <c r="AA37" i="23"/>
  <c r="K37" i="23"/>
  <c r="L37" i="23" s="1"/>
  <c r="J37" i="23"/>
  <c r="E37" i="23"/>
  <c r="AT36" i="23"/>
  <c r="AS36" i="23"/>
  <c r="AP36" i="23"/>
  <c r="AM36" i="23"/>
  <c r="AD36" i="23"/>
  <c r="AA36" i="23"/>
  <c r="H36" i="23"/>
  <c r="I36" i="23" s="1"/>
  <c r="J36" i="23" s="1"/>
  <c r="E36" i="23"/>
  <c r="H35" i="23" s="1"/>
  <c r="I35" i="23" s="1"/>
  <c r="J35" i="23" s="1"/>
  <c r="AT35" i="23"/>
  <c r="AP35" i="23"/>
  <c r="AM35" i="23"/>
  <c r="AD35" i="23"/>
  <c r="AA35" i="23"/>
  <c r="E35" i="23"/>
  <c r="AT34" i="23"/>
  <c r="AP34" i="23"/>
  <c r="AM34" i="23"/>
  <c r="AD34" i="23"/>
  <c r="AA34" i="23"/>
  <c r="I34" i="23"/>
  <c r="J34" i="23" s="1"/>
  <c r="H34" i="23"/>
  <c r="E34" i="23"/>
  <c r="H33" i="23" s="1"/>
  <c r="I33" i="23" s="1"/>
  <c r="J33" i="23" s="1"/>
  <c r="AT33" i="23"/>
  <c r="AP33" i="23"/>
  <c r="AM33" i="23"/>
  <c r="AD33" i="23"/>
  <c r="AA33" i="23"/>
  <c r="E33" i="23"/>
  <c r="AT32" i="23"/>
  <c r="AS32" i="23"/>
  <c r="AR32" i="23"/>
  <c r="AP32" i="23"/>
  <c r="AM32" i="23"/>
  <c r="AD32" i="23"/>
  <c r="AA32" i="23"/>
  <c r="H32" i="23"/>
  <c r="I32" i="23" s="1"/>
  <c r="J32" i="23" s="1"/>
  <c r="E32" i="23"/>
  <c r="H31" i="23" s="1"/>
  <c r="I31" i="23" s="1"/>
  <c r="J31" i="23" s="1"/>
  <c r="AT31" i="23"/>
  <c r="AP31" i="23"/>
  <c r="AM31" i="23"/>
  <c r="AD31" i="23"/>
  <c r="AA31" i="23"/>
  <c r="E31" i="23"/>
  <c r="H30" i="23" s="1"/>
  <c r="AT30" i="23"/>
  <c r="AP30" i="23"/>
  <c r="AM30" i="23"/>
  <c r="AD30" i="23"/>
  <c r="AA30" i="23"/>
  <c r="I30" i="23"/>
  <c r="J30" i="23" s="1"/>
  <c r="E30" i="23"/>
  <c r="H29" i="23" s="1"/>
  <c r="I29" i="23" s="1"/>
  <c r="AT29" i="23"/>
  <c r="AS29" i="23"/>
  <c r="AR29" i="23"/>
  <c r="AP29" i="23"/>
  <c r="AM29" i="23"/>
  <c r="AD29" i="23"/>
  <c r="AA29" i="23"/>
  <c r="J29" i="23"/>
  <c r="E29" i="23"/>
  <c r="H28" i="23" s="1"/>
  <c r="I28" i="23" s="1"/>
  <c r="J28" i="23" s="1"/>
  <c r="B29" i="23"/>
  <c r="AS38" i="23" s="1"/>
  <c r="AT28" i="23"/>
  <c r="AP28" i="23"/>
  <c r="AM28" i="23"/>
  <c r="AD28" i="23"/>
  <c r="AA28" i="23"/>
  <c r="E28" i="23"/>
  <c r="AT27" i="23"/>
  <c r="AS27" i="23"/>
  <c r="AP27" i="23"/>
  <c r="AM27" i="23"/>
  <c r="AD27" i="23"/>
  <c r="AA27" i="23"/>
  <c r="H27" i="23"/>
  <c r="I27" i="23" s="1"/>
  <c r="J27" i="23" s="1"/>
  <c r="K15" i="23"/>
  <c r="I5" i="23"/>
  <c r="G5" i="23"/>
  <c r="I2" i="23"/>
  <c r="G2" i="23"/>
  <c r="B27" i="23" s="1"/>
  <c r="AR36" i="23" s="1"/>
  <c r="E102" i="22"/>
  <c r="AZ101" i="22"/>
  <c r="AW101" i="22"/>
  <c r="AS101" i="22"/>
  <c r="AG101" i="22"/>
  <c r="H101" i="22"/>
  <c r="I101" i="22" s="1"/>
  <c r="J101" i="22" s="1"/>
  <c r="E101" i="22"/>
  <c r="AZ100" i="22"/>
  <c r="AW100" i="22"/>
  <c r="AU100" i="22"/>
  <c r="AS100" i="22"/>
  <c r="AG100" i="22"/>
  <c r="R100" i="22"/>
  <c r="K100" i="22"/>
  <c r="L100" i="22" s="1"/>
  <c r="H100" i="22"/>
  <c r="I100" i="22" s="1"/>
  <c r="J100" i="22" s="1"/>
  <c r="E100" i="22"/>
  <c r="AZ99" i="22"/>
  <c r="AW99" i="22"/>
  <c r="AS99" i="22"/>
  <c r="AG99" i="22"/>
  <c r="L99" i="22"/>
  <c r="K99" i="22"/>
  <c r="H99" i="22"/>
  <c r="I99" i="22" s="1"/>
  <c r="J99" i="22" s="1"/>
  <c r="E99" i="22"/>
  <c r="AZ98" i="22"/>
  <c r="AW98" i="22"/>
  <c r="AU98" i="22"/>
  <c r="AS98" i="22"/>
  <c r="AG98" i="22"/>
  <c r="H98" i="22"/>
  <c r="I98" i="22" s="1"/>
  <c r="J98" i="22" s="1"/>
  <c r="E98" i="22"/>
  <c r="AZ97" i="22"/>
  <c r="AW97" i="22"/>
  <c r="AV97" i="22"/>
  <c r="AS97" i="22"/>
  <c r="AG97" i="22"/>
  <c r="L97" i="22"/>
  <c r="K97" i="22"/>
  <c r="H97" i="22"/>
  <c r="I97" i="22" s="1"/>
  <c r="J97" i="22" s="1"/>
  <c r="E97" i="22"/>
  <c r="AZ96" i="22"/>
  <c r="AW96" i="22"/>
  <c r="AU96" i="22"/>
  <c r="AS96" i="22"/>
  <c r="AG96" i="22"/>
  <c r="I96" i="22"/>
  <c r="J96" i="22" s="1"/>
  <c r="H96" i="22"/>
  <c r="E96" i="22"/>
  <c r="AZ95" i="22"/>
  <c r="AW95" i="22"/>
  <c r="AV95" i="22"/>
  <c r="AS95" i="22"/>
  <c r="AG95" i="22"/>
  <c r="K95" i="22"/>
  <c r="L95" i="22" s="1"/>
  <c r="H95" i="22"/>
  <c r="I95" i="22" s="1"/>
  <c r="J95" i="22" s="1"/>
  <c r="E95" i="22"/>
  <c r="H94" i="22" s="1"/>
  <c r="AZ94" i="22"/>
  <c r="AW94" i="22"/>
  <c r="AU94" i="22"/>
  <c r="AS94" i="22"/>
  <c r="AG94" i="22"/>
  <c r="K94" i="22"/>
  <c r="L94" i="22" s="1"/>
  <c r="J94" i="22"/>
  <c r="I94" i="22"/>
  <c r="E94" i="22"/>
  <c r="AZ93" i="22"/>
  <c r="AW93" i="22"/>
  <c r="AS93" i="22"/>
  <c r="AG93" i="22"/>
  <c r="H93" i="22"/>
  <c r="I93" i="22" s="1"/>
  <c r="J93" i="22" s="1"/>
  <c r="E93" i="22"/>
  <c r="H92" i="22" s="1"/>
  <c r="AZ92" i="22"/>
  <c r="AW92" i="22"/>
  <c r="AV92" i="22"/>
  <c r="AU92" i="22"/>
  <c r="AS92" i="22"/>
  <c r="AG92" i="22"/>
  <c r="R92" i="22"/>
  <c r="K92" i="22"/>
  <c r="L92" i="22" s="1"/>
  <c r="J92" i="22"/>
  <c r="I92" i="22"/>
  <c r="E92" i="22"/>
  <c r="B92" i="22"/>
  <c r="AZ91" i="22"/>
  <c r="AW91" i="22"/>
  <c r="AS91" i="22"/>
  <c r="AG91" i="22"/>
  <c r="H91" i="22"/>
  <c r="I91" i="22" s="1"/>
  <c r="J91" i="22" s="1"/>
  <c r="E91" i="22"/>
  <c r="H90" i="22" s="1"/>
  <c r="I90" i="22" s="1"/>
  <c r="AZ90" i="22"/>
  <c r="AW90" i="22"/>
  <c r="AV90" i="22"/>
  <c r="AU90" i="22"/>
  <c r="AS90" i="22"/>
  <c r="AG90" i="22"/>
  <c r="K90" i="22"/>
  <c r="L90" i="22" s="1"/>
  <c r="O90" i="22" s="1"/>
  <c r="P90" i="22" s="1"/>
  <c r="Q90" i="22" s="1"/>
  <c r="J90" i="22"/>
  <c r="B90" i="22"/>
  <c r="E86" i="22"/>
  <c r="H85" i="22" s="1"/>
  <c r="I85" i="22" s="1"/>
  <c r="J85" i="22" s="1"/>
  <c r="AW85" i="22"/>
  <c r="AS85" i="22"/>
  <c r="AG85" i="22"/>
  <c r="E85" i="22"/>
  <c r="H84" i="22" s="1"/>
  <c r="I84" i="22" s="1"/>
  <c r="J84" i="22" s="1"/>
  <c r="AW84" i="22"/>
  <c r="AU84" i="22"/>
  <c r="AS84" i="22"/>
  <c r="AG84" i="22"/>
  <c r="R84" i="22"/>
  <c r="K84" i="22"/>
  <c r="L84" i="22" s="1"/>
  <c r="E84" i="22"/>
  <c r="AW83" i="22"/>
  <c r="AV83" i="22"/>
  <c r="AU83" i="22"/>
  <c r="AS83" i="22"/>
  <c r="AG83" i="22"/>
  <c r="L83" i="22"/>
  <c r="K83" i="22"/>
  <c r="J83" i="22"/>
  <c r="I83" i="22"/>
  <c r="H83" i="22"/>
  <c r="E83" i="22"/>
  <c r="AW82" i="22"/>
  <c r="AS82" i="22"/>
  <c r="AG82" i="22"/>
  <c r="K82" i="22"/>
  <c r="L82" i="22" s="1"/>
  <c r="H82" i="22"/>
  <c r="I82" i="22" s="1"/>
  <c r="J82" i="22" s="1"/>
  <c r="E82" i="22"/>
  <c r="H81" i="22" s="1"/>
  <c r="I81" i="22" s="1"/>
  <c r="J81" i="22" s="1"/>
  <c r="AW81" i="22"/>
  <c r="AS81" i="22"/>
  <c r="AG81" i="22"/>
  <c r="E81" i="22"/>
  <c r="H80" i="22" s="1"/>
  <c r="AW80" i="22"/>
  <c r="AS80" i="22"/>
  <c r="AG80" i="22"/>
  <c r="I80" i="22"/>
  <c r="J80" i="22" s="1"/>
  <c r="E80" i="22"/>
  <c r="AW79" i="22"/>
  <c r="AU79" i="22"/>
  <c r="AS79" i="22"/>
  <c r="AG79" i="22"/>
  <c r="I79" i="22"/>
  <c r="J79" i="22" s="1"/>
  <c r="H79" i="22"/>
  <c r="E79" i="22"/>
  <c r="H78" i="22" s="1"/>
  <c r="I78" i="22" s="1"/>
  <c r="AW78" i="22"/>
  <c r="AV78" i="22"/>
  <c r="AU78" i="22"/>
  <c r="AS78" i="22"/>
  <c r="AG78" i="22"/>
  <c r="L78" i="22"/>
  <c r="K78" i="22"/>
  <c r="J78" i="22"/>
  <c r="E78" i="22"/>
  <c r="AW77" i="22"/>
  <c r="AV77" i="22"/>
  <c r="AS77" i="22"/>
  <c r="AG77" i="22"/>
  <c r="L77" i="22"/>
  <c r="K77" i="22"/>
  <c r="H77" i="22"/>
  <c r="I77" i="22" s="1"/>
  <c r="J77" i="22" s="1"/>
  <c r="E77" i="22"/>
  <c r="H76" i="22" s="1"/>
  <c r="I76" i="22" s="1"/>
  <c r="J76" i="22" s="1"/>
  <c r="AW76" i="22"/>
  <c r="AS76" i="22"/>
  <c r="AG76" i="22"/>
  <c r="E76" i="22"/>
  <c r="B76" i="22"/>
  <c r="AW75" i="22"/>
  <c r="AU75" i="22"/>
  <c r="AS75" i="22"/>
  <c r="AG75" i="22"/>
  <c r="I75" i="22"/>
  <c r="J75" i="22" s="1"/>
  <c r="H75" i="22"/>
  <c r="E75" i="22"/>
  <c r="AW74" i="22"/>
  <c r="AV74" i="22"/>
  <c r="AU74" i="22"/>
  <c r="AS74" i="22"/>
  <c r="AG74" i="22"/>
  <c r="R74" i="22"/>
  <c r="K74" i="22"/>
  <c r="L74" i="22" s="1"/>
  <c r="O74" i="22" s="1"/>
  <c r="P74" i="22" s="1"/>
  <c r="Q74" i="22" s="1"/>
  <c r="S74" i="22" s="1"/>
  <c r="U74" i="22" s="1"/>
  <c r="AT74" i="22" s="1"/>
  <c r="J74" i="22"/>
  <c r="I74" i="22"/>
  <c r="H74" i="22"/>
  <c r="B74" i="22"/>
  <c r="AU82" i="22" s="1"/>
  <c r="E70" i="22"/>
  <c r="AE69" i="22"/>
  <c r="AC69" i="22"/>
  <c r="R69" i="22"/>
  <c r="L69" i="22"/>
  <c r="K69" i="22"/>
  <c r="H69" i="22"/>
  <c r="I69" i="22" s="1"/>
  <c r="J69" i="22" s="1"/>
  <c r="E69" i="22"/>
  <c r="AE68" i="22"/>
  <c r="AD68" i="22"/>
  <c r="R68" i="22"/>
  <c r="L68" i="22"/>
  <c r="K68" i="22"/>
  <c r="H68" i="22"/>
  <c r="I68" i="22" s="1"/>
  <c r="J68" i="22" s="1"/>
  <c r="E68" i="22"/>
  <c r="H67" i="22" s="1"/>
  <c r="I67" i="22" s="1"/>
  <c r="AE67" i="22"/>
  <c r="AD67" i="22"/>
  <c r="R67" i="22"/>
  <c r="K67" i="22"/>
  <c r="L67" i="22" s="1"/>
  <c r="J67" i="22"/>
  <c r="E67" i="22"/>
  <c r="AE66" i="22"/>
  <c r="AD66" i="22"/>
  <c r="AC66" i="22"/>
  <c r="I66" i="22"/>
  <c r="J66" i="22" s="1"/>
  <c r="H66" i="22"/>
  <c r="E66" i="22"/>
  <c r="AE65" i="22"/>
  <c r="AD65" i="22"/>
  <c r="AC65" i="22"/>
  <c r="K65" i="22"/>
  <c r="L65" i="22" s="1"/>
  <c r="R65" i="22" s="1"/>
  <c r="H65" i="22"/>
  <c r="I65" i="22" s="1"/>
  <c r="J65" i="22" s="1"/>
  <c r="E65" i="22"/>
  <c r="H64" i="22" s="1"/>
  <c r="I64" i="22" s="1"/>
  <c r="J64" i="22" s="1"/>
  <c r="AE64" i="22"/>
  <c r="AC64" i="22"/>
  <c r="E64" i="22"/>
  <c r="H63" i="22" s="1"/>
  <c r="I63" i="22" s="1"/>
  <c r="J63" i="22" s="1"/>
  <c r="AE63" i="22"/>
  <c r="AD63" i="22"/>
  <c r="L63" i="22"/>
  <c r="R63" i="22" s="1"/>
  <c r="K63" i="22"/>
  <c r="E63" i="22"/>
  <c r="H62" i="22" s="1"/>
  <c r="I62" i="22" s="1"/>
  <c r="J62" i="22" s="1"/>
  <c r="AE62" i="22"/>
  <c r="AC62" i="22"/>
  <c r="K62" i="22"/>
  <c r="L62" i="22" s="1"/>
  <c r="E62" i="22"/>
  <c r="H61" i="22" s="1"/>
  <c r="I61" i="22" s="1"/>
  <c r="J61" i="22" s="1"/>
  <c r="AE61" i="22"/>
  <c r="AC61" i="22"/>
  <c r="K61" i="22"/>
  <c r="L61" i="22" s="1"/>
  <c r="E61" i="22"/>
  <c r="H60" i="22" s="1"/>
  <c r="AE60" i="22"/>
  <c r="AD60" i="22"/>
  <c r="K60" i="22"/>
  <c r="L60" i="22" s="1"/>
  <c r="J60" i="22"/>
  <c r="I60" i="22"/>
  <c r="E60" i="22"/>
  <c r="H59" i="22" s="1"/>
  <c r="B60" i="22"/>
  <c r="AD69" i="22" s="1"/>
  <c r="AE59" i="22"/>
  <c r="AD59" i="22"/>
  <c r="R59" i="22"/>
  <c r="K59" i="22"/>
  <c r="L59" i="22" s="1"/>
  <c r="I59" i="22"/>
  <c r="J59" i="22" s="1"/>
  <c r="E59" i="22"/>
  <c r="AE58" i="22"/>
  <c r="AD58" i="22"/>
  <c r="AC58" i="22"/>
  <c r="R58" i="22"/>
  <c r="L58" i="22"/>
  <c r="O58" i="22" s="1"/>
  <c r="K58" i="22"/>
  <c r="H58" i="22"/>
  <c r="I58" i="22" s="1"/>
  <c r="J58" i="22" s="1"/>
  <c r="B58" i="22"/>
  <c r="AC68" i="22" s="1"/>
  <c r="E54" i="22"/>
  <c r="H53" i="22" s="1"/>
  <c r="I53" i="22" s="1"/>
  <c r="J53" i="22" s="1"/>
  <c r="AT53" i="22"/>
  <c r="AS53" i="22"/>
  <c r="AP53" i="22"/>
  <c r="AA53" i="22"/>
  <c r="E53" i="22"/>
  <c r="AT52" i="22"/>
  <c r="AP52" i="22"/>
  <c r="AA52" i="22"/>
  <c r="H52" i="22"/>
  <c r="I52" i="22" s="1"/>
  <c r="J52" i="22" s="1"/>
  <c r="E52" i="22"/>
  <c r="H51" i="22" s="1"/>
  <c r="I51" i="22" s="1"/>
  <c r="J51" i="22" s="1"/>
  <c r="AT51" i="22"/>
  <c r="AR51" i="22"/>
  <c r="AP51" i="22"/>
  <c r="AA51" i="22"/>
  <c r="E51" i="22"/>
  <c r="AT50" i="22"/>
  <c r="AS50" i="22"/>
  <c r="AP50" i="22"/>
  <c r="AA50" i="22"/>
  <c r="I50" i="22"/>
  <c r="J50" i="22" s="1"/>
  <c r="H50" i="22"/>
  <c r="E50" i="22"/>
  <c r="AT49" i="22"/>
  <c r="AR49" i="22"/>
  <c r="AP49" i="22"/>
  <c r="AA49" i="22"/>
  <c r="J49" i="22"/>
  <c r="H49" i="22"/>
  <c r="I49" i="22" s="1"/>
  <c r="E49" i="22"/>
  <c r="AT48" i="22"/>
  <c r="AS48" i="22"/>
  <c r="AP48" i="22"/>
  <c r="AA48" i="22"/>
  <c r="K48" i="22"/>
  <c r="L48" i="22" s="1"/>
  <c r="I48" i="22"/>
  <c r="J48" i="22" s="1"/>
  <c r="H48" i="22"/>
  <c r="E48" i="22"/>
  <c r="AT47" i="22"/>
  <c r="AP47" i="22"/>
  <c r="AA47" i="22"/>
  <c r="H47" i="22"/>
  <c r="I47" i="22" s="1"/>
  <c r="J47" i="22" s="1"/>
  <c r="E47" i="22"/>
  <c r="AT46" i="22"/>
  <c r="AP46" i="22"/>
  <c r="AA46" i="22"/>
  <c r="I46" i="22"/>
  <c r="J46" i="22" s="1"/>
  <c r="H46" i="22"/>
  <c r="E46" i="22"/>
  <c r="AT45" i="22"/>
  <c r="AP45" i="22"/>
  <c r="AA45" i="22"/>
  <c r="K45" i="22"/>
  <c r="L45" i="22" s="1"/>
  <c r="I45" i="22"/>
  <c r="J45" i="22" s="1"/>
  <c r="H45" i="22"/>
  <c r="E45" i="22"/>
  <c r="AT44" i="22"/>
  <c r="AS44" i="22"/>
  <c r="AP44" i="22"/>
  <c r="AA44" i="22"/>
  <c r="L44" i="22"/>
  <c r="K44" i="22"/>
  <c r="J44" i="22"/>
  <c r="H44" i="22"/>
  <c r="I44" i="22" s="1"/>
  <c r="E44" i="22"/>
  <c r="B44" i="22"/>
  <c r="AT43" i="22"/>
  <c r="AP43" i="22"/>
  <c r="AA43" i="22"/>
  <c r="H43" i="22"/>
  <c r="I43" i="22" s="1"/>
  <c r="J43" i="22" s="1"/>
  <c r="E43" i="22"/>
  <c r="H42" i="22" s="1"/>
  <c r="I42" i="22" s="1"/>
  <c r="J42" i="22" s="1"/>
  <c r="AT42" i="22"/>
  <c r="AP42" i="22"/>
  <c r="AA42" i="22"/>
  <c r="E39" i="22"/>
  <c r="AT38" i="22"/>
  <c r="AR38" i="22"/>
  <c r="AP38" i="22"/>
  <c r="AM38" i="22"/>
  <c r="AD38" i="22"/>
  <c r="AA38" i="22"/>
  <c r="H38" i="22"/>
  <c r="I38" i="22" s="1"/>
  <c r="J38" i="22" s="1"/>
  <c r="E38" i="22"/>
  <c r="H37" i="22" s="1"/>
  <c r="I37" i="22" s="1"/>
  <c r="J37" i="22" s="1"/>
  <c r="AT37" i="22"/>
  <c r="AP37" i="22"/>
  <c r="AM37" i="22"/>
  <c r="AD37" i="22"/>
  <c r="AA37" i="22"/>
  <c r="E37" i="22"/>
  <c r="AT36" i="22"/>
  <c r="AP36" i="22"/>
  <c r="AM36" i="22"/>
  <c r="AD36" i="22"/>
  <c r="AA36" i="22"/>
  <c r="I36" i="22"/>
  <c r="J36" i="22" s="1"/>
  <c r="H36" i="22"/>
  <c r="E36" i="22"/>
  <c r="AT35" i="22"/>
  <c r="AR35" i="22"/>
  <c r="AP35" i="22"/>
  <c r="AM35" i="22"/>
  <c r="AD35" i="22"/>
  <c r="AA35" i="22"/>
  <c r="H35" i="22"/>
  <c r="I35" i="22" s="1"/>
  <c r="J35" i="22" s="1"/>
  <c r="E35" i="22"/>
  <c r="AT34" i="22"/>
  <c r="AP34" i="22"/>
  <c r="AM34" i="22"/>
  <c r="AD34" i="22"/>
  <c r="AA34" i="22"/>
  <c r="I34" i="22"/>
  <c r="J34" i="22" s="1"/>
  <c r="H34" i="22"/>
  <c r="E34" i="22"/>
  <c r="H33" i="22" s="1"/>
  <c r="I33" i="22" s="1"/>
  <c r="J33" i="22" s="1"/>
  <c r="AT33" i="22"/>
  <c r="AP33" i="22"/>
  <c r="AM33" i="22"/>
  <c r="AD33" i="22"/>
  <c r="AA33" i="22"/>
  <c r="E33" i="22"/>
  <c r="AT32" i="22"/>
  <c r="AP32" i="22"/>
  <c r="AM32" i="22"/>
  <c r="AD32" i="22"/>
  <c r="AA32" i="22"/>
  <c r="H32" i="22"/>
  <c r="I32" i="22" s="1"/>
  <c r="J32" i="22" s="1"/>
  <c r="E32" i="22"/>
  <c r="H31" i="22" s="1"/>
  <c r="AT31" i="22"/>
  <c r="AR31" i="22"/>
  <c r="AP31" i="22"/>
  <c r="AM31" i="22"/>
  <c r="AD31" i="22"/>
  <c r="AA31" i="22"/>
  <c r="K31" i="22"/>
  <c r="L31" i="22" s="1"/>
  <c r="I31" i="22"/>
  <c r="J31" i="22" s="1"/>
  <c r="E31" i="22"/>
  <c r="H30" i="22" s="1"/>
  <c r="I30" i="22" s="1"/>
  <c r="AT30" i="22"/>
  <c r="AP30" i="22"/>
  <c r="AM30" i="22"/>
  <c r="AD30" i="22"/>
  <c r="AA30" i="22"/>
  <c r="J30" i="22"/>
  <c r="E30" i="22"/>
  <c r="AT29" i="22"/>
  <c r="AP29" i="22"/>
  <c r="AM29" i="22"/>
  <c r="AD29" i="22"/>
  <c r="AA29" i="22"/>
  <c r="L29" i="22"/>
  <c r="K29" i="22"/>
  <c r="I29" i="22"/>
  <c r="J29" i="22" s="1"/>
  <c r="H29" i="22"/>
  <c r="E29" i="22"/>
  <c r="H28" i="22" s="1"/>
  <c r="I28" i="22" s="1"/>
  <c r="AT28" i="22"/>
  <c r="AP28" i="22"/>
  <c r="AM28" i="22"/>
  <c r="AD28" i="22"/>
  <c r="AA28" i="22"/>
  <c r="J28" i="22"/>
  <c r="E28" i="22"/>
  <c r="AT27" i="22"/>
  <c r="AS27" i="22"/>
  <c r="AR27" i="22"/>
  <c r="AP27" i="22"/>
  <c r="AM27" i="22"/>
  <c r="AD27" i="22"/>
  <c r="AA27" i="22"/>
  <c r="J27" i="22"/>
  <c r="H27" i="22"/>
  <c r="I27" i="22" s="1"/>
  <c r="B27" i="22"/>
  <c r="K15" i="22"/>
  <c r="I5" i="22"/>
  <c r="G5" i="22"/>
  <c r="B42" i="22" s="1"/>
  <c r="K53" i="22" s="1"/>
  <c r="L53" i="22" s="1"/>
  <c r="I2" i="22"/>
  <c r="B29" i="22" s="1"/>
  <c r="G2" i="22"/>
  <c r="E102" i="21"/>
  <c r="AZ101" i="21"/>
  <c r="AW101" i="21"/>
  <c r="AV101" i="21"/>
  <c r="AS101" i="21"/>
  <c r="AG101" i="21"/>
  <c r="H101" i="21"/>
  <c r="I101" i="21" s="1"/>
  <c r="J101" i="21" s="1"/>
  <c r="E101" i="21"/>
  <c r="H100" i="21" s="1"/>
  <c r="I100" i="21" s="1"/>
  <c r="J100" i="21" s="1"/>
  <c r="AZ100" i="21"/>
  <c r="AW100" i="21"/>
  <c r="AU100" i="21"/>
  <c r="AS100" i="21"/>
  <c r="AG100" i="21"/>
  <c r="L100" i="21"/>
  <c r="K100" i="21"/>
  <c r="E100" i="21"/>
  <c r="AZ99" i="21"/>
  <c r="AW99" i="21"/>
  <c r="AU99" i="21"/>
  <c r="AS99" i="21"/>
  <c r="AG99" i="21"/>
  <c r="H99" i="21"/>
  <c r="I99" i="21" s="1"/>
  <c r="J99" i="21" s="1"/>
  <c r="E99" i="21"/>
  <c r="AZ98" i="21"/>
  <c r="AW98" i="21"/>
  <c r="AV98" i="21"/>
  <c r="AS98" i="21"/>
  <c r="AG98" i="21"/>
  <c r="I98" i="21"/>
  <c r="J98" i="21" s="1"/>
  <c r="H98" i="21"/>
  <c r="E98" i="21"/>
  <c r="H97" i="21" s="1"/>
  <c r="I97" i="21" s="1"/>
  <c r="AZ97" i="21"/>
  <c r="AW97" i="21"/>
  <c r="AU97" i="21"/>
  <c r="AS97" i="21"/>
  <c r="AG97" i="21"/>
  <c r="J97" i="21"/>
  <c r="E97" i="21"/>
  <c r="AZ96" i="21"/>
  <c r="AW96" i="21"/>
  <c r="AS96" i="21"/>
  <c r="AG96" i="21"/>
  <c r="L96" i="21"/>
  <c r="K96" i="21"/>
  <c r="I96" i="21"/>
  <c r="J96" i="21" s="1"/>
  <c r="H96" i="21"/>
  <c r="E96" i="21"/>
  <c r="AZ95" i="21"/>
  <c r="AW95" i="21"/>
  <c r="AS95" i="21"/>
  <c r="AG95" i="21"/>
  <c r="I95" i="21"/>
  <c r="J95" i="21" s="1"/>
  <c r="H95" i="21"/>
  <c r="E95" i="21"/>
  <c r="AZ94" i="21"/>
  <c r="AW94" i="21"/>
  <c r="AV94" i="21"/>
  <c r="AS94" i="21"/>
  <c r="AG94" i="21"/>
  <c r="H94" i="21"/>
  <c r="I94" i="21" s="1"/>
  <c r="J94" i="21" s="1"/>
  <c r="E94" i="21"/>
  <c r="H93" i="21" s="1"/>
  <c r="I93" i="21" s="1"/>
  <c r="J93" i="21" s="1"/>
  <c r="AZ93" i="21"/>
  <c r="AW93" i="21"/>
  <c r="AV93" i="21"/>
  <c r="AU93" i="21"/>
  <c r="AS93" i="21"/>
  <c r="AG93" i="21"/>
  <c r="E93" i="21"/>
  <c r="AZ92" i="21"/>
  <c r="AW92" i="21"/>
  <c r="AS92" i="21"/>
  <c r="AG92" i="21"/>
  <c r="J92" i="21"/>
  <c r="H92" i="21"/>
  <c r="I92" i="21" s="1"/>
  <c r="E92" i="21"/>
  <c r="B92" i="21"/>
  <c r="AZ91" i="21"/>
  <c r="AW91" i="21"/>
  <c r="AV91" i="21"/>
  <c r="AU91" i="21"/>
  <c r="AS91" i="21"/>
  <c r="AG91" i="21"/>
  <c r="H91" i="21"/>
  <c r="I91" i="21" s="1"/>
  <c r="J91" i="21" s="1"/>
  <c r="E91" i="21"/>
  <c r="AZ90" i="21"/>
  <c r="AW90" i="21"/>
  <c r="AV90" i="21"/>
  <c r="AS90" i="21"/>
  <c r="AG90" i="21"/>
  <c r="K90" i="21"/>
  <c r="L90" i="21" s="1"/>
  <c r="H90" i="21"/>
  <c r="I90" i="21" s="1"/>
  <c r="J90" i="21" s="1"/>
  <c r="B90" i="21"/>
  <c r="E86" i="21"/>
  <c r="AW85" i="21"/>
  <c r="AV85" i="21"/>
  <c r="AU85" i="21"/>
  <c r="AS85" i="21"/>
  <c r="AG85" i="21"/>
  <c r="R85" i="21"/>
  <c r="K85" i="21"/>
  <c r="L85" i="21" s="1"/>
  <c r="H85" i="21"/>
  <c r="I85" i="21" s="1"/>
  <c r="J85" i="21" s="1"/>
  <c r="E85" i="21"/>
  <c r="H84" i="21" s="1"/>
  <c r="I84" i="21" s="1"/>
  <c r="J84" i="21" s="1"/>
  <c r="AW84" i="21"/>
  <c r="AV84" i="21"/>
  <c r="AS84" i="21"/>
  <c r="AG84" i="21"/>
  <c r="E84" i="21"/>
  <c r="AW83" i="21"/>
  <c r="AV83" i="21"/>
  <c r="AS83" i="21"/>
  <c r="AG83" i="21"/>
  <c r="K83" i="21"/>
  <c r="L83" i="21" s="1"/>
  <c r="R83" i="21" s="1"/>
  <c r="H83" i="21"/>
  <c r="I83" i="21" s="1"/>
  <c r="J83" i="21" s="1"/>
  <c r="E83" i="21"/>
  <c r="AW82" i="21"/>
  <c r="AS82" i="21"/>
  <c r="AG82" i="21"/>
  <c r="H82" i="21"/>
  <c r="I82" i="21" s="1"/>
  <c r="J82" i="21" s="1"/>
  <c r="E82" i="21"/>
  <c r="H81" i="21" s="1"/>
  <c r="I81" i="21" s="1"/>
  <c r="J81" i="21" s="1"/>
  <c r="AW81" i="21"/>
  <c r="AU81" i="21"/>
  <c r="AS81" i="21"/>
  <c r="AG81" i="21"/>
  <c r="E81" i="21"/>
  <c r="AW80" i="21"/>
  <c r="AV80" i="21"/>
  <c r="AS80" i="21"/>
  <c r="AG80" i="21"/>
  <c r="K80" i="21"/>
  <c r="L80" i="21" s="1"/>
  <c r="I80" i="21"/>
  <c r="J80" i="21" s="1"/>
  <c r="H80" i="21"/>
  <c r="E80" i="21"/>
  <c r="AW79" i="21"/>
  <c r="AV79" i="21"/>
  <c r="AS79" i="21"/>
  <c r="AG79" i="21"/>
  <c r="J79" i="21"/>
  <c r="I79" i="21"/>
  <c r="H79" i="21"/>
  <c r="E79" i="21"/>
  <c r="AW78" i="21"/>
  <c r="AV78" i="21"/>
  <c r="AU78" i="21"/>
  <c r="AS78" i="21"/>
  <c r="AG78" i="21"/>
  <c r="H78" i="21"/>
  <c r="I78" i="21" s="1"/>
  <c r="J78" i="21" s="1"/>
  <c r="E78" i="21"/>
  <c r="H77" i="21" s="1"/>
  <c r="I77" i="21" s="1"/>
  <c r="J77" i="21" s="1"/>
  <c r="AW77" i="21"/>
  <c r="AS77" i="21"/>
  <c r="AG77" i="21"/>
  <c r="E77" i="21"/>
  <c r="H76" i="21" s="1"/>
  <c r="AW76" i="21"/>
  <c r="AS76" i="21"/>
  <c r="AG76" i="21"/>
  <c r="J76" i="21"/>
  <c r="I76" i="21"/>
  <c r="E76" i="21"/>
  <c r="H75" i="21" s="1"/>
  <c r="B76" i="21"/>
  <c r="AV100" i="21" s="1"/>
  <c r="AW75" i="21"/>
  <c r="AV75" i="21"/>
  <c r="AU75" i="21"/>
  <c r="AS75" i="21"/>
  <c r="AG75" i="21"/>
  <c r="I75" i="21"/>
  <c r="J75" i="21" s="1"/>
  <c r="E75" i="21"/>
  <c r="AW74" i="21"/>
  <c r="AV74" i="21"/>
  <c r="AS74" i="21"/>
  <c r="AG74" i="21"/>
  <c r="K74" i="21"/>
  <c r="L74" i="21" s="1"/>
  <c r="J74" i="21"/>
  <c r="I74" i="21"/>
  <c r="H74" i="21"/>
  <c r="B74" i="21"/>
  <c r="E70" i="21"/>
  <c r="AE69" i="21"/>
  <c r="AC69" i="21"/>
  <c r="K69" i="21"/>
  <c r="L69" i="21" s="1"/>
  <c r="H69" i="21"/>
  <c r="I69" i="21" s="1"/>
  <c r="J69" i="21" s="1"/>
  <c r="E69" i="21"/>
  <c r="AE68" i="21"/>
  <c r="R68" i="21"/>
  <c r="K68" i="21"/>
  <c r="L68" i="21" s="1"/>
  <c r="H68" i="21"/>
  <c r="I68" i="21" s="1"/>
  <c r="J68" i="21" s="1"/>
  <c r="E68" i="21"/>
  <c r="H67" i="21" s="1"/>
  <c r="I67" i="21" s="1"/>
  <c r="J67" i="21" s="1"/>
  <c r="AE67" i="21"/>
  <c r="R67" i="21"/>
  <c r="L67" i="21"/>
  <c r="K67" i="21"/>
  <c r="E67" i="21"/>
  <c r="H66" i="21" s="1"/>
  <c r="AE66" i="21"/>
  <c r="AD66" i="21"/>
  <c r="AC66" i="21"/>
  <c r="R66" i="21"/>
  <c r="L66" i="21"/>
  <c r="K66" i="21"/>
  <c r="I66" i="21"/>
  <c r="J66" i="21" s="1"/>
  <c r="E66" i="21"/>
  <c r="AE65" i="21"/>
  <c r="AC65" i="21"/>
  <c r="R65" i="21"/>
  <c r="K65" i="21"/>
  <c r="L65" i="21" s="1"/>
  <c r="I65" i="21"/>
  <c r="J65" i="21" s="1"/>
  <c r="H65" i="21"/>
  <c r="E65" i="21"/>
  <c r="AE64" i="21"/>
  <c r="AC64" i="21"/>
  <c r="I64" i="21"/>
  <c r="J64" i="21" s="1"/>
  <c r="H64" i="21"/>
  <c r="E64" i="21"/>
  <c r="AE63" i="21"/>
  <c r="AC63" i="21"/>
  <c r="L63" i="21"/>
  <c r="K63" i="21"/>
  <c r="I63" i="21"/>
  <c r="J63" i="21" s="1"/>
  <c r="H63" i="21"/>
  <c r="E63" i="21"/>
  <c r="H62" i="21" s="1"/>
  <c r="AE62" i="21"/>
  <c r="AC62" i="21"/>
  <c r="L62" i="21"/>
  <c r="K62" i="21"/>
  <c r="I62" i="21"/>
  <c r="J62" i="21" s="1"/>
  <c r="E62" i="21"/>
  <c r="H61" i="21" s="1"/>
  <c r="I61" i="21" s="1"/>
  <c r="J61" i="21" s="1"/>
  <c r="AE61" i="21"/>
  <c r="AC61" i="21"/>
  <c r="K61" i="21"/>
  <c r="L61" i="21" s="1"/>
  <c r="R61" i="21" s="1"/>
  <c r="E61" i="21"/>
  <c r="H60" i="21" s="1"/>
  <c r="I60" i="21" s="1"/>
  <c r="AE60" i="21"/>
  <c r="L60" i="21"/>
  <c r="R60" i="21" s="1"/>
  <c r="K60" i="21"/>
  <c r="J60" i="21"/>
  <c r="E60" i="21"/>
  <c r="H59" i="21" s="1"/>
  <c r="I59" i="21" s="1"/>
  <c r="B60" i="21"/>
  <c r="AE59" i="21"/>
  <c r="L59" i="21"/>
  <c r="R59" i="21" s="1"/>
  <c r="K59" i="21"/>
  <c r="J59" i="21"/>
  <c r="E59" i="21"/>
  <c r="H58" i="21" s="1"/>
  <c r="AE58" i="21"/>
  <c r="AD58" i="21"/>
  <c r="AC58" i="21"/>
  <c r="L58" i="21"/>
  <c r="K58" i="21"/>
  <c r="J58" i="21"/>
  <c r="I58" i="21"/>
  <c r="B58" i="21"/>
  <c r="AC68" i="21" s="1"/>
  <c r="E54" i="21"/>
  <c r="H53" i="21" s="1"/>
  <c r="I53" i="21" s="1"/>
  <c r="J53" i="21" s="1"/>
  <c r="AT53" i="21"/>
  <c r="AP53" i="21"/>
  <c r="AA53" i="21"/>
  <c r="E53" i="21"/>
  <c r="AT52" i="21"/>
  <c r="AP52" i="21"/>
  <c r="AA52" i="21"/>
  <c r="K52" i="21"/>
  <c r="L52" i="21" s="1"/>
  <c r="R52" i="21" s="1"/>
  <c r="I52" i="21"/>
  <c r="J52" i="21" s="1"/>
  <c r="H52" i="21"/>
  <c r="E52" i="21"/>
  <c r="AT51" i="21"/>
  <c r="AP51" i="21"/>
  <c r="AA51" i="21"/>
  <c r="J51" i="21"/>
  <c r="I51" i="21"/>
  <c r="H51" i="21"/>
  <c r="E51" i="21"/>
  <c r="AT50" i="21"/>
  <c r="AR50" i="21"/>
  <c r="AP50" i="21"/>
  <c r="AA50" i="21"/>
  <c r="K50" i="21"/>
  <c r="L50" i="21" s="1"/>
  <c r="J50" i="21"/>
  <c r="I50" i="21"/>
  <c r="H50" i="21"/>
  <c r="E50" i="21"/>
  <c r="H49" i="21" s="1"/>
  <c r="I49" i="21" s="1"/>
  <c r="J49" i="21" s="1"/>
  <c r="AT49" i="21"/>
  <c r="AP49" i="21"/>
  <c r="AA49" i="21"/>
  <c r="K49" i="21"/>
  <c r="L49" i="21" s="1"/>
  <c r="E49" i="21"/>
  <c r="AT48" i="21"/>
  <c r="AP48" i="21"/>
  <c r="AA48" i="21"/>
  <c r="I48" i="21"/>
  <c r="J48" i="21" s="1"/>
  <c r="H48" i="21"/>
  <c r="E48" i="21"/>
  <c r="H47" i="21" s="1"/>
  <c r="I47" i="21" s="1"/>
  <c r="J47" i="21" s="1"/>
  <c r="AT47" i="21"/>
  <c r="AR47" i="21"/>
  <c r="AP47" i="21"/>
  <c r="AA47" i="21"/>
  <c r="E47" i="21"/>
  <c r="H46" i="21" s="1"/>
  <c r="AT46" i="21"/>
  <c r="AP46" i="21"/>
  <c r="AA46" i="21"/>
  <c r="K46" i="21"/>
  <c r="L46" i="21" s="1"/>
  <c r="J46" i="21"/>
  <c r="I46" i="21"/>
  <c r="E46" i="21"/>
  <c r="AT45" i="21"/>
  <c r="AR45" i="21"/>
  <c r="AP45" i="21"/>
  <c r="AA45" i="21"/>
  <c r="J45" i="21"/>
  <c r="I45" i="21"/>
  <c r="H45" i="21"/>
  <c r="E45" i="21"/>
  <c r="AT44" i="21"/>
  <c r="AP44" i="21"/>
  <c r="AA44" i="21"/>
  <c r="K44" i="21"/>
  <c r="L44" i="21" s="1"/>
  <c r="H44" i="21"/>
  <c r="I44" i="21" s="1"/>
  <c r="J44" i="21" s="1"/>
  <c r="E44" i="21"/>
  <c r="AT43" i="21"/>
  <c r="AR43" i="21"/>
  <c r="AP43" i="21"/>
  <c r="AA43" i="21"/>
  <c r="H43" i="21"/>
  <c r="I43" i="21" s="1"/>
  <c r="J43" i="21" s="1"/>
  <c r="E43" i="21"/>
  <c r="AT42" i="21"/>
  <c r="AR42" i="21"/>
  <c r="AP42" i="21"/>
  <c r="AA42" i="21"/>
  <c r="K42" i="21"/>
  <c r="L42" i="21" s="1"/>
  <c r="O42" i="21" s="1"/>
  <c r="H42" i="21"/>
  <c r="I42" i="21" s="1"/>
  <c r="J42" i="21" s="1"/>
  <c r="E39" i="21"/>
  <c r="AT38" i="21"/>
  <c r="AP38" i="21"/>
  <c r="AM38" i="21"/>
  <c r="AD38" i="21"/>
  <c r="AA38" i="21"/>
  <c r="I38" i="21"/>
  <c r="J38" i="21" s="1"/>
  <c r="H38" i="21"/>
  <c r="E38" i="21"/>
  <c r="AT37" i="21"/>
  <c r="AP37" i="21"/>
  <c r="AM37" i="21"/>
  <c r="AD37" i="21"/>
  <c r="AA37" i="21"/>
  <c r="H37" i="21"/>
  <c r="I37" i="21" s="1"/>
  <c r="J37" i="21" s="1"/>
  <c r="E37" i="21"/>
  <c r="AT36" i="21"/>
  <c r="AP36" i="21"/>
  <c r="AM36" i="21"/>
  <c r="AD36" i="21"/>
  <c r="AA36" i="21"/>
  <c r="I36" i="21"/>
  <c r="J36" i="21" s="1"/>
  <c r="H36" i="21"/>
  <c r="E36" i="21"/>
  <c r="AT35" i="21"/>
  <c r="AP35" i="21"/>
  <c r="AM35" i="21"/>
  <c r="AD35" i="21"/>
  <c r="AA35" i="21"/>
  <c r="H35" i="21"/>
  <c r="I35" i="21" s="1"/>
  <c r="J35" i="21" s="1"/>
  <c r="E35" i="21"/>
  <c r="AT34" i="21"/>
  <c r="AP34" i="21"/>
  <c r="AM34" i="21"/>
  <c r="AD34" i="21"/>
  <c r="AA34" i="21"/>
  <c r="K34" i="21"/>
  <c r="L34" i="21" s="1"/>
  <c r="J34" i="21"/>
  <c r="H34" i="21"/>
  <c r="I34" i="21" s="1"/>
  <c r="E34" i="21"/>
  <c r="AT33" i="21"/>
  <c r="AR33" i="21"/>
  <c r="AP33" i="21"/>
  <c r="AM33" i="21"/>
  <c r="AD33" i="21"/>
  <c r="AA33" i="21"/>
  <c r="K33" i="21"/>
  <c r="L33" i="21" s="1"/>
  <c r="H33" i="21"/>
  <c r="I33" i="21" s="1"/>
  <c r="J33" i="21" s="1"/>
  <c r="E33" i="21"/>
  <c r="AT32" i="21"/>
  <c r="AP32" i="21"/>
  <c r="AM32" i="21"/>
  <c r="AD32" i="21"/>
  <c r="AA32" i="21"/>
  <c r="J32" i="21"/>
  <c r="H32" i="21"/>
  <c r="I32" i="21" s="1"/>
  <c r="E32" i="21"/>
  <c r="AT31" i="21"/>
  <c r="AR31" i="21"/>
  <c r="AP31" i="21"/>
  <c r="AM31" i="21"/>
  <c r="AD31" i="21"/>
  <c r="AA31" i="21"/>
  <c r="I31" i="21"/>
  <c r="J31" i="21" s="1"/>
  <c r="H31" i="21"/>
  <c r="E31" i="21"/>
  <c r="H30" i="21" s="1"/>
  <c r="AT30" i="21"/>
  <c r="AP30" i="21"/>
  <c r="AM30" i="21"/>
  <c r="AD30" i="21"/>
  <c r="AA30" i="21"/>
  <c r="K30" i="21"/>
  <c r="L30" i="21" s="1"/>
  <c r="I30" i="21"/>
  <c r="J30" i="21" s="1"/>
  <c r="E30" i="21"/>
  <c r="AT29" i="21"/>
  <c r="AP29" i="21"/>
  <c r="AM29" i="21"/>
  <c r="AD29" i="21"/>
  <c r="AA29" i="21"/>
  <c r="H29" i="21"/>
  <c r="I29" i="21" s="1"/>
  <c r="J29" i="21" s="1"/>
  <c r="E29" i="21"/>
  <c r="H28" i="21" s="1"/>
  <c r="I28" i="21" s="1"/>
  <c r="AT28" i="21"/>
  <c r="AR28" i="21"/>
  <c r="AP28" i="21"/>
  <c r="AM28" i="21"/>
  <c r="AD28" i="21"/>
  <c r="AA28" i="21"/>
  <c r="K28" i="21"/>
  <c r="L28" i="21" s="1"/>
  <c r="J28" i="21"/>
  <c r="E28" i="21"/>
  <c r="AT27" i="21"/>
  <c r="AP27" i="21"/>
  <c r="AM27" i="21"/>
  <c r="AD27" i="21"/>
  <c r="AA27" i="21"/>
  <c r="H27" i="21"/>
  <c r="I27" i="21" s="1"/>
  <c r="J27" i="21" s="1"/>
  <c r="B27" i="21"/>
  <c r="AR35" i="21" s="1"/>
  <c r="K15" i="21"/>
  <c r="I5" i="21"/>
  <c r="B44" i="21" s="1"/>
  <c r="AS46" i="21" s="1"/>
  <c r="G5" i="21"/>
  <c r="B42" i="21" s="1"/>
  <c r="AR52" i="21" s="1"/>
  <c r="I2" i="21"/>
  <c r="B29" i="21" s="1"/>
  <c r="G2" i="21"/>
  <c r="E102" i="20"/>
  <c r="AZ101" i="20"/>
  <c r="AW101" i="20"/>
  <c r="AU101" i="20"/>
  <c r="AS101" i="20"/>
  <c r="AG101" i="20"/>
  <c r="K101" i="20"/>
  <c r="L101" i="20" s="1"/>
  <c r="H101" i="20"/>
  <c r="I101" i="20" s="1"/>
  <c r="J101" i="20" s="1"/>
  <c r="E101" i="20"/>
  <c r="AZ100" i="20"/>
  <c r="AW100" i="20"/>
  <c r="AS100" i="20"/>
  <c r="AG100" i="20"/>
  <c r="I100" i="20"/>
  <c r="J100" i="20" s="1"/>
  <c r="H100" i="20"/>
  <c r="E100" i="20"/>
  <c r="H99" i="20" s="1"/>
  <c r="AZ99" i="20"/>
  <c r="AW99" i="20"/>
  <c r="AV99" i="20"/>
  <c r="AU99" i="20"/>
  <c r="AS99" i="20"/>
  <c r="AG99" i="20"/>
  <c r="K99" i="20"/>
  <c r="L99" i="20" s="1"/>
  <c r="I99" i="20"/>
  <c r="J99" i="20" s="1"/>
  <c r="E99" i="20"/>
  <c r="AZ98" i="20"/>
  <c r="AW98" i="20"/>
  <c r="AS98" i="20"/>
  <c r="AG98" i="20"/>
  <c r="I98" i="20"/>
  <c r="J98" i="20" s="1"/>
  <c r="H98" i="20"/>
  <c r="E98" i="20"/>
  <c r="H97" i="20" s="1"/>
  <c r="AZ97" i="20"/>
  <c r="AW97" i="20"/>
  <c r="AV97" i="20"/>
  <c r="AU97" i="20"/>
  <c r="AS97" i="20"/>
  <c r="AG97" i="20"/>
  <c r="L97" i="20"/>
  <c r="K97" i="20"/>
  <c r="I97" i="20"/>
  <c r="J97" i="20" s="1"/>
  <c r="E97" i="20"/>
  <c r="AZ96" i="20"/>
  <c r="AW96" i="20"/>
  <c r="AS96" i="20"/>
  <c r="AG96" i="20"/>
  <c r="H96" i="20"/>
  <c r="I96" i="20" s="1"/>
  <c r="J96" i="20" s="1"/>
  <c r="E96" i="20"/>
  <c r="H95" i="20" s="1"/>
  <c r="I95" i="20" s="1"/>
  <c r="J95" i="20" s="1"/>
  <c r="AZ95" i="20"/>
  <c r="AW95" i="20"/>
  <c r="AU95" i="20"/>
  <c r="AS95" i="20"/>
  <c r="AG95" i="20"/>
  <c r="K95" i="20"/>
  <c r="L95" i="20" s="1"/>
  <c r="R95" i="20" s="1"/>
  <c r="E95" i="20"/>
  <c r="AZ94" i="20"/>
  <c r="AW94" i="20"/>
  <c r="AS94" i="20"/>
  <c r="AG94" i="20"/>
  <c r="J94" i="20"/>
  <c r="H94" i="20"/>
  <c r="I94" i="20" s="1"/>
  <c r="E94" i="20"/>
  <c r="H93" i="20" s="1"/>
  <c r="I93" i="20" s="1"/>
  <c r="AZ93" i="20"/>
  <c r="AW93" i="20"/>
  <c r="AU93" i="20"/>
  <c r="AS93" i="20"/>
  <c r="AG93" i="20"/>
  <c r="K93" i="20"/>
  <c r="L93" i="20" s="1"/>
  <c r="R93" i="20" s="1"/>
  <c r="J93" i="20"/>
  <c r="E93" i="20"/>
  <c r="H92" i="20" s="1"/>
  <c r="I92" i="20" s="1"/>
  <c r="J92" i="20" s="1"/>
  <c r="AZ92" i="20"/>
  <c r="AW92" i="20"/>
  <c r="AU92" i="20"/>
  <c r="AS92" i="20"/>
  <c r="AG92" i="20"/>
  <c r="E92" i="20"/>
  <c r="B92" i="20"/>
  <c r="AZ91" i="20"/>
  <c r="AW91" i="20"/>
  <c r="AS91" i="20"/>
  <c r="AG91" i="20"/>
  <c r="K91" i="20"/>
  <c r="L91" i="20" s="1"/>
  <c r="H91" i="20"/>
  <c r="I91" i="20" s="1"/>
  <c r="J91" i="20" s="1"/>
  <c r="E91" i="20"/>
  <c r="AZ90" i="20"/>
  <c r="AW90" i="20"/>
  <c r="AV90" i="20"/>
  <c r="AU90" i="20"/>
  <c r="AS90" i="20"/>
  <c r="AG90" i="20"/>
  <c r="K90" i="20"/>
  <c r="L90" i="20" s="1"/>
  <c r="O90" i="20" s="1"/>
  <c r="P90" i="20" s="1"/>
  <c r="Q90" i="20" s="1"/>
  <c r="H90" i="20"/>
  <c r="I90" i="20" s="1"/>
  <c r="J90" i="20" s="1"/>
  <c r="B90" i="20"/>
  <c r="AU100" i="20" s="1"/>
  <c r="E86" i="20"/>
  <c r="AW85" i="20"/>
  <c r="AV85" i="20"/>
  <c r="AS85" i="20"/>
  <c r="AG85" i="20"/>
  <c r="H85" i="20"/>
  <c r="I85" i="20" s="1"/>
  <c r="J85" i="20" s="1"/>
  <c r="E85" i="20"/>
  <c r="AW84" i="20"/>
  <c r="AS84" i="20"/>
  <c r="AG84" i="20"/>
  <c r="J84" i="20"/>
  <c r="H84" i="20"/>
  <c r="I84" i="20" s="1"/>
  <c r="E84" i="20"/>
  <c r="H83" i="20" s="1"/>
  <c r="I83" i="20" s="1"/>
  <c r="J83" i="20" s="1"/>
  <c r="AW83" i="20"/>
  <c r="AU83" i="20"/>
  <c r="AS83" i="20"/>
  <c r="AG83" i="20"/>
  <c r="K83" i="20"/>
  <c r="L83" i="20" s="1"/>
  <c r="E83" i="20"/>
  <c r="AW82" i="20"/>
  <c r="AU82" i="20"/>
  <c r="AS82" i="20"/>
  <c r="AG82" i="20"/>
  <c r="K82" i="20"/>
  <c r="L82" i="20" s="1"/>
  <c r="I82" i="20"/>
  <c r="J82" i="20" s="1"/>
  <c r="H82" i="20"/>
  <c r="E82" i="20"/>
  <c r="AW81" i="20"/>
  <c r="AU81" i="20"/>
  <c r="AS81" i="20"/>
  <c r="AG81" i="20"/>
  <c r="L81" i="20"/>
  <c r="K81" i="20"/>
  <c r="J81" i="20"/>
  <c r="I81" i="20"/>
  <c r="H81" i="20"/>
  <c r="E81" i="20"/>
  <c r="AW80" i="20"/>
  <c r="AS80" i="20"/>
  <c r="AG80" i="20"/>
  <c r="H80" i="20"/>
  <c r="I80" i="20" s="1"/>
  <c r="J80" i="20" s="1"/>
  <c r="E80" i="20"/>
  <c r="AW79" i="20"/>
  <c r="AS79" i="20"/>
  <c r="AG79" i="20"/>
  <c r="H79" i="20"/>
  <c r="I79" i="20" s="1"/>
  <c r="J79" i="20" s="1"/>
  <c r="E79" i="20"/>
  <c r="H78" i="20" s="1"/>
  <c r="I78" i="20" s="1"/>
  <c r="J78" i="20" s="1"/>
  <c r="AW78" i="20"/>
  <c r="AS78" i="20"/>
  <c r="AG78" i="20"/>
  <c r="K78" i="20"/>
  <c r="L78" i="20" s="1"/>
  <c r="E78" i="20"/>
  <c r="AW77" i="20"/>
  <c r="AV77" i="20"/>
  <c r="AU77" i="20"/>
  <c r="AS77" i="20"/>
  <c r="AG77" i="20"/>
  <c r="I77" i="20"/>
  <c r="J77" i="20" s="1"/>
  <c r="H77" i="20"/>
  <c r="E77" i="20"/>
  <c r="AW76" i="20"/>
  <c r="AU76" i="20"/>
  <c r="AS76" i="20"/>
  <c r="AG76" i="20"/>
  <c r="J76" i="20"/>
  <c r="I76" i="20"/>
  <c r="H76" i="20"/>
  <c r="E76" i="20"/>
  <c r="B76" i="20"/>
  <c r="AW75" i="20"/>
  <c r="AS75" i="20"/>
  <c r="AG75" i="20"/>
  <c r="H75" i="20"/>
  <c r="I75" i="20" s="1"/>
  <c r="J75" i="20" s="1"/>
  <c r="E75" i="20"/>
  <c r="AW74" i="20"/>
  <c r="AU74" i="20"/>
  <c r="AS74" i="20"/>
  <c r="AG74" i="20"/>
  <c r="J74" i="20"/>
  <c r="H74" i="20"/>
  <c r="I74" i="20" s="1"/>
  <c r="B74" i="20"/>
  <c r="E70" i="20"/>
  <c r="AE69" i="20"/>
  <c r="AD69" i="20"/>
  <c r="AC69" i="20"/>
  <c r="J69" i="20"/>
  <c r="H69" i="20"/>
  <c r="I69" i="20" s="1"/>
  <c r="E69" i="20"/>
  <c r="AE68" i="20"/>
  <c r="AD68" i="20"/>
  <c r="AC68" i="20"/>
  <c r="K68" i="20"/>
  <c r="L68" i="20" s="1"/>
  <c r="H68" i="20"/>
  <c r="I68" i="20" s="1"/>
  <c r="J68" i="20" s="1"/>
  <c r="E68" i="20"/>
  <c r="AE67" i="20"/>
  <c r="AD67" i="20"/>
  <c r="H67" i="20"/>
  <c r="I67" i="20" s="1"/>
  <c r="J67" i="20" s="1"/>
  <c r="E67" i="20"/>
  <c r="AE66" i="20"/>
  <c r="AD66" i="20"/>
  <c r="H66" i="20"/>
  <c r="I66" i="20" s="1"/>
  <c r="J66" i="20" s="1"/>
  <c r="E66" i="20"/>
  <c r="AE65" i="20"/>
  <c r="K65" i="20"/>
  <c r="L65" i="20" s="1"/>
  <c r="R65" i="20" s="1"/>
  <c r="H65" i="20"/>
  <c r="I65" i="20" s="1"/>
  <c r="J65" i="20" s="1"/>
  <c r="E65" i="20"/>
  <c r="H64" i="20" s="1"/>
  <c r="I64" i="20" s="1"/>
  <c r="J64" i="20" s="1"/>
  <c r="AE64" i="20"/>
  <c r="E64" i="20"/>
  <c r="H63" i="20" s="1"/>
  <c r="I63" i="20" s="1"/>
  <c r="J63" i="20" s="1"/>
  <c r="AE63" i="20"/>
  <c r="AD63" i="20"/>
  <c r="K63" i="20"/>
  <c r="L63" i="20" s="1"/>
  <c r="R63" i="20" s="1"/>
  <c r="E63" i="20"/>
  <c r="AE62" i="20"/>
  <c r="AD62" i="20"/>
  <c r="I62" i="20"/>
  <c r="J62" i="20" s="1"/>
  <c r="H62" i="20"/>
  <c r="E62" i="20"/>
  <c r="AE61" i="20"/>
  <c r="AD61" i="20"/>
  <c r="AC61" i="20"/>
  <c r="K61" i="20"/>
  <c r="L61" i="20" s="1"/>
  <c r="J61" i="20"/>
  <c r="I61" i="20"/>
  <c r="H61" i="20"/>
  <c r="E61" i="20"/>
  <c r="AE60" i="20"/>
  <c r="AD60" i="20"/>
  <c r="AC60" i="20"/>
  <c r="I60" i="20"/>
  <c r="J60" i="20" s="1"/>
  <c r="H60" i="20"/>
  <c r="E60" i="20"/>
  <c r="H59" i="20" s="1"/>
  <c r="I59" i="20" s="1"/>
  <c r="J59" i="20" s="1"/>
  <c r="B60" i="20"/>
  <c r="AD64" i="20" s="1"/>
  <c r="AE59" i="20"/>
  <c r="AD59" i="20"/>
  <c r="AC59" i="20"/>
  <c r="E59" i="20"/>
  <c r="AE58" i="20"/>
  <c r="AD58" i="20"/>
  <c r="AC58" i="20"/>
  <c r="H58" i="20"/>
  <c r="I58" i="20" s="1"/>
  <c r="J58" i="20" s="1"/>
  <c r="B58" i="20"/>
  <c r="E54" i="20"/>
  <c r="H53" i="20" s="1"/>
  <c r="AT53" i="20"/>
  <c r="AP53" i="20"/>
  <c r="AA53" i="20"/>
  <c r="I53" i="20"/>
  <c r="J53" i="20" s="1"/>
  <c r="E53" i="20"/>
  <c r="AT52" i="20"/>
  <c r="AP52" i="20"/>
  <c r="AA52" i="20"/>
  <c r="H52" i="20"/>
  <c r="I52" i="20" s="1"/>
  <c r="J52" i="20" s="1"/>
  <c r="E52" i="20"/>
  <c r="AT51" i="20"/>
  <c r="AP51" i="20"/>
  <c r="AA51" i="20"/>
  <c r="I51" i="20"/>
  <c r="J51" i="20" s="1"/>
  <c r="H51" i="20"/>
  <c r="E51" i="20"/>
  <c r="AT50" i="20"/>
  <c r="AP50" i="20"/>
  <c r="AA50" i="20"/>
  <c r="H50" i="20"/>
  <c r="I50" i="20" s="1"/>
  <c r="J50" i="20" s="1"/>
  <c r="E50" i="20"/>
  <c r="H49" i="20" s="1"/>
  <c r="AT49" i="20"/>
  <c r="AS49" i="20"/>
  <c r="AP49" i="20"/>
  <c r="AA49" i="20"/>
  <c r="I49" i="20"/>
  <c r="J49" i="20" s="1"/>
  <c r="E49" i="20"/>
  <c r="AT48" i="20"/>
  <c r="AP48" i="20"/>
  <c r="AA48" i="20"/>
  <c r="H48" i="20"/>
  <c r="I48" i="20" s="1"/>
  <c r="J48" i="20" s="1"/>
  <c r="E48" i="20"/>
  <c r="AT47" i="20"/>
  <c r="AP47" i="20"/>
  <c r="AA47" i="20"/>
  <c r="J47" i="20"/>
  <c r="I47" i="20"/>
  <c r="H47" i="20"/>
  <c r="E47" i="20"/>
  <c r="H46" i="20" s="1"/>
  <c r="I46" i="20" s="1"/>
  <c r="J46" i="20" s="1"/>
  <c r="AT46" i="20"/>
  <c r="AP46" i="20"/>
  <c r="AA46" i="20"/>
  <c r="E46" i="20"/>
  <c r="H45" i="20" s="1"/>
  <c r="I45" i="20" s="1"/>
  <c r="J45" i="20" s="1"/>
  <c r="AT45" i="20"/>
  <c r="AR45" i="20"/>
  <c r="AP45" i="20"/>
  <c r="AA45" i="20"/>
  <c r="E45" i="20"/>
  <c r="AT44" i="20"/>
  <c r="AR44" i="20"/>
  <c r="AP44" i="20"/>
  <c r="AA44" i="20"/>
  <c r="K44" i="20"/>
  <c r="L44" i="20" s="1"/>
  <c r="R44" i="20" s="1"/>
  <c r="J44" i="20"/>
  <c r="H44" i="20"/>
  <c r="I44" i="20" s="1"/>
  <c r="E44" i="20"/>
  <c r="AT43" i="20"/>
  <c r="AR43" i="20"/>
  <c r="AP43" i="20"/>
  <c r="AA43" i="20"/>
  <c r="J43" i="20"/>
  <c r="H43" i="20"/>
  <c r="I43" i="20" s="1"/>
  <c r="E43" i="20"/>
  <c r="AT42" i="20"/>
  <c r="AS42" i="20"/>
  <c r="AP42" i="20"/>
  <c r="AA42" i="20"/>
  <c r="K42" i="20"/>
  <c r="L42" i="20" s="1"/>
  <c r="R42" i="20" s="1"/>
  <c r="H42" i="20"/>
  <c r="I42" i="20" s="1"/>
  <c r="J42" i="20" s="1"/>
  <c r="B42" i="20"/>
  <c r="K49" i="20" s="1"/>
  <c r="L49" i="20" s="1"/>
  <c r="E39" i="20"/>
  <c r="AT38" i="20"/>
  <c r="AP38" i="20"/>
  <c r="AM38" i="20"/>
  <c r="AD38" i="20"/>
  <c r="AA38" i="20"/>
  <c r="J38" i="20"/>
  <c r="H38" i="20"/>
  <c r="I38" i="20" s="1"/>
  <c r="E38" i="20"/>
  <c r="H37" i="20" s="1"/>
  <c r="I37" i="20" s="1"/>
  <c r="J37" i="20" s="1"/>
  <c r="AT37" i="20"/>
  <c r="AP37" i="20"/>
  <c r="AM37" i="20"/>
  <c r="AD37" i="20"/>
  <c r="AA37" i="20"/>
  <c r="E37" i="20"/>
  <c r="AT36" i="20"/>
  <c r="AP36" i="20"/>
  <c r="AM36" i="20"/>
  <c r="AD36" i="20"/>
  <c r="AA36" i="20"/>
  <c r="H36" i="20"/>
  <c r="I36" i="20" s="1"/>
  <c r="J36" i="20" s="1"/>
  <c r="E36" i="20"/>
  <c r="AT35" i="20"/>
  <c r="AP35" i="20"/>
  <c r="AM35" i="20"/>
  <c r="AD35" i="20"/>
  <c r="AA35" i="20"/>
  <c r="J35" i="20"/>
  <c r="H35" i="20"/>
  <c r="I35" i="20" s="1"/>
  <c r="E35" i="20"/>
  <c r="AT34" i="20"/>
  <c r="AP34" i="20"/>
  <c r="AM34" i="20"/>
  <c r="AD34" i="20"/>
  <c r="AA34" i="20"/>
  <c r="H34" i="20"/>
  <c r="I34" i="20" s="1"/>
  <c r="J34" i="20" s="1"/>
  <c r="E34" i="20"/>
  <c r="AT33" i="20"/>
  <c r="AP33" i="20"/>
  <c r="AM33" i="20"/>
  <c r="AD33" i="20"/>
  <c r="AA33" i="20"/>
  <c r="J33" i="20"/>
  <c r="H33" i="20"/>
  <c r="I33" i="20" s="1"/>
  <c r="E33" i="20"/>
  <c r="AT32" i="20"/>
  <c r="AP32" i="20"/>
  <c r="AM32" i="20"/>
  <c r="AD32" i="20"/>
  <c r="AA32" i="20"/>
  <c r="H32" i="20"/>
  <c r="I32" i="20" s="1"/>
  <c r="J32" i="20" s="1"/>
  <c r="E32" i="20"/>
  <c r="H31" i="20" s="1"/>
  <c r="AT31" i="20"/>
  <c r="AP31" i="20"/>
  <c r="AM31" i="20"/>
  <c r="AD31" i="20"/>
  <c r="AA31" i="20"/>
  <c r="I31" i="20"/>
  <c r="J31" i="20" s="1"/>
  <c r="E31" i="20"/>
  <c r="AT30" i="20"/>
  <c r="AP30" i="20"/>
  <c r="AM30" i="20"/>
  <c r="AD30" i="20"/>
  <c r="AA30" i="20"/>
  <c r="I30" i="20"/>
  <c r="J30" i="20" s="1"/>
  <c r="H30" i="20"/>
  <c r="E30" i="20"/>
  <c r="AT29" i="20"/>
  <c r="AP29" i="20"/>
  <c r="AM29" i="20"/>
  <c r="AD29" i="20"/>
  <c r="AA29" i="20"/>
  <c r="I29" i="20"/>
  <c r="J29" i="20" s="1"/>
  <c r="H29" i="20"/>
  <c r="E29" i="20"/>
  <c r="H28" i="20" s="1"/>
  <c r="I28" i="20" s="1"/>
  <c r="J28" i="20" s="1"/>
  <c r="AT28" i="20"/>
  <c r="AP28" i="20"/>
  <c r="AM28" i="20"/>
  <c r="AD28" i="20"/>
  <c r="AA28" i="20"/>
  <c r="E28" i="20"/>
  <c r="H27" i="20" s="1"/>
  <c r="I27" i="20" s="1"/>
  <c r="AT27" i="20"/>
  <c r="AP27" i="20"/>
  <c r="AM27" i="20"/>
  <c r="AD27" i="20"/>
  <c r="AA27" i="20"/>
  <c r="J27" i="20"/>
  <c r="K15" i="20"/>
  <c r="I5" i="20"/>
  <c r="B44" i="20" s="1"/>
  <c r="AS44" i="20" s="1"/>
  <c r="G5" i="20"/>
  <c r="I2" i="20"/>
  <c r="B29" i="20" s="1"/>
  <c r="G2" i="20"/>
  <c r="B27" i="20" s="1"/>
  <c r="E102" i="31"/>
  <c r="AZ101" i="31"/>
  <c r="AW101" i="31"/>
  <c r="AV101" i="31"/>
  <c r="AS101" i="31"/>
  <c r="AG101" i="31"/>
  <c r="K101" i="31"/>
  <c r="L101" i="31" s="1"/>
  <c r="R101" i="31" s="1"/>
  <c r="H101" i="31"/>
  <c r="I101" i="31" s="1"/>
  <c r="J101" i="31" s="1"/>
  <c r="E101" i="31"/>
  <c r="H100" i="31" s="1"/>
  <c r="AZ100" i="31"/>
  <c r="AW100" i="31"/>
  <c r="AV100" i="31"/>
  <c r="AU100" i="31"/>
  <c r="AS100" i="31"/>
  <c r="AG100" i="31"/>
  <c r="I100" i="31"/>
  <c r="J100" i="31" s="1"/>
  <c r="E100" i="31"/>
  <c r="AZ99" i="31"/>
  <c r="AW99" i="31"/>
  <c r="AS99" i="31"/>
  <c r="AG99" i="31"/>
  <c r="I99" i="31"/>
  <c r="J99" i="31" s="1"/>
  <c r="H99" i="31"/>
  <c r="E99" i="31"/>
  <c r="AZ98" i="31"/>
  <c r="AW98" i="31"/>
  <c r="AV98" i="31"/>
  <c r="AS98" i="31"/>
  <c r="AG98" i="31"/>
  <c r="K98" i="31"/>
  <c r="L98" i="31" s="1"/>
  <c r="I98" i="31"/>
  <c r="J98" i="31" s="1"/>
  <c r="H98" i="31"/>
  <c r="E98" i="31"/>
  <c r="AZ97" i="31"/>
  <c r="AW97" i="31"/>
  <c r="AS97" i="31"/>
  <c r="AG97" i="31"/>
  <c r="I97" i="31"/>
  <c r="J97" i="31" s="1"/>
  <c r="H97" i="31"/>
  <c r="E97" i="31"/>
  <c r="AZ96" i="31"/>
  <c r="AW96" i="31"/>
  <c r="AV96" i="31"/>
  <c r="AS96" i="31"/>
  <c r="AG96" i="31"/>
  <c r="I96" i="31"/>
  <c r="J96" i="31" s="1"/>
  <c r="H96" i="31"/>
  <c r="E96" i="31"/>
  <c r="AZ95" i="31"/>
  <c r="AW95" i="31"/>
  <c r="AS95" i="31"/>
  <c r="AG95" i="31"/>
  <c r="I95" i="31"/>
  <c r="J95" i="31" s="1"/>
  <c r="H95" i="31"/>
  <c r="E95" i="31"/>
  <c r="AZ94" i="31"/>
  <c r="AW94" i="31"/>
  <c r="AV94" i="31"/>
  <c r="AS94" i="31"/>
  <c r="AG94" i="31"/>
  <c r="J94" i="31"/>
  <c r="H94" i="31"/>
  <c r="I94" i="31" s="1"/>
  <c r="E94" i="31"/>
  <c r="H93" i="31" s="1"/>
  <c r="AZ93" i="31"/>
  <c r="AW93" i="31"/>
  <c r="AS93" i="31"/>
  <c r="AG93" i="31"/>
  <c r="I93" i="31"/>
  <c r="J93" i="31" s="1"/>
  <c r="E93" i="31"/>
  <c r="H92" i="31" s="1"/>
  <c r="I92" i="31" s="1"/>
  <c r="AZ92" i="31"/>
  <c r="AW92" i="31"/>
  <c r="AS92" i="31"/>
  <c r="AG92" i="31"/>
  <c r="J92" i="31"/>
  <c r="E92" i="31"/>
  <c r="B92" i="31"/>
  <c r="AZ91" i="31"/>
  <c r="AW91" i="31"/>
  <c r="AV91" i="31"/>
  <c r="AU91" i="31"/>
  <c r="AS91" i="31"/>
  <c r="AG91" i="31"/>
  <c r="K91" i="31"/>
  <c r="L91" i="31" s="1"/>
  <c r="H91" i="31"/>
  <c r="I91" i="31" s="1"/>
  <c r="J91" i="31" s="1"/>
  <c r="E91" i="31"/>
  <c r="AZ90" i="31"/>
  <c r="AW90" i="31"/>
  <c r="AV90" i="31"/>
  <c r="AS90" i="31"/>
  <c r="AG90" i="31"/>
  <c r="H90" i="31"/>
  <c r="I90" i="31" s="1"/>
  <c r="J90" i="31" s="1"/>
  <c r="B90" i="31"/>
  <c r="K96" i="31" s="1"/>
  <c r="L96" i="31" s="1"/>
  <c r="E86" i="31"/>
  <c r="AW85" i="31"/>
  <c r="AV85" i="31"/>
  <c r="AS85" i="31"/>
  <c r="AG85" i="31"/>
  <c r="J85" i="31"/>
  <c r="H85" i="31"/>
  <c r="I85" i="31" s="1"/>
  <c r="E85" i="31"/>
  <c r="AW84" i="31"/>
  <c r="AV84" i="31"/>
  <c r="AS84" i="31"/>
  <c r="AG84" i="31"/>
  <c r="J84" i="31"/>
  <c r="H84" i="31"/>
  <c r="I84" i="31" s="1"/>
  <c r="E84" i="31"/>
  <c r="H83" i="31" s="1"/>
  <c r="I83" i="31" s="1"/>
  <c r="J83" i="31" s="1"/>
  <c r="AW83" i="31"/>
  <c r="AV83" i="31"/>
  <c r="AS83" i="31"/>
  <c r="AG83" i="31"/>
  <c r="E83" i="31"/>
  <c r="AW82" i="31"/>
  <c r="AS82" i="31"/>
  <c r="AG82" i="31"/>
  <c r="I82" i="31"/>
  <c r="J82" i="31" s="1"/>
  <c r="H82" i="31"/>
  <c r="E82" i="31"/>
  <c r="AW81" i="31"/>
  <c r="AS81" i="31"/>
  <c r="AG81" i="31"/>
  <c r="J81" i="31"/>
  <c r="I81" i="31"/>
  <c r="H81" i="31"/>
  <c r="E81" i="31"/>
  <c r="AW80" i="31"/>
  <c r="AV80" i="31"/>
  <c r="AS80" i="31"/>
  <c r="AG80" i="31"/>
  <c r="J80" i="31"/>
  <c r="H80" i="31"/>
  <c r="I80" i="31" s="1"/>
  <c r="E80" i="31"/>
  <c r="AW79" i="31"/>
  <c r="AV79" i="31"/>
  <c r="AS79" i="31"/>
  <c r="AG79" i="31"/>
  <c r="I79" i="31"/>
  <c r="J79" i="31" s="1"/>
  <c r="H79" i="31"/>
  <c r="E79" i="31"/>
  <c r="AW78" i="31"/>
  <c r="AS78" i="31"/>
  <c r="AG78" i="31"/>
  <c r="H78" i="31"/>
  <c r="I78" i="31" s="1"/>
  <c r="J78" i="31" s="1"/>
  <c r="E78" i="31"/>
  <c r="H77" i="31" s="1"/>
  <c r="I77" i="31" s="1"/>
  <c r="J77" i="31" s="1"/>
  <c r="AW77" i="31"/>
  <c r="AS77" i="31"/>
  <c r="AG77" i="31"/>
  <c r="E77" i="31"/>
  <c r="AW76" i="31"/>
  <c r="AV76" i="31"/>
  <c r="AS76" i="31"/>
  <c r="AG76" i="31"/>
  <c r="J76" i="31"/>
  <c r="I76" i="31"/>
  <c r="H76" i="31"/>
  <c r="E76" i="31"/>
  <c r="H75" i="31" s="1"/>
  <c r="B76" i="31"/>
  <c r="AV92" i="31" s="1"/>
  <c r="AW75" i="31"/>
  <c r="AV75" i="31"/>
  <c r="AS75" i="31"/>
  <c r="AG75" i="31"/>
  <c r="I75" i="31"/>
  <c r="J75" i="31" s="1"/>
  <c r="E75" i="31"/>
  <c r="AW74" i="31"/>
  <c r="AS74" i="31"/>
  <c r="AG74" i="31"/>
  <c r="J74" i="31"/>
  <c r="H74" i="31"/>
  <c r="I74" i="31" s="1"/>
  <c r="B74" i="31"/>
  <c r="K83" i="31" s="1"/>
  <c r="L83" i="31" s="1"/>
  <c r="E70" i="31"/>
  <c r="AE69" i="31"/>
  <c r="AC69" i="31"/>
  <c r="K69" i="31"/>
  <c r="L69" i="31" s="1"/>
  <c r="H69" i="31"/>
  <c r="I69" i="31" s="1"/>
  <c r="J69" i="31" s="1"/>
  <c r="E69" i="31"/>
  <c r="AE68" i="31"/>
  <c r="K68" i="31"/>
  <c r="L68" i="31" s="1"/>
  <c r="R68" i="31" s="1"/>
  <c r="H68" i="31"/>
  <c r="I68" i="31" s="1"/>
  <c r="J68" i="31" s="1"/>
  <c r="E68" i="31"/>
  <c r="H67" i="31" s="1"/>
  <c r="I67" i="31" s="1"/>
  <c r="AE67" i="31"/>
  <c r="R67" i="31"/>
  <c r="L67" i="31"/>
  <c r="K67" i="31"/>
  <c r="J67" i="31"/>
  <c r="E67" i="31"/>
  <c r="H66" i="31" s="1"/>
  <c r="AE66" i="31"/>
  <c r="L66" i="31"/>
  <c r="R66" i="31" s="1"/>
  <c r="K66" i="31"/>
  <c r="I66" i="31"/>
  <c r="J66" i="31" s="1"/>
  <c r="E66" i="31"/>
  <c r="AE65" i="31"/>
  <c r="AC65" i="31"/>
  <c r="K65" i="31"/>
  <c r="L65" i="31" s="1"/>
  <c r="I65" i="31"/>
  <c r="J65" i="31" s="1"/>
  <c r="H65" i="31"/>
  <c r="E65" i="31"/>
  <c r="AE64" i="31"/>
  <c r="AC64" i="31"/>
  <c r="I64" i="31"/>
  <c r="J64" i="31" s="1"/>
  <c r="H64" i="31"/>
  <c r="E64" i="31"/>
  <c r="H63" i="31" s="1"/>
  <c r="I63" i="31" s="1"/>
  <c r="J63" i="31" s="1"/>
  <c r="AE63" i="31"/>
  <c r="AC63" i="31"/>
  <c r="E63" i="31"/>
  <c r="AE62" i="31"/>
  <c r="AC62" i="31"/>
  <c r="H62" i="31"/>
  <c r="I62" i="31" s="1"/>
  <c r="J62" i="31" s="1"/>
  <c r="E62" i="31"/>
  <c r="AE61" i="31"/>
  <c r="AC61" i="31"/>
  <c r="L61" i="31"/>
  <c r="R61" i="31" s="1"/>
  <c r="K61" i="31"/>
  <c r="H61" i="31"/>
  <c r="I61" i="31" s="1"/>
  <c r="J61" i="31" s="1"/>
  <c r="E61" i="31"/>
  <c r="H60" i="31" s="1"/>
  <c r="I60" i="31" s="1"/>
  <c r="J60" i="31" s="1"/>
  <c r="AE60" i="31"/>
  <c r="K60" i="31"/>
  <c r="L60" i="31" s="1"/>
  <c r="E60" i="31"/>
  <c r="H59" i="31" s="1"/>
  <c r="I59" i="31" s="1"/>
  <c r="J59" i="31" s="1"/>
  <c r="B60" i="31"/>
  <c r="AD66" i="31" s="1"/>
  <c r="AE59" i="31"/>
  <c r="K59" i="31"/>
  <c r="L59" i="31" s="1"/>
  <c r="E59" i="31"/>
  <c r="H58" i="31" s="1"/>
  <c r="I58" i="31" s="1"/>
  <c r="J58" i="31" s="1"/>
  <c r="AE58" i="31"/>
  <c r="R58" i="31"/>
  <c r="L58" i="31"/>
  <c r="O58" i="31" s="1"/>
  <c r="K58" i="31"/>
  <c r="B58" i="31"/>
  <c r="AC66" i="31" s="1"/>
  <c r="E54" i="31"/>
  <c r="H53" i="31" s="1"/>
  <c r="I53" i="31" s="1"/>
  <c r="J53" i="31" s="1"/>
  <c r="AT53" i="31"/>
  <c r="AP53" i="31"/>
  <c r="AA53" i="31"/>
  <c r="E53" i="31"/>
  <c r="AT52" i="31"/>
  <c r="AR52" i="31"/>
  <c r="AP52" i="31"/>
  <c r="AA52" i="31"/>
  <c r="I52" i="31"/>
  <c r="J52" i="31" s="1"/>
  <c r="H52" i="31"/>
  <c r="E52" i="31"/>
  <c r="AT51" i="31"/>
  <c r="AP51" i="31"/>
  <c r="AA51" i="31"/>
  <c r="K51" i="31"/>
  <c r="L51" i="31" s="1"/>
  <c r="J51" i="31"/>
  <c r="I51" i="31"/>
  <c r="H51" i="31"/>
  <c r="E51" i="31"/>
  <c r="AT50" i="31"/>
  <c r="AP50" i="31"/>
  <c r="AA50" i="31"/>
  <c r="K50" i="31"/>
  <c r="L50" i="31" s="1"/>
  <c r="H50" i="31"/>
  <c r="I50" i="31" s="1"/>
  <c r="J50" i="31" s="1"/>
  <c r="E50" i="31"/>
  <c r="AT49" i="31"/>
  <c r="AP49" i="31"/>
  <c r="AA49" i="31"/>
  <c r="K49" i="31"/>
  <c r="L49" i="31" s="1"/>
  <c r="H49" i="31"/>
  <c r="I49" i="31" s="1"/>
  <c r="J49" i="31" s="1"/>
  <c r="E49" i="31"/>
  <c r="AT48" i="31"/>
  <c r="AP48" i="31"/>
  <c r="AA48" i="31"/>
  <c r="I48" i="31"/>
  <c r="J48" i="31" s="1"/>
  <c r="H48" i="31"/>
  <c r="E48" i="31"/>
  <c r="AT47" i="31"/>
  <c r="AR47" i="31"/>
  <c r="AP47" i="31"/>
  <c r="AA47" i="31"/>
  <c r="H47" i="31"/>
  <c r="I47" i="31" s="1"/>
  <c r="J47" i="31" s="1"/>
  <c r="E47" i="31"/>
  <c r="H46" i="31" s="1"/>
  <c r="AT46" i="31"/>
  <c r="AP46" i="31"/>
  <c r="AA46" i="31"/>
  <c r="J46" i="31"/>
  <c r="I46" i="31"/>
  <c r="E46" i="31"/>
  <c r="AT45" i="31"/>
  <c r="AR45" i="31"/>
  <c r="AP45" i="31"/>
  <c r="AA45" i="31"/>
  <c r="J45" i="31"/>
  <c r="I45" i="31"/>
  <c r="H45" i="31"/>
  <c r="E45" i="31"/>
  <c r="AT44" i="31"/>
  <c r="AP44" i="31"/>
  <c r="AA44" i="31"/>
  <c r="H44" i="31"/>
  <c r="I44" i="31" s="1"/>
  <c r="J44" i="31" s="1"/>
  <c r="E44" i="31"/>
  <c r="H43" i="31" s="1"/>
  <c r="I43" i="31" s="1"/>
  <c r="J43" i="31" s="1"/>
  <c r="AT43" i="31"/>
  <c r="AP43" i="31"/>
  <c r="AA43" i="31"/>
  <c r="E43" i="31"/>
  <c r="H42" i="31" s="1"/>
  <c r="I42" i="31" s="1"/>
  <c r="J42" i="31" s="1"/>
  <c r="AT42" i="31"/>
  <c r="AP42" i="31"/>
  <c r="AA42" i="31"/>
  <c r="E39" i="31"/>
  <c r="AT38" i="31"/>
  <c r="AP38" i="31"/>
  <c r="AM38" i="31"/>
  <c r="AD38" i="31"/>
  <c r="AA38" i="31"/>
  <c r="H38" i="31"/>
  <c r="I38" i="31" s="1"/>
  <c r="J38" i="31" s="1"/>
  <c r="E38" i="31"/>
  <c r="H37" i="31" s="1"/>
  <c r="I37" i="31" s="1"/>
  <c r="J37" i="31" s="1"/>
  <c r="AT37" i="31"/>
  <c r="AP37" i="31"/>
  <c r="AM37" i="31"/>
  <c r="AD37" i="31"/>
  <c r="AA37" i="31"/>
  <c r="E37" i="31"/>
  <c r="H36" i="31" s="1"/>
  <c r="I36" i="31" s="1"/>
  <c r="J36" i="31" s="1"/>
  <c r="AT36" i="31"/>
  <c r="AP36" i="31"/>
  <c r="AM36" i="31"/>
  <c r="AD36" i="31"/>
  <c r="AA36" i="31"/>
  <c r="E36" i="31"/>
  <c r="AT35" i="31"/>
  <c r="AP35" i="31"/>
  <c r="AM35" i="31"/>
  <c r="AD35" i="31"/>
  <c r="AA35" i="31"/>
  <c r="H35" i="31"/>
  <c r="I35" i="31" s="1"/>
  <c r="J35" i="31" s="1"/>
  <c r="E35" i="31"/>
  <c r="H34" i="31" s="1"/>
  <c r="I34" i="31" s="1"/>
  <c r="J34" i="31" s="1"/>
  <c r="AT34" i="31"/>
  <c r="AP34" i="31"/>
  <c r="AM34" i="31"/>
  <c r="AD34" i="31"/>
  <c r="AA34" i="31"/>
  <c r="E34" i="31"/>
  <c r="AT33" i="31"/>
  <c r="AP33" i="31"/>
  <c r="AM33" i="31"/>
  <c r="AD33" i="31"/>
  <c r="AA33" i="31"/>
  <c r="H33" i="31"/>
  <c r="I33" i="31" s="1"/>
  <c r="J33" i="31" s="1"/>
  <c r="E33" i="31"/>
  <c r="H32" i="31" s="1"/>
  <c r="I32" i="31" s="1"/>
  <c r="J32" i="31" s="1"/>
  <c r="AT32" i="31"/>
  <c r="AP32" i="31"/>
  <c r="AM32" i="31"/>
  <c r="AD32" i="31"/>
  <c r="AA32" i="31"/>
  <c r="E32" i="31"/>
  <c r="AT31" i="31"/>
  <c r="AP31" i="31"/>
  <c r="AM31" i="31"/>
  <c r="AD31" i="31"/>
  <c r="AA31" i="31"/>
  <c r="H31" i="31"/>
  <c r="I31" i="31" s="1"/>
  <c r="J31" i="31" s="1"/>
  <c r="E31" i="31"/>
  <c r="H30" i="31" s="1"/>
  <c r="I30" i="31" s="1"/>
  <c r="J30" i="31" s="1"/>
  <c r="AT30" i="31"/>
  <c r="AP30" i="31"/>
  <c r="AM30" i="31"/>
  <c r="AD30" i="31"/>
  <c r="AA30" i="31"/>
  <c r="E30" i="31"/>
  <c r="AT29" i="31"/>
  <c r="AP29" i="31"/>
  <c r="AM29" i="31"/>
  <c r="AD29" i="31"/>
  <c r="AA29" i="31"/>
  <c r="I29" i="31"/>
  <c r="J29" i="31" s="1"/>
  <c r="H29" i="31"/>
  <c r="E29" i="31"/>
  <c r="H28" i="31" s="1"/>
  <c r="I28" i="31" s="1"/>
  <c r="AT28" i="31"/>
  <c r="AP28" i="31"/>
  <c r="AM28" i="31"/>
  <c r="AD28" i="31"/>
  <c r="AA28" i="31"/>
  <c r="J28" i="31"/>
  <c r="E28" i="31"/>
  <c r="H27" i="31" s="1"/>
  <c r="I27" i="31" s="1"/>
  <c r="J27" i="31" s="1"/>
  <c r="AT27" i="31"/>
  <c r="AP27" i="31"/>
  <c r="AM27" i="31"/>
  <c r="AD27" i="31"/>
  <c r="AA27" i="31"/>
  <c r="B27" i="31"/>
  <c r="AR35" i="31" s="1"/>
  <c r="K15" i="31"/>
  <c r="I5" i="31"/>
  <c r="B44" i="31" s="1"/>
  <c r="G5" i="31"/>
  <c r="B42" i="31" s="1"/>
  <c r="AR51" i="31" s="1"/>
  <c r="I2" i="31"/>
  <c r="B29" i="31" s="1"/>
  <c r="G2" i="31"/>
  <c r="E102" i="19"/>
  <c r="AZ101" i="19"/>
  <c r="AW101" i="19"/>
  <c r="AU101" i="19"/>
  <c r="AS101" i="19"/>
  <c r="AG101" i="19"/>
  <c r="K101" i="19"/>
  <c r="L101" i="19" s="1"/>
  <c r="R101" i="19" s="1"/>
  <c r="I101" i="19"/>
  <c r="J101" i="19" s="1"/>
  <c r="H101" i="19"/>
  <c r="E101" i="19"/>
  <c r="AZ100" i="19"/>
  <c r="AW100" i="19"/>
  <c r="AV100" i="19"/>
  <c r="AS100" i="19"/>
  <c r="AG100" i="19"/>
  <c r="I100" i="19"/>
  <c r="J100" i="19" s="1"/>
  <c r="H100" i="19"/>
  <c r="E100" i="19"/>
  <c r="H99" i="19" s="1"/>
  <c r="AZ99" i="19"/>
  <c r="AW99" i="19"/>
  <c r="AU99" i="19"/>
  <c r="AS99" i="19"/>
  <c r="AG99" i="19"/>
  <c r="L99" i="19"/>
  <c r="K99" i="19"/>
  <c r="J99" i="19"/>
  <c r="I99" i="19"/>
  <c r="E99" i="19"/>
  <c r="AZ98" i="19"/>
  <c r="AW98" i="19"/>
  <c r="AS98" i="19"/>
  <c r="AG98" i="19"/>
  <c r="H98" i="19"/>
  <c r="I98" i="19" s="1"/>
  <c r="J98" i="19" s="1"/>
  <c r="E98" i="19"/>
  <c r="H97" i="19" s="1"/>
  <c r="I97" i="19" s="1"/>
  <c r="J97" i="19" s="1"/>
  <c r="AZ97" i="19"/>
  <c r="AW97" i="19"/>
  <c r="AU97" i="19"/>
  <c r="AS97" i="19"/>
  <c r="AG97" i="19"/>
  <c r="R97" i="19"/>
  <c r="L97" i="19"/>
  <c r="K97" i="19"/>
  <c r="E97" i="19"/>
  <c r="AZ96" i="19"/>
  <c r="AW96" i="19"/>
  <c r="AS96" i="19"/>
  <c r="AG96" i="19"/>
  <c r="H96" i="19"/>
  <c r="I96" i="19" s="1"/>
  <c r="J96" i="19" s="1"/>
  <c r="E96" i="19"/>
  <c r="H95" i="19" s="1"/>
  <c r="I95" i="19" s="1"/>
  <c r="J95" i="19" s="1"/>
  <c r="AZ95" i="19"/>
  <c r="AW95" i="19"/>
  <c r="AU95" i="19"/>
  <c r="AS95" i="19"/>
  <c r="AG95" i="19"/>
  <c r="R95" i="19"/>
  <c r="L95" i="19"/>
  <c r="K95" i="19"/>
  <c r="E95" i="19"/>
  <c r="AZ94" i="19"/>
  <c r="AW94" i="19"/>
  <c r="AS94" i="19"/>
  <c r="AG94" i="19"/>
  <c r="J94" i="19"/>
  <c r="I94" i="19"/>
  <c r="H94" i="19"/>
  <c r="E94" i="19"/>
  <c r="H93" i="19" s="1"/>
  <c r="I93" i="19" s="1"/>
  <c r="J93" i="19" s="1"/>
  <c r="AZ93" i="19"/>
  <c r="AW93" i="19"/>
  <c r="AU93" i="19"/>
  <c r="AS93" i="19"/>
  <c r="AG93" i="19"/>
  <c r="L93" i="19"/>
  <c r="K93" i="19"/>
  <c r="E93" i="19"/>
  <c r="AZ92" i="19"/>
  <c r="AW92" i="19"/>
  <c r="AU92" i="19"/>
  <c r="AS92" i="19"/>
  <c r="AG92" i="19"/>
  <c r="H92" i="19"/>
  <c r="I92" i="19" s="1"/>
  <c r="J92" i="19" s="1"/>
  <c r="E92" i="19"/>
  <c r="B92" i="19"/>
  <c r="AZ91" i="19"/>
  <c r="AW91" i="19"/>
  <c r="AV91" i="19"/>
  <c r="AS91" i="19"/>
  <c r="AG91" i="19"/>
  <c r="K91" i="19"/>
  <c r="L91" i="19" s="1"/>
  <c r="R91" i="19" s="1"/>
  <c r="H91" i="19"/>
  <c r="I91" i="19" s="1"/>
  <c r="J91" i="19" s="1"/>
  <c r="E91" i="19"/>
  <c r="AZ90" i="19"/>
  <c r="AW90" i="19"/>
  <c r="AV90" i="19"/>
  <c r="AU90" i="19"/>
  <c r="AS90" i="19"/>
  <c r="AG90" i="19"/>
  <c r="R90" i="19"/>
  <c r="K90" i="19"/>
  <c r="L90" i="19" s="1"/>
  <c r="O90" i="19" s="1"/>
  <c r="J90" i="19"/>
  <c r="P90" i="19" s="1"/>
  <c r="Q90" i="19" s="1"/>
  <c r="S90" i="19" s="1"/>
  <c r="U90" i="19" s="1"/>
  <c r="AT90" i="19" s="1"/>
  <c r="H90" i="19"/>
  <c r="I90" i="19" s="1"/>
  <c r="B90" i="19"/>
  <c r="AU100" i="19" s="1"/>
  <c r="E86" i="19"/>
  <c r="AW85" i="19"/>
  <c r="AV85" i="19"/>
  <c r="AS85" i="19"/>
  <c r="AG85" i="19"/>
  <c r="H85" i="19"/>
  <c r="I85" i="19" s="1"/>
  <c r="J85" i="19" s="1"/>
  <c r="E85" i="19"/>
  <c r="H84" i="19" s="1"/>
  <c r="AW84" i="19"/>
  <c r="AS84" i="19"/>
  <c r="AG84" i="19"/>
  <c r="I84" i="19"/>
  <c r="J84" i="19" s="1"/>
  <c r="E84" i="19"/>
  <c r="H83" i="19" s="1"/>
  <c r="I83" i="19" s="1"/>
  <c r="AW83" i="19"/>
  <c r="AS83" i="19"/>
  <c r="AG83" i="19"/>
  <c r="J83" i="19"/>
  <c r="E83" i="19"/>
  <c r="AW82" i="19"/>
  <c r="AS82" i="19"/>
  <c r="AG82" i="19"/>
  <c r="J82" i="19"/>
  <c r="I82" i="19"/>
  <c r="H82" i="19"/>
  <c r="E82" i="19"/>
  <c r="AW81" i="19"/>
  <c r="AV81" i="19"/>
  <c r="AS81" i="19"/>
  <c r="AG81" i="19"/>
  <c r="J81" i="19"/>
  <c r="I81" i="19"/>
  <c r="H81" i="19"/>
  <c r="E81" i="19"/>
  <c r="AW80" i="19"/>
  <c r="AS80" i="19"/>
  <c r="AG80" i="19"/>
  <c r="H80" i="19"/>
  <c r="I80" i="19" s="1"/>
  <c r="J80" i="19" s="1"/>
  <c r="E80" i="19"/>
  <c r="AW79" i="19"/>
  <c r="AS79" i="19"/>
  <c r="AG79" i="19"/>
  <c r="H79" i="19"/>
  <c r="I79" i="19" s="1"/>
  <c r="J79" i="19" s="1"/>
  <c r="E79" i="19"/>
  <c r="H78" i="19" s="1"/>
  <c r="I78" i="19" s="1"/>
  <c r="J78" i="19" s="1"/>
  <c r="AW78" i="19"/>
  <c r="AU78" i="19"/>
  <c r="AS78" i="19"/>
  <c r="AG78" i="19"/>
  <c r="E78" i="19"/>
  <c r="AW77" i="19"/>
  <c r="AV77" i="19"/>
  <c r="AS77" i="19"/>
  <c r="AG77" i="19"/>
  <c r="I77" i="19"/>
  <c r="J77" i="19" s="1"/>
  <c r="H77" i="19"/>
  <c r="E77" i="19"/>
  <c r="AW76" i="19"/>
  <c r="AS76" i="19"/>
  <c r="AG76" i="19"/>
  <c r="J76" i="19"/>
  <c r="I76" i="19"/>
  <c r="H76" i="19"/>
  <c r="E76" i="19"/>
  <c r="H75" i="19" s="1"/>
  <c r="I75" i="19" s="1"/>
  <c r="J75" i="19" s="1"/>
  <c r="B76" i="19"/>
  <c r="AV93" i="19" s="1"/>
  <c r="AW75" i="19"/>
  <c r="AS75" i="19"/>
  <c r="AG75" i="19"/>
  <c r="E75" i="19"/>
  <c r="H74" i="19" s="1"/>
  <c r="I74" i="19" s="1"/>
  <c r="J74" i="19" s="1"/>
  <c r="AW74" i="19"/>
  <c r="AS74" i="19"/>
  <c r="AG74" i="19"/>
  <c r="B74" i="19"/>
  <c r="K78" i="19" s="1"/>
  <c r="L78" i="19" s="1"/>
  <c r="E70" i="19"/>
  <c r="AE69" i="19"/>
  <c r="AD69" i="19"/>
  <c r="I69" i="19"/>
  <c r="J69" i="19" s="1"/>
  <c r="H69" i="19"/>
  <c r="E69" i="19"/>
  <c r="AE68" i="19"/>
  <c r="AD68" i="19"/>
  <c r="H68" i="19"/>
  <c r="I68" i="19" s="1"/>
  <c r="J68" i="19" s="1"/>
  <c r="E68" i="19"/>
  <c r="AE67" i="19"/>
  <c r="AD67" i="19"/>
  <c r="J67" i="19"/>
  <c r="H67" i="19"/>
  <c r="I67" i="19" s="1"/>
  <c r="E67" i="19"/>
  <c r="AE66" i="19"/>
  <c r="AD66" i="19"/>
  <c r="H66" i="19"/>
  <c r="I66" i="19" s="1"/>
  <c r="J66" i="19" s="1"/>
  <c r="E66" i="19"/>
  <c r="AE65" i="19"/>
  <c r="H65" i="19"/>
  <c r="I65" i="19" s="1"/>
  <c r="J65" i="19" s="1"/>
  <c r="E65" i="19"/>
  <c r="H64" i="19" s="1"/>
  <c r="I64" i="19" s="1"/>
  <c r="J64" i="19" s="1"/>
  <c r="AE64" i="19"/>
  <c r="E64" i="19"/>
  <c r="H63" i="19" s="1"/>
  <c r="I63" i="19" s="1"/>
  <c r="J63" i="19" s="1"/>
  <c r="AE63" i="19"/>
  <c r="AD63" i="19"/>
  <c r="E63" i="19"/>
  <c r="AE62" i="19"/>
  <c r="AD62" i="19"/>
  <c r="I62" i="19"/>
  <c r="J62" i="19" s="1"/>
  <c r="H62" i="19"/>
  <c r="E62" i="19"/>
  <c r="AE61" i="19"/>
  <c r="AD61" i="19"/>
  <c r="J61" i="19"/>
  <c r="I61" i="19"/>
  <c r="H61" i="19"/>
  <c r="E61" i="19"/>
  <c r="AE60" i="19"/>
  <c r="AD60" i="19"/>
  <c r="AC60" i="19"/>
  <c r="J60" i="19"/>
  <c r="I60" i="19"/>
  <c r="H60" i="19"/>
  <c r="E60" i="19"/>
  <c r="B60" i="19"/>
  <c r="AD64" i="19" s="1"/>
  <c r="AE59" i="19"/>
  <c r="AD59" i="19"/>
  <c r="J59" i="19"/>
  <c r="I59" i="19"/>
  <c r="H59" i="19"/>
  <c r="E59" i="19"/>
  <c r="H58" i="19" s="1"/>
  <c r="I58" i="19" s="1"/>
  <c r="J58" i="19" s="1"/>
  <c r="AE58" i="19"/>
  <c r="AD58" i="19"/>
  <c r="B58" i="19"/>
  <c r="AC66" i="19" s="1"/>
  <c r="E54" i="19"/>
  <c r="H53" i="19" s="1"/>
  <c r="AT53" i="19"/>
  <c r="AP53" i="19"/>
  <c r="AA53" i="19"/>
  <c r="J53" i="19"/>
  <c r="I53" i="19"/>
  <c r="E53" i="19"/>
  <c r="AT52" i="19"/>
  <c r="AR52" i="19"/>
  <c r="AP52" i="19"/>
  <c r="AA52" i="19"/>
  <c r="H52" i="19"/>
  <c r="I52" i="19" s="1"/>
  <c r="J52" i="19" s="1"/>
  <c r="E52" i="19"/>
  <c r="AT51" i="19"/>
  <c r="AP51" i="19"/>
  <c r="AA51" i="19"/>
  <c r="I51" i="19"/>
  <c r="J51" i="19" s="1"/>
  <c r="H51" i="19"/>
  <c r="E51" i="19"/>
  <c r="H50" i="19" s="1"/>
  <c r="AT50" i="19"/>
  <c r="AP50" i="19"/>
  <c r="AA50" i="19"/>
  <c r="I50" i="19"/>
  <c r="J50" i="19" s="1"/>
  <c r="E50" i="19"/>
  <c r="AT49" i="19"/>
  <c r="AS49" i="19"/>
  <c r="AP49" i="19"/>
  <c r="AA49" i="19"/>
  <c r="R49" i="19"/>
  <c r="K49" i="19"/>
  <c r="L49" i="19" s="1"/>
  <c r="H49" i="19"/>
  <c r="I49" i="19" s="1"/>
  <c r="J49" i="19" s="1"/>
  <c r="E49" i="19"/>
  <c r="AT48" i="19"/>
  <c r="AP48" i="19"/>
  <c r="AA48" i="19"/>
  <c r="J48" i="19"/>
  <c r="I48" i="19"/>
  <c r="H48" i="19"/>
  <c r="E48" i="19"/>
  <c r="AT47" i="19"/>
  <c r="AR47" i="19"/>
  <c r="AP47" i="19"/>
  <c r="AA47" i="19"/>
  <c r="J47" i="19"/>
  <c r="I47" i="19"/>
  <c r="H47" i="19"/>
  <c r="E47" i="19"/>
  <c r="H46" i="19" s="1"/>
  <c r="I46" i="19" s="1"/>
  <c r="J46" i="19" s="1"/>
  <c r="AT46" i="19"/>
  <c r="AP46" i="19"/>
  <c r="AA46" i="19"/>
  <c r="E46" i="19"/>
  <c r="AT45" i="19"/>
  <c r="AR45" i="19"/>
  <c r="AP45" i="19"/>
  <c r="AA45" i="19"/>
  <c r="H45" i="19"/>
  <c r="I45" i="19" s="1"/>
  <c r="J45" i="19" s="1"/>
  <c r="E45" i="19"/>
  <c r="AT44" i="19"/>
  <c r="AR44" i="19"/>
  <c r="AP44" i="19"/>
  <c r="AA44" i="19"/>
  <c r="K44" i="19"/>
  <c r="L44" i="19" s="1"/>
  <c r="I44" i="19"/>
  <c r="J44" i="19" s="1"/>
  <c r="H44" i="19"/>
  <c r="E44" i="19"/>
  <c r="H43" i="19" s="1"/>
  <c r="I43" i="19" s="1"/>
  <c r="J43" i="19" s="1"/>
  <c r="AT43" i="19"/>
  <c r="AR43" i="19"/>
  <c r="AP43" i="19"/>
  <c r="AA43" i="19"/>
  <c r="L43" i="19"/>
  <c r="K43" i="19"/>
  <c r="E43" i="19"/>
  <c r="AT42" i="19"/>
  <c r="AP42" i="19"/>
  <c r="AA42" i="19"/>
  <c r="H42" i="19"/>
  <c r="I42" i="19" s="1"/>
  <c r="J42" i="19" s="1"/>
  <c r="B42" i="19"/>
  <c r="E39" i="19"/>
  <c r="H38" i="19" s="1"/>
  <c r="I38" i="19" s="1"/>
  <c r="AT38" i="19"/>
  <c r="AR38" i="19"/>
  <c r="AP38" i="19"/>
  <c r="AM38" i="19"/>
  <c r="AD38" i="19"/>
  <c r="AA38" i="19"/>
  <c r="J38" i="19"/>
  <c r="E38" i="19"/>
  <c r="AT37" i="19"/>
  <c r="AP37" i="19"/>
  <c r="AM37" i="19"/>
  <c r="AD37" i="19"/>
  <c r="AA37" i="19"/>
  <c r="J37" i="19"/>
  <c r="I37" i="19"/>
  <c r="H37" i="19"/>
  <c r="E37" i="19"/>
  <c r="AT36" i="19"/>
  <c r="AR36" i="19"/>
  <c r="AP36" i="19"/>
  <c r="AM36" i="19"/>
  <c r="AD36" i="19"/>
  <c r="AA36" i="19"/>
  <c r="H36" i="19"/>
  <c r="I36" i="19" s="1"/>
  <c r="J36" i="19" s="1"/>
  <c r="E36" i="19"/>
  <c r="AT35" i="19"/>
  <c r="AP35" i="19"/>
  <c r="AM35" i="19"/>
  <c r="AD35" i="19"/>
  <c r="AA35" i="19"/>
  <c r="H35" i="19"/>
  <c r="I35" i="19" s="1"/>
  <c r="J35" i="19" s="1"/>
  <c r="E35" i="19"/>
  <c r="AT34" i="19"/>
  <c r="AP34" i="19"/>
  <c r="AM34" i="19"/>
  <c r="AD34" i="19"/>
  <c r="AA34" i="19"/>
  <c r="H34" i="19"/>
  <c r="I34" i="19" s="1"/>
  <c r="J34" i="19" s="1"/>
  <c r="E34" i="19"/>
  <c r="AT33" i="19"/>
  <c r="AP33" i="19"/>
  <c r="AM33" i="19"/>
  <c r="AD33" i="19"/>
  <c r="AA33" i="19"/>
  <c r="J33" i="19"/>
  <c r="H33" i="19"/>
  <c r="I33" i="19" s="1"/>
  <c r="E33" i="19"/>
  <c r="AT32" i="19"/>
  <c r="AR32" i="19"/>
  <c r="AP32" i="19"/>
  <c r="AM32" i="19"/>
  <c r="AD32" i="19"/>
  <c r="AA32" i="19"/>
  <c r="H32" i="19"/>
  <c r="I32" i="19" s="1"/>
  <c r="J32" i="19" s="1"/>
  <c r="E32" i="19"/>
  <c r="H31" i="19" s="1"/>
  <c r="AT31" i="19"/>
  <c r="AP31" i="19"/>
  <c r="AM31" i="19"/>
  <c r="AD31" i="19"/>
  <c r="AA31" i="19"/>
  <c r="K31" i="19"/>
  <c r="L31" i="19" s="1"/>
  <c r="J31" i="19"/>
  <c r="I31" i="19"/>
  <c r="E31" i="19"/>
  <c r="AT30" i="19"/>
  <c r="AS30" i="19"/>
  <c r="AR30" i="19"/>
  <c r="AP30" i="19"/>
  <c r="AM30" i="19"/>
  <c r="AD30" i="19"/>
  <c r="AA30" i="19"/>
  <c r="H30" i="19"/>
  <c r="I30" i="19" s="1"/>
  <c r="J30" i="19" s="1"/>
  <c r="E30" i="19"/>
  <c r="H29" i="19" s="1"/>
  <c r="I29" i="19" s="1"/>
  <c r="AT29" i="19"/>
  <c r="AR29" i="19"/>
  <c r="AP29" i="19"/>
  <c r="AM29" i="19"/>
  <c r="AD29" i="19"/>
  <c r="AA29" i="19"/>
  <c r="J29" i="19"/>
  <c r="E29" i="19"/>
  <c r="B29" i="19"/>
  <c r="AS37" i="19" s="1"/>
  <c r="AT28" i="19"/>
  <c r="AS28" i="19"/>
  <c r="AP28" i="19"/>
  <c r="AM28" i="19"/>
  <c r="AD28" i="19"/>
  <c r="AA28" i="19"/>
  <c r="J28" i="19"/>
  <c r="I28" i="19"/>
  <c r="H28" i="19"/>
  <c r="E28" i="19"/>
  <c r="H27" i="19" s="1"/>
  <c r="I27" i="19" s="1"/>
  <c r="J27" i="19" s="1"/>
  <c r="AT27" i="19"/>
  <c r="AS27" i="19"/>
  <c r="AR27" i="19"/>
  <c r="AP27" i="19"/>
  <c r="AM27" i="19"/>
  <c r="AD27" i="19"/>
  <c r="AA27" i="19"/>
  <c r="O27" i="19"/>
  <c r="P27" i="19" s="1"/>
  <c r="Q27" i="19" s="1"/>
  <c r="S27" i="19" s="1"/>
  <c r="U27" i="19" s="1"/>
  <c r="K27" i="19"/>
  <c r="L27" i="19" s="1"/>
  <c r="R27" i="19" s="1"/>
  <c r="B27" i="19"/>
  <c r="K38" i="19" s="1"/>
  <c r="L38" i="19" s="1"/>
  <c r="R38" i="19" s="1"/>
  <c r="K15" i="19"/>
  <c r="I5" i="19"/>
  <c r="B44" i="19" s="1"/>
  <c r="G5" i="19"/>
  <c r="I2" i="19"/>
  <c r="G2" i="19"/>
  <c r="E102" i="18"/>
  <c r="H101" i="18" s="1"/>
  <c r="I101" i="18" s="1"/>
  <c r="J101" i="18" s="1"/>
  <c r="AZ101" i="18"/>
  <c r="AW101" i="18"/>
  <c r="AV101" i="18"/>
  <c r="AS101" i="18"/>
  <c r="AG101" i="18"/>
  <c r="E101" i="18"/>
  <c r="H100" i="18" s="1"/>
  <c r="AZ100" i="18"/>
  <c r="AW100" i="18"/>
  <c r="AV100" i="18"/>
  <c r="AS100" i="18"/>
  <c r="AG100" i="18"/>
  <c r="K100" i="18"/>
  <c r="L100" i="18" s="1"/>
  <c r="I100" i="18"/>
  <c r="J100" i="18" s="1"/>
  <c r="E100" i="18"/>
  <c r="AZ99" i="18"/>
  <c r="AW99" i="18"/>
  <c r="AS99" i="18"/>
  <c r="AG99" i="18"/>
  <c r="I99" i="18"/>
  <c r="J99" i="18" s="1"/>
  <c r="H99" i="18"/>
  <c r="E99" i="18"/>
  <c r="H98" i="18" s="1"/>
  <c r="I98" i="18" s="1"/>
  <c r="J98" i="18" s="1"/>
  <c r="AZ98" i="18"/>
  <c r="AW98" i="18"/>
  <c r="AV98" i="18"/>
  <c r="AS98" i="18"/>
  <c r="AG98" i="18"/>
  <c r="E98" i="18"/>
  <c r="AZ97" i="18"/>
  <c r="AW97" i="18"/>
  <c r="AS97" i="18"/>
  <c r="AG97" i="18"/>
  <c r="I97" i="18"/>
  <c r="J97" i="18" s="1"/>
  <c r="H97" i="18"/>
  <c r="E97" i="18"/>
  <c r="H96" i="18" s="1"/>
  <c r="I96" i="18" s="1"/>
  <c r="J96" i="18" s="1"/>
  <c r="AZ96" i="18"/>
  <c r="AW96" i="18"/>
  <c r="AV96" i="18"/>
  <c r="AS96" i="18"/>
  <c r="AG96" i="18"/>
  <c r="E96" i="18"/>
  <c r="AZ95" i="18"/>
  <c r="AW95" i="18"/>
  <c r="AS95" i="18"/>
  <c r="AG95" i="18"/>
  <c r="I95" i="18"/>
  <c r="J95" i="18" s="1"/>
  <c r="H95" i="18"/>
  <c r="E95" i="18"/>
  <c r="H94" i="18" s="1"/>
  <c r="I94" i="18" s="1"/>
  <c r="AZ94" i="18"/>
  <c r="AW94" i="18"/>
  <c r="AV94" i="18"/>
  <c r="AS94" i="18"/>
  <c r="AG94" i="18"/>
  <c r="J94" i="18"/>
  <c r="E94" i="18"/>
  <c r="AZ93" i="18"/>
  <c r="AW93" i="18"/>
  <c r="AS93" i="18"/>
  <c r="AG93" i="18"/>
  <c r="H93" i="18"/>
  <c r="I93" i="18" s="1"/>
  <c r="J93" i="18" s="1"/>
  <c r="E93" i="18"/>
  <c r="H92" i="18" s="1"/>
  <c r="I92" i="18" s="1"/>
  <c r="AZ92" i="18"/>
  <c r="AW92" i="18"/>
  <c r="AV92" i="18"/>
  <c r="AS92" i="18"/>
  <c r="AG92" i="18"/>
  <c r="J92" i="18"/>
  <c r="E92" i="18"/>
  <c r="B92" i="18"/>
  <c r="AZ91" i="18"/>
  <c r="AW91" i="18"/>
  <c r="AV91" i="18"/>
  <c r="AS91" i="18"/>
  <c r="AG91" i="18"/>
  <c r="K91" i="18"/>
  <c r="L91" i="18" s="1"/>
  <c r="H91" i="18"/>
  <c r="I91" i="18" s="1"/>
  <c r="J91" i="18" s="1"/>
  <c r="E91" i="18"/>
  <c r="AZ90" i="18"/>
  <c r="AW90" i="18"/>
  <c r="AV90" i="18"/>
  <c r="AS90" i="18"/>
  <c r="AG90" i="18"/>
  <c r="H90" i="18"/>
  <c r="I90" i="18" s="1"/>
  <c r="J90" i="18" s="1"/>
  <c r="B90" i="18"/>
  <c r="K98" i="18" s="1"/>
  <c r="L98" i="18" s="1"/>
  <c r="E86" i="18"/>
  <c r="AW85" i="18"/>
  <c r="AV85" i="18"/>
  <c r="AS85" i="18"/>
  <c r="AG85" i="18"/>
  <c r="J85" i="18"/>
  <c r="I85" i="18"/>
  <c r="H85" i="18"/>
  <c r="E85" i="18"/>
  <c r="AW84" i="18"/>
  <c r="AV84" i="18"/>
  <c r="AU84" i="18"/>
  <c r="AS84" i="18"/>
  <c r="AG84" i="18"/>
  <c r="H84" i="18"/>
  <c r="I84" i="18" s="1"/>
  <c r="J84" i="18" s="1"/>
  <c r="E84" i="18"/>
  <c r="H83" i="18" s="1"/>
  <c r="I83" i="18" s="1"/>
  <c r="J83" i="18" s="1"/>
  <c r="AW83" i="18"/>
  <c r="AV83" i="18"/>
  <c r="AS83" i="18"/>
  <c r="AG83" i="18"/>
  <c r="E83" i="18"/>
  <c r="H82" i="18" s="1"/>
  <c r="I82" i="18" s="1"/>
  <c r="J82" i="18" s="1"/>
  <c r="AW82" i="18"/>
  <c r="AS82" i="18"/>
  <c r="AG82" i="18"/>
  <c r="E82" i="18"/>
  <c r="AW81" i="18"/>
  <c r="AU81" i="18"/>
  <c r="AS81" i="18"/>
  <c r="AG81" i="18"/>
  <c r="H81" i="18"/>
  <c r="I81" i="18" s="1"/>
  <c r="J81" i="18" s="1"/>
  <c r="E81" i="18"/>
  <c r="AW80" i="18"/>
  <c r="AV80" i="18"/>
  <c r="AU80" i="18"/>
  <c r="AS80" i="18"/>
  <c r="AG80" i="18"/>
  <c r="K80" i="18"/>
  <c r="L80" i="18" s="1"/>
  <c r="H80" i="18"/>
  <c r="I80" i="18" s="1"/>
  <c r="J80" i="18" s="1"/>
  <c r="E80" i="18"/>
  <c r="AW79" i="18"/>
  <c r="AV79" i="18"/>
  <c r="AS79" i="18"/>
  <c r="AG79" i="18"/>
  <c r="K79" i="18"/>
  <c r="L79" i="18" s="1"/>
  <c r="I79" i="18"/>
  <c r="J79" i="18" s="1"/>
  <c r="H79" i="18"/>
  <c r="E79" i="18"/>
  <c r="AW78" i="18"/>
  <c r="AV78" i="18"/>
  <c r="AS78" i="18"/>
  <c r="AG78" i="18"/>
  <c r="H78" i="18"/>
  <c r="I78" i="18" s="1"/>
  <c r="J78" i="18" s="1"/>
  <c r="E78" i="18"/>
  <c r="AW77" i="18"/>
  <c r="AS77" i="18"/>
  <c r="AG77" i="18"/>
  <c r="I77" i="18"/>
  <c r="J77" i="18" s="1"/>
  <c r="H77" i="18"/>
  <c r="E77" i="18"/>
  <c r="H76" i="18" s="1"/>
  <c r="AW76" i="18"/>
  <c r="AS76" i="18"/>
  <c r="AG76" i="18"/>
  <c r="I76" i="18"/>
  <c r="J76" i="18" s="1"/>
  <c r="E76" i="18"/>
  <c r="H75" i="18" s="1"/>
  <c r="I75" i="18" s="1"/>
  <c r="J75" i="18" s="1"/>
  <c r="B76" i="18"/>
  <c r="AV99" i="18" s="1"/>
  <c r="AW75" i="18"/>
  <c r="AV75" i="18"/>
  <c r="AS75" i="18"/>
  <c r="AG75" i="18"/>
  <c r="E75" i="18"/>
  <c r="AW74" i="18"/>
  <c r="AV74" i="18"/>
  <c r="AS74" i="18"/>
  <c r="AG74" i="18"/>
  <c r="J74" i="18"/>
  <c r="H74" i="18"/>
  <c r="I74" i="18" s="1"/>
  <c r="B74" i="18"/>
  <c r="E70" i="18"/>
  <c r="AE69" i="18"/>
  <c r="AC69" i="18"/>
  <c r="L69" i="18"/>
  <c r="K69" i="18"/>
  <c r="H69" i="18"/>
  <c r="I69" i="18" s="1"/>
  <c r="J69" i="18" s="1"/>
  <c r="E69" i="18"/>
  <c r="AE68" i="18"/>
  <c r="L68" i="18"/>
  <c r="R68" i="18" s="1"/>
  <c r="K68" i="18"/>
  <c r="H68" i="18"/>
  <c r="I68" i="18" s="1"/>
  <c r="J68" i="18" s="1"/>
  <c r="E68" i="18"/>
  <c r="H67" i="18" s="1"/>
  <c r="I67" i="18" s="1"/>
  <c r="AE67" i="18"/>
  <c r="L67" i="18"/>
  <c r="K67" i="18"/>
  <c r="J67" i="18"/>
  <c r="E67" i="18"/>
  <c r="H66" i="18" s="1"/>
  <c r="AE66" i="18"/>
  <c r="K66" i="18"/>
  <c r="L66" i="18" s="1"/>
  <c r="I66" i="18"/>
  <c r="J66" i="18" s="1"/>
  <c r="E66" i="18"/>
  <c r="AE65" i="18"/>
  <c r="AC65" i="18"/>
  <c r="R65" i="18"/>
  <c r="K65" i="18"/>
  <c r="L65" i="18" s="1"/>
  <c r="I65" i="18"/>
  <c r="J65" i="18" s="1"/>
  <c r="H65" i="18"/>
  <c r="E65" i="18"/>
  <c r="AE64" i="18"/>
  <c r="AD64" i="18"/>
  <c r="AC64" i="18"/>
  <c r="H64" i="18"/>
  <c r="I64" i="18" s="1"/>
  <c r="J64" i="18" s="1"/>
  <c r="E64" i="18"/>
  <c r="AE63" i="18"/>
  <c r="AC63" i="18"/>
  <c r="I63" i="18"/>
  <c r="J63" i="18" s="1"/>
  <c r="H63" i="18"/>
  <c r="E63" i="18"/>
  <c r="AE62" i="18"/>
  <c r="AC62" i="18"/>
  <c r="I62" i="18"/>
  <c r="J62" i="18" s="1"/>
  <c r="H62" i="18"/>
  <c r="E62" i="18"/>
  <c r="AE61" i="18"/>
  <c r="AC61" i="18"/>
  <c r="L61" i="18"/>
  <c r="K61" i="18"/>
  <c r="H61" i="18"/>
  <c r="I61" i="18" s="1"/>
  <c r="J61" i="18" s="1"/>
  <c r="E61" i="18"/>
  <c r="H60" i="18" s="1"/>
  <c r="I60" i="18" s="1"/>
  <c r="J60" i="18" s="1"/>
  <c r="AE60" i="18"/>
  <c r="K60" i="18"/>
  <c r="L60" i="18" s="1"/>
  <c r="E60" i="18"/>
  <c r="H59" i="18" s="1"/>
  <c r="I59" i="18" s="1"/>
  <c r="J59" i="18" s="1"/>
  <c r="B60" i="18"/>
  <c r="AD66" i="18" s="1"/>
  <c r="AE59" i="18"/>
  <c r="K59" i="18"/>
  <c r="L59" i="18" s="1"/>
  <c r="E59" i="18"/>
  <c r="H58" i="18" s="1"/>
  <c r="I58" i="18" s="1"/>
  <c r="AE58" i="18"/>
  <c r="R58" i="18"/>
  <c r="L58" i="18"/>
  <c r="O58" i="18" s="1"/>
  <c r="K58" i="18"/>
  <c r="J58" i="18"/>
  <c r="B58" i="18"/>
  <c r="AC66" i="18" s="1"/>
  <c r="E54" i="18"/>
  <c r="AT53" i="18"/>
  <c r="AP53" i="18"/>
  <c r="AA53" i="18"/>
  <c r="H53" i="18"/>
  <c r="I53" i="18" s="1"/>
  <c r="J53" i="18" s="1"/>
  <c r="E53" i="18"/>
  <c r="H52" i="18" s="1"/>
  <c r="AT52" i="18"/>
  <c r="AP52" i="18"/>
  <c r="AA52" i="18"/>
  <c r="I52" i="18"/>
  <c r="J52" i="18" s="1"/>
  <c r="E52" i="18"/>
  <c r="AT51" i="18"/>
  <c r="AP51" i="18"/>
  <c r="AA51" i="18"/>
  <c r="I51" i="18"/>
  <c r="J51" i="18" s="1"/>
  <c r="H51" i="18"/>
  <c r="E51" i="18"/>
  <c r="AT50" i="18"/>
  <c r="AP50" i="18"/>
  <c r="AA50" i="18"/>
  <c r="J50" i="18"/>
  <c r="I50" i="18"/>
  <c r="H50" i="18"/>
  <c r="E50" i="18"/>
  <c r="AT49" i="18"/>
  <c r="AP49" i="18"/>
  <c r="AA49" i="18"/>
  <c r="H49" i="18"/>
  <c r="I49" i="18" s="1"/>
  <c r="J49" i="18" s="1"/>
  <c r="E49" i="18"/>
  <c r="AT48" i="18"/>
  <c r="AP48" i="18"/>
  <c r="AA48" i="18"/>
  <c r="I48" i="18"/>
  <c r="J48" i="18" s="1"/>
  <c r="H48" i="18"/>
  <c r="E48" i="18"/>
  <c r="H47" i="18" s="1"/>
  <c r="I47" i="18" s="1"/>
  <c r="J47" i="18" s="1"/>
  <c r="AT47" i="18"/>
  <c r="AP47" i="18"/>
  <c r="AA47" i="18"/>
  <c r="E47" i="18"/>
  <c r="H46" i="18" s="1"/>
  <c r="I46" i="18" s="1"/>
  <c r="J46" i="18" s="1"/>
  <c r="AT46" i="18"/>
  <c r="AP46" i="18"/>
  <c r="AA46" i="18"/>
  <c r="E46" i="18"/>
  <c r="H45" i="18" s="1"/>
  <c r="I45" i="18" s="1"/>
  <c r="J45" i="18" s="1"/>
  <c r="AT45" i="18"/>
  <c r="AP45" i="18"/>
  <c r="AA45" i="18"/>
  <c r="E45" i="18"/>
  <c r="AT44" i="18"/>
  <c r="AP44" i="18"/>
  <c r="AA44" i="18"/>
  <c r="I44" i="18"/>
  <c r="J44" i="18" s="1"/>
  <c r="H44" i="18"/>
  <c r="E44" i="18"/>
  <c r="H43" i="18" s="1"/>
  <c r="I43" i="18" s="1"/>
  <c r="J43" i="18" s="1"/>
  <c r="AT43" i="18"/>
  <c r="AP43" i="18"/>
  <c r="AA43" i="18"/>
  <c r="K43" i="18"/>
  <c r="L43" i="18" s="1"/>
  <c r="E43" i="18"/>
  <c r="AT42" i="18"/>
  <c r="AP42" i="18"/>
  <c r="AA42" i="18"/>
  <c r="H42" i="18"/>
  <c r="I42" i="18" s="1"/>
  <c r="J42" i="18" s="1"/>
  <c r="E39" i="18"/>
  <c r="H38" i="18" s="1"/>
  <c r="I38" i="18" s="1"/>
  <c r="J38" i="18" s="1"/>
  <c r="AT38" i="18"/>
  <c r="AP38" i="18"/>
  <c r="AM38" i="18"/>
  <c r="AD38" i="18"/>
  <c r="AA38" i="18"/>
  <c r="K38" i="18"/>
  <c r="L38" i="18" s="1"/>
  <c r="E38" i="18"/>
  <c r="H37" i="18" s="1"/>
  <c r="AT37" i="18"/>
  <c r="AR37" i="18"/>
  <c r="AP37" i="18"/>
  <c r="AM37" i="18"/>
  <c r="AD37" i="18"/>
  <c r="AA37" i="18"/>
  <c r="I37" i="18"/>
  <c r="J37" i="18" s="1"/>
  <c r="E37" i="18"/>
  <c r="H36" i="18" s="1"/>
  <c r="I36" i="18" s="1"/>
  <c r="J36" i="18" s="1"/>
  <c r="AT36" i="18"/>
  <c r="AR36" i="18"/>
  <c r="AP36" i="18"/>
  <c r="AM36" i="18"/>
  <c r="AD36" i="18"/>
  <c r="AA36" i="18"/>
  <c r="E36" i="18"/>
  <c r="H35" i="18" s="1"/>
  <c r="AT35" i="18"/>
  <c r="AP35" i="18"/>
  <c r="AM35" i="18"/>
  <c r="AD35" i="18"/>
  <c r="AA35" i="18"/>
  <c r="I35" i="18"/>
  <c r="J35" i="18" s="1"/>
  <c r="E35" i="18"/>
  <c r="H34" i="18" s="1"/>
  <c r="I34" i="18" s="1"/>
  <c r="J34" i="18" s="1"/>
  <c r="AT34" i="18"/>
  <c r="AR34" i="18"/>
  <c r="AP34" i="18"/>
  <c r="AM34" i="18"/>
  <c r="AD34" i="18"/>
  <c r="AA34" i="18"/>
  <c r="E34" i="18"/>
  <c r="H33" i="18" s="1"/>
  <c r="AT33" i="18"/>
  <c r="AP33" i="18"/>
  <c r="AM33" i="18"/>
  <c r="AD33" i="18"/>
  <c r="AA33" i="18"/>
  <c r="I33" i="18"/>
  <c r="J33" i="18" s="1"/>
  <c r="E33" i="18"/>
  <c r="H32" i="18" s="1"/>
  <c r="I32" i="18" s="1"/>
  <c r="J32" i="18" s="1"/>
  <c r="AT32" i="18"/>
  <c r="AR32" i="18"/>
  <c r="AP32" i="18"/>
  <c r="AM32" i="18"/>
  <c r="AD32" i="18"/>
  <c r="AA32" i="18"/>
  <c r="E32" i="18"/>
  <c r="AT31" i="18"/>
  <c r="AP31" i="18"/>
  <c r="AM31" i="18"/>
  <c r="AD31" i="18"/>
  <c r="AA31" i="18"/>
  <c r="J31" i="18"/>
  <c r="H31" i="18"/>
  <c r="I31" i="18" s="1"/>
  <c r="E31" i="18"/>
  <c r="AT30" i="18"/>
  <c r="AP30" i="18"/>
  <c r="AM30" i="18"/>
  <c r="AD30" i="18"/>
  <c r="AA30" i="18"/>
  <c r="K30" i="18"/>
  <c r="L30" i="18" s="1"/>
  <c r="I30" i="18"/>
  <c r="J30" i="18" s="1"/>
  <c r="H30" i="18"/>
  <c r="E30" i="18"/>
  <c r="H29" i="18" s="1"/>
  <c r="I29" i="18" s="1"/>
  <c r="AT29" i="18"/>
  <c r="AP29" i="18"/>
  <c r="AM29" i="18"/>
  <c r="AD29" i="18"/>
  <c r="AA29" i="18"/>
  <c r="J29" i="18"/>
  <c r="E29" i="18"/>
  <c r="AT28" i="18"/>
  <c r="AR28" i="18"/>
  <c r="AP28" i="18"/>
  <c r="AM28" i="18"/>
  <c r="AD28" i="18"/>
  <c r="AA28" i="18"/>
  <c r="H28" i="18"/>
  <c r="I28" i="18" s="1"/>
  <c r="J28" i="18" s="1"/>
  <c r="E28" i="18"/>
  <c r="AT27" i="18"/>
  <c r="AP27" i="18"/>
  <c r="AM27" i="18"/>
  <c r="AD27" i="18"/>
  <c r="AA27" i="18"/>
  <c r="K27" i="18"/>
  <c r="L27" i="18" s="1"/>
  <c r="I27" i="18"/>
  <c r="J27" i="18" s="1"/>
  <c r="H27" i="18"/>
  <c r="B27" i="18"/>
  <c r="K36" i="18" s="1"/>
  <c r="L36" i="18" s="1"/>
  <c r="K15" i="18"/>
  <c r="I5" i="18"/>
  <c r="B44" i="18" s="1"/>
  <c r="G5" i="18"/>
  <c r="B42" i="18" s="1"/>
  <c r="K50" i="18" s="1"/>
  <c r="L50" i="18" s="1"/>
  <c r="I2" i="18"/>
  <c r="B29" i="18" s="1"/>
  <c r="G2" i="18"/>
  <c r="E102" i="17"/>
  <c r="H101" i="17" s="1"/>
  <c r="I101" i="17" s="1"/>
  <c r="J101" i="17" s="1"/>
  <c r="AZ101" i="17"/>
  <c r="AW101" i="17"/>
  <c r="AU101" i="17"/>
  <c r="AS101" i="17"/>
  <c r="AG101" i="17"/>
  <c r="E101" i="17"/>
  <c r="AZ100" i="17"/>
  <c r="AW100" i="17"/>
  <c r="AS100" i="17"/>
  <c r="AG100" i="17"/>
  <c r="H100" i="17"/>
  <c r="I100" i="17" s="1"/>
  <c r="J100" i="17" s="1"/>
  <c r="E100" i="17"/>
  <c r="AZ99" i="17"/>
  <c r="AW99" i="17"/>
  <c r="AS99" i="17"/>
  <c r="AG99" i="17"/>
  <c r="K99" i="17"/>
  <c r="L99" i="17" s="1"/>
  <c r="R99" i="17" s="1"/>
  <c r="I99" i="17"/>
  <c r="J99" i="17" s="1"/>
  <c r="H99" i="17"/>
  <c r="E99" i="17"/>
  <c r="H98" i="17" s="1"/>
  <c r="I98" i="17" s="1"/>
  <c r="AZ98" i="17"/>
  <c r="AW98" i="17"/>
  <c r="AU98" i="17"/>
  <c r="AS98" i="17"/>
  <c r="AG98" i="17"/>
  <c r="J98" i="17"/>
  <c r="E98" i="17"/>
  <c r="AZ97" i="17"/>
  <c r="AW97" i="17"/>
  <c r="AS97" i="17"/>
  <c r="AG97" i="17"/>
  <c r="K97" i="17"/>
  <c r="L97" i="17" s="1"/>
  <c r="R97" i="17" s="1"/>
  <c r="I97" i="17"/>
  <c r="J97" i="17" s="1"/>
  <c r="H97" i="17"/>
  <c r="E97" i="17"/>
  <c r="H96" i="17" s="1"/>
  <c r="I96" i="17" s="1"/>
  <c r="AZ96" i="17"/>
  <c r="AW96" i="17"/>
  <c r="AU96" i="17"/>
  <c r="AS96" i="17"/>
  <c r="AG96" i="17"/>
  <c r="J96" i="17"/>
  <c r="E96" i="17"/>
  <c r="AZ95" i="17"/>
  <c r="AW95" i="17"/>
  <c r="AS95" i="17"/>
  <c r="AG95" i="17"/>
  <c r="K95" i="17"/>
  <c r="L95" i="17" s="1"/>
  <c r="R95" i="17" s="1"/>
  <c r="I95" i="17"/>
  <c r="J95" i="17" s="1"/>
  <c r="H95" i="17"/>
  <c r="E95" i="17"/>
  <c r="H94" i="17" s="1"/>
  <c r="I94" i="17" s="1"/>
  <c r="J94" i="17" s="1"/>
  <c r="AZ94" i="17"/>
  <c r="AW94" i="17"/>
  <c r="AU94" i="17"/>
  <c r="AS94" i="17"/>
  <c r="AG94" i="17"/>
  <c r="K94" i="17"/>
  <c r="L94" i="17" s="1"/>
  <c r="E94" i="17"/>
  <c r="AZ93" i="17"/>
  <c r="AW93" i="17"/>
  <c r="AU93" i="17"/>
  <c r="AS93" i="17"/>
  <c r="AG93" i="17"/>
  <c r="H93" i="17"/>
  <c r="I93" i="17" s="1"/>
  <c r="J93" i="17" s="1"/>
  <c r="E93" i="17"/>
  <c r="AZ92" i="17"/>
  <c r="AW92" i="17"/>
  <c r="AV92" i="17"/>
  <c r="AS92" i="17"/>
  <c r="AG92" i="17"/>
  <c r="K92" i="17"/>
  <c r="L92" i="17" s="1"/>
  <c r="I92" i="17"/>
  <c r="J92" i="17" s="1"/>
  <c r="H92" i="17"/>
  <c r="E92" i="17"/>
  <c r="H91" i="17" s="1"/>
  <c r="I91" i="17" s="1"/>
  <c r="J91" i="17" s="1"/>
  <c r="B92" i="17"/>
  <c r="AZ91" i="17"/>
  <c r="AW91" i="17"/>
  <c r="AS91" i="17"/>
  <c r="AG91" i="17"/>
  <c r="K91" i="17"/>
  <c r="L91" i="17" s="1"/>
  <c r="E91" i="17"/>
  <c r="H90" i="17" s="1"/>
  <c r="I90" i="17" s="1"/>
  <c r="J90" i="17" s="1"/>
  <c r="AZ90" i="17"/>
  <c r="AW90" i="17"/>
  <c r="AU90" i="17"/>
  <c r="AS90" i="17"/>
  <c r="AG90" i="17"/>
  <c r="B90" i="17"/>
  <c r="K101" i="17" s="1"/>
  <c r="L101" i="17" s="1"/>
  <c r="E86" i="17"/>
  <c r="H85" i="17" s="1"/>
  <c r="AW85" i="17"/>
  <c r="AS85" i="17"/>
  <c r="AG85" i="17"/>
  <c r="I85" i="17"/>
  <c r="J85" i="17" s="1"/>
  <c r="E85" i="17"/>
  <c r="H84" i="17" s="1"/>
  <c r="I84" i="17" s="1"/>
  <c r="J84" i="17" s="1"/>
  <c r="AW84" i="17"/>
  <c r="AU84" i="17"/>
  <c r="AS84" i="17"/>
  <c r="AG84" i="17"/>
  <c r="K84" i="17"/>
  <c r="L84" i="17" s="1"/>
  <c r="E84" i="17"/>
  <c r="AW83" i="17"/>
  <c r="AU83" i="17"/>
  <c r="AS83" i="17"/>
  <c r="AG83" i="17"/>
  <c r="H83" i="17"/>
  <c r="I83" i="17" s="1"/>
  <c r="J83" i="17" s="1"/>
  <c r="E83" i="17"/>
  <c r="AW82" i="17"/>
  <c r="AS82" i="17"/>
  <c r="AG82" i="17"/>
  <c r="K82" i="17"/>
  <c r="L82" i="17" s="1"/>
  <c r="R82" i="17" s="1"/>
  <c r="I82" i="17"/>
  <c r="J82" i="17" s="1"/>
  <c r="H82" i="17"/>
  <c r="E82" i="17"/>
  <c r="H81" i="17" s="1"/>
  <c r="I81" i="17" s="1"/>
  <c r="J81" i="17" s="1"/>
  <c r="AW81" i="17"/>
  <c r="AS81" i="17"/>
  <c r="AG81" i="17"/>
  <c r="E81" i="17"/>
  <c r="AW80" i="17"/>
  <c r="AS80" i="17"/>
  <c r="AG80" i="17"/>
  <c r="I80" i="17"/>
  <c r="J80" i="17" s="1"/>
  <c r="H80" i="17"/>
  <c r="E80" i="17"/>
  <c r="AW79" i="17"/>
  <c r="AU79" i="17"/>
  <c r="AS79" i="17"/>
  <c r="AG79" i="17"/>
  <c r="J79" i="17"/>
  <c r="H79" i="17"/>
  <c r="I79" i="17" s="1"/>
  <c r="E79" i="17"/>
  <c r="AW78" i="17"/>
  <c r="AV78" i="17"/>
  <c r="AS78" i="17"/>
  <c r="AG78" i="17"/>
  <c r="H78" i="17"/>
  <c r="I78" i="17" s="1"/>
  <c r="J78" i="17" s="1"/>
  <c r="E78" i="17"/>
  <c r="AW77" i="17"/>
  <c r="AS77" i="17"/>
  <c r="AG77" i="17"/>
  <c r="K77" i="17"/>
  <c r="L77" i="17" s="1"/>
  <c r="R77" i="17" s="1"/>
  <c r="I77" i="17"/>
  <c r="J77" i="17" s="1"/>
  <c r="H77" i="17"/>
  <c r="E77" i="17"/>
  <c r="AW76" i="17"/>
  <c r="AS76" i="17"/>
  <c r="AG76" i="17"/>
  <c r="H76" i="17"/>
  <c r="I76" i="17" s="1"/>
  <c r="J76" i="17" s="1"/>
  <c r="E76" i="17"/>
  <c r="B76" i="17"/>
  <c r="AV101" i="17" s="1"/>
  <c r="AW75" i="17"/>
  <c r="AU75" i="17"/>
  <c r="AS75" i="17"/>
  <c r="AG75" i="17"/>
  <c r="H75" i="17"/>
  <c r="I75" i="17" s="1"/>
  <c r="J75" i="17" s="1"/>
  <c r="E75" i="17"/>
  <c r="AW74" i="17"/>
  <c r="AV74" i="17"/>
  <c r="AS74" i="17"/>
  <c r="AG74" i="17"/>
  <c r="K74" i="17"/>
  <c r="L74" i="17" s="1"/>
  <c r="I74" i="17"/>
  <c r="J74" i="17" s="1"/>
  <c r="H74" i="17"/>
  <c r="B74" i="17"/>
  <c r="K83" i="17" s="1"/>
  <c r="L83" i="17" s="1"/>
  <c r="E70" i="17"/>
  <c r="AE69" i="17"/>
  <c r="H69" i="17"/>
  <c r="I69" i="17" s="1"/>
  <c r="J69" i="17" s="1"/>
  <c r="E69" i="17"/>
  <c r="AE68" i="17"/>
  <c r="AD68" i="17"/>
  <c r="H68" i="17"/>
  <c r="I68" i="17" s="1"/>
  <c r="J68" i="17" s="1"/>
  <c r="E68" i="17"/>
  <c r="H67" i="17" s="1"/>
  <c r="I67" i="17" s="1"/>
  <c r="J67" i="17" s="1"/>
  <c r="AE67" i="17"/>
  <c r="AD67" i="17"/>
  <c r="K67" i="17"/>
  <c r="L67" i="17" s="1"/>
  <c r="E67" i="17"/>
  <c r="AE66" i="17"/>
  <c r="AC66" i="17"/>
  <c r="J66" i="17"/>
  <c r="H66" i="17"/>
  <c r="I66" i="17" s="1"/>
  <c r="E66" i="17"/>
  <c r="H65" i="17" s="1"/>
  <c r="I65" i="17" s="1"/>
  <c r="J65" i="17" s="1"/>
  <c r="AE65" i="17"/>
  <c r="AD65" i="17"/>
  <c r="K65" i="17"/>
  <c r="L65" i="17" s="1"/>
  <c r="E65" i="17"/>
  <c r="AE64" i="17"/>
  <c r="AC64" i="17"/>
  <c r="H64" i="17"/>
  <c r="I64" i="17" s="1"/>
  <c r="J64" i="17" s="1"/>
  <c r="E64" i="17"/>
  <c r="AE63" i="17"/>
  <c r="AD63" i="17"/>
  <c r="K63" i="17"/>
  <c r="L63" i="17" s="1"/>
  <c r="R63" i="17" s="1"/>
  <c r="I63" i="17"/>
  <c r="J63" i="17" s="1"/>
  <c r="H63" i="17"/>
  <c r="E63" i="17"/>
  <c r="H62" i="17" s="1"/>
  <c r="I62" i="17" s="1"/>
  <c r="J62" i="17" s="1"/>
  <c r="AE62" i="17"/>
  <c r="AC62" i="17"/>
  <c r="K62" i="17"/>
  <c r="L62" i="17" s="1"/>
  <c r="E62" i="17"/>
  <c r="H61" i="17" s="1"/>
  <c r="I61" i="17" s="1"/>
  <c r="J61" i="17" s="1"/>
  <c r="AE61" i="17"/>
  <c r="AC61" i="17"/>
  <c r="E61" i="17"/>
  <c r="H60" i="17" s="1"/>
  <c r="I60" i="17" s="1"/>
  <c r="J60" i="17" s="1"/>
  <c r="AE60" i="17"/>
  <c r="AD60" i="17"/>
  <c r="K60" i="17"/>
  <c r="L60" i="17" s="1"/>
  <c r="E60" i="17"/>
  <c r="H59" i="17" s="1"/>
  <c r="I59" i="17" s="1"/>
  <c r="J59" i="17" s="1"/>
  <c r="B60" i="17"/>
  <c r="AD66" i="17" s="1"/>
  <c r="AE59" i="17"/>
  <c r="AD59" i="17"/>
  <c r="K59" i="17"/>
  <c r="L59" i="17" s="1"/>
  <c r="E59" i="17"/>
  <c r="AE58" i="17"/>
  <c r="AC58" i="17"/>
  <c r="R58" i="17"/>
  <c r="L58" i="17"/>
  <c r="O58" i="17" s="1"/>
  <c r="K58" i="17"/>
  <c r="J58" i="17"/>
  <c r="H58" i="17"/>
  <c r="I58" i="17" s="1"/>
  <c r="B58" i="17"/>
  <c r="K69" i="17" s="1"/>
  <c r="L69" i="17" s="1"/>
  <c r="E54" i="17"/>
  <c r="H53" i="17" s="1"/>
  <c r="I53" i="17" s="1"/>
  <c r="J53" i="17" s="1"/>
  <c r="AT53" i="17"/>
  <c r="AP53" i="17"/>
  <c r="AA53" i="17"/>
  <c r="E53" i="17"/>
  <c r="H52" i="17" s="1"/>
  <c r="AT52" i="17"/>
  <c r="AP52" i="17"/>
  <c r="AA52" i="17"/>
  <c r="I52" i="17"/>
  <c r="J52" i="17" s="1"/>
  <c r="E52" i="17"/>
  <c r="AT51" i="17"/>
  <c r="AP51" i="17"/>
  <c r="AA51" i="17"/>
  <c r="J51" i="17"/>
  <c r="H51" i="17"/>
  <c r="I51" i="17" s="1"/>
  <c r="E51" i="17"/>
  <c r="AT50" i="17"/>
  <c r="AP50" i="17"/>
  <c r="AA50" i="17"/>
  <c r="I50" i="17"/>
  <c r="J50" i="17" s="1"/>
  <c r="H50" i="17"/>
  <c r="E50" i="17"/>
  <c r="AT49" i="17"/>
  <c r="AP49" i="17"/>
  <c r="AA49" i="17"/>
  <c r="H49" i="17"/>
  <c r="I49" i="17" s="1"/>
  <c r="J49" i="17" s="1"/>
  <c r="E49" i="17"/>
  <c r="AT48" i="17"/>
  <c r="AP48" i="17"/>
  <c r="AA48" i="17"/>
  <c r="I48" i="17"/>
  <c r="J48" i="17" s="1"/>
  <c r="H48" i="17"/>
  <c r="E48" i="17"/>
  <c r="H47" i="17" s="1"/>
  <c r="I47" i="17" s="1"/>
  <c r="J47" i="17" s="1"/>
  <c r="AT47" i="17"/>
  <c r="AP47" i="17"/>
  <c r="AA47" i="17"/>
  <c r="E47" i="17"/>
  <c r="AT46" i="17"/>
  <c r="AP46" i="17"/>
  <c r="AA46" i="17"/>
  <c r="H46" i="17"/>
  <c r="I46" i="17" s="1"/>
  <c r="J46" i="17" s="1"/>
  <c r="E46" i="17"/>
  <c r="AT45" i="17"/>
  <c r="AS45" i="17"/>
  <c r="AP45" i="17"/>
  <c r="AA45" i="17"/>
  <c r="I45" i="17"/>
  <c r="J45" i="17" s="1"/>
  <c r="H45" i="17"/>
  <c r="E45" i="17"/>
  <c r="AT44" i="17"/>
  <c r="AP44" i="17"/>
  <c r="AA44" i="17"/>
  <c r="H44" i="17"/>
  <c r="I44" i="17" s="1"/>
  <c r="J44" i="17" s="1"/>
  <c r="E44" i="17"/>
  <c r="B44" i="17"/>
  <c r="AS50" i="17" s="1"/>
  <c r="AT43" i="17"/>
  <c r="AP43" i="17"/>
  <c r="AA43" i="17"/>
  <c r="H43" i="17"/>
  <c r="I43" i="17" s="1"/>
  <c r="J43" i="17" s="1"/>
  <c r="E43" i="17"/>
  <c r="AT42" i="17"/>
  <c r="AP42" i="17"/>
  <c r="AA42" i="17"/>
  <c r="I42" i="17"/>
  <c r="J42" i="17" s="1"/>
  <c r="H42" i="17"/>
  <c r="E39" i="17"/>
  <c r="AT38" i="17"/>
  <c r="AP38" i="17"/>
  <c r="AM38" i="17"/>
  <c r="AD38" i="17"/>
  <c r="AA38" i="17"/>
  <c r="H38" i="17"/>
  <c r="I38" i="17" s="1"/>
  <c r="J38" i="17" s="1"/>
  <c r="E38" i="17"/>
  <c r="AT37" i="17"/>
  <c r="AP37" i="17"/>
  <c r="AM37" i="17"/>
  <c r="AD37" i="17"/>
  <c r="AA37" i="17"/>
  <c r="H37" i="17"/>
  <c r="I37" i="17" s="1"/>
  <c r="J37" i="17" s="1"/>
  <c r="E37" i="17"/>
  <c r="H36" i="17" s="1"/>
  <c r="I36" i="17" s="1"/>
  <c r="J36" i="17" s="1"/>
  <c r="AT36" i="17"/>
  <c r="AP36" i="17"/>
  <c r="AM36" i="17"/>
  <c r="AD36" i="17"/>
  <c r="AA36" i="17"/>
  <c r="E36" i="17"/>
  <c r="H35" i="17" s="1"/>
  <c r="I35" i="17" s="1"/>
  <c r="J35" i="17" s="1"/>
  <c r="AT35" i="17"/>
  <c r="AP35" i="17"/>
  <c r="AM35" i="17"/>
  <c r="AD35" i="17"/>
  <c r="AA35" i="17"/>
  <c r="E35" i="17"/>
  <c r="H34" i="17" s="1"/>
  <c r="I34" i="17" s="1"/>
  <c r="J34" i="17" s="1"/>
  <c r="AT34" i="17"/>
  <c r="AP34" i="17"/>
  <c r="AM34" i="17"/>
  <c r="AD34" i="17"/>
  <c r="AA34" i="17"/>
  <c r="E34" i="17"/>
  <c r="H33" i="17" s="1"/>
  <c r="I33" i="17" s="1"/>
  <c r="J33" i="17" s="1"/>
  <c r="AT33" i="17"/>
  <c r="AP33" i="17"/>
  <c r="AM33" i="17"/>
  <c r="AD33" i="17"/>
  <c r="AA33" i="17"/>
  <c r="E33" i="17"/>
  <c r="H32" i="17" s="1"/>
  <c r="I32" i="17" s="1"/>
  <c r="J32" i="17" s="1"/>
  <c r="AT32" i="17"/>
  <c r="AP32" i="17"/>
  <c r="AM32" i="17"/>
  <c r="AD32" i="17"/>
  <c r="AA32" i="17"/>
  <c r="E32" i="17"/>
  <c r="H31" i="17" s="1"/>
  <c r="I31" i="17" s="1"/>
  <c r="J31" i="17" s="1"/>
  <c r="AT31" i="17"/>
  <c r="AP31" i="17"/>
  <c r="AM31" i="17"/>
  <c r="AD31" i="17"/>
  <c r="AA31" i="17"/>
  <c r="E31" i="17"/>
  <c r="H30" i="17" s="1"/>
  <c r="I30" i="17" s="1"/>
  <c r="J30" i="17" s="1"/>
  <c r="AT30" i="17"/>
  <c r="AP30" i="17"/>
  <c r="AM30" i="17"/>
  <c r="AD30" i="17"/>
  <c r="AA30" i="17"/>
  <c r="E30" i="17"/>
  <c r="AT29" i="17"/>
  <c r="AS29" i="17"/>
  <c r="AP29" i="17"/>
  <c r="AM29" i="17"/>
  <c r="AD29" i="17"/>
  <c r="AA29" i="17"/>
  <c r="I29" i="17"/>
  <c r="J29" i="17" s="1"/>
  <c r="H29" i="17"/>
  <c r="E29" i="17"/>
  <c r="H28" i="17" s="1"/>
  <c r="I28" i="17" s="1"/>
  <c r="J28" i="17" s="1"/>
  <c r="AT28" i="17"/>
  <c r="AP28" i="17"/>
  <c r="AM28" i="17"/>
  <c r="AD28" i="17"/>
  <c r="AA28" i="17"/>
  <c r="E28" i="17"/>
  <c r="AT27" i="17"/>
  <c r="AP27" i="17"/>
  <c r="AM27" i="17"/>
  <c r="AD27" i="17"/>
  <c r="AA27" i="17"/>
  <c r="H27" i="17"/>
  <c r="I27" i="17" s="1"/>
  <c r="J27" i="17" s="1"/>
  <c r="K15" i="17"/>
  <c r="I5" i="17"/>
  <c r="G5" i="17"/>
  <c r="B42" i="17" s="1"/>
  <c r="I2" i="17"/>
  <c r="B29" i="17" s="1"/>
  <c r="G2" i="17"/>
  <c r="B27" i="17" s="1"/>
  <c r="AR35" i="17" s="1"/>
  <c r="E102" i="16"/>
  <c r="H101" i="16" s="1"/>
  <c r="I101" i="16" s="1"/>
  <c r="J101" i="16" s="1"/>
  <c r="AZ101" i="16"/>
  <c r="AW101" i="16"/>
  <c r="AS101" i="16"/>
  <c r="AG101" i="16"/>
  <c r="E101" i="16"/>
  <c r="H100" i="16" s="1"/>
  <c r="I100" i="16" s="1"/>
  <c r="J100" i="16" s="1"/>
  <c r="AZ100" i="16"/>
  <c r="AW100" i="16"/>
  <c r="AS100" i="16"/>
  <c r="AG100" i="16"/>
  <c r="E100" i="16"/>
  <c r="H99" i="16" s="1"/>
  <c r="I99" i="16" s="1"/>
  <c r="J99" i="16" s="1"/>
  <c r="AZ99" i="16"/>
  <c r="AW99" i="16"/>
  <c r="AU99" i="16"/>
  <c r="AS99" i="16"/>
  <c r="AG99" i="16"/>
  <c r="E99" i="16"/>
  <c r="AZ98" i="16"/>
  <c r="AW98" i="16"/>
  <c r="AV98" i="16"/>
  <c r="AS98" i="16"/>
  <c r="AG98" i="16"/>
  <c r="I98" i="16"/>
  <c r="J98" i="16" s="1"/>
  <c r="H98" i="16"/>
  <c r="E98" i="16"/>
  <c r="H97" i="16" s="1"/>
  <c r="I97" i="16" s="1"/>
  <c r="J97" i="16" s="1"/>
  <c r="AZ97" i="16"/>
  <c r="AW97" i="16"/>
  <c r="AU97" i="16"/>
  <c r="AS97" i="16"/>
  <c r="AG97" i="16"/>
  <c r="E97" i="16"/>
  <c r="AZ96" i="16"/>
  <c r="AW96" i="16"/>
  <c r="AV96" i="16"/>
  <c r="AS96" i="16"/>
  <c r="AG96" i="16"/>
  <c r="I96" i="16"/>
  <c r="J96" i="16" s="1"/>
  <c r="H96" i="16"/>
  <c r="E96" i="16"/>
  <c r="H95" i="16" s="1"/>
  <c r="I95" i="16" s="1"/>
  <c r="J95" i="16" s="1"/>
  <c r="AZ95" i="16"/>
  <c r="AW95" i="16"/>
  <c r="AU95" i="16"/>
  <c r="AS95" i="16"/>
  <c r="AG95" i="16"/>
  <c r="E95" i="16"/>
  <c r="AZ94" i="16"/>
  <c r="AW94" i="16"/>
  <c r="AV94" i="16"/>
  <c r="AS94" i="16"/>
  <c r="AG94" i="16"/>
  <c r="H94" i="16"/>
  <c r="I94" i="16" s="1"/>
  <c r="J94" i="16" s="1"/>
  <c r="E94" i="16"/>
  <c r="AZ93" i="16"/>
  <c r="AW93" i="16"/>
  <c r="AV93" i="16"/>
  <c r="AS93" i="16"/>
  <c r="AG93" i="16"/>
  <c r="K93" i="16"/>
  <c r="L93" i="16" s="1"/>
  <c r="I93" i="16"/>
  <c r="J93" i="16" s="1"/>
  <c r="H93" i="16"/>
  <c r="E93" i="16"/>
  <c r="AZ92" i="16"/>
  <c r="AW92" i="16"/>
  <c r="AS92" i="16"/>
  <c r="AG92" i="16"/>
  <c r="H92" i="16"/>
  <c r="I92" i="16" s="1"/>
  <c r="J92" i="16" s="1"/>
  <c r="E92" i="16"/>
  <c r="B92" i="16"/>
  <c r="AZ91" i="16"/>
  <c r="AW91" i="16"/>
  <c r="AS91" i="16"/>
  <c r="AG91" i="16"/>
  <c r="H91" i="16"/>
  <c r="I91" i="16" s="1"/>
  <c r="J91" i="16" s="1"/>
  <c r="E91" i="16"/>
  <c r="H90" i="16" s="1"/>
  <c r="AZ90" i="16"/>
  <c r="AW90" i="16"/>
  <c r="AS90" i="16"/>
  <c r="AG90" i="16"/>
  <c r="I90" i="16"/>
  <c r="J90" i="16" s="1"/>
  <c r="B90" i="16"/>
  <c r="AU93" i="16" s="1"/>
  <c r="E86" i="16"/>
  <c r="AW85" i="16"/>
  <c r="AU85" i="16"/>
  <c r="AS85" i="16"/>
  <c r="AG85" i="16"/>
  <c r="L85" i="16"/>
  <c r="H85" i="16"/>
  <c r="I85" i="16" s="1"/>
  <c r="J85" i="16" s="1"/>
  <c r="E85" i="16"/>
  <c r="AW84" i="16"/>
  <c r="AV84" i="16"/>
  <c r="AS84" i="16"/>
  <c r="AG84" i="16"/>
  <c r="H84" i="16"/>
  <c r="I84" i="16" s="1"/>
  <c r="J84" i="16" s="1"/>
  <c r="E84" i="16"/>
  <c r="AW83" i="16"/>
  <c r="AU83" i="16"/>
  <c r="AS83" i="16"/>
  <c r="AG83" i="16"/>
  <c r="K83" i="16"/>
  <c r="L83" i="16" s="1"/>
  <c r="I83" i="16"/>
  <c r="J83" i="16" s="1"/>
  <c r="H83" i="16"/>
  <c r="E83" i="16"/>
  <c r="AW82" i="16"/>
  <c r="AU82" i="16"/>
  <c r="AS82" i="16"/>
  <c r="AG82" i="16"/>
  <c r="R82" i="16"/>
  <c r="L82" i="16"/>
  <c r="K82" i="16"/>
  <c r="J82" i="16"/>
  <c r="H82" i="16"/>
  <c r="I82" i="16" s="1"/>
  <c r="E82" i="16"/>
  <c r="AW81" i="16"/>
  <c r="AV81" i="16"/>
  <c r="AS81" i="16"/>
  <c r="AG81" i="16"/>
  <c r="K81" i="16"/>
  <c r="L81" i="16" s="1"/>
  <c r="I81" i="16"/>
  <c r="J81" i="16" s="1"/>
  <c r="H81" i="16"/>
  <c r="E81" i="16"/>
  <c r="AW80" i="16"/>
  <c r="AU80" i="16"/>
  <c r="AS80" i="16"/>
  <c r="AG80" i="16"/>
  <c r="H80" i="16"/>
  <c r="I80" i="16" s="1"/>
  <c r="J80" i="16" s="1"/>
  <c r="E80" i="16"/>
  <c r="AW79" i="16"/>
  <c r="AV79" i="16"/>
  <c r="AU79" i="16"/>
  <c r="AS79" i="16"/>
  <c r="AG79" i="16"/>
  <c r="K79" i="16"/>
  <c r="L79" i="16" s="1"/>
  <c r="R79" i="16" s="1"/>
  <c r="I79" i="16"/>
  <c r="J79" i="16" s="1"/>
  <c r="H79" i="16"/>
  <c r="E79" i="16"/>
  <c r="H78" i="16" s="1"/>
  <c r="I78" i="16" s="1"/>
  <c r="J78" i="16" s="1"/>
  <c r="AW78" i="16"/>
  <c r="AU78" i="16"/>
  <c r="AS78" i="16"/>
  <c r="AG78" i="16"/>
  <c r="K78" i="16"/>
  <c r="L78" i="16" s="1"/>
  <c r="E78" i="16"/>
  <c r="AW77" i="16"/>
  <c r="AU77" i="16"/>
  <c r="AS77" i="16"/>
  <c r="AG77" i="16"/>
  <c r="R77" i="16"/>
  <c r="L77" i="16"/>
  <c r="K77" i="16"/>
  <c r="H77" i="16"/>
  <c r="I77" i="16" s="1"/>
  <c r="J77" i="16" s="1"/>
  <c r="E77" i="16"/>
  <c r="AW76" i="16"/>
  <c r="AV76" i="16"/>
  <c r="AS76" i="16"/>
  <c r="AG76" i="16"/>
  <c r="K76" i="16"/>
  <c r="L76" i="16" s="1"/>
  <c r="I76" i="16"/>
  <c r="J76" i="16" s="1"/>
  <c r="H76" i="16"/>
  <c r="E76" i="16"/>
  <c r="H75" i="16" s="1"/>
  <c r="I75" i="16" s="1"/>
  <c r="J75" i="16" s="1"/>
  <c r="B76" i="16"/>
  <c r="AV100" i="16" s="1"/>
  <c r="AW75" i="16"/>
  <c r="AV75" i="16"/>
  <c r="AU75" i="16"/>
  <c r="AS75" i="16"/>
  <c r="AG75" i="16"/>
  <c r="K75" i="16"/>
  <c r="L75" i="16" s="1"/>
  <c r="R75" i="16" s="1"/>
  <c r="E75" i="16"/>
  <c r="AW74" i="16"/>
  <c r="AU74" i="16"/>
  <c r="AS74" i="16"/>
  <c r="AG74" i="16"/>
  <c r="L74" i="16"/>
  <c r="O74" i="16" s="1"/>
  <c r="K74" i="16"/>
  <c r="H74" i="16"/>
  <c r="I74" i="16" s="1"/>
  <c r="J74" i="16" s="1"/>
  <c r="P74" i="16" s="1"/>
  <c r="Q74" i="16" s="1"/>
  <c r="B74" i="16"/>
  <c r="K85" i="16" s="1"/>
  <c r="E70" i="16"/>
  <c r="H69" i="16" s="1"/>
  <c r="AE69" i="16"/>
  <c r="I69" i="16"/>
  <c r="J69" i="16" s="1"/>
  <c r="E69" i="16"/>
  <c r="H68" i="16" s="1"/>
  <c r="AE68" i="16"/>
  <c r="I68" i="16"/>
  <c r="J68" i="16" s="1"/>
  <c r="E68" i="16"/>
  <c r="AE67" i="16"/>
  <c r="H67" i="16"/>
  <c r="I67" i="16" s="1"/>
  <c r="J67" i="16" s="1"/>
  <c r="E67" i="16"/>
  <c r="AE66" i="16"/>
  <c r="I66" i="16"/>
  <c r="J66" i="16" s="1"/>
  <c r="H66" i="16"/>
  <c r="E66" i="16"/>
  <c r="H65" i="16" s="1"/>
  <c r="I65" i="16" s="1"/>
  <c r="J65" i="16" s="1"/>
  <c r="AE65" i="16"/>
  <c r="E65" i="16"/>
  <c r="H64" i="16" s="1"/>
  <c r="I64" i="16" s="1"/>
  <c r="J64" i="16" s="1"/>
  <c r="AE64" i="16"/>
  <c r="AD64" i="16"/>
  <c r="K64" i="16"/>
  <c r="L64" i="16" s="1"/>
  <c r="E64" i="16"/>
  <c r="AE63" i="16"/>
  <c r="J63" i="16"/>
  <c r="H63" i="16"/>
  <c r="I63" i="16" s="1"/>
  <c r="E63" i="16"/>
  <c r="AE62" i="16"/>
  <c r="H62" i="16"/>
  <c r="I62" i="16" s="1"/>
  <c r="J62" i="16" s="1"/>
  <c r="E62" i="16"/>
  <c r="H61" i="16" s="1"/>
  <c r="AE61" i="16"/>
  <c r="AD61" i="16"/>
  <c r="I61" i="16"/>
  <c r="J61" i="16" s="1"/>
  <c r="E61" i="16"/>
  <c r="H60" i="16" s="1"/>
  <c r="I60" i="16" s="1"/>
  <c r="J60" i="16" s="1"/>
  <c r="AE60" i="16"/>
  <c r="E60" i="16"/>
  <c r="B60" i="16"/>
  <c r="AD69" i="16" s="1"/>
  <c r="AE59" i="16"/>
  <c r="H59" i="16"/>
  <c r="I59" i="16" s="1"/>
  <c r="J59" i="16" s="1"/>
  <c r="E59" i="16"/>
  <c r="AE58" i="16"/>
  <c r="I58" i="16"/>
  <c r="J58" i="16" s="1"/>
  <c r="H58" i="16"/>
  <c r="B58" i="16"/>
  <c r="E54" i="16"/>
  <c r="AT53" i="16"/>
  <c r="AP53" i="16"/>
  <c r="AA53" i="16"/>
  <c r="H53" i="16"/>
  <c r="I53" i="16" s="1"/>
  <c r="J53" i="16" s="1"/>
  <c r="E53" i="16"/>
  <c r="AT52" i="16"/>
  <c r="AP52" i="16"/>
  <c r="AA52" i="16"/>
  <c r="H52" i="16"/>
  <c r="I52" i="16" s="1"/>
  <c r="J52" i="16" s="1"/>
  <c r="E52" i="16"/>
  <c r="AT51" i="16"/>
  <c r="AP51" i="16"/>
  <c r="AA51" i="16"/>
  <c r="K51" i="16"/>
  <c r="L51" i="16" s="1"/>
  <c r="I51" i="16"/>
  <c r="J51" i="16" s="1"/>
  <c r="H51" i="16"/>
  <c r="E51" i="16"/>
  <c r="AT50" i="16"/>
  <c r="AP50" i="16"/>
  <c r="AA50" i="16"/>
  <c r="H50" i="16"/>
  <c r="I50" i="16" s="1"/>
  <c r="J50" i="16" s="1"/>
  <c r="E50" i="16"/>
  <c r="AT49" i="16"/>
  <c r="AP49" i="16"/>
  <c r="AA49" i="16"/>
  <c r="I49" i="16"/>
  <c r="J49" i="16" s="1"/>
  <c r="H49" i="16"/>
  <c r="E49" i="16"/>
  <c r="H48" i="16" s="1"/>
  <c r="I48" i="16" s="1"/>
  <c r="J48" i="16" s="1"/>
  <c r="AT48" i="16"/>
  <c r="AP48" i="16"/>
  <c r="AA48" i="16"/>
  <c r="E48" i="16"/>
  <c r="AT47" i="16"/>
  <c r="AP47" i="16"/>
  <c r="AA47" i="16"/>
  <c r="I47" i="16"/>
  <c r="J47" i="16" s="1"/>
  <c r="H47" i="16"/>
  <c r="E47" i="16"/>
  <c r="H46" i="16" s="1"/>
  <c r="I46" i="16" s="1"/>
  <c r="J46" i="16" s="1"/>
  <c r="AT46" i="16"/>
  <c r="AP46" i="16"/>
  <c r="AA46" i="16"/>
  <c r="E46" i="16"/>
  <c r="AT45" i="16"/>
  <c r="AP45" i="16"/>
  <c r="AA45" i="16"/>
  <c r="H45" i="16"/>
  <c r="I45" i="16" s="1"/>
  <c r="J45" i="16" s="1"/>
  <c r="E45" i="16"/>
  <c r="AT44" i="16"/>
  <c r="AP44" i="16"/>
  <c r="AA44" i="16"/>
  <c r="I44" i="16"/>
  <c r="J44" i="16" s="1"/>
  <c r="H44" i="16"/>
  <c r="E44" i="16"/>
  <c r="H43" i="16" s="1"/>
  <c r="I43" i="16" s="1"/>
  <c r="J43" i="16" s="1"/>
  <c r="AT43" i="16"/>
  <c r="AP43" i="16"/>
  <c r="AA43" i="16"/>
  <c r="E43" i="16"/>
  <c r="AT42" i="16"/>
  <c r="AP42" i="16"/>
  <c r="AA42" i="16"/>
  <c r="H42" i="16"/>
  <c r="I42" i="16" s="1"/>
  <c r="J42" i="16" s="1"/>
  <c r="E39" i="16"/>
  <c r="H38" i="16" s="1"/>
  <c r="I38" i="16" s="1"/>
  <c r="J38" i="16" s="1"/>
  <c r="AT38" i="16"/>
  <c r="AP38" i="16"/>
  <c r="AM38" i="16"/>
  <c r="AD38" i="16"/>
  <c r="AA38" i="16"/>
  <c r="K38" i="16"/>
  <c r="L38" i="16" s="1"/>
  <c r="E38" i="16"/>
  <c r="H37" i="16" s="1"/>
  <c r="I37" i="16" s="1"/>
  <c r="J37" i="16" s="1"/>
  <c r="AT37" i="16"/>
  <c r="AR37" i="16"/>
  <c r="AP37" i="16"/>
  <c r="AM37" i="16"/>
  <c r="AD37" i="16"/>
  <c r="AA37" i="16"/>
  <c r="E37" i="16"/>
  <c r="H36" i="16" s="1"/>
  <c r="I36" i="16" s="1"/>
  <c r="AT36" i="16"/>
  <c r="AR36" i="16"/>
  <c r="AP36" i="16"/>
  <c r="AM36" i="16"/>
  <c r="AD36" i="16"/>
  <c r="AA36" i="16"/>
  <c r="L36" i="16"/>
  <c r="J36" i="16"/>
  <c r="E36" i="16"/>
  <c r="H35" i="16" s="1"/>
  <c r="AT35" i="16"/>
  <c r="AP35" i="16"/>
  <c r="AM35" i="16"/>
  <c r="AD35" i="16"/>
  <c r="AA35" i="16"/>
  <c r="I35" i="16"/>
  <c r="J35" i="16" s="1"/>
  <c r="E35" i="16"/>
  <c r="H34" i="16" s="1"/>
  <c r="I34" i="16" s="1"/>
  <c r="J34" i="16" s="1"/>
  <c r="AT34" i="16"/>
  <c r="AR34" i="16"/>
  <c r="AP34" i="16"/>
  <c r="AM34" i="16"/>
  <c r="AD34" i="16"/>
  <c r="AA34" i="16"/>
  <c r="E34" i="16"/>
  <c r="H33" i="16" s="1"/>
  <c r="I33" i="16" s="1"/>
  <c r="J33" i="16" s="1"/>
  <c r="AT33" i="16"/>
  <c r="AS33" i="16"/>
  <c r="AP33" i="16"/>
  <c r="AM33" i="16"/>
  <c r="AD33" i="16"/>
  <c r="AA33" i="16"/>
  <c r="E33" i="16"/>
  <c r="H32" i="16" s="1"/>
  <c r="I32" i="16" s="1"/>
  <c r="AT32" i="16"/>
  <c r="AR32" i="16"/>
  <c r="AP32" i="16"/>
  <c r="AM32" i="16"/>
  <c r="AD32" i="16"/>
  <c r="AA32" i="16"/>
  <c r="J32" i="16"/>
  <c r="E32" i="16"/>
  <c r="AT31" i="16"/>
  <c r="AS31" i="16"/>
  <c r="AP31" i="16"/>
  <c r="AM31" i="16"/>
  <c r="AD31" i="16"/>
  <c r="AA31" i="16"/>
  <c r="H31" i="16"/>
  <c r="I31" i="16" s="1"/>
  <c r="J31" i="16" s="1"/>
  <c r="E31" i="16"/>
  <c r="AT30" i="16"/>
  <c r="AS30" i="16"/>
  <c r="AP30" i="16"/>
  <c r="AM30" i="16"/>
  <c r="AD30" i="16"/>
  <c r="AA30" i="16"/>
  <c r="K30" i="16"/>
  <c r="L30" i="16" s="1"/>
  <c r="I30" i="16"/>
  <c r="J30" i="16" s="1"/>
  <c r="H30" i="16"/>
  <c r="E30" i="16"/>
  <c r="AT29" i="16"/>
  <c r="AP29" i="16"/>
  <c r="AM29" i="16"/>
  <c r="AD29" i="16"/>
  <c r="AA29" i="16"/>
  <c r="J29" i="16"/>
  <c r="H29" i="16"/>
  <c r="I29" i="16" s="1"/>
  <c r="E29" i="16"/>
  <c r="AT28" i="16"/>
  <c r="AR28" i="16"/>
  <c r="AP28" i="16"/>
  <c r="AM28" i="16"/>
  <c r="AD28" i="16"/>
  <c r="AA28" i="16"/>
  <c r="H28" i="16"/>
  <c r="I28" i="16" s="1"/>
  <c r="J28" i="16" s="1"/>
  <c r="E28" i="16"/>
  <c r="AT27" i="16"/>
  <c r="AP27" i="16"/>
  <c r="AM27" i="16"/>
  <c r="AD27" i="16"/>
  <c r="AA27" i="16"/>
  <c r="K27" i="16"/>
  <c r="L27" i="16" s="1"/>
  <c r="I27" i="16"/>
  <c r="J27" i="16" s="1"/>
  <c r="H27" i="16"/>
  <c r="B27" i="16"/>
  <c r="K36" i="16" s="1"/>
  <c r="K15" i="16"/>
  <c r="I5" i="16"/>
  <c r="B44" i="16" s="1"/>
  <c r="G5" i="16"/>
  <c r="B42" i="16" s="1"/>
  <c r="I2" i="16"/>
  <c r="B29" i="16" s="1"/>
  <c r="AS35" i="16" s="1"/>
  <c r="G2" i="16"/>
  <c r="E102" i="15"/>
  <c r="H101" i="15" s="1"/>
  <c r="I101" i="15" s="1"/>
  <c r="J101" i="15" s="1"/>
  <c r="AZ101" i="15"/>
  <c r="AW101" i="15"/>
  <c r="AU101" i="15"/>
  <c r="AS101" i="15"/>
  <c r="AG101" i="15"/>
  <c r="R101" i="15"/>
  <c r="E101" i="15"/>
  <c r="AZ100" i="15"/>
  <c r="AW100" i="15"/>
  <c r="AS100" i="15"/>
  <c r="AG100" i="15"/>
  <c r="J100" i="15"/>
  <c r="H100" i="15"/>
  <c r="I100" i="15" s="1"/>
  <c r="E100" i="15"/>
  <c r="AZ99" i="15"/>
  <c r="AW99" i="15"/>
  <c r="AV99" i="15"/>
  <c r="AS99" i="15"/>
  <c r="AG99" i="15"/>
  <c r="K99" i="15"/>
  <c r="L99" i="15" s="1"/>
  <c r="I99" i="15"/>
  <c r="J99" i="15" s="1"/>
  <c r="H99" i="15"/>
  <c r="E99" i="15"/>
  <c r="AZ98" i="15"/>
  <c r="AW98" i="15"/>
  <c r="AU98" i="15"/>
  <c r="AS98" i="15"/>
  <c r="AG98" i="15"/>
  <c r="H98" i="15"/>
  <c r="I98" i="15" s="1"/>
  <c r="J98" i="15" s="1"/>
  <c r="E98" i="15"/>
  <c r="AZ97" i="15"/>
  <c r="AW97" i="15"/>
  <c r="AS97" i="15"/>
  <c r="AG97" i="15"/>
  <c r="K97" i="15"/>
  <c r="L97" i="15" s="1"/>
  <c r="I97" i="15"/>
  <c r="J97" i="15" s="1"/>
  <c r="H97" i="15"/>
  <c r="E97" i="15"/>
  <c r="H96" i="15" s="1"/>
  <c r="I96" i="15" s="1"/>
  <c r="J96" i="15" s="1"/>
  <c r="AZ96" i="15"/>
  <c r="AW96" i="15"/>
  <c r="AU96" i="15"/>
  <c r="AS96" i="15"/>
  <c r="AG96" i="15"/>
  <c r="E96" i="15"/>
  <c r="AZ95" i="15"/>
  <c r="AW95" i="15"/>
  <c r="AS95" i="15"/>
  <c r="AG95" i="15"/>
  <c r="K95" i="15"/>
  <c r="L95" i="15" s="1"/>
  <c r="I95" i="15"/>
  <c r="J95" i="15" s="1"/>
  <c r="H95" i="15"/>
  <c r="E95" i="15"/>
  <c r="H94" i="15" s="1"/>
  <c r="AZ94" i="15"/>
  <c r="AW94" i="15"/>
  <c r="AU94" i="15"/>
  <c r="AS94" i="15"/>
  <c r="AG94" i="15"/>
  <c r="K94" i="15"/>
  <c r="L94" i="15" s="1"/>
  <c r="I94" i="15"/>
  <c r="J94" i="15" s="1"/>
  <c r="E94" i="15"/>
  <c r="AZ93" i="15"/>
  <c r="AW93" i="15"/>
  <c r="AU93" i="15"/>
  <c r="AS93" i="15"/>
  <c r="AG93" i="15"/>
  <c r="H93" i="15"/>
  <c r="I93" i="15" s="1"/>
  <c r="J93" i="15" s="1"/>
  <c r="E93" i="15"/>
  <c r="AZ92" i="15"/>
  <c r="AW92" i="15"/>
  <c r="AS92" i="15"/>
  <c r="AG92" i="15"/>
  <c r="K92" i="15"/>
  <c r="L92" i="15" s="1"/>
  <c r="I92" i="15"/>
  <c r="J92" i="15" s="1"/>
  <c r="H92" i="15"/>
  <c r="E92" i="15"/>
  <c r="H91" i="15" s="1"/>
  <c r="B92" i="15"/>
  <c r="AZ91" i="15"/>
  <c r="AW91" i="15"/>
  <c r="AS91" i="15"/>
  <c r="AG91" i="15"/>
  <c r="K91" i="15"/>
  <c r="L91" i="15" s="1"/>
  <c r="R91" i="15" s="1"/>
  <c r="I91" i="15"/>
  <c r="J91" i="15" s="1"/>
  <c r="E91" i="15"/>
  <c r="H90" i="15" s="1"/>
  <c r="I90" i="15" s="1"/>
  <c r="AZ90" i="15"/>
  <c r="AW90" i="15"/>
  <c r="AU90" i="15"/>
  <c r="AS90" i="15"/>
  <c r="AG90" i="15"/>
  <c r="J90" i="15"/>
  <c r="B90" i="15"/>
  <c r="K101" i="15" s="1"/>
  <c r="L101" i="15" s="1"/>
  <c r="E86" i="15"/>
  <c r="H85" i="15" s="1"/>
  <c r="AW85" i="15"/>
  <c r="AS85" i="15"/>
  <c r="AG85" i="15"/>
  <c r="I85" i="15"/>
  <c r="J85" i="15" s="1"/>
  <c r="E85" i="15"/>
  <c r="H84" i="15" s="1"/>
  <c r="AW84" i="15"/>
  <c r="AU84" i="15"/>
  <c r="AS84" i="15"/>
  <c r="AG84" i="15"/>
  <c r="K84" i="15"/>
  <c r="L84" i="15" s="1"/>
  <c r="I84" i="15"/>
  <c r="J84" i="15" s="1"/>
  <c r="E84" i="15"/>
  <c r="AW83" i="15"/>
  <c r="AU83" i="15"/>
  <c r="AS83" i="15"/>
  <c r="AG83" i="15"/>
  <c r="L83" i="15"/>
  <c r="J83" i="15"/>
  <c r="H83" i="15"/>
  <c r="I83" i="15" s="1"/>
  <c r="E83" i="15"/>
  <c r="AW82" i="15"/>
  <c r="AS82" i="15"/>
  <c r="AG82" i="15"/>
  <c r="K82" i="15"/>
  <c r="L82" i="15" s="1"/>
  <c r="I82" i="15"/>
  <c r="J82" i="15" s="1"/>
  <c r="H82" i="15"/>
  <c r="E82" i="15"/>
  <c r="AW81" i="15"/>
  <c r="AS81" i="15"/>
  <c r="AG81" i="15"/>
  <c r="H81" i="15"/>
  <c r="I81" i="15" s="1"/>
  <c r="J81" i="15" s="1"/>
  <c r="E81" i="15"/>
  <c r="AW80" i="15"/>
  <c r="AS80" i="15"/>
  <c r="AG80" i="15"/>
  <c r="I80" i="15"/>
  <c r="J80" i="15" s="1"/>
  <c r="H80" i="15"/>
  <c r="E80" i="15"/>
  <c r="AW79" i="15"/>
  <c r="AU79" i="15"/>
  <c r="AS79" i="15"/>
  <c r="AG79" i="15"/>
  <c r="J79" i="15"/>
  <c r="H79" i="15"/>
  <c r="I79" i="15" s="1"/>
  <c r="E79" i="15"/>
  <c r="AW78" i="15"/>
  <c r="AS78" i="15"/>
  <c r="AG78" i="15"/>
  <c r="H78" i="15"/>
  <c r="I78" i="15" s="1"/>
  <c r="J78" i="15" s="1"/>
  <c r="E78" i="15"/>
  <c r="AW77" i="15"/>
  <c r="AS77" i="15"/>
  <c r="AG77" i="15"/>
  <c r="K77" i="15"/>
  <c r="L77" i="15" s="1"/>
  <c r="I77" i="15"/>
  <c r="J77" i="15" s="1"/>
  <c r="H77" i="15"/>
  <c r="E77" i="15"/>
  <c r="H76" i="15" s="1"/>
  <c r="I76" i="15" s="1"/>
  <c r="J76" i="15" s="1"/>
  <c r="AW76" i="15"/>
  <c r="AS76" i="15"/>
  <c r="AG76" i="15"/>
  <c r="E76" i="15"/>
  <c r="B76" i="15"/>
  <c r="AV78" i="15" s="1"/>
  <c r="AW75" i="15"/>
  <c r="AU75" i="15"/>
  <c r="AS75" i="15"/>
  <c r="AG75" i="15"/>
  <c r="J75" i="15"/>
  <c r="H75" i="15"/>
  <c r="I75" i="15" s="1"/>
  <c r="E75" i="15"/>
  <c r="AW74" i="15"/>
  <c r="AS74" i="15"/>
  <c r="AG74" i="15"/>
  <c r="K74" i="15"/>
  <c r="L74" i="15" s="1"/>
  <c r="I74" i="15"/>
  <c r="J74" i="15" s="1"/>
  <c r="H74" i="15"/>
  <c r="B74" i="15"/>
  <c r="K83" i="15" s="1"/>
  <c r="E70" i="15"/>
  <c r="AE69" i="15"/>
  <c r="J69" i="15"/>
  <c r="H69" i="15"/>
  <c r="I69" i="15" s="1"/>
  <c r="E69" i="15"/>
  <c r="AE68" i="15"/>
  <c r="AD68" i="15"/>
  <c r="J68" i="15"/>
  <c r="H68" i="15"/>
  <c r="I68" i="15" s="1"/>
  <c r="E68" i="15"/>
  <c r="H67" i="15" s="1"/>
  <c r="AE67" i="15"/>
  <c r="AD67" i="15"/>
  <c r="K67" i="15"/>
  <c r="L67" i="15" s="1"/>
  <c r="I67" i="15"/>
  <c r="J67" i="15" s="1"/>
  <c r="E67" i="15"/>
  <c r="AE66" i="15"/>
  <c r="AC66" i="15"/>
  <c r="J66" i="15"/>
  <c r="H66" i="15"/>
  <c r="I66" i="15" s="1"/>
  <c r="E66" i="15"/>
  <c r="AE65" i="15"/>
  <c r="AD65" i="15"/>
  <c r="I65" i="15"/>
  <c r="J65" i="15" s="1"/>
  <c r="H65" i="15"/>
  <c r="E65" i="15"/>
  <c r="AE64" i="15"/>
  <c r="AC64" i="15"/>
  <c r="H64" i="15"/>
  <c r="I64" i="15" s="1"/>
  <c r="J64" i="15" s="1"/>
  <c r="E64" i="15"/>
  <c r="AE63" i="15"/>
  <c r="AD63" i="15"/>
  <c r="K63" i="15"/>
  <c r="L63" i="15" s="1"/>
  <c r="I63" i="15"/>
  <c r="J63" i="15" s="1"/>
  <c r="H63" i="15"/>
  <c r="E63" i="15"/>
  <c r="H62" i="15" s="1"/>
  <c r="I62" i="15" s="1"/>
  <c r="J62" i="15" s="1"/>
  <c r="AE62" i="15"/>
  <c r="AC62" i="15"/>
  <c r="R62" i="15"/>
  <c r="K62" i="15"/>
  <c r="L62" i="15" s="1"/>
  <c r="E62" i="15"/>
  <c r="H61" i="15" s="1"/>
  <c r="I61" i="15" s="1"/>
  <c r="AE61" i="15"/>
  <c r="AC61" i="15"/>
  <c r="J61" i="15"/>
  <c r="E61" i="15"/>
  <c r="H60" i="15" s="1"/>
  <c r="AE60" i="15"/>
  <c r="AD60" i="15"/>
  <c r="K60" i="15"/>
  <c r="L60" i="15" s="1"/>
  <c r="I60" i="15"/>
  <c r="J60" i="15" s="1"/>
  <c r="E60" i="15"/>
  <c r="H59" i="15" s="1"/>
  <c r="I59" i="15" s="1"/>
  <c r="J59" i="15" s="1"/>
  <c r="B60" i="15"/>
  <c r="AD66" i="15" s="1"/>
  <c r="AE59" i="15"/>
  <c r="AD59" i="15"/>
  <c r="K59" i="15"/>
  <c r="L59" i="15" s="1"/>
  <c r="E59" i="15"/>
  <c r="AE58" i="15"/>
  <c r="AD58" i="15"/>
  <c r="AC58" i="15"/>
  <c r="R58" i="15"/>
  <c r="L58" i="15"/>
  <c r="O58" i="15" s="1"/>
  <c r="K58" i="15"/>
  <c r="J58" i="15"/>
  <c r="P58" i="15" s="1"/>
  <c r="Q58" i="15" s="1"/>
  <c r="S58" i="15" s="1"/>
  <c r="U58" i="15" s="1"/>
  <c r="AB58" i="15" s="1"/>
  <c r="H58" i="15"/>
  <c r="I58" i="15" s="1"/>
  <c r="B58" i="15"/>
  <c r="K69" i="15" s="1"/>
  <c r="L69" i="15" s="1"/>
  <c r="E54" i="15"/>
  <c r="H53" i="15" s="1"/>
  <c r="I53" i="15" s="1"/>
  <c r="J53" i="15" s="1"/>
  <c r="AT53" i="15"/>
  <c r="AS53" i="15"/>
  <c r="AP53" i="15"/>
  <c r="AA53" i="15"/>
  <c r="E53" i="15"/>
  <c r="H52" i="15" s="1"/>
  <c r="I52" i="15" s="1"/>
  <c r="J52" i="15" s="1"/>
  <c r="AT52" i="15"/>
  <c r="AP52" i="15"/>
  <c r="AA52" i="15"/>
  <c r="E52" i="15"/>
  <c r="AT51" i="15"/>
  <c r="AP51" i="15"/>
  <c r="AA51" i="15"/>
  <c r="J51" i="15"/>
  <c r="H51" i="15"/>
  <c r="I51" i="15" s="1"/>
  <c r="E51" i="15"/>
  <c r="AT50" i="15"/>
  <c r="AS50" i="15"/>
  <c r="AP50" i="15"/>
  <c r="AA50" i="15"/>
  <c r="I50" i="15"/>
  <c r="J50" i="15" s="1"/>
  <c r="H50" i="15"/>
  <c r="E50" i="15"/>
  <c r="AT49" i="15"/>
  <c r="AP49" i="15"/>
  <c r="AA49" i="15"/>
  <c r="J49" i="15"/>
  <c r="H49" i="15"/>
  <c r="I49" i="15" s="1"/>
  <c r="E49" i="15"/>
  <c r="AT48" i="15"/>
  <c r="AP48" i="15"/>
  <c r="AA48" i="15"/>
  <c r="I48" i="15"/>
  <c r="J48" i="15" s="1"/>
  <c r="H48" i="15"/>
  <c r="E48" i="15"/>
  <c r="H47" i="15" s="1"/>
  <c r="I47" i="15" s="1"/>
  <c r="J47" i="15" s="1"/>
  <c r="AT47" i="15"/>
  <c r="AP47" i="15"/>
  <c r="AA47" i="15"/>
  <c r="E47" i="15"/>
  <c r="AT46" i="15"/>
  <c r="AP46" i="15"/>
  <c r="AA46" i="15"/>
  <c r="H46" i="15"/>
  <c r="I46" i="15" s="1"/>
  <c r="J46" i="15" s="1"/>
  <c r="E46" i="15"/>
  <c r="AT45" i="15"/>
  <c r="AS45" i="15"/>
  <c r="AP45" i="15"/>
  <c r="AA45" i="15"/>
  <c r="I45" i="15"/>
  <c r="J45" i="15" s="1"/>
  <c r="H45" i="15"/>
  <c r="E45" i="15"/>
  <c r="AT44" i="15"/>
  <c r="AP44" i="15"/>
  <c r="AA44" i="15"/>
  <c r="H44" i="15"/>
  <c r="I44" i="15" s="1"/>
  <c r="J44" i="15" s="1"/>
  <c r="E44" i="15"/>
  <c r="B44" i="15"/>
  <c r="AT43" i="15"/>
  <c r="AP43" i="15"/>
  <c r="AA43" i="15"/>
  <c r="H43" i="15"/>
  <c r="I43" i="15" s="1"/>
  <c r="J43" i="15" s="1"/>
  <c r="E43" i="15"/>
  <c r="AT42" i="15"/>
  <c r="AP42" i="15"/>
  <c r="AA42" i="15"/>
  <c r="I42" i="15"/>
  <c r="J42" i="15" s="1"/>
  <c r="H42" i="15"/>
  <c r="B42" i="15"/>
  <c r="E39" i="15"/>
  <c r="H38" i="15" s="1"/>
  <c r="I38" i="15" s="1"/>
  <c r="J38" i="15" s="1"/>
  <c r="AT38" i="15"/>
  <c r="AP38" i="15"/>
  <c r="AM38" i="15"/>
  <c r="AD38" i="15"/>
  <c r="AA38" i="15"/>
  <c r="E38" i="15"/>
  <c r="H37" i="15" s="1"/>
  <c r="I37" i="15" s="1"/>
  <c r="J37" i="15" s="1"/>
  <c r="AT37" i="15"/>
  <c r="AP37" i="15"/>
  <c r="AM37" i="15"/>
  <c r="AD37" i="15"/>
  <c r="AA37" i="15"/>
  <c r="E37" i="15"/>
  <c r="AT36" i="15"/>
  <c r="AS36" i="15"/>
  <c r="AP36" i="15"/>
  <c r="AM36" i="15"/>
  <c r="AD36" i="15"/>
  <c r="AA36" i="15"/>
  <c r="I36" i="15"/>
  <c r="J36" i="15" s="1"/>
  <c r="H36" i="15"/>
  <c r="E36" i="15"/>
  <c r="H35" i="15" s="1"/>
  <c r="AT35" i="15"/>
  <c r="AP35" i="15"/>
  <c r="AM35" i="15"/>
  <c r="AD35" i="15"/>
  <c r="AA35" i="15"/>
  <c r="I35" i="15"/>
  <c r="J35" i="15" s="1"/>
  <c r="E35" i="15"/>
  <c r="AT34" i="15"/>
  <c r="AS34" i="15"/>
  <c r="AP34" i="15"/>
  <c r="AM34" i="15"/>
  <c r="AD34" i="15"/>
  <c r="AA34" i="15"/>
  <c r="I34" i="15"/>
  <c r="J34" i="15" s="1"/>
  <c r="H34" i="15"/>
  <c r="E34" i="15"/>
  <c r="H33" i="15" s="1"/>
  <c r="I33" i="15" s="1"/>
  <c r="AT33" i="15"/>
  <c r="AP33" i="15"/>
  <c r="AM33" i="15"/>
  <c r="AD33" i="15"/>
  <c r="AA33" i="15"/>
  <c r="J33" i="15"/>
  <c r="E33" i="15"/>
  <c r="AT32" i="15"/>
  <c r="AS32" i="15"/>
  <c r="AP32" i="15"/>
  <c r="AM32" i="15"/>
  <c r="AD32" i="15"/>
  <c r="AA32" i="15"/>
  <c r="I32" i="15"/>
  <c r="J32" i="15" s="1"/>
  <c r="H32" i="15"/>
  <c r="E32" i="15"/>
  <c r="H31" i="15" s="1"/>
  <c r="I31" i="15" s="1"/>
  <c r="J31" i="15" s="1"/>
  <c r="AT31" i="15"/>
  <c r="AP31" i="15"/>
  <c r="AM31" i="15"/>
  <c r="AD31" i="15"/>
  <c r="AA31" i="15"/>
  <c r="E31" i="15"/>
  <c r="AT30" i="15"/>
  <c r="AS30" i="15"/>
  <c r="AP30" i="15"/>
  <c r="AM30" i="15"/>
  <c r="AD30" i="15"/>
  <c r="AA30" i="15"/>
  <c r="H30" i="15"/>
  <c r="I30" i="15" s="1"/>
  <c r="J30" i="15" s="1"/>
  <c r="E30" i="15"/>
  <c r="H29" i="15" s="1"/>
  <c r="I29" i="15" s="1"/>
  <c r="AT29" i="15"/>
  <c r="AS29" i="15"/>
  <c r="AP29" i="15"/>
  <c r="AM29" i="15"/>
  <c r="AD29" i="15"/>
  <c r="AA29" i="15"/>
  <c r="J29" i="15"/>
  <c r="E29" i="15"/>
  <c r="H28" i="15" s="1"/>
  <c r="I28" i="15" s="1"/>
  <c r="J28" i="15" s="1"/>
  <c r="AT28" i="15"/>
  <c r="AP28" i="15"/>
  <c r="AM28" i="15"/>
  <c r="AD28" i="15"/>
  <c r="AA28" i="15"/>
  <c r="E28" i="15"/>
  <c r="AT27" i="15"/>
  <c r="AP27" i="15"/>
  <c r="AM27" i="15"/>
  <c r="AD27" i="15"/>
  <c r="AA27" i="15"/>
  <c r="H27" i="15"/>
  <c r="I27" i="15" s="1"/>
  <c r="J27" i="15" s="1"/>
  <c r="K15" i="15"/>
  <c r="I5" i="15"/>
  <c r="G5" i="15"/>
  <c r="I2" i="15"/>
  <c r="B29" i="15" s="1"/>
  <c r="G2" i="15"/>
  <c r="B27" i="15" s="1"/>
  <c r="AR32" i="15" s="1"/>
  <c r="E102" i="14"/>
  <c r="H101" i="14" s="1"/>
  <c r="AZ101" i="14"/>
  <c r="AW101" i="14"/>
  <c r="AS101" i="14"/>
  <c r="AG101" i="14"/>
  <c r="I101" i="14"/>
  <c r="J101" i="14" s="1"/>
  <c r="E101" i="14"/>
  <c r="H100" i="14" s="1"/>
  <c r="I100" i="14" s="1"/>
  <c r="J100" i="14" s="1"/>
  <c r="AZ100" i="14"/>
  <c r="AW100" i="14"/>
  <c r="AS100" i="14"/>
  <c r="AG100" i="14"/>
  <c r="K100" i="14"/>
  <c r="L100" i="14" s="1"/>
  <c r="E100" i="14"/>
  <c r="H99" i="14" s="1"/>
  <c r="I99" i="14" s="1"/>
  <c r="J99" i="14" s="1"/>
  <c r="AZ99" i="14"/>
  <c r="AW99" i="14"/>
  <c r="AU99" i="14"/>
  <c r="AS99" i="14"/>
  <c r="AG99" i="14"/>
  <c r="E99" i="14"/>
  <c r="H98" i="14" s="1"/>
  <c r="I98" i="14" s="1"/>
  <c r="AZ98" i="14"/>
  <c r="AW98" i="14"/>
  <c r="AV98" i="14"/>
  <c r="AS98" i="14"/>
  <c r="AG98" i="14"/>
  <c r="J98" i="14"/>
  <c r="E98" i="14"/>
  <c r="AZ97" i="14"/>
  <c r="AW97" i="14"/>
  <c r="AS97" i="14"/>
  <c r="AG97" i="14"/>
  <c r="H97" i="14"/>
  <c r="I97" i="14" s="1"/>
  <c r="J97" i="14" s="1"/>
  <c r="E97" i="14"/>
  <c r="H96" i="14" s="1"/>
  <c r="I96" i="14" s="1"/>
  <c r="AZ96" i="14"/>
  <c r="AW96" i="14"/>
  <c r="AV96" i="14"/>
  <c r="AU96" i="14"/>
  <c r="AS96" i="14"/>
  <c r="AG96" i="14"/>
  <c r="R96" i="14"/>
  <c r="K96" i="14"/>
  <c r="L96" i="14" s="1"/>
  <c r="J96" i="14"/>
  <c r="E96" i="14"/>
  <c r="AZ95" i="14"/>
  <c r="AW95" i="14"/>
  <c r="AU95" i="14"/>
  <c r="AS95" i="14"/>
  <c r="AG95" i="14"/>
  <c r="J95" i="14"/>
  <c r="H95" i="14"/>
  <c r="I95" i="14" s="1"/>
  <c r="E95" i="14"/>
  <c r="AZ94" i="14"/>
  <c r="AW94" i="14"/>
  <c r="AV94" i="14"/>
  <c r="AU94" i="14"/>
  <c r="AS94" i="14"/>
  <c r="AG94" i="14"/>
  <c r="H94" i="14"/>
  <c r="I94" i="14" s="1"/>
  <c r="J94" i="14" s="1"/>
  <c r="E94" i="14"/>
  <c r="AZ93" i="14"/>
  <c r="AW93" i="14"/>
  <c r="AV93" i="14"/>
  <c r="AS93" i="14"/>
  <c r="AG93" i="14"/>
  <c r="K93" i="14"/>
  <c r="L93" i="14" s="1"/>
  <c r="I93" i="14"/>
  <c r="J93" i="14" s="1"/>
  <c r="H93" i="14"/>
  <c r="E93" i="14"/>
  <c r="AZ92" i="14"/>
  <c r="AW92" i="14"/>
  <c r="AV92" i="14"/>
  <c r="AS92" i="14"/>
  <c r="AG92" i="14"/>
  <c r="L92" i="14"/>
  <c r="K92" i="14"/>
  <c r="H92" i="14"/>
  <c r="I92" i="14" s="1"/>
  <c r="J92" i="14" s="1"/>
  <c r="E92" i="14"/>
  <c r="H91" i="14" s="1"/>
  <c r="I91" i="14" s="1"/>
  <c r="J91" i="14" s="1"/>
  <c r="B92" i="14"/>
  <c r="AZ91" i="14"/>
  <c r="AW91" i="14"/>
  <c r="AS91" i="14"/>
  <c r="AG91" i="14"/>
  <c r="E91" i="14"/>
  <c r="AZ90" i="14"/>
  <c r="AW90" i="14"/>
  <c r="AS90" i="14"/>
  <c r="AG90" i="14"/>
  <c r="I90" i="14"/>
  <c r="J90" i="14" s="1"/>
  <c r="H90" i="14"/>
  <c r="B90" i="14"/>
  <c r="AU100" i="14" s="1"/>
  <c r="E86" i="14"/>
  <c r="H85" i="14" s="1"/>
  <c r="I85" i="14" s="1"/>
  <c r="AW85" i="14"/>
  <c r="AU85" i="14"/>
  <c r="AS85" i="14"/>
  <c r="AG85" i="14"/>
  <c r="L85" i="14"/>
  <c r="J85" i="14"/>
  <c r="E85" i="14"/>
  <c r="AW84" i="14"/>
  <c r="AV84" i="14"/>
  <c r="AU84" i="14"/>
  <c r="AS84" i="14"/>
  <c r="AG84" i="14"/>
  <c r="L84" i="14"/>
  <c r="R84" i="14" s="1"/>
  <c r="K84" i="14"/>
  <c r="H84" i="14"/>
  <c r="I84" i="14" s="1"/>
  <c r="J84" i="14" s="1"/>
  <c r="E84" i="14"/>
  <c r="AW83" i="14"/>
  <c r="AS83" i="14"/>
  <c r="AG83" i="14"/>
  <c r="I83" i="14"/>
  <c r="J83" i="14" s="1"/>
  <c r="H83" i="14"/>
  <c r="E83" i="14"/>
  <c r="H82" i="14" s="1"/>
  <c r="I82" i="14" s="1"/>
  <c r="AW82" i="14"/>
  <c r="AU82" i="14"/>
  <c r="AS82" i="14"/>
  <c r="AG82" i="14"/>
  <c r="J82" i="14"/>
  <c r="E82" i="14"/>
  <c r="H81" i="14" s="1"/>
  <c r="I81" i="14" s="1"/>
  <c r="J81" i="14" s="1"/>
  <c r="AW81" i="14"/>
  <c r="AV81" i="14"/>
  <c r="AS81" i="14"/>
  <c r="AG81" i="14"/>
  <c r="K81" i="14"/>
  <c r="L81" i="14" s="1"/>
  <c r="E81" i="14"/>
  <c r="AW80" i="14"/>
  <c r="AU80" i="14"/>
  <c r="AS80" i="14"/>
  <c r="AG80" i="14"/>
  <c r="J80" i="14"/>
  <c r="I80" i="14"/>
  <c r="H80" i="14"/>
  <c r="E80" i="14"/>
  <c r="AW79" i="14"/>
  <c r="AV79" i="14"/>
  <c r="AU79" i="14"/>
  <c r="AS79" i="14"/>
  <c r="AG79" i="14"/>
  <c r="R79" i="14"/>
  <c r="K79" i="14"/>
  <c r="L79" i="14" s="1"/>
  <c r="J79" i="14"/>
  <c r="H79" i="14"/>
  <c r="I79" i="14" s="1"/>
  <c r="E79" i="14"/>
  <c r="H78" i="14" s="1"/>
  <c r="AW78" i="14"/>
  <c r="AV78" i="14"/>
  <c r="AS78" i="14"/>
  <c r="AG78" i="14"/>
  <c r="I78" i="14"/>
  <c r="J78" i="14" s="1"/>
  <c r="E78" i="14"/>
  <c r="H77" i="14" s="1"/>
  <c r="I77" i="14" s="1"/>
  <c r="AW77" i="14"/>
  <c r="AU77" i="14"/>
  <c r="AS77" i="14"/>
  <c r="AG77" i="14"/>
  <c r="J77" i="14"/>
  <c r="E77" i="14"/>
  <c r="H76" i="14" s="1"/>
  <c r="AW76" i="14"/>
  <c r="AV76" i="14"/>
  <c r="AS76" i="14"/>
  <c r="AG76" i="14"/>
  <c r="K76" i="14"/>
  <c r="L76" i="14" s="1"/>
  <c r="I76" i="14"/>
  <c r="J76" i="14" s="1"/>
  <c r="E76" i="14"/>
  <c r="B76" i="14"/>
  <c r="AV100" i="14" s="1"/>
  <c r="AW75" i="14"/>
  <c r="AV75" i="14"/>
  <c r="AU75" i="14"/>
  <c r="AS75" i="14"/>
  <c r="AG75" i="14"/>
  <c r="R75" i="14"/>
  <c r="K75" i="14"/>
  <c r="L75" i="14" s="1"/>
  <c r="J75" i="14"/>
  <c r="H75" i="14"/>
  <c r="I75" i="14" s="1"/>
  <c r="E75" i="14"/>
  <c r="AW74" i="14"/>
  <c r="AV74" i="14"/>
  <c r="AS74" i="14"/>
  <c r="AG74" i="14"/>
  <c r="L74" i="14"/>
  <c r="K74" i="14"/>
  <c r="H74" i="14"/>
  <c r="I74" i="14" s="1"/>
  <c r="J74" i="14" s="1"/>
  <c r="B74" i="14"/>
  <c r="K85" i="14" s="1"/>
  <c r="E70" i="14"/>
  <c r="H69" i="14" s="1"/>
  <c r="AE69" i="14"/>
  <c r="I69" i="14"/>
  <c r="J69" i="14" s="1"/>
  <c r="E69" i="14"/>
  <c r="H68" i="14" s="1"/>
  <c r="AE68" i="14"/>
  <c r="AC68" i="14"/>
  <c r="I68" i="14"/>
  <c r="J68" i="14" s="1"/>
  <c r="E68" i="14"/>
  <c r="H67" i="14" s="1"/>
  <c r="I67" i="14" s="1"/>
  <c r="J67" i="14" s="1"/>
  <c r="AE67" i="14"/>
  <c r="E67" i="14"/>
  <c r="AE66" i="14"/>
  <c r="K66" i="14"/>
  <c r="L66" i="14" s="1"/>
  <c r="J66" i="14"/>
  <c r="H66" i="14"/>
  <c r="I66" i="14" s="1"/>
  <c r="E66" i="14"/>
  <c r="H65" i="14" s="1"/>
  <c r="I65" i="14" s="1"/>
  <c r="J65" i="14" s="1"/>
  <c r="AE65" i="14"/>
  <c r="E65" i="14"/>
  <c r="AE64" i="14"/>
  <c r="I64" i="14"/>
  <c r="J64" i="14" s="1"/>
  <c r="H64" i="14"/>
  <c r="E64" i="14"/>
  <c r="AE63" i="14"/>
  <c r="AC63" i="14"/>
  <c r="H63" i="14"/>
  <c r="I63" i="14" s="1"/>
  <c r="J63" i="14" s="1"/>
  <c r="E63" i="14"/>
  <c r="H62" i="14" s="1"/>
  <c r="I62" i="14" s="1"/>
  <c r="J62" i="14" s="1"/>
  <c r="AE62" i="14"/>
  <c r="E62" i="14"/>
  <c r="H61" i="14" s="1"/>
  <c r="I61" i="14" s="1"/>
  <c r="J61" i="14" s="1"/>
  <c r="AE61" i="14"/>
  <c r="E61" i="14"/>
  <c r="AE60" i="14"/>
  <c r="I60" i="14"/>
  <c r="J60" i="14" s="1"/>
  <c r="H60" i="14"/>
  <c r="E60" i="14"/>
  <c r="B60" i="14"/>
  <c r="AE59" i="14"/>
  <c r="I59" i="14"/>
  <c r="J59" i="14" s="1"/>
  <c r="H59" i="14"/>
  <c r="E59" i="14"/>
  <c r="AE58" i="14"/>
  <c r="L58" i="14"/>
  <c r="K58" i="14"/>
  <c r="H58" i="14"/>
  <c r="I58" i="14" s="1"/>
  <c r="J58" i="14" s="1"/>
  <c r="B58" i="14"/>
  <c r="K59" i="14" s="1"/>
  <c r="L59" i="14" s="1"/>
  <c r="E54" i="14"/>
  <c r="AT53" i="14"/>
  <c r="AP53" i="14"/>
  <c r="AA53" i="14"/>
  <c r="H53" i="14"/>
  <c r="I53" i="14" s="1"/>
  <c r="J53" i="14" s="1"/>
  <c r="E53" i="14"/>
  <c r="H52" i="14" s="1"/>
  <c r="AT52" i="14"/>
  <c r="AP52" i="14"/>
  <c r="AA52" i="14"/>
  <c r="I52" i="14"/>
  <c r="J52" i="14" s="1"/>
  <c r="E52" i="14"/>
  <c r="AT51" i="14"/>
  <c r="AP51" i="14"/>
  <c r="AA51" i="14"/>
  <c r="H51" i="14"/>
  <c r="I51" i="14" s="1"/>
  <c r="J51" i="14" s="1"/>
  <c r="E51" i="14"/>
  <c r="AT50" i="14"/>
  <c r="AP50" i="14"/>
  <c r="AA50" i="14"/>
  <c r="I50" i="14"/>
  <c r="J50" i="14" s="1"/>
  <c r="H50" i="14"/>
  <c r="E50" i="14"/>
  <c r="AT49" i="14"/>
  <c r="AP49" i="14"/>
  <c r="AA49" i="14"/>
  <c r="J49" i="14"/>
  <c r="I49" i="14"/>
  <c r="H49" i="14"/>
  <c r="E49" i="14"/>
  <c r="AT48" i="14"/>
  <c r="AP48" i="14"/>
  <c r="AA48" i="14"/>
  <c r="H48" i="14"/>
  <c r="I48" i="14" s="1"/>
  <c r="J48" i="14" s="1"/>
  <c r="E48" i="14"/>
  <c r="H47" i="14" s="1"/>
  <c r="I47" i="14" s="1"/>
  <c r="J47" i="14" s="1"/>
  <c r="AT47" i="14"/>
  <c r="AP47" i="14"/>
  <c r="AA47" i="14"/>
  <c r="E47" i="14"/>
  <c r="AT46" i="14"/>
  <c r="AR46" i="14"/>
  <c r="AP46" i="14"/>
  <c r="AA46" i="14"/>
  <c r="K46" i="14"/>
  <c r="L46" i="14" s="1"/>
  <c r="J46" i="14"/>
  <c r="H46" i="14"/>
  <c r="I46" i="14" s="1"/>
  <c r="E46" i="14"/>
  <c r="AT45" i="14"/>
  <c r="AP45" i="14"/>
  <c r="AA45" i="14"/>
  <c r="I45" i="14"/>
  <c r="J45" i="14" s="1"/>
  <c r="H45" i="14"/>
  <c r="E45" i="14"/>
  <c r="AT44" i="14"/>
  <c r="AP44" i="14"/>
  <c r="AA44" i="14"/>
  <c r="J44" i="14"/>
  <c r="I44" i="14"/>
  <c r="H44" i="14"/>
  <c r="E44" i="14"/>
  <c r="H43" i="14" s="1"/>
  <c r="I43" i="14" s="1"/>
  <c r="J43" i="14" s="1"/>
  <c r="AT43" i="14"/>
  <c r="AP43" i="14"/>
  <c r="AA43" i="14"/>
  <c r="E43" i="14"/>
  <c r="AT42" i="14"/>
  <c r="AR42" i="14"/>
  <c r="AP42" i="14"/>
  <c r="AA42" i="14"/>
  <c r="J42" i="14"/>
  <c r="I42" i="14"/>
  <c r="H42" i="14"/>
  <c r="E39" i="14"/>
  <c r="AT38" i="14"/>
  <c r="AP38" i="14"/>
  <c r="AM38" i="14"/>
  <c r="AD38" i="14"/>
  <c r="AA38" i="14"/>
  <c r="I38" i="14"/>
  <c r="J38" i="14" s="1"/>
  <c r="H38" i="14"/>
  <c r="E38" i="14"/>
  <c r="H37" i="14" s="1"/>
  <c r="I37" i="14" s="1"/>
  <c r="J37" i="14" s="1"/>
  <c r="AT37" i="14"/>
  <c r="AP37" i="14"/>
  <c r="AM37" i="14"/>
  <c r="AD37" i="14"/>
  <c r="AA37" i="14"/>
  <c r="E37" i="14"/>
  <c r="H36" i="14" s="1"/>
  <c r="AT36" i="14"/>
  <c r="AP36" i="14"/>
  <c r="AM36" i="14"/>
  <c r="AD36" i="14"/>
  <c r="AA36" i="14"/>
  <c r="I36" i="14"/>
  <c r="J36" i="14" s="1"/>
  <c r="E36" i="14"/>
  <c r="H35" i="14" s="1"/>
  <c r="I35" i="14" s="1"/>
  <c r="J35" i="14" s="1"/>
  <c r="AT35" i="14"/>
  <c r="AS35" i="14"/>
  <c r="AP35" i="14"/>
  <c r="AM35" i="14"/>
  <c r="AD35" i="14"/>
  <c r="AA35" i="14"/>
  <c r="E35" i="14"/>
  <c r="H34" i="14" s="1"/>
  <c r="I34" i="14" s="1"/>
  <c r="J34" i="14" s="1"/>
  <c r="AT34" i="14"/>
  <c r="AP34" i="14"/>
  <c r="AM34" i="14"/>
  <c r="AD34" i="14"/>
  <c r="AA34" i="14"/>
  <c r="E34" i="14"/>
  <c r="H33" i="14" s="1"/>
  <c r="I33" i="14" s="1"/>
  <c r="J33" i="14" s="1"/>
  <c r="AT33" i="14"/>
  <c r="AS33" i="14"/>
  <c r="AP33" i="14"/>
  <c r="AM33" i="14"/>
  <c r="AD33" i="14"/>
  <c r="AA33" i="14"/>
  <c r="E33" i="14"/>
  <c r="H32" i="14" s="1"/>
  <c r="AT32" i="14"/>
  <c r="AP32" i="14"/>
  <c r="AM32" i="14"/>
  <c r="AD32" i="14"/>
  <c r="AA32" i="14"/>
  <c r="J32" i="14"/>
  <c r="I32" i="14"/>
  <c r="E32" i="14"/>
  <c r="AT31" i="14"/>
  <c r="AS31" i="14"/>
  <c r="AR31" i="14"/>
  <c r="AP31" i="14"/>
  <c r="AM31" i="14"/>
  <c r="AD31" i="14"/>
  <c r="AA31" i="14"/>
  <c r="H31" i="14"/>
  <c r="I31" i="14" s="1"/>
  <c r="J31" i="14" s="1"/>
  <c r="E31" i="14"/>
  <c r="H30" i="14" s="1"/>
  <c r="I30" i="14" s="1"/>
  <c r="AT30" i="14"/>
  <c r="AP30" i="14"/>
  <c r="AM30" i="14"/>
  <c r="AD30" i="14"/>
  <c r="AA30" i="14"/>
  <c r="K30" i="14"/>
  <c r="L30" i="14" s="1"/>
  <c r="J30" i="14"/>
  <c r="E30" i="14"/>
  <c r="AT29" i="14"/>
  <c r="AP29" i="14"/>
  <c r="AM29" i="14"/>
  <c r="AD29" i="14"/>
  <c r="AA29" i="14"/>
  <c r="H29" i="14"/>
  <c r="I29" i="14" s="1"/>
  <c r="J29" i="14" s="1"/>
  <c r="E29" i="14"/>
  <c r="H28" i="14" s="1"/>
  <c r="I28" i="14" s="1"/>
  <c r="J28" i="14" s="1"/>
  <c r="AT28" i="14"/>
  <c r="AP28" i="14"/>
  <c r="AM28" i="14"/>
  <c r="AD28" i="14"/>
  <c r="AA28" i="14"/>
  <c r="K28" i="14"/>
  <c r="L28" i="14" s="1"/>
  <c r="E28" i="14"/>
  <c r="AT27" i="14"/>
  <c r="AP27" i="14"/>
  <c r="AM27" i="14"/>
  <c r="AD27" i="14"/>
  <c r="AA27" i="14"/>
  <c r="I27" i="14"/>
  <c r="J27" i="14" s="1"/>
  <c r="H27" i="14"/>
  <c r="K15" i="14"/>
  <c r="I5" i="14"/>
  <c r="B44" i="14" s="1"/>
  <c r="G5" i="14"/>
  <c r="B42" i="14" s="1"/>
  <c r="I2" i="14"/>
  <c r="B29" i="14" s="1"/>
  <c r="AS29" i="14" s="1"/>
  <c r="G2" i="14"/>
  <c r="B27" i="14" s="1"/>
  <c r="AR37" i="14" s="1"/>
  <c r="E102" i="13"/>
  <c r="H101" i="13" s="1"/>
  <c r="AZ101" i="13"/>
  <c r="AW101" i="13"/>
  <c r="AU101" i="13"/>
  <c r="AS101" i="13"/>
  <c r="AG101" i="13"/>
  <c r="I101" i="13"/>
  <c r="J101" i="13" s="1"/>
  <c r="E101" i="13"/>
  <c r="AZ100" i="13"/>
  <c r="AW100" i="13"/>
  <c r="AS100" i="13"/>
  <c r="AG100" i="13"/>
  <c r="H100" i="13"/>
  <c r="I100" i="13" s="1"/>
  <c r="J100" i="13" s="1"/>
  <c r="E100" i="13"/>
  <c r="H99" i="13" s="1"/>
  <c r="I99" i="13" s="1"/>
  <c r="AZ99" i="13"/>
  <c r="AW99" i="13"/>
  <c r="AV99" i="13"/>
  <c r="AU99" i="13"/>
  <c r="AS99" i="13"/>
  <c r="AG99" i="13"/>
  <c r="K99" i="13"/>
  <c r="L99" i="13" s="1"/>
  <c r="J99" i="13"/>
  <c r="E99" i="13"/>
  <c r="AZ98" i="13"/>
  <c r="AW98" i="13"/>
  <c r="AS98" i="13"/>
  <c r="AG98" i="13"/>
  <c r="H98" i="13"/>
  <c r="I98" i="13" s="1"/>
  <c r="J98" i="13" s="1"/>
  <c r="E98" i="13"/>
  <c r="H97" i="13" s="1"/>
  <c r="I97" i="13" s="1"/>
  <c r="AZ97" i="13"/>
  <c r="AW97" i="13"/>
  <c r="AV97" i="13"/>
  <c r="AU97" i="13"/>
  <c r="AS97" i="13"/>
  <c r="AG97" i="13"/>
  <c r="R97" i="13"/>
  <c r="K97" i="13"/>
  <c r="L97" i="13" s="1"/>
  <c r="J97" i="13"/>
  <c r="E97" i="13"/>
  <c r="AZ96" i="13"/>
  <c r="AW96" i="13"/>
  <c r="AS96" i="13"/>
  <c r="AG96" i="13"/>
  <c r="H96" i="13"/>
  <c r="I96" i="13" s="1"/>
  <c r="J96" i="13" s="1"/>
  <c r="E96" i="13"/>
  <c r="H95" i="13" s="1"/>
  <c r="I95" i="13" s="1"/>
  <c r="J95" i="13" s="1"/>
  <c r="AZ95" i="13"/>
  <c r="AW95" i="13"/>
  <c r="AV95" i="13"/>
  <c r="AU95" i="13"/>
  <c r="AS95" i="13"/>
  <c r="AG95" i="13"/>
  <c r="K95" i="13"/>
  <c r="L95" i="13" s="1"/>
  <c r="E95" i="13"/>
  <c r="AZ94" i="13"/>
  <c r="AW94" i="13"/>
  <c r="AS94" i="13"/>
  <c r="AG94" i="13"/>
  <c r="I94" i="13"/>
  <c r="J94" i="13" s="1"/>
  <c r="H94" i="13"/>
  <c r="E94" i="13"/>
  <c r="AZ93" i="13"/>
  <c r="AW93" i="13"/>
  <c r="AV93" i="13"/>
  <c r="AS93" i="13"/>
  <c r="AG93" i="13"/>
  <c r="K93" i="13"/>
  <c r="L93" i="13" s="1"/>
  <c r="I93" i="13"/>
  <c r="J93" i="13" s="1"/>
  <c r="H93" i="13"/>
  <c r="E93" i="13"/>
  <c r="AZ92" i="13"/>
  <c r="AW92" i="13"/>
  <c r="AS92" i="13"/>
  <c r="AG92" i="13"/>
  <c r="I92" i="13"/>
  <c r="J92" i="13" s="1"/>
  <c r="H92" i="13"/>
  <c r="E92" i="13"/>
  <c r="H91" i="13" s="1"/>
  <c r="I91" i="13" s="1"/>
  <c r="J91" i="13" s="1"/>
  <c r="B92" i="13"/>
  <c r="AZ91" i="13"/>
  <c r="AW91" i="13"/>
  <c r="AS91" i="13"/>
  <c r="AG91" i="13"/>
  <c r="E91" i="13"/>
  <c r="H90" i="13" s="1"/>
  <c r="I90" i="13" s="1"/>
  <c r="J90" i="13" s="1"/>
  <c r="AZ90" i="13"/>
  <c r="AW90" i="13"/>
  <c r="AU90" i="13"/>
  <c r="AS90" i="13"/>
  <c r="AG90" i="13"/>
  <c r="B90" i="13"/>
  <c r="AU93" i="13" s="1"/>
  <c r="E86" i="13"/>
  <c r="H85" i="13" s="1"/>
  <c r="I85" i="13" s="1"/>
  <c r="J85" i="13" s="1"/>
  <c r="AW85" i="13"/>
  <c r="AU85" i="13"/>
  <c r="AS85" i="13"/>
  <c r="AG85" i="13"/>
  <c r="E85" i="13"/>
  <c r="AW84" i="13"/>
  <c r="AS84" i="13"/>
  <c r="AG84" i="13"/>
  <c r="H84" i="13"/>
  <c r="I84" i="13" s="1"/>
  <c r="J84" i="13" s="1"/>
  <c r="E84" i="13"/>
  <c r="AW83" i="13"/>
  <c r="AU83" i="13"/>
  <c r="AS83" i="13"/>
  <c r="AG83" i="13"/>
  <c r="J83" i="13"/>
  <c r="I83" i="13"/>
  <c r="H83" i="13"/>
  <c r="E83" i="13"/>
  <c r="AW82" i="13"/>
  <c r="AV82" i="13"/>
  <c r="AU82" i="13"/>
  <c r="AS82" i="13"/>
  <c r="AG82" i="13"/>
  <c r="R82" i="13"/>
  <c r="K82" i="13"/>
  <c r="L82" i="13" s="1"/>
  <c r="J82" i="13"/>
  <c r="H82" i="13"/>
  <c r="I82" i="13" s="1"/>
  <c r="E82" i="13"/>
  <c r="AW81" i="13"/>
  <c r="AV81" i="13"/>
  <c r="AS81" i="13"/>
  <c r="AG81" i="13"/>
  <c r="L81" i="13"/>
  <c r="K81" i="13"/>
  <c r="I81" i="13"/>
  <c r="J81" i="13" s="1"/>
  <c r="H81" i="13"/>
  <c r="E81" i="13"/>
  <c r="AW80" i="13"/>
  <c r="AU80" i="13"/>
  <c r="AS80" i="13"/>
  <c r="AG80" i="13"/>
  <c r="J80" i="13"/>
  <c r="I80" i="13"/>
  <c r="H80" i="13"/>
  <c r="E80" i="13"/>
  <c r="AW79" i="13"/>
  <c r="AU79" i="13"/>
  <c r="AS79" i="13"/>
  <c r="AG79" i="13"/>
  <c r="K79" i="13"/>
  <c r="L79" i="13" s="1"/>
  <c r="H79" i="13"/>
  <c r="I79" i="13" s="1"/>
  <c r="J79" i="13" s="1"/>
  <c r="E79" i="13"/>
  <c r="H78" i="13" s="1"/>
  <c r="I78" i="13" s="1"/>
  <c r="J78" i="13" s="1"/>
  <c r="AW78" i="13"/>
  <c r="AS78" i="13"/>
  <c r="AG78" i="13"/>
  <c r="E78" i="13"/>
  <c r="AW77" i="13"/>
  <c r="AV77" i="13"/>
  <c r="AU77" i="13"/>
  <c r="AS77" i="13"/>
  <c r="AG77" i="13"/>
  <c r="R77" i="13"/>
  <c r="K77" i="13"/>
  <c r="L77" i="13" s="1"/>
  <c r="H77" i="13"/>
  <c r="I77" i="13" s="1"/>
  <c r="J77" i="13" s="1"/>
  <c r="E77" i="13"/>
  <c r="AW76" i="13"/>
  <c r="AV76" i="13"/>
  <c r="AS76" i="13"/>
  <c r="AG76" i="13"/>
  <c r="K76" i="13"/>
  <c r="L76" i="13" s="1"/>
  <c r="I76" i="13"/>
  <c r="J76" i="13" s="1"/>
  <c r="H76" i="13"/>
  <c r="E76" i="13"/>
  <c r="B76" i="13"/>
  <c r="AW75" i="13"/>
  <c r="AU75" i="13"/>
  <c r="AS75" i="13"/>
  <c r="AG75" i="13"/>
  <c r="K75" i="13"/>
  <c r="L75" i="13" s="1"/>
  <c r="H75" i="13"/>
  <c r="I75" i="13" s="1"/>
  <c r="J75" i="13" s="1"/>
  <c r="E75" i="13"/>
  <c r="AW74" i="13"/>
  <c r="AS74" i="13"/>
  <c r="AG74" i="13"/>
  <c r="L74" i="13"/>
  <c r="O74" i="13" s="1"/>
  <c r="K74" i="13"/>
  <c r="H74" i="13"/>
  <c r="I74" i="13" s="1"/>
  <c r="J74" i="13" s="1"/>
  <c r="B74" i="13"/>
  <c r="K85" i="13" s="1"/>
  <c r="L85" i="13" s="1"/>
  <c r="E70" i="13"/>
  <c r="H69" i="13" s="1"/>
  <c r="AE69" i="13"/>
  <c r="AD69" i="13"/>
  <c r="J69" i="13"/>
  <c r="I69" i="13"/>
  <c r="E69" i="13"/>
  <c r="H68" i="13" s="1"/>
  <c r="I68" i="13" s="1"/>
  <c r="J68" i="13" s="1"/>
  <c r="AE68" i="13"/>
  <c r="AD68" i="13"/>
  <c r="AC68" i="13"/>
  <c r="E68" i="13"/>
  <c r="AE67" i="13"/>
  <c r="AD67" i="13"/>
  <c r="H67" i="13"/>
  <c r="I67" i="13" s="1"/>
  <c r="J67" i="13" s="1"/>
  <c r="E67" i="13"/>
  <c r="AE66" i="13"/>
  <c r="AC66" i="13"/>
  <c r="H66" i="13"/>
  <c r="I66" i="13" s="1"/>
  <c r="J66" i="13" s="1"/>
  <c r="E66" i="13"/>
  <c r="H65" i="13" s="1"/>
  <c r="I65" i="13" s="1"/>
  <c r="J65" i="13" s="1"/>
  <c r="AE65" i="13"/>
  <c r="E65" i="13"/>
  <c r="H64" i="13" s="1"/>
  <c r="I64" i="13" s="1"/>
  <c r="J64" i="13" s="1"/>
  <c r="AE64" i="13"/>
  <c r="E64" i="13"/>
  <c r="AE63" i="13"/>
  <c r="J63" i="13"/>
  <c r="H63" i="13"/>
  <c r="I63" i="13" s="1"/>
  <c r="E63" i="13"/>
  <c r="AE62" i="13"/>
  <c r="AD62" i="13"/>
  <c r="H62" i="13"/>
  <c r="I62" i="13" s="1"/>
  <c r="J62" i="13" s="1"/>
  <c r="E62" i="13"/>
  <c r="H61" i="13" s="1"/>
  <c r="AE61" i="13"/>
  <c r="AD61" i="13"/>
  <c r="J61" i="13"/>
  <c r="I61" i="13"/>
  <c r="E61" i="13"/>
  <c r="AE60" i="13"/>
  <c r="AD60" i="13"/>
  <c r="AC60" i="13"/>
  <c r="H60" i="13"/>
  <c r="I60" i="13" s="1"/>
  <c r="J60" i="13" s="1"/>
  <c r="E60" i="13"/>
  <c r="B60" i="13"/>
  <c r="AD63" i="13" s="1"/>
  <c r="AE59" i="13"/>
  <c r="AD59" i="13"/>
  <c r="H59" i="13"/>
  <c r="I59" i="13" s="1"/>
  <c r="J59" i="13" s="1"/>
  <c r="E59" i="13"/>
  <c r="AE58" i="13"/>
  <c r="AC58" i="13"/>
  <c r="H58" i="13"/>
  <c r="I58" i="13" s="1"/>
  <c r="J58" i="13" s="1"/>
  <c r="B58" i="13"/>
  <c r="K62" i="13" s="1"/>
  <c r="L62" i="13" s="1"/>
  <c r="E54" i="13"/>
  <c r="AT53" i="13"/>
  <c r="AS53" i="13"/>
  <c r="AR53" i="13"/>
  <c r="AP53" i="13"/>
  <c r="AA53" i="13"/>
  <c r="J53" i="13"/>
  <c r="H53" i="13"/>
  <c r="I53" i="13" s="1"/>
  <c r="E53" i="13"/>
  <c r="H52" i="13" s="1"/>
  <c r="I52" i="13" s="1"/>
  <c r="J52" i="13" s="1"/>
  <c r="AT52" i="13"/>
  <c r="AP52" i="13"/>
  <c r="AA52" i="13"/>
  <c r="E52" i="13"/>
  <c r="AT51" i="13"/>
  <c r="AP51" i="13"/>
  <c r="AA51" i="13"/>
  <c r="H51" i="13"/>
  <c r="I51" i="13" s="1"/>
  <c r="J51" i="13" s="1"/>
  <c r="E51" i="13"/>
  <c r="H50" i="13" s="1"/>
  <c r="I50" i="13" s="1"/>
  <c r="J50" i="13" s="1"/>
  <c r="AT50" i="13"/>
  <c r="AP50" i="13"/>
  <c r="AA50" i="13"/>
  <c r="E50" i="13"/>
  <c r="AT49" i="13"/>
  <c r="AR49" i="13"/>
  <c r="AP49" i="13"/>
  <c r="AA49" i="13"/>
  <c r="J49" i="13"/>
  <c r="I49" i="13"/>
  <c r="H49" i="13"/>
  <c r="E49" i="13"/>
  <c r="H48" i="13" s="1"/>
  <c r="I48" i="13" s="1"/>
  <c r="J48" i="13" s="1"/>
  <c r="AT48" i="13"/>
  <c r="AS48" i="13"/>
  <c r="AR48" i="13"/>
  <c r="AP48" i="13"/>
  <c r="AA48" i="13"/>
  <c r="K48" i="13"/>
  <c r="L48" i="13" s="1"/>
  <c r="E48" i="13"/>
  <c r="AT47" i="13"/>
  <c r="AS47" i="13"/>
  <c r="AP47" i="13"/>
  <c r="AA47" i="13"/>
  <c r="L47" i="13"/>
  <c r="I47" i="13"/>
  <c r="J47" i="13" s="1"/>
  <c r="H47" i="13"/>
  <c r="E47" i="13"/>
  <c r="AT46" i="13"/>
  <c r="AP46" i="13"/>
  <c r="AA46" i="13"/>
  <c r="H46" i="13"/>
  <c r="I46" i="13" s="1"/>
  <c r="J46" i="13" s="1"/>
  <c r="E46" i="13"/>
  <c r="AT45" i="13"/>
  <c r="AP45" i="13"/>
  <c r="AA45" i="13"/>
  <c r="I45" i="13"/>
  <c r="J45" i="13" s="1"/>
  <c r="H45" i="13"/>
  <c r="E45" i="13"/>
  <c r="AT44" i="13"/>
  <c r="AR44" i="13"/>
  <c r="AP44" i="13"/>
  <c r="AA44" i="13"/>
  <c r="J44" i="13"/>
  <c r="I44" i="13"/>
  <c r="H44" i="13"/>
  <c r="E44" i="13"/>
  <c r="H43" i="13" s="1"/>
  <c r="AT43" i="13"/>
  <c r="AS43" i="13"/>
  <c r="AP43" i="13"/>
  <c r="AA43" i="13"/>
  <c r="I43" i="13"/>
  <c r="J43" i="13" s="1"/>
  <c r="E43" i="13"/>
  <c r="AT42" i="13"/>
  <c r="AP42" i="13"/>
  <c r="AA42" i="13"/>
  <c r="J42" i="13"/>
  <c r="I42" i="13"/>
  <c r="H42" i="13"/>
  <c r="B42" i="13"/>
  <c r="K47" i="13" s="1"/>
  <c r="E39" i="13"/>
  <c r="H38" i="13" s="1"/>
  <c r="I38" i="13" s="1"/>
  <c r="J38" i="13" s="1"/>
  <c r="AT38" i="13"/>
  <c r="AR38" i="13"/>
  <c r="AP38" i="13"/>
  <c r="AM38" i="13"/>
  <c r="AD38" i="13"/>
  <c r="AA38" i="13"/>
  <c r="L38" i="13"/>
  <c r="K38" i="13"/>
  <c r="E38" i="13"/>
  <c r="AT37" i="13"/>
  <c r="AR37" i="13"/>
  <c r="AP37" i="13"/>
  <c r="AM37" i="13"/>
  <c r="AD37" i="13"/>
  <c r="AA37" i="13"/>
  <c r="J37" i="13"/>
  <c r="I37" i="13"/>
  <c r="H37" i="13"/>
  <c r="E37" i="13"/>
  <c r="H36" i="13" s="1"/>
  <c r="I36" i="13" s="1"/>
  <c r="J36" i="13" s="1"/>
  <c r="AT36" i="13"/>
  <c r="AR36" i="13"/>
  <c r="AP36" i="13"/>
  <c r="AM36" i="13"/>
  <c r="AD36" i="13"/>
  <c r="AA36" i="13"/>
  <c r="E36" i="13"/>
  <c r="H35" i="13" s="1"/>
  <c r="AT35" i="13"/>
  <c r="AP35" i="13"/>
  <c r="AM35" i="13"/>
  <c r="AD35" i="13"/>
  <c r="AA35" i="13"/>
  <c r="J35" i="13"/>
  <c r="I35" i="13"/>
  <c r="E35" i="13"/>
  <c r="H34" i="13" s="1"/>
  <c r="I34" i="13" s="1"/>
  <c r="AT34" i="13"/>
  <c r="AR34" i="13"/>
  <c r="AP34" i="13"/>
  <c r="AM34" i="13"/>
  <c r="AD34" i="13"/>
  <c r="AA34" i="13"/>
  <c r="J34" i="13"/>
  <c r="E34" i="13"/>
  <c r="H33" i="13" s="1"/>
  <c r="AT33" i="13"/>
  <c r="AS33" i="13"/>
  <c r="AP33" i="13"/>
  <c r="AM33" i="13"/>
  <c r="AD33" i="13"/>
  <c r="AA33" i="13"/>
  <c r="I33" i="13"/>
  <c r="J33" i="13" s="1"/>
  <c r="E33" i="13"/>
  <c r="H32" i="13" s="1"/>
  <c r="I32" i="13" s="1"/>
  <c r="AT32" i="13"/>
  <c r="AS32" i="13"/>
  <c r="AR32" i="13"/>
  <c r="AP32" i="13"/>
  <c r="AM32" i="13"/>
  <c r="AD32" i="13"/>
  <c r="AA32" i="13"/>
  <c r="J32" i="13"/>
  <c r="E32" i="13"/>
  <c r="AT31" i="13"/>
  <c r="AP31" i="13"/>
  <c r="AM31" i="13"/>
  <c r="AD31" i="13"/>
  <c r="AA31" i="13"/>
  <c r="H31" i="13"/>
  <c r="I31" i="13" s="1"/>
  <c r="J31" i="13" s="1"/>
  <c r="E31" i="13"/>
  <c r="H30" i="13" s="1"/>
  <c r="I30" i="13" s="1"/>
  <c r="J30" i="13" s="1"/>
  <c r="AT30" i="13"/>
  <c r="AP30" i="13"/>
  <c r="AM30" i="13"/>
  <c r="AD30" i="13"/>
  <c r="AA30" i="13"/>
  <c r="K30" i="13"/>
  <c r="L30" i="13" s="1"/>
  <c r="R30" i="13" s="1"/>
  <c r="E30" i="13"/>
  <c r="AT29" i="13"/>
  <c r="AS29" i="13"/>
  <c r="AP29" i="13"/>
  <c r="AM29" i="13"/>
  <c r="AD29" i="13"/>
  <c r="AA29" i="13"/>
  <c r="H29" i="13"/>
  <c r="I29" i="13" s="1"/>
  <c r="J29" i="13" s="1"/>
  <c r="E29" i="13"/>
  <c r="AT28" i="13"/>
  <c r="AP28" i="13"/>
  <c r="AM28" i="13"/>
  <c r="AD28" i="13"/>
  <c r="AA28" i="13"/>
  <c r="K28" i="13"/>
  <c r="L28" i="13" s="1"/>
  <c r="H28" i="13"/>
  <c r="I28" i="13" s="1"/>
  <c r="J28" i="13" s="1"/>
  <c r="E28" i="13"/>
  <c r="AT27" i="13"/>
  <c r="AR27" i="13"/>
  <c r="AP27" i="13"/>
  <c r="AM27" i="13"/>
  <c r="AD27" i="13"/>
  <c r="AA27" i="13"/>
  <c r="L27" i="13"/>
  <c r="K27" i="13"/>
  <c r="I27" i="13"/>
  <c r="J27" i="13" s="1"/>
  <c r="H27" i="13"/>
  <c r="K15" i="13"/>
  <c r="I5" i="13"/>
  <c r="B44" i="13" s="1"/>
  <c r="G5" i="13"/>
  <c r="I2" i="13"/>
  <c r="B29" i="13" s="1"/>
  <c r="AS35" i="13" s="1"/>
  <c r="G2" i="13"/>
  <c r="B27" i="13" s="1"/>
  <c r="E102" i="12"/>
  <c r="H101" i="12" s="1"/>
  <c r="I101" i="12" s="1"/>
  <c r="J101" i="12" s="1"/>
  <c r="AZ101" i="12"/>
  <c r="AW101" i="12"/>
  <c r="AS101" i="12"/>
  <c r="AG101" i="12"/>
  <c r="E101" i="12"/>
  <c r="AZ100" i="12"/>
  <c r="AW100" i="12"/>
  <c r="AU100" i="12"/>
  <c r="AS100" i="12"/>
  <c r="AG100" i="12"/>
  <c r="K100" i="12"/>
  <c r="L100" i="12" s="1"/>
  <c r="J100" i="12"/>
  <c r="H100" i="12"/>
  <c r="I100" i="12" s="1"/>
  <c r="E100" i="12"/>
  <c r="H99" i="12" s="1"/>
  <c r="I99" i="12" s="1"/>
  <c r="J99" i="12" s="1"/>
  <c r="AZ99" i="12"/>
  <c r="AW99" i="12"/>
  <c r="AV99" i="12"/>
  <c r="AU99" i="12"/>
  <c r="AS99" i="12"/>
  <c r="AG99" i="12"/>
  <c r="K99" i="12"/>
  <c r="L99" i="12" s="1"/>
  <c r="E99" i="12"/>
  <c r="AZ98" i="12"/>
  <c r="AW98" i="12"/>
  <c r="AU98" i="12"/>
  <c r="AS98" i="12"/>
  <c r="AG98" i="12"/>
  <c r="K98" i="12"/>
  <c r="L98" i="12" s="1"/>
  <c r="R98" i="12" s="1"/>
  <c r="H98" i="12"/>
  <c r="I98" i="12" s="1"/>
  <c r="J98" i="12" s="1"/>
  <c r="E98" i="12"/>
  <c r="H97" i="12" s="1"/>
  <c r="I97" i="12" s="1"/>
  <c r="J97" i="12" s="1"/>
  <c r="AZ97" i="12"/>
  <c r="AW97" i="12"/>
  <c r="AU97" i="12"/>
  <c r="AS97" i="12"/>
  <c r="AG97" i="12"/>
  <c r="L97" i="12"/>
  <c r="R97" i="12" s="1"/>
  <c r="K97" i="12"/>
  <c r="E97" i="12"/>
  <c r="AZ96" i="12"/>
  <c r="AW96" i="12"/>
  <c r="AU96" i="12"/>
  <c r="AS96" i="12"/>
  <c r="AG96" i="12"/>
  <c r="K96" i="12"/>
  <c r="L96" i="12" s="1"/>
  <c r="R96" i="12" s="1"/>
  <c r="H96" i="12"/>
  <c r="I96" i="12" s="1"/>
  <c r="J96" i="12" s="1"/>
  <c r="E96" i="12"/>
  <c r="H95" i="12" s="1"/>
  <c r="I95" i="12" s="1"/>
  <c r="J95" i="12" s="1"/>
  <c r="AZ95" i="12"/>
  <c r="AW95" i="12"/>
  <c r="AU95" i="12"/>
  <c r="AS95" i="12"/>
  <c r="AG95" i="12"/>
  <c r="L95" i="12"/>
  <c r="R95" i="12" s="1"/>
  <c r="K95" i="12"/>
  <c r="E95" i="12"/>
  <c r="AZ94" i="12"/>
  <c r="AW94" i="12"/>
  <c r="AU94" i="12"/>
  <c r="AS94" i="12"/>
  <c r="AG94" i="12"/>
  <c r="K94" i="12"/>
  <c r="L94" i="12" s="1"/>
  <c r="H94" i="12"/>
  <c r="I94" i="12" s="1"/>
  <c r="J94" i="12" s="1"/>
  <c r="E94" i="12"/>
  <c r="AZ93" i="12"/>
  <c r="AW93" i="12"/>
  <c r="AV93" i="12"/>
  <c r="AS93" i="12"/>
  <c r="AG93" i="12"/>
  <c r="H93" i="12"/>
  <c r="I93" i="12" s="1"/>
  <c r="J93" i="12" s="1"/>
  <c r="E93" i="12"/>
  <c r="AZ92" i="12"/>
  <c r="AW92" i="12"/>
  <c r="AU92" i="12"/>
  <c r="AS92" i="12"/>
  <c r="AG92" i="12"/>
  <c r="I92" i="12"/>
  <c r="J92" i="12" s="1"/>
  <c r="H92" i="12"/>
  <c r="E92" i="12"/>
  <c r="B92" i="12"/>
  <c r="AZ91" i="12"/>
  <c r="AW91" i="12"/>
  <c r="AU91" i="12"/>
  <c r="AS91" i="12"/>
  <c r="AG91" i="12"/>
  <c r="J91" i="12"/>
  <c r="I91" i="12"/>
  <c r="H91" i="12"/>
  <c r="E91" i="12"/>
  <c r="H90" i="12" s="1"/>
  <c r="AZ90" i="12"/>
  <c r="AW90" i="12"/>
  <c r="AU90" i="12"/>
  <c r="AS90" i="12"/>
  <c r="AG90" i="12"/>
  <c r="L90" i="12"/>
  <c r="K90" i="12"/>
  <c r="I90" i="12"/>
  <c r="J90" i="12" s="1"/>
  <c r="B90" i="12"/>
  <c r="E86" i="12"/>
  <c r="H85" i="12" s="1"/>
  <c r="I85" i="12" s="1"/>
  <c r="J85" i="12" s="1"/>
  <c r="AW85" i="12"/>
  <c r="AU85" i="12"/>
  <c r="AS85" i="12"/>
  <c r="AG85" i="12"/>
  <c r="L85" i="12"/>
  <c r="E85" i="12"/>
  <c r="AW84" i="12"/>
  <c r="AU84" i="12"/>
  <c r="AS84" i="12"/>
  <c r="AG84" i="12"/>
  <c r="K84" i="12"/>
  <c r="L84" i="12" s="1"/>
  <c r="H84" i="12"/>
  <c r="I84" i="12" s="1"/>
  <c r="J84" i="12" s="1"/>
  <c r="E84" i="12"/>
  <c r="AW83" i="12"/>
  <c r="AU83" i="12"/>
  <c r="AS83" i="12"/>
  <c r="AG83" i="12"/>
  <c r="K83" i="12"/>
  <c r="L83" i="12" s="1"/>
  <c r="J83" i="12"/>
  <c r="I83" i="12"/>
  <c r="H83" i="12"/>
  <c r="E83" i="12"/>
  <c r="AW82" i="12"/>
  <c r="AU82" i="12"/>
  <c r="AS82" i="12"/>
  <c r="AG82" i="12"/>
  <c r="K82" i="12"/>
  <c r="L82" i="12" s="1"/>
  <c r="J82" i="12"/>
  <c r="H82" i="12"/>
  <c r="I82" i="12" s="1"/>
  <c r="E82" i="12"/>
  <c r="AW81" i="12"/>
  <c r="AS81" i="12"/>
  <c r="AG81" i="12"/>
  <c r="K81" i="12"/>
  <c r="L81" i="12" s="1"/>
  <c r="H81" i="12"/>
  <c r="I81" i="12" s="1"/>
  <c r="J81" i="12" s="1"/>
  <c r="E81" i="12"/>
  <c r="H80" i="12" s="1"/>
  <c r="I80" i="12" s="1"/>
  <c r="J80" i="12" s="1"/>
  <c r="AW80" i="12"/>
  <c r="AU80" i="12"/>
  <c r="AS80" i="12"/>
  <c r="AG80" i="12"/>
  <c r="E80" i="12"/>
  <c r="AW79" i="12"/>
  <c r="AU79" i="12"/>
  <c r="AS79" i="12"/>
  <c r="AG79" i="12"/>
  <c r="K79" i="12"/>
  <c r="L79" i="12" s="1"/>
  <c r="J79" i="12"/>
  <c r="I79" i="12"/>
  <c r="H79" i="12"/>
  <c r="E79" i="12"/>
  <c r="H78" i="12" s="1"/>
  <c r="AW78" i="12"/>
  <c r="AU78" i="12"/>
  <c r="AS78" i="12"/>
  <c r="AG78" i="12"/>
  <c r="R78" i="12"/>
  <c r="K78" i="12"/>
  <c r="L78" i="12" s="1"/>
  <c r="J78" i="12"/>
  <c r="I78" i="12"/>
  <c r="E78" i="12"/>
  <c r="AW77" i="12"/>
  <c r="AU77" i="12"/>
  <c r="AS77" i="12"/>
  <c r="AG77" i="12"/>
  <c r="K77" i="12"/>
  <c r="L77" i="12" s="1"/>
  <c r="H77" i="12"/>
  <c r="I77" i="12" s="1"/>
  <c r="J77" i="12" s="1"/>
  <c r="E77" i="12"/>
  <c r="H76" i="12" s="1"/>
  <c r="I76" i="12" s="1"/>
  <c r="J76" i="12" s="1"/>
  <c r="AW76" i="12"/>
  <c r="AS76" i="12"/>
  <c r="AG76" i="12"/>
  <c r="L76" i="12"/>
  <c r="K76" i="12"/>
  <c r="E76" i="12"/>
  <c r="B76" i="12"/>
  <c r="AV84" i="12" s="1"/>
  <c r="AW75" i="12"/>
  <c r="AU75" i="12"/>
  <c r="AS75" i="12"/>
  <c r="AG75" i="12"/>
  <c r="K75" i="12"/>
  <c r="L75" i="12" s="1"/>
  <c r="H75" i="12"/>
  <c r="I75" i="12" s="1"/>
  <c r="J75" i="12" s="1"/>
  <c r="E75" i="12"/>
  <c r="AW74" i="12"/>
  <c r="AV74" i="12"/>
  <c r="AU74" i="12"/>
  <c r="AS74" i="12"/>
  <c r="AG74" i="12"/>
  <c r="K74" i="12"/>
  <c r="L74" i="12" s="1"/>
  <c r="J74" i="12"/>
  <c r="I74" i="12"/>
  <c r="H74" i="12"/>
  <c r="B74" i="12"/>
  <c r="K85" i="12" s="1"/>
  <c r="E70" i="12"/>
  <c r="H69" i="12" s="1"/>
  <c r="AE69" i="12"/>
  <c r="R69" i="12"/>
  <c r="I69" i="12"/>
  <c r="J69" i="12" s="1"/>
  <c r="E69" i="12"/>
  <c r="H68" i="12" s="1"/>
  <c r="I68" i="12" s="1"/>
  <c r="J68" i="12" s="1"/>
  <c r="AE68" i="12"/>
  <c r="AC68" i="12"/>
  <c r="L68" i="12"/>
  <c r="K68" i="12"/>
  <c r="E68" i="12"/>
  <c r="AE67" i="12"/>
  <c r="H67" i="12"/>
  <c r="I67" i="12" s="1"/>
  <c r="J67" i="12" s="1"/>
  <c r="E67" i="12"/>
  <c r="AE66" i="12"/>
  <c r="AC66" i="12"/>
  <c r="K66" i="12"/>
  <c r="L66" i="12" s="1"/>
  <c r="H66" i="12"/>
  <c r="I66" i="12" s="1"/>
  <c r="J66" i="12" s="1"/>
  <c r="E66" i="12"/>
  <c r="AE65" i="12"/>
  <c r="AD65" i="12"/>
  <c r="AC65" i="12"/>
  <c r="H65" i="12"/>
  <c r="I65" i="12" s="1"/>
  <c r="J65" i="12" s="1"/>
  <c r="E65" i="12"/>
  <c r="H64" i="12" s="1"/>
  <c r="I64" i="12" s="1"/>
  <c r="J64" i="12" s="1"/>
  <c r="AE64" i="12"/>
  <c r="K64" i="12"/>
  <c r="L64" i="12" s="1"/>
  <c r="E64" i="12"/>
  <c r="AE63" i="12"/>
  <c r="AC63" i="12"/>
  <c r="H63" i="12"/>
  <c r="I63" i="12" s="1"/>
  <c r="J63" i="12" s="1"/>
  <c r="E63" i="12"/>
  <c r="H62" i="12" s="1"/>
  <c r="I62" i="12" s="1"/>
  <c r="J62" i="12" s="1"/>
  <c r="AE62" i="12"/>
  <c r="E62" i="12"/>
  <c r="H61" i="12" s="1"/>
  <c r="I61" i="12" s="1"/>
  <c r="J61" i="12" s="1"/>
  <c r="AE61" i="12"/>
  <c r="L61" i="12"/>
  <c r="K61" i="12"/>
  <c r="E61" i="12"/>
  <c r="H60" i="12" s="1"/>
  <c r="I60" i="12" s="1"/>
  <c r="J60" i="12" s="1"/>
  <c r="AE60" i="12"/>
  <c r="K60" i="12"/>
  <c r="L60" i="12" s="1"/>
  <c r="E60" i="12"/>
  <c r="B60" i="12"/>
  <c r="AD63" i="12" s="1"/>
  <c r="AE59" i="12"/>
  <c r="K59" i="12"/>
  <c r="L59" i="12" s="1"/>
  <c r="H59" i="12"/>
  <c r="I59" i="12" s="1"/>
  <c r="J59" i="12" s="1"/>
  <c r="E59" i="12"/>
  <c r="AE58" i="12"/>
  <c r="K58" i="12"/>
  <c r="L58" i="12" s="1"/>
  <c r="O58" i="12" s="1"/>
  <c r="J58" i="12"/>
  <c r="I58" i="12"/>
  <c r="H58" i="12"/>
  <c r="B58" i="12"/>
  <c r="K69" i="12" s="1"/>
  <c r="L69" i="12" s="1"/>
  <c r="E54" i="12"/>
  <c r="AT53" i="12"/>
  <c r="AP53" i="12"/>
  <c r="AA53" i="12"/>
  <c r="H53" i="12"/>
  <c r="I53" i="12" s="1"/>
  <c r="J53" i="12" s="1"/>
  <c r="E53" i="12"/>
  <c r="H52" i="12" s="1"/>
  <c r="I52" i="12" s="1"/>
  <c r="J52" i="12" s="1"/>
  <c r="AT52" i="12"/>
  <c r="AP52" i="12"/>
  <c r="AA52" i="12"/>
  <c r="E52" i="12"/>
  <c r="AT51" i="12"/>
  <c r="AP51" i="12"/>
  <c r="AA51" i="12"/>
  <c r="J51" i="12"/>
  <c r="I51" i="12"/>
  <c r="H51" i="12"/>
  <c r="E51" i="12"/>
  <c r="AT50" i="12"/>
  <c r="AP50" i="12"/>
  <c r="AA50" i="12"/>
  <c r="K50" i="12"/>
  <c r="L50" i="12" s="1"/>
  <c r="H50" i="12"/>
  <c r="I50" i="12" s="1"/>
  <c r="J50" i="12" s="1"/>
  <c r="E50" i="12"/>
  <c r="AT49" i="12"/>
  <c r="AP49" i="12"/>
  <c r="AA49" i="12"/>
  <c r="I49" i="12"/>
  <c r="J49" i="12" s="1"/>
  <c r="H49" i="12"/>
  <c r="E49" i="12"/>
  <c r="AT48" i="12"/>
  <c r="AP48" i="12"/>
  <c r="AA48" i="12"/>
  <c r="H48" i="12"/>
  <c r="I48" i="12" s="1"/>
  <c r="J48" i="12" s="1"/>
  <c r="E48" i="12"/>
  <c r="H47" i="12" s="1"/>
  <c r="I47" i="12" s="1"/>
  <c r="J47" i="12" s="1"/>
  <c r="AT47" i="12"/>
  <c r="AP47" i="12"/>
  <c r="AA47" i="12"/>
  <c r="E47" i="12"/>
  <c r="H46" i="12" s="1"/>
  <c r="I46" i="12" s="1"/>
  <c r="AT46" i="12"/>
  <c r="AP46" i="12"/>
  <c r="AA46" i="12"/>
  <c r="J46" i="12"/>
  <c r="E46" i="12"/>
  <c r="AT45" i="12"/>
  <c r="AP45" i="12"/>
  <c r="AA45" i="12"/>
  <c r="H45" i="12"/>
  <c r="I45" i="12" s="1"/>
  <c r="J45" i="12" s="1"/>
  <c r="E45" i="12"/>
  <c r="AT44" i="12"/>
  <c r="AP44" i="12"/>
  <c r="AA44" i="12"/>
  <c r="I44" i="12"/>
  <c r="J44" i="12" s="1"/>
  <c r="H44" i="12"/>
  <c r="E44" i="12"/>
  <c r="B44" i="12"/>
  <c r="AT43" i="12"/>
  <c r="AP43" i="12"/>
  <c r="AA43" i="12"/>
  <c r="H43" i="12"/>
  <c r="I43" i="12" s="1"/>
  <c r="J43" i="12" s="1"/>
  <c r="E43" i="12"/>
  <c r="AT42" i="12"/>
  <c r="AP42" i="12"/>
  <c r="AA42" i="12"/>
  <c r="I42" i="12"/>
  <c r="J42" i="12" s="1"/>
  <c r="H42" i="12"/>
  <c r="E39" i="12"/>
  <c r="AT38" i="12"/>
  <c r="AP38" i="12"/>
  <c r="AM38" i="12"/>
  <c r="AD38" i="12"/>
  <c r="AA38" i="12"/>
  <c r="H38" i="12"/>
  <c r="I38" i="12" s="1"/>
  <c r="J38" i="12" s="1"/>
  <c r="E38" i="12"/>
  <c r="H37" i="12" s="1"/>
  <c r="I37" i="12" s="1"/>
  <c r="J37" i="12" s="1"/>
  <c r="AT37" i="12"/>
  <c r="AR37" i="12"/>
  <c r="AP37" i="12"/>
  <c r="AM37" i="12"/>
  <c r="AD37" i="12"/>
  <c r="AA37" i="12"/>
  <c r="E37" i="12"/>
  <c r="H36" i="12" s="1"/>
  <c r="I36" i="12" s="1"/>
  <c r="J36" i="12" s="1"/>
  <c r="AT36" i="12"/>
  <c r="AP36" i="12"/>
  <c r="AM36" i="12"/>
  <c r="AD36" i="12"/>
  <c r="AA36" i="12"/>
  <c r="E36" i="12"/>
  <c r="H35" i="12" s="1"/>
  <c r="I35" i="12" s="1"/>
  <c r="J35" i="12" s="1"/>
  <c r="AT35" i="12"/>
  <c r="AR35" i="12"/>
  <c r="AP35" i="12"/>
  <c r="AM35" i="12"/>
  <c r="AD35" i="12"/>
  <c r="AA35" i="12"/>
  <c r="E35" i="12"/>
  <c r="H34" i="12" s="1"/>
  <c r="I34" i="12" s="1"/>
  <c r="J34" i="12" s="1"/>
  <c r="AT34" i="12"/>
  <c r="AP34" i="12"/>
  <c r="AM34" i="12"/>
  <c r="AD34" i="12"/>
  <c r="AA34" i="12"/>
  <c r="E34" i="12"/>
  <c r="H33" i="12" s="1"/>
  <c r="I33" i="12" s="1"/>
  <c r="J33" i="12" s="1"/>
  <c r="AT33" i="12"/>
  <c r="AR33" i="12"/>
  <c r="AP33" i="12"/>
  <c r="AM33" i="12"/>
  <c r="AD33" i="12"/>
  <c r="AA33" i="12"/>
  <c r="E33" i="12"/>
  <c r="H32" i="12" s="1"/>
  <c r="I32" i="12" s="1"/>
  <c r="J32" i="12" s="1"/>
  <c r="AT32" i="12"/>
  <c r="AP32" i="12"/>
  <c r="AM32" i="12"/>
  <c r="AD32" i="12"/>
  <c r="AA32" i="12"/>
  <c r="E32" i="12"/>
  <c r="AT31" i="12"/>
  <c r="AR31" i="12"/>
  <c r="AP31" i="12"/>
  <c r="AM31" i="12"/>
  <c r="AD31" i="12"/>
  <c r="AA31" i="12"/>
  <c r="H31" i="12"/>
  <c r="I31" i="12" s="1"/>
  <c r="J31" i="12" s="1"/>
  <c r="E31" i="12"/>
  <c r="H30" i="12" s="1"/>
  <c r="I30" i="12" s="1"/>
  <c r="AT30" i="12"/>
  <c r="AP30" i="12"/>
  <c r="AM30" i="12"/>
  <c r="AD30" i="12"/>
  <c r="AA30" i="12"/>
  <c r="K30" i="12"/>
  <c r="L30" i="12" s="1"/>
  <c r="J30" i="12"/>
  <c r="E30" i="12"/>
  <c r="AT29" i="12"/>
  <c r="AP29" i="12"/>
  <c r="AM29" i="12"/>
  <c r="AD29" i="12"/>
  <c r="AA29" i="12"/>
  <c r="H29" i="12"/>
  <c r="I29" i="12" s="1"/>
  <c r="J29" i="12" s="1"/>
  <c r="E29" i="12"/>
  <c r="H28" i="12" s="1"/>
  <c r="I28" i="12" s="1"/>
  <c r="J28" i="12" s="1"/>
  <c r="AT28" i="12"/>
  <c r="AR28" i="12"/>
  <c r="AP28" i="12"/>
  <c r="AM28" i="12"/>
  <c r="AD28" i="12"/>
  <c r="AA28" i="12"/>
  <c r="K28" i="12"/>
  <c r="L28" i="12" s="1"/>
  <c r="E28" i="12"/>
  <c r="AT27" i="12"/>
  <c r="AP27" i="12"/>
  <c r="AM27" i="12"/>
  <c r="AD27" i="12"/>
  <c r="AA27" i="12"/>
  <c r="H27" i="12"/>
  <c r="I27" i="12" s="1"/>
  <c r="J27" i="12" s="1"/>
  <c r="B27" i="12"/>
  <c r="AR38" i="12" s="1"/>
  <c r="K15" i="12"/>
  <c r="I5" i="12"/>
  <c r="G5" i="12"/>
  <c r="B42" i="12" s="1"/>
  <c r="AR51" i="12" s="1"/>
  <c r="I2" i="12"/>
  <c r="B29" i="12" s="1"/>
  <c r="G2" i="12"/>
  <c r="E102" i="11"/>
  <c r="AZ101" i="11"/>
  <c r="AW101" i="11"/>
  <c r="AU101" i="11"/>
  <c r="AS101" i="11"/>
  <c r="AG101" i="11"/>
  <c r="I101" i="11"/>
  <c r="J101" i="11" s="1"/>
  <c r="H101" i="11"/>
  <c r="E101" i="11"/>
  <c r="AZ100" i="11"/>
  <c r="AW100" i="11"/>
  <c r="AS100" i="11"/>
  <c r="AG100" i="11"/>
  <c r="H100" i="11"/>
  <c r="I100" i="11" s="1"/>
  <c r="J100" i="11" s="1"/>
  <c r="E100" i="11"/>
  <c r="H99" i="11" s="1"/>
  <c r="I99" i="11" s="1"/>
  <c r="AZ99" i="11"/>
  <c r="AW99" i="11"/>
  <c r="AU99" i="11"/>
  <c r="AS99" i="11"/>
  <c r="AG99" i="11"/>
  <c r="K99" i="11"/>
  <c r="L99" i="11" s="1"/>
  <c r="J99" i="11"/>
  <c r="E99" i="11"/>
  <c r="AZ98" i="11"/>
  <c r="AW98" i="11"/>
  <c r="AU98" i="11"/>
  <c r="AS98" i="11"/>
  <c r="AG98" i="11"/>
  <c r="H98" i="11"/>
  <c r="I98" i="11" s="1"/>
  <c r="J98" i="11" s="1"/>
  <c r="E98" i="11"/>
  <c r="H97" i="11" s="1"/>
  <c r="I97" i="11" s="1"/>
  <c r="AZ97" i="11"/>
  <c r="AW97" i="11"/>
  <c r="AU97" i="11"/>
  <c r="AS97" i="11"/>
  <c r="AG97" i="11"/>
  <c r="K97" i="11"/>
  <c r="L97" i="11" s="1"/>
  <c r="J97" i="11"/>
  <c r="E97" i="11"/>
  <c r="AZ96" i="11"/>
  <c r="AW96" i="11"/>
  <c r="AU96" i="11"/>
  <c r="AS96" i="11"/>
  <c r="AG96" i="11"/>
  <c r="H96" i="11"/>
  <c r="I96" i="11" s="1"/>
  <c r="J96" i="11" s="1"/>
  <c r="E96" i="11"/>
  <c r="H95" i="11" s="1"/>
  <c r="I95" i="11" s="1"/>
  <c r="AZ95" i="11"/>
  <c r="AW95" i="11"/>
  <c r="AU95" i="11"/>
  <c r="AS95" i="11"/>
  <c r="AG95" i="11"/>
  <c r="K95" i="11"/>
  <c r="L95" i="11" s="1"/>
  <c r="J95" i="11"/>
  <c r="E95" i="11"/>
  <c r="AZ94" i="11"/>
  <c r="AW94" i="11"/>
  <c r="AU94" i="11"/>
  <c r="AS94" i="11"/>
  <c r="AG94" i="11"/>
  <c r="K94" i="11"/>
  <c r="L94" i="11" s="1"/>
  <c r="R94" i="11" s="1"/>
  <c r="H94" i="11"/>
  <c r="I94" i="11" s="1"/>
  <c r="J94" i="11" s="1"/>
  <c r="E94" i="11"/>
  <c r="H93" i="11" s="1"/>
  <c r="I93" i="11" s="1"/>
  <c r="J93" i="11" s="1"/>
  <c r="AZ93" i="11"/>
  <c r="AW93" i="11"/>
  <c r="AV93" i="11"/>
  <c r="AU93" i="11"/>
  <c r="AS93" i="11"/>
  <c r="AG93" i="11"/>
  <c r="K93" i="11"/>
  <c r="L93" i="11" s="1"/>
  <c r="E93" i="11"/>
  <c r="AZ92" i="11"/>
  <c r="AW92" i="11"/>
  <c r="AS92" i="11"/>
  <c r="AG92" i="11"/>
  <c r="K92" i="11"/>
  <c r="L92" i="11" s="1"/>
  <c r="H92" i="11"/>
  <c r="I92" i="11" s="1"/>
  <c r="J92" i="11" s="1"/>
  <c r="E92" i="11"/>
  <c r="H91" i="11" s="1"/>
  <c r="I91" i="11" s="1"/>
  <c r="J91" i="11" s="1"/>
  <c r="B92" i="11"/>
  <c r="AZ91" i="11"/>
  <c r="AW91" i="11"/>
  <c r="AS91" i="11"/>
  <c r="AG91" i="11"/>
  <c r="L91" i="11"/>
  <c r="K91" i="11"/>
  <c r="E91" i="11"/>
  <c r="H90" i="11" s="1"/>
  <c r="I90" i="11" s="1"/>
  <c r="J90" i="11" s="1"/>
  <c r="AZ90" i="11"/>
  <c r="AW90" i="11"/>
  <c r="AU90" i="11"/>
  <c r="AS90" i="11"/>
  <c r="AG90" i="11"/>
  <c r="B90" i="11"/>
  <c r="AU100" i="11" s="1"/>
  <c r="E86" i="11"/>
  <c r="H85" i="11" s="1"/>
  <c r="I85" i="11" s="1"/>
  <c r="J85" i="11" s="1"/>
  <c r="AW85" i="11"/>
  <c r="AS85" i="11"/>
  <c r="AG85" i="11"/>
  <c r="E85" i="11"/>
  <c r="AW84" i="11"/>
  <c r="AS84" i="11"/>
  <c r="AG84" i="11"/>
  <c r="H84" i="11"/>
  <c r="I84" i="11" s="1"/>
  <c r="J84" i="11" s="1"/>
  <c r="E84" i="11"/>
  <c r="AW83" i="11"/>
  <c r="AU83" i="11"/>
  <c r="AS83" i="11"/>
  <c r="AG83" i="11"/>
  <c r="I83" i="11"/>
  <c r="J83" i="11" s="1"/>
  <c r="H83" i="11"/>
  <c r="E83" i="11"/>
  <c r="AW82" i="11"/>
  <c r="AU82" i="11"/>
  <c r="AS82" i="11"/>
  <c r="AG82" i="11"/>
  <c r="R82" i="11"/>
  <c r="K82" i="11"/>
  <c r="L82" i="11" s="1"/>
  <c r="J82" i="11"/>
  <c r="I82" i="11"/>
  <c r="H82" i="11"/>
  <c r="E82" i="11"/>
  <c r="AW81" i="11"/>
  <c r="AV81" i="11"/>
  <c r="AS81" i="11"/>
  <c r="AG81" i="11"/>
  <c r="K81" i="11"/>
  <c r="L81" i="11" s="1"/>
  <c r="H81" i="11"/>
  <c r="I81" i="11" s="1"/>
  <c r="J81" i="11" s="1"/>
  <c r="E81" i="11"/>
  <c r="AW80" i="11"/>
  <c r="AS80" i="11"/>
  <c r="AG80" i="11"/>
  <c r="I80" i="11"/>
  <c r="J80" i="11" s="1"/>
  <c r="H80" i="11"/>
  <c r="E80" i="11"/>
  <c r="AW79" i="11"/>
  <c r="AS79" i="11"/>
  <c r="AG79" i="11"/>
  <c r="H79" i="11"/>
  <c r="I79" i="11" s="1"/>
  <c r="J79" i="11" s="1"/>
  <c r="E79" i="11"/>
  <c r="H78" i="11" s="1"/>
  <c r="I78" i="11" s="1"/>
  <c r="J78" i="11" s="1"/>
  <c r="AW78" i="11"/>
  <c r="AS78" i="11"/>
  <c r="AG78" i="11"/>
  <c r="E78" i="11"/>
  <c r="AW77" i="11"/>
  <c r="AU77" i="11"/>
  <c r="AS77" i="11"/>
  <c r="AG77" i="11"/>
  <c r="K77" i="11"/>
  <c r="L77" i="11" s="1"/>
  <c r="J77" i="11"/>
  <c r="I77" i="11"/>
  <c r="H77" i="11"/>
  <c r="E77" i="11"/>
  <c r="AW76" i="11"/>
  <c r="AV76" i="11"/>
  <c r="AS76" i="11"/>
  <c r="AG76" i="11"/>
  <c r="K76" i="11"/>
  <c r="L76" i="11" s="1"/>
  <c r="H76" i="11"/>
  <c r="I76" i="11" s="1"/>
  <c r="J76" i="11" s="1"/>
  <c r="E76" i="11"/>
  <c r="B76" i="11"/>
  <c r="AV98" i="11" s="1"/>
  <c r="AW75" i="11"/>
  <c r="AS75" i="11"/>
  <c r="AG75" i="11"/>
  <c r="H75" i="11"/>
  <c r="I75" i="11" s="1"/>
  <c r="J75" i="11" s="1"/>
  <c r="E75" i="11"/>
  <c r="AW74" i="11"/>
  <c r="AS74" i="11"/>
  <c r="AG74" i="11"/>
  <c r="H74" i="11"/>
  <c r="I74" i="11" s="1"/>
  <c r="J74" i="11" s="1"/>
  <c r="B74" i="11"/>
  <c r="AU85" i="11" s="1"/>
  <c r="E70" i="11"/>
  <c r="AE69" i="11"/>
  <c r="AD69" i="11"/>
  <c r="I69" i="11"/>
  <c r="J69" i="11" s="1"/>
  <c r="H69" i="11"/>
  <c r="E69" i="11"/>
  <c r="AE68" i="11"/>
  <c r="AD68" i="11"/>
  <c r="AC68" i="11"/>
  <c r="I68" i="11"/>
  <c r="J68" i="11" s="1"/>
  <c r="H68" i="11"/>
  <c r="E68" i="11"/>
  <c r="AE67" i="11"/>
  <c r="AD67" i="11"/>
  <c r="H67" i="11"/>
  <c r="I67" i="11" s="1"/>
  <c r="J67" i="11" s="1"/>
  <c r="E67" i="11"/>
  <c r="AE66" i="11"/>
  <c r="H66" i="11"/>
  <c r="I66" i="11" s="1"/>
  <c r="J66" i="11" s="1"/>
  <c r="E66" i="11"/>
  <c r="H65" i="11" s="1"/>
  <c r="I65" i="11" s="1"/>
  <c r="J65" i="11" s="1"/>
  <c r="AE65" i="11"/>
  <c r="AD65" i="11"/>
  <c r="E65" i="11"/>
  <c r="H64" i="11" s="1"/>
  <c r="I64" i="11" s="1"/>
  <c r="J64" i="11" s="1"/>
  <c r="AE64" i="11"/>
  <c r="E64" i="11"/>
  <c r="AE63" i="11"/>
  <c r="AD63" i="11"/>
  <c r="J63" i="11"/>
  <c r="I63" i="11"/>
  <c r="H63" i="11"/>
  <c r="E63" i="11"/>
  <c r="H62" i="11" s="1"/>
  <c r="I62" i="11" s="1"/>
  <c r="AE62" i="11"/>
  <c r="AD62" i="11"/>
  <c r="J62" i="11"/>
  <c r="E62" i="11"/>
  <c r="AE61" i="11"/>
  <c r="AD61" i="11"/>
  <c r="I61" i="11"/>
  <c r="J61" i="11" s="1"/>
  <c r="H61" i="11"/>
  <c r="E61" i="11"/>
  <c r="AE60" i="11"/>
  <c r="AD60" i="11"/>
  <c r="H60" i="11"/>
  <c r="I60" i="11" s="1"/>
  <c r="J60" i="11" s="1"/>
  <c r="E60" i="11"/>
  <c r="B60" i="11"/>
  <c r="AD64" i="11" s="1"/>
  <c r="AE59" i="11"/>
  <c r="AD59" i="11"/>
  <c r="H59" i="11"/>
  <c r="I59" i="11" s="1"/>
  <c r="J59" i="11" s="1"/>
  <c r="E59" i="11"/>
  <c r="AE58" i="11"/>
  <c r="H58" i="11"/>
  <c r="I58" i="11" s="1"/>
  <c r="J58" i="11" s="1"/>
  <c r="B58" i="11"/>
  <c r="K64" i="11" s="1"/>
  <c r="L64" i="11" s="1"/>
  <c r="E54" i="11"/>
  <c r="H53" i="11" s="1"/>
  <c r="I53" i="11" s="1"/>
  <c r="J53" i="11" s="1"/>
  <c r="AT53" i="11"/>
  <c r="AS53" i="11"/>
  <c r="AR53" i="11"/>
  <c r="AP53" i="11"/>
  <c r="AA53" i="11"/>
  <c r="E53" i="11"/>
  <c r="H52" i="11" s="1"/>
  <c r="I52" i="11" s="1"/>
  <c r="J52" i="11" s="1"/>
  <c r="AT52" i="11"/>
  <c r="AS52" i="11"/>
  <c r="AP52" i="11"/>
  <c r="AA52" i="11"/>
  <c r="E52" i="11"/>
  <c r="AT51" i="11"/>
  <c r="AP51" i="11"/>
  <c r="AA51" i="11"/>
  <c r="H51" i="11"/>
  <c r="I51" i="11" s="1"/>
  <c r="J51" i="11" s="1"/>
  <c r="E51" i="11"/>
  <c r="H50" i="11" s="1"/>
  <c r="I50" i="11" s="1"/>
  <c r="J50" i="11" s="1"/>
  <c r="AT50" i="11"/>
  <c r="AP50" i="11"/>
  <c r="AA50" i="11"/>
  <c r="E50" i="11"/>
  <c r="AT49" i="11"/>
  <c r="AP49" i="11"/>
  <c r="AA49" i="11"/>
  <c r="I49" i="11"/>
  <c r="J49" i="11" s="1"/>
  <c r="H49" i="11"/>
  <c r="E49" i="11"/>
  <c r="AT48" i="11"/>
  <c r="AS48" i="11"/>
  <c r="AR48" i="11"/>
  <c r="AP48" i="11"/>
  <c r="AA48" i="11"/>
  <c r="J48" i="11"/>
  <c r="I48" i="11"/>
  <c r="H48" i="11"/>
  <c r="E48" i="11"/>
  <c r="AT47" i="11"/>
  <c r="AS47" i="11"/>
  <c r="AP47" i="11"/>
  <c r="AA47" i="11"/>
  <c r="K47" i="11"/>
  <c r="L47" i="11" s="1"/>
  <c r="H47" i="11"/>
  <c r="I47" i="11" s="1"/>
  <c r="J47" i="11" s="1"/>
  <c r="E47" i="11"/>
  <c r="AT46" i="11"/>
  <c r="AS46" i="11"/>
  <c r="AP46" i="11"/>
  <c r="AA46" i="11"/>
  <c r="H46" i="11"/>
  <c r="I46" i="11" s="1"/>
  <c r="J46" i="11" s="1"/>
  <c r="E46" i="11"/>
  <c r="H45" i="11" s="1"/>
  <c r="I45" i="11" s="1"/>
  <c r="J45" i="11" s="1"/>
  <c r="AT45" i="11"/>
  <c r="AP45" i="11"/>
  <c r="AA45" i="11"/>
  <c r="E45" i="11"/>
  <c r="AT44" i="11"/>
  <c r="AP44" i="11"/>
  <c r="AA44" i="11"/>
  <c r="I44" i="11"/>
  <c r="J44" i="11" s="1"/>
  <c r="H44" i="11"/>
  <c r="E44" i="11"/>
  <c r="B44" i="11"/>
  <c r="AS51" i="11" s="1"/>
  <c r="AT43" i="11"/>
  <c r="AS43" i="11"/>
  <c r="AP43" i="11"/>
  <c r="AA43" i="11"/>
  <c r="K43" i="11"/>
  <c r="L43" i="11" s="1"/>
  <c r="H43" i="11"/>
  <c r="I43" i="11" s="1"/>
  <c r="J43" i="11" s="1"/>
  <c r="E43" i="11"/>
  <c r="AT42" i="11"/>
  <c r="AS42" i="11"/>
  <c r="AP42" i="11"/>
  <c r="AA42" i="11"/>
  <c r="I42" i="11"/>
  <c r="J42" i="11" s="1"/>
  <c r="H42" i="11"/>
  <c r="B42" i="11"/>
  <c r="K51" i="11" s="1"/>
  <c r="L51" i="11" s="1"/>
  <c r="E39" i="11"/>
  <c r="H38" i="11" s="1"/>
  <c r="I38" i="11" s="1"/>
  <c r="J38" i="11" s="1"/>
  <c r="AT38" i="11"/>
  <c r="AP38" i="11"/>
  <c r="AM38" i="11"/>
  <c r="AD38" i="11"/>
  <c r="AA38" i="11"/>
  <c r="E38" i="11"/>
  <c r="AT37" i="11"/>
  <c r="AP37" i="11"/>
  <c r="AM37" i="11"/>
  <c r="AD37" i="11"/>
  <c r="AA37" i="11"/>
  <c r="I37" i="11"/>
  <c r="J37" i="11" s="1"/>
  <c r="H37" i="11"/>
  <c r="E37" i="11"/>
  <c r="AT36" i="11"/>
  <c r="AP36" i="11"/>
  <c r="AM36" i="11"/>
  <c r="AD36" i="11"/>
  <c r="AA36" i="11"/>
  <c r="I36" i="11"/>
  <c r="J36" i="11" s="1"/>
  <c r="H36" i="11"/>
  <c r="E36" i="11"/>
  <c r="H35" i="11" s="1"/>
  <c r="I35" i="11" s="1"/>
  <c r="J35" i="11" s="1"/>
  <c r="AT35" i="11"/>
  <c r="AP35" i="11"/>
  <c r="AM35" i="11"/>
  <c r="AD35" i="11"/>
  <c r="AA35" i="11"/>
  <c r="E35" i="11"/>
  <c r="AT34" i="11"/>
  <c r="AR34" i="11"/>
  <c r="AP34" i="11"/>
  <c r="AM34" i="11"/>
  <c r="AD34" i="11"/>
  <c r="AA34" i="11"/>
  <c r="I34" i="11"/>
  <c r="J34" i="11" s="1"/>
  <c r="H34" i="11"/>
  <c r="E34" i="11"/>
  <c r="H33" i="11" s="1"/>
  <c r="I33" i="11" s="1"/>
  <c r="J33" i="11" s="1"/>
  <c r="AT33" i="11"/>
  <c r="AP33" i="11"/>
  <c r="AM33" i="11"/>
  <c r="AD33" i="11"/>
  <c r="AA33" i="11"/>
  <c r="E33" i="11"/>
  <c r="AT32" i="11"/>
  <c r="AR32" i="11"/>
  <c r="AP32" i="11"/>
  <c r="AM32" i="11"/>
  <c r="AD32" i="11"/>
  <c r="AA32" i="11"/>
  <c r="I32" i="11"/>
  <c r="J32" i="11" s="1"/>
  <c r="H32" i="11"/>
  <c r="E32" i="11"/>
  <c r="H31" i="11" s="1"/>
  <c r="I31" i="11" s="1"/>
  <c r="AT31" i="11"/>
  <c r="AP31" i="11"/>
  <c r="AM31" i="11"/>
  <c r="AD31" i="11"/>
  <c r="AA31" i="11"/>
  <c r="J31" i="11"/>
  <c r="E31" i="11"/>
  <c r="AT30" i="11"/>
  <c r="AP30" i="11"/>
  <c r="AM30" i="11"/>
  <c r="AD30" i="11"/>
  <c r="AA30" i="11"/>
  <c r="H30" i="11"/>
  <c r="I30" i="11" s="1"/>
  <c r="J30" i="11" s="1"/>
  <c r="E30" i="11"/>
  <c r="H29" i="11" s="1"/>
  <c r="I29" i="11" s="1"/>
  <c r="AT29" i="11"/>
  <c r="AP29" i="11"/>
  <c r="AM29" i="11"/>
  <c r="AD29" i="11"/>
  <c r="AA29" i="11"/>
  <c r="J29" i="11"/>
  <c r="E29" i="11"/>
  <c r="AT28" i="11"/>
  <c r="AP28" i="11"/>
  <c r="AM28" i="11"/>
  <c r="AD28" i="11"/>
  <c r="AA28" i="11"/>
  <c r="H28" i="11"/>
  <c r="I28" i="11" s="1"/>
  <c r="J28" i="11" s="1"/>
  <c r="E28" i="11"/>
  <c r="H27" i="11" s="1"/>
  <c r="I27" i="11" s="1"/>
  <c r="J27" i="11" s="1"/>
  <c r="AT27" i="11"/>
  <c r="AP27" i="11"/>
  <c r="AM27" i="11"/>
  <c r="AD27" i="11"/>
  <c r="AA27" i="11"/>
  <c r="K15" i="11"/>
  <c r="I5" i="11"/>
  <c r="G5" i="11"/>
  <c r="I2" i="11"/>
  <c r="B29" i="11" s="1"/>
  <c r="G2" i="11"/>
  <c r="B27" i="11" s="1"/>
  <c r="E102" i="10"/>
  <c r="H101" i="10" s="1"/>
  <c r="I101" i="10" s="1"/>
  <c r="J101" i="10" s="1"/>
  <c r="AZ101" i="10"/>
  <c r="AW101" i="10"/>
  <c r="AV101" i="10"/>
  <c r="AS101" i="10"/>
  <c r="AG101" i="10"/>
  <c r="E101" i="10"/>
  <c r="H100" i="10" s="1"/>
  <c r="I100" i="10" s="1"/>
  <c r="J100" i="10" s="1"/>
  <c r="AZ100" i="10"/>
  <c r="AW100" i="10"/>
  <c r="AS100" i="10"/>
  <c r="AG100" i="10"/>
  <c r="E100" i="10"/>
  <c r="AZ99" i="10"/>
  <c r="AW99" i="10"/>
  <c r="AS99" i="10"/>
  <c r="AG99" i="10"/>
  <c r="H99" i="10"/>
  <c r="I99" i="10" s="1"/>
  <c r="J99" i="10" s="1"/>
  <c r="E99" i="10"/>
  <c r="H98" i="10" s="1"/>
  <c r="I98" i="10" s="1"/>
  <c r="J98" i="10" s="1"/>
  <c r="AZ98" i="10"/>
  <c r="AW98" i="10"/>
  <c r="AV98" i="10"/>
  <c r="AS98" i="10"/>
  <c r="AG98" i="10"/>
  <c r="E98" i="10"/>
  <c r="AZ97" i="10"/>
  <c r="AW97" i="10"/>
  <c r="AS97" i="10"/>
  <c r="AG97" i="10"/>
  <c r="H97" i="10"/>
  <c r="I97" i="10" s="1"/>
  <c r="J97" i="10" s="1"/>
  <c r="E97" i="10"/>
  <c r="H96" i="10" s="1"/>
  <c r="I96" i="10" s="1"/>
  <c r="AZ96" i="10"/>
  <c r="AW96" i="10"/>
  <c r="AV96" i="10"/>
  <c r="AS96" i="10"/>
  <c r="AG96" i="10"/>
  <c r="J96" i="10"/>
  <c r="E96" i="10"/>
  <c r="AZ95" i="10"/>
  <c r="AW95" i="10"/>
  <c r="AS95" i="10"/>
  <c r="AG95" i="10"/>
  <c r="H95" i="10"/>
  <c r="I95" i="10" s="1"/>
  <c r="J95" i="10" s="1"/>
  <c r="E95" i="10"/>
  <c r="H94" i="10" s="1"/>
  <c r="I94" i="10" s="1"/>
  <c r="J94" i="10" s="1"/>
  <c r="AZ94" i="10"/>
  <c r="AW94" i="10"/>
  <c r="AV94" i="10"/>
  <c r="AS94" i="10"/>
  <c r="AG94" i="10"/>
  <c r="E94" i="10"/>
  <c r="AZ93" i="10"/>
  <c r="AW93" i="10"/>
  <c r="AV93" i="10"/>
  <c r="AS93" i="10"/>
  <c r="AG93" i="10"/>
  <c r="I93" i="10"/>
  <c r="J93" i="10" s="1"/>
  <c r="H93" i="10"/>
  <c r="E93" i="10"/>
  <c r="H92" i="10" s="1"/>
  <c r="I92" i="10" s="1"/>
  <c r="J92" i="10" s="1"/>
  <c r="AZ92" i="10"/>
  <c r="AW92" i="10"/>
  <c r="AV92" i="10"/>
  <c r="AS92" i="10"/>
  <c r="AG92" i="10"/>
  <c r="L92" i="10"/>
  <c r="K92" i="10"/>
  <c r="E92" i="10"/>
  <c r="B92" i="10"/>
  <c r="AZ91" i="10"/>
  <c r="AW91" i="10"/>
  <c r="AU91" i="10"/>
  <c r="AS91" i="10"/>
  <c r="AG91" i="10"/>
  <c r="J91" i="10"/>
  <c r="I91" i="10"/>
  <c r="H91" i="10"/>
  <c r="E91" i="10"/>
  <c r="AZ90" i="10"/>
  <c r="AW90" i="10"/>
  <c r="AV90" i="10"/>
  <c r="AS90" i="10"/>
  <c r="AG90" i="10"/>
  <c r="I90" i="10"/>
  <c r="J90" i="10" s="1"/>
  <c r="H90" i="10"/>
  <c r="B90" i="10"/>
  <c r="E86" i="10"/>
  <c r="H85" i="10" s="1"/>
  <c r="I85" i="10" s="1"/>
  <c r="AW85" i="10"/>
  <c r="AU85" i="10"/>
  <c r="AS85" i="10"/>
  <c r="AG85" i="10"/>
  <c r="J85" i="10"/>
  <c r="E85" i="10"/>
  <c r="AW84" i="10"/>
  <c r="AV84" i="10"/>
  <c r="AU84" i="10"/>
  <c r="AS84" i="10"/>
  <c r="AG84" i="10"/>
  <c r="K84" i="10"/>
  <c r="L84" i="10" s="1"/>
  <c r="H84" i="10"/>
  <c r="I84" i="10" s="1"/>
  <c r="J84" i="10" s="1"/>
  <c r="E84" i="10"/>
  <c r="AW83" i="10"/>
  <c r="AV83" i="10"/>
  <c r="AS83" i="10"/>
  <c r="AG83" i="10"/>
  <c r="L83" i="10"/>
  <c r="R83" i="10" s="1"/>
  <c r="K83" i="10"/>
  <c r="I83" i="10"/>
  <c r="J83" i="10" s="1"/>
  <c r="H83" i="10"/>
  <c r="E83" i="10"/>
  <c r="H82" i="10" s="1"/>
  <c r="I82" i="10" s="1"/>
  <c r="J82" i="10" s="1"/>
  <c r="AW82" i="10"/>
  <c r="AU82" i="10"/>
  <c r="AS82" i="10"/>
  <c r="AG82" i="10"/>
  <c r="E82" i="10"/>
  <c r="H81" i="10" s="1"/>
  <c r="I81" i="10" s="1"/>
  <c r="J81" i="10" s="1"/>
  <c r="AW81" i="10"/>
  <c r="AV81" i="10"/>
  <c r="AS81" i="10"/>
  <c r="AG81" i="10"/>
  <c r="K81" i="10"/>
  <c r="L81" i="10" s="1"/>
  <c r="E81" i="10"/>
  <c r="AW80" i="10"/>
  <c r="AU80" i="10"/>
  <c r="AS80" i="10"/>
  <c r="AG80" i="10"/>
  <c r="J80" i="10"/>
  <c r="I80" i="10"/>
  <c r="H80" i="10"/>
  <c r="E80" i="10"/>
  <c r="AW79" i="10"/>
  <c r="AV79" i="10"/>
  <c r="AU79" i="10"/>
  <c r="AS79" i="10"/>
  <c r="AG79" i="10"/>
  <c r="K79" i="10"/>
  <c r="L79" i="10" s="1"/>
  <c r="J79" i="10"/>
  <c r="I79" i="10"/>
  <c r="H79" i="10"/>
  <c r="E79" i="10"/>
  <c r="H78" i="10" s="1"/>
  <c r="I78" i="10" s="1"/>
  <c r="J78" i="10" s="1"/>
  <c r="AW78" i="10"/>
  <c r="AV78" i="10"/>
  <c r="AU78" i="10"/>
  <c r="AS78" i="10"/>
  <c r="AG78" i="10"/>
  <c r="L78" i="10"/>
  <c r="K78" i="10"/>
  <c r="E78" i="10"/>
  <c r="H77" i="10" s="1"/>
  <c r="I77" i="10" s="1"/>
  <c r="J77" i="10" s="1"/>
  <c r="AW77" i="10"/>
  <c r="AU77" i="10"/>
  <c r="AS77" i="10"/>
  <c r="AG77" i="10"/>
  <c r="E77" i="10"/>
  <c r="H76" i="10" s="1"/>
  <c r="I76" i="10" s="1"/>
  <c r="J76" i="10" s="1"/>
  <c r="AW76" i="10"/>
  <c r="AV76" i="10"/>
  <c r="AS76" i="10"/>
  <c r="AG76" i="10"/>
  <c r="K76" i="10"/>
  <c r="L76" i="10" s="1"/>
  <c r="E76" i="10"/>
  <c r="H75" i="10" s="1"/>
  <c r="I75" i="10" s="1"/>
  <c r="B76" i="10"/>
  <c r="AV99" i="10" s="1"/>
  <c r="AW75" i="10"/>
  <c r="AV75" i="10"/>
  <c r="AU75" i="10"/>
  <c r="AS75" i="10"/>
  <c r="AG75" i="10"/>
  <c r="K75" i="10"/>
  <c r="L75" i="10" s="1"/>
  <c r="J75" i="10"/>
  <c r="E75" i="10"/>
  <c r="AW74" i="10"/>
  <c r="AV74" i="10"/>
  <c r="AU74" i="10"/>
  <c r="AS74" i="10"/>
  <c r="AG74" i="10"/>
  <c r="K74" i="10"/>
  <c r="L74" i="10" s="1"/>
  <c r="H74" i="10"/>
  <c r="I74" i="10" s="1"/>
  <c r="J74" i="10" s="1"/>
  <c r="B74" i="10"/>
  <c r="AU83" i="10" s="1"/>
  <c r="E70" i="10"/>
  <c r="H69" i="10" s="1"/>
  <c r="I69" i="10" s="1"/>
  <c r="J69" i="10" s="1"/>
  <c r="AE69" i="10"/>
  <c r="E69" i="10"/>
  <c r="H68" i="10" s="1"/>
  <c r="I68" i="10" s="1"/>
  <c r="J68" i="10" s="1"/>
  <c r="AE68" i="10"/>
  <c r="E68" i="10"/>
  <c r="H67" i="10" s="1"/>
  <c r="I67" i="10" s="1"/>
  <c r="J67" i="10" s="1"/>
  <c r="AE67" i="10"/>
  <c r="K67" i="10"/>
  <c r="L67" i="10" s="1"/>
  <c r="E67" i="10"/>
  <c r="AE66" i="10"/>
  <c r="K66" i="10"/>
  <c r="L66" i="10" s="1"/>
  <c r="J66" i="10"/>
  <c r="I66" i="10"/>
  <c r="H66" i="10"/>
  <c r="E66" i="10"/>
  <c r="AE65" i="10"/>
  <c r="J65" i="10"/>
  <c r="I65" i="10"/>
  <c r="H65" i="10"/>
  <c r="E65" i="10"/>
  <c r="AE64" i="10"/>
  <c r="AC64" i="10"/>
  <c r="I64" i="10"/>
  <c r="J64" i="10" s="1"/>
  <c r="H64" i="10"/>
  <c r="E64" i="10"/>
  <c r="AE63" i="10"/>
  <c r="AC63" i="10"/>
  <c r="H63" i="10"/>
  <c r="I63" i="10" s="1"/>
  <c r="J63" i="10" s="1"/>
  <c r="E63" i="10"/>
  <c r="AE62" i="10"/>
  <c r="H62" i="10"/>
  <c r="I62" i="10" s="1"/>
  <c r="J62" i="10" s="1"/>
  <c r="E62" i="10"/>
  <c r="H61" i="10" s="1"/>
  <c r="I61" i="10" s="1"/>
  <c r="J61" i="10" s="1"/>
  <c r="AE61" i="10"/>
  <c r="E61" i="10"/>
  <c r="H60" i="10" s="1"/>
  <c r="I60" i="10" s="1"/>
  <c r="J60" i="10" s="1"/>
  <c r="AE60" i="10"/>
  <c r="L60" i="10"/>
  <c r="K60" i="10"/>
  <c r="E60" i="10"/>
  <c r="B60" i="10"/>
  <c r="R58" i="10" s="1"/>
  <c r="AE59" i="10"/>
  <c r="K59" i="10"/>
  <c r="L59" i="10" s="1"/>
  <c r="H59" i="10"/>
  <c r="I59" i="10" s="1"/>
  <c r="J59" i="10" s="1"/>
  <c r="E59" i="10"/>
  <c r="AE58" i="10"/>
  <c r="K58" i="10"/>
  <c r="L58" i="10" s="1"/>
  <c r="O58" i="10" s="1"/>
  <c r="J58" i="10"/>
  <c r="I58" i="10"/>
  <c r="H58" i="10"/>
  <c r="B58" i="10"/>
  <c r="AC66" i="10" s="1"/>
  <c r="E54" i="10"/>
  <c r="AT53" i="10"/>
  <c r="AP53" i="10"/>
  <c r="AA53" i="10"/>
  <c r="H53" i="10"/>
  <c r="I53" i="10" s="1"/>
  <c r="J53" i="10" s="1"/>
  <c r="E53" i="10"/>
  <c r="H52" i="10" s="1"/>
  <c r="I52" i="10" s="1"/>
  <c r="J52" i="10" s="1"/>
  <c r="AT52" i="10"/>
  <c r="AP52" i="10"/>
  <c r="AA52" i="10"/>
  <c r="E52" i="10"/>
  <c r="AT51" i="10"/>
  <c r="AP51" i="10"/>
  <c r="AA51" i="10"/>
  <c r="K51" i="10"/>
  <c r="L51" i="10" s="1"/>
  <c r="J51" i="10"/>
  <c r="I51" i="10"/>
  <c r="H51" i="10"/>
  <c r="E51" i="10"/>
  <c r="AT50" i="10"/>
  <c r="AS50" i="10"/>
  <c r="AP50" i="10"/>
  <c r="AA50" i="10"/>
  <c r="H50" i="10"/>
  <c r="I50" i="10" s="1"/>
  <c r="J50" i="10" s="1"/>
  <c r="E50" i="10"/>
  <c r="AT49" i="10"/>
  <c r="AP49" i="10"/>
  <c r="AA49" i="10"/>
  <c r="I49" i="10"/>
  <c r="J49" i="10" s="1"/>
  <c r="H49" i="10"/>
  <c r="E49" i="10"/>
  <c r="H48" i="10" s="1"/>
  <c r="I48" i="10" s="1"/>
  <c r="J48" i="10" s="1"/>
  <c r="AT48" i="10"/>
  <c r="AP48" i="10"/>
  <c r="AA48" i="10"/>
  <c r="E48" i="10"/>
  <c r="AT47" i="10"/>
  <c r="AP47" i="10"/>
  <c r="AA47" i="10"/>
  <c r="H47" i="10"/>
  <c r="I47" i="10" s="1"/>
  <c r="J47" i="10" s="1"/>
  <c r="E47" i="10"/>
  <c r="H46" i="10" s="1"/>
  <c r="I46" i="10" s="1"/>
  <c r="J46" i="10" s="1"/>
  <c r="AT46" i="10"/>
  <c r="AP46" i="10"/>
  <c r="AA46" i="10"/>
  <c r="E46" i="10"/>
  <c r="AT45" i="10"/>
  <c r="AP45" i="10"/>
  <c r="AA45" i="10"/>
  <c r="H45" i="10"/>
  <c r="I45" i="10" s="1"/>
  <c r="J45" i="10" s="1"/>
  <c r="E45" i="10"/>
  <c r="AT44" i="10"/>
  <c r="AP44" i="10"/>
  <c r="AA44" i="10"/>
  <c r="I44" i="10"/>
  <c r="J44" i="10" s="1"/>
  <c r="H44" i="10"/>
  <c r="E44" i="10"/>
  <c r="H43" i="10" s="1"/>
  <c r="I43" i="10" s="1"/>
  <c r="J43" i="10" s="1"/>
  <c r="B44" i="10"/>
  <c r="AS51" i="10" s="1"/>
  <c r="AT43" i="10"/>
  <c r="AP43" i="10"/>
  <c r="AA43" i="10"/>
  <c r="E43" i="10"/>
  <c r="AT42" i="10"/>
  <c r="AP42" i="10"/>
  <c r="AA42" i="10"/>
  <c r="J42" i="10"/>
  <c r="I42" i="10"/>
  <c r="H42" i="10"/>
  <c r="E39" i="10"/>
  <c r="AT38" i="10"/>
  <c r="AP38" i="10"/>
  <c r="AM38" i="10"/>
  <c r="AD38" i="10"/>
  <c r="AA38" i="10"/>
  <c r="H38" i="10"/>
  <c r="I38" i="10" s="1"/>
  <c r="J38" i="10" s="1"/>
  <c r="E38" i="10"/>
  <c r="H37" i="10" s="1"/>
  <c r="I37" i="10" s="1"/>
  <c r="J37" i="10" s="1"/>
  <c r="AT37" i="10"/>
  <c r="AR37" i="10"/>
  <c r="AP37" i="10"/>
  <c r="AM37" i="10"/>
  <c r="AD37" i="10"/>
  <c r="AA37" i="10"/>
  <c r="E37" i="10"/>
  <c r="H36" i="10" s="1"/>
  <c r="AT36" i="10"/>
  <c r="AP36" i="10"/>
  <c r="AM36" i="10"/>
  <c r="AD36" i="10"/>
  <c r="AA36" i="10"/>
  <c r="I36" i="10"/>
  <c r="J36" i="10" s="1"/>
  <c r="E36" i="10"/>
  <c r="AT35" i="10"/>
  <c r="AR35" i="10"/>
  <c r="AP35" i="10"/>
  <c r="AM35" i="10"/>
  <c r="AD35" i="10"/>
  <c r="AA35" i="10"/>
  <c r="I35" i="10"/>
  <c r="J35" i="10" s="1"/>
  <c r="H35" i="10"/>
  <c r="E35" i="10"/>
  <c r="H34" i="10" s="1"/>
  <c r="AT34" i="10"/>
  <c r="AP34" i="10"/>
  <c r="AM34" i="10"/>
  <c r="AD34" i="10"/>
  <c r="AA34" i="10"/>
  <c r="I34" i="10"/>
  <c r="J34" i="10" s="1"/>
  <c r="E34" i="10"/>
  <c r="AT33" i="10"/>
  <c r="AR33" i="10"/>
  <c r="AP33" i="10"/>
  <c r="AM33" i="10"/>
  <c r="AD33" i="10"/>
  <c r="AA33" i="10"/>
  <c r="I33" i="10"/>
  <c r="J33" i="10" s="1"/>
  <c r="H33" i="10"/>
  <c r="E33" i="10"/>
  <c r="H32" i="10" s="1"/>
  <c r="AT32" i="10"/>
  <c r="AP32" i="10"/>
  <c r="AM32" i="10"/>
  <c r="AD32" i="10"/>
  <c r="AA32" i="10"/>
  <c r="I32" i="10"/>
  <c r="J32" i="10" s="1"/>
  <c r="E32" i="10"/>
  <c r="AT31" i="10"/>
  <c r="AR31" i="10"/>
  <c r="AP31" i="10"/>
  <c r="AM31" i="10"/>
  <c r="AD31" i="10"/>
  <c r="AA31" i="10"/>
  <c r="H31" i="10"/>
  <c r="I31" i="10" s="1"/>
  <c r="J31" i="10" s="1"/>
  <c r="E31" i="10"/>
  <c r="H30" i="10" s="1"/>
  <c r="I30" i="10" s="1"/>
  <c r="AT30" i="10"/>
  <c r="AP30" i="10"/>
  <c r="AM30" i="10"/>
  <c r="AD30" i="10"/>
  <c r="AA30" i="10"/>
  <c r="K30" i="10"/>
  <c r="L30" i="10" s="1"/>
  <c r="J30" i="10"/>
  <c r="E30" i="10"/>
  <c r="AT29" i="10"/>
  <c r="AP29" i="10"/>
  <c r="AM29" i="10"/>
  <c r="AD29" i="10"/>
  <c r="AA29" i="10"/>
  <c r="H29" i="10"/>
  <c r="I29" i="10" s="1"/>
  <c r="J29" i="10" s="1"/>
  <c r="E29" i="10"/>
  <c r="H28" i="10" s="1"/>
  <c r="I28" i="10" s="1"/>
  <c r="J28" i="10" s="1"/>
  <c r="AT28" i="10"/>
  <c r="AR28" i="10"/>
  <c r="AP28" i="10"/>
  <c r="AM28" i="10"/>
  <c r="AD28" i="10"/>
  <c r="AA28" i="10"/>
  <c r="L28" i="10"/>
  <c r="K28" i="10"/>
  <c r="E28" i="10"/>
  <c r="AT27" i="10"/>
  <c r="AP27" i="10"/>
  <c r="AM27" i="10"/>
  <c r="AD27" i="10"/>
  <c r="AA27" i="10"/>
  <c r="K27" i="10"/>
  <c r="L27" i="10" s="1"/>
  <c r="I27" i="10"/>
  <c r="J27" i="10" s="1"/>
  <c r="H27" i="10"/>
  <c r="B27" i="10"/>
  <c r="AR38" i="10" s="1"/>
  <c r="K15" i="10"/>
  <c r="I5" i="10"/>
  <c r="G5" i="10"/>
  <c r="B42" i="10" s="1"/>
  <c r="K45" i="10" s="1"/>
  <c r="L45" i="10" s="1"/>
  <c r="I2" i="10"/>
  <c r="B29" i="10" s="1"/>
  <c r="G2" i="10"/>
  <c r="E102" i="9"/>
  <c r="H101" i="9" s="1"/>
  <c r="I101" i="9" s="1"/>
  <c r="J101" i="9" s="1"/>
  <c r="AZ101" i="9"/>
  <c r="AW101" i="9"/>
  <c r="AU101" i="9"/>
  <c r="AS101" i="9"/>
  <c r="AG101" i="9"/>
  <c r="E101" i="9"/>
  <c r="AZ100" i="9"/>
  <c r="AW100" i="9"/>
  <c r="AS100" i="9"/>
  <c r="AG100" i="9"/>
  <c r="H100" i="9"/>
  <c r="I100" i="9" s="1"/>
  <c r="J100" i="9" s="1"/>
  <c r="E100" i="9"/>
  <c r="H99" i="9" s="1"/>
  <c r="I99" i="9" s="1"/>
  <c r="AZ99" i="9"/>
  <c r="AW99" i="9"/>
  <c r="AV99" i="9"/>
  <c r="AU99" i="9"/>
  <c r="AS99" i="9"/>
  <c r="AG99" i="9"/>
  <c r="K99" i="9"/>
  <c r="L99" i="9" s="1"/>
  <c r="J99" i="9"/>
  <c r="E99" i="9"/>
  <c r="AZ98" i="9"/>
  <c r="AW98" i="9"/>
  <c r="AU98" i="9"/>
  <c r="AS98" i="9"/>
  <c r="AG98" i="9"/>
  <c r="H98" i="9"/>
  <c r="I98" i="9" s="1"/>
  <c r="J98" i="9" s="1"/>
  <c r="E98" i="9"/>
  <c r="H97" i="9" s="1"/>
  <c r="I97" i="9" s="1"/>
  <c r="J97" i="9" s="1"/>
  <c r="AZ97" i="9"/>
  <c r="AW97" i="9"/>
  <c r="AU97" i="9"/>
  <c r="AS97" i="9"/>
  <c r="AG97" i="9"/>
  <c r="R97" i="9"/>
  <c r="K97" i="9"/>
  <c r="L97" i="9" s="1"/>
  <c r="E97" i="9"/>
  <c r="AZ96" i="9"/>
  <c r="AW96" i="9"/>
  <c r="AU96" i="9"/>
  <c r="AS96" i="9"/>
  <c r="AG96" i="9"/>
  <c r="H96" i="9"/>
  <c r="I96" i="9" s="1"/>
  <c r="J96" i="9" s="1"/>
  <c r="E96" i="9"/>
  <c r="H95" i="9" s="1"/>
  <c r="I95" i="9" s="1"/>
  <c r="AZ95" i="9"/>
  <c r="AW95" i="9"/>
  <c r="AU95" i="9"/>
  <c r="AS95" i="9"/>
  <c r="AG95" i="9"/>
  <c r="K95" i="9"/>
  <c r="L95" i="9" s="1"/>
  <c r="J95" i="9"/>
  <c r="E95" i="9"/>
  <c r="AZ94" i="9"/>
  <c r="AW94" i="9"/>
  <c r="AU94" i="9"/>
  <c r="AS94" i="9"/>
  <c r="AG94" i="9"/>
  <c r="K94" i="9"/>
  <c r="L94" i="9" s="1"/>
  <c r="H94" i="9"/>
  <c r="I94" i="9" s="1"/>
  <c r="J94" i="9" s="1"/>
  <c r="E94" i="9"/>
  <c r="AZ93" i="9"/>
  <c r="AW93" i="9"/>
  <c r="AU93" i="9"/>
  <c r="AS93" i="9"/>
  <c r="AG93" i="9"/>
  <c r="K93" i="9"/>
  <c r="L93" i="9" s="1"/>
  <c r="H93" i="9"/>
  <c r="I93" i="9" s="1"/>
  <c r="J93" i="9" s="1"/>
  <c r="E93" i="9"/>
  <c r="AZ92" i="9"/>
  <c r="AW92" i="9"/>
  <c r="AS92" i="9"/>
  <c r="AG92" i="9"/>
  <c r="K92" i="9"/>
  <c r="L92" i="9" s="1"/>
  <c r="H92" i="9"/>
  <c r="I92" i="9" s="1"/>
  <c r="J92" i="9" s="1"/>
  <c r="E92" i="9"/>
  <c r="H91" i="9" s="1"/>
  <c r="I91" i="9" s="1"/>
  <c r="J91" i="9" s="1"/>
  <c r="B92" i="9"/>
  <c r="AZ91" i="9"/>
  <c r="AW91" i="9"/>
  <c r="AS91" i="9"/>
  <c r="AG91" i="9"/>
  <c r="L91" i="9"/>
  <c r="K91" i="9"/>
  <c r="E91" i="9"/>
  <c r="H90" i="9" s="1"/>
  <c r="I90" i="9" s="1"/>
  <c r="J90" i="9" s="1"/>
  <c r="AZ90" i="9"/>
  <c r="AW90" i="9"/>
  <c r="AU90" i="9"/>
  <c r="AS90" i="9"/>
  <c r="AG90" i="9"/>
  <c r="L90" i="9"/>
  <c r="O90" i="9" s="1"/>
  <c r="K90" i="9"/>
  <c r="B90" i="9"/>
  <c r="AU100" i="9" s="1"/>
  <c r="E86" i="9"/>
  <c r="H85" i="9" s="1"/>
  <c r="I85" i="9" s="1"/>
  <c r="J85" i="9" s="1"/>
  <c r="AW85" i="9"/>
  <c r="AS85" i="9"/>
  <c r="AG85" i="9"/>
  <c r="E85" i="9"/>
  <c r="AW84" i="9"/>
  <c r="AS84" i="9"/>
  <c r="AG84" i="9"/>
  <c r="H84" i="9"/>
  <c r="I84" i="9" s="1"/>
  <c r="J84" i="9" s="1"/>
  <c r="E84" i="9"/>
  <c r="AW83" i="9"/>
  <c r="AU83" i="9"/>
  <c r="AS83" i="9"/>
  <c r="AG83" i="9"/>
  <c r="I83" i="9"/>
  <c r="J83" i="9" s="1"/>
  <c r="H83" i="9"/>
  <c r="E83" i="9"/>
  <c r="AW82" i="9"/>
  <c r="AU82" i="9"/>
  <c r="AS82" i="9"/>
  <c r="AG82" i="9"/>
  <c r="K82" i="9"/>
  <c r="L82" i="9" s="1"/>
  <c r="J82" i="9"/>
  <c r="I82" i="9"/>
  <c r="H82" i="9"/>
  <c r="E82" i="9"/>
  <c r="AW81" i="9"/>
  <c r="AS81" i="9"/>
  <c r="AG81" i="9"/>
  <c r="L81" i="9"/>
  <c r="K81" i="9"/>
  <c r="H81" i="9"/>
  <c r="I81" i="9" s="1"/>
  <c r="J81" i="9" s="1"/>
  <c r="E81" i="9"/>
  <c r="AW80" i="9"/>
  <c r="AS80" i="9"/>
  <c r="AG80" i="9"/>
  <c r="I80" i="9"/>
  <c r="J80" i="9" s="1"/>
  <c r="H80" i="9"/>
  <c r="E80" i="9"/>
  <c r="AW79" i="9"/>
  <c r="AS79" i="9"/>
  <c r="AG79" i="9"/>
  <c r="H79" i="9"/>
  <c r="I79" i="9" s="1"/>
  <c r="J79" i="9" s="1"/>
  <c r="E79" i="9"/>
  <c r="H78" i="9" s="1"/>
  <c r="I78" i="9" s="1"/>
  <c r="J78" i="9" s="1"/>
  <c r="AW78" i="9"/>
  <c r="AS78" i="9"/>
  <c r="AG78" i="9"/>
  <c r="E78" i="9"/>
  <c r="AW77" i="9"/>
  <c r="AU77" i="9"/>
  <c r="AS77" i="9"/>
  <c r="AG77" i="9"/>
  <c r="K77" i="9"/>
  <c r="L77" i="9" s="1"/>
  <c r="J77" i="9"/>
  <c r="I77" i="9"/>
  <c r="H77" i="9"/>
  <c r="E77" i="9"/>
  <c r="AW76" i="9"/>
  <c r="AS76" i="9"/>
  <c r="AG76" i="9"/>
  <c r="K76" i="9"/>
  <c r="L76" i="9" s="1"/>
  <c r="H76" i="9"/>
  <c r="I76" i="9" s="1"/>
  <c r="J76" i="9" s="1"/>
  <c r="E76" i="9"/>
  <c r="B76" i="9"/>
  <c r="AV95" i="9" s="1"/>
  <c r="AW75" i="9"/>
  <c r="AU75" i="9"/>
  <c r="AS75" i="9"/>
  <c r="AG75" i="9"/>
  <c r="H75" i="9"/>
  <c r="I75" i="9" s="1"/>
  <c r="J75" i="9" s="1"/>
  <c r="E75" i="9"/>
  <c r="AW74" i="9"/>
  <c r="AS74" i="9"/>
  <c r="AG74" i="9"/>
  <c r="K74" i="9"/>
  <c r="L74" i="9" s="1"/>
  <c r="H74" i="9"/>
  <c r="I74" i="9" s="1"/>
  <c r="J74" i="9" s="1"/>
  <c r="B74" i="9"/>
  <c r="AU85" i="9" s="1"/>
  <c r="E70" i="9"/>
  <c r="AE69" i="9"/>
  <c r="AD69" i="9"/>
  <c r="J69" i="9"/>
  <c r="I69" i="9"/>
  <c r="H69" i="9"/>
  <c r="E69" i="9"/>
  <c r="AE68" i="9"/>
  <c r="AD68" i="9"/>
  <c r="J68" i="9"/>
  <c r="I68" i="9"/>
  <c r="H68" i="9"/>
  <c r="E68" i="9"/>
  <c r="AE67" i="9"/>
  <c r="AD67" i="9"/>
  <c r="AC67" i="9"/>
  <c r="I67" i="9"/>
  <c r="J67" i="9" s="1"/>
  <c r="H67" i="9"/>
  <c r="E67" i="9"/>
  <c r="AE66" i="9"/>
  <c r="AC66" i="9"/>
  <c r="H66" i="9"/>
  <c r="I66" i="9" s="1"/>
  <c r="J66" i="9" s="1"/>
  <c r="E66" i="9"/>
  <c r="H65" i="9" s="1"/>
  <c r="I65" i="9" s="1"/>
  <c r="J65" i="9" s="1"/>
  <c r="AE65" i="9"/>
  <c r="AD65" i="9"/>
  <c r="E65" i="9"/>
  <c r="H64" i="9" s="1"/>
  <c r="I64" i="9" s="1"/>
  <c r="J64" i="9" s="1"/>
  <c r="AE64" i="9"/>
  <c r="K64" i="9"/>
  <c r="L64" i="9" s="1"/>
  <c r="E64" i="9"/>
  <c r="AE63" i="9"/>
  <c r="AD63" i="9"/>
  <c r="K63" i="9"/>
  <c r="L63" i="9" s="1"/>
  <c r="R63" i="9" s="1"/>
  <c r="J63" i="9"/>
  <c r="I63" i="9"/>
  <c r="H63" i="9"/>
  <c r="E63" i="9"/>
  <c r="H62" i="9" s="1"/>
  <c r="I62" i="9" s="1"/>
  <c r="AE62" i="9"/>
  <c r="AD62" i="9"/>
  <c r="J62" i="9"/>
  <c r="E62" i="9"/>
  <c r="H61" i="9" s="1"/>
  <c r="AE61" i="9"/>
  <c r="AD61" i="9"/>
  <c r="I61" i="9"/>
  <c r="J61" i="9" s="1"/>
  <c r="E61" i="9"/>
  <c r="AE60" i="9"/>
  <c r="AD60" i="9"/>
  <c r="I60" i="9"/>
  <c r="J60" i="9" s="1"/>
  <c r="H60" i="9"/>
  <c r="E60" i="9"/>
  <c r="B60" i="9"/>
  <c r="AD64" i="9" s="1"/>
  <c r="AE59" i="9"/>
  <c r="AD59" i="9"/>
  <c r="AC59" i="9"/>
  <c r="H59" i="9"/>
  <c r="I59" i="9" s="1"/>
  <c r="J59" i="9" s="1"/>
  <c r="E59" i="9"/>
  <c r="AE58" i="9"/>
  <c r="AD58" i="9"/>
  <c r="H58" i="9"/>
  <c r="I58" i="9" s="1"/>
  <c r="J58" i="9" s="1"/>
  <c r="B58" i="9"/>
  <c r="E54" i="9"/>
  <c r="H53" i="9" s="1"/>
  <c r="I53" i="9" s="1"/>
  <c r="AT53" i="9"/>
  <c r="AS53" i="9"/>
  <c r="AR53" i="9"/>
  <c r="AP53" i="9"/>
  <c r="AA53" i="9"/>
  <c r="K53" i="9"/>
  <c r="L53" i="9" s="1"/>
  <c r="J53" i="9"/>
  <c r="E53" i="9"/>
  <c r="H52" i="9" s="1"/>
  <c r="I52" i="9" s="1"/>
  <c r="J52" i="9" s="1"/>
  <c r="AT52" i="9"/>
  <c r="AS52" i="9"/>
  <c r="AP52" i="9"/>
  <c r="AA52" i="9"/>
  <c r="E52" i="9"/>
  <c r="AT51" i="9"/>
  <c r="AP51" i="9"/>
  <c r="AA51" i="9"/>
  <c r="H51" i="9"/>
  <c r="I51" i="9" s="1"/>
  <c r="J51" i="9" s="1"/>
  <c r="E51" i="9"/>
  <c r="H50" i="9" s="1"/>
  <c r="I50" i="9" s="1"/>
  <c r="J50" i="9" s="1"/>
  <c r="AT50" i="9"/>
  <c r="AP50" i="9"/>
  <c r="AA50" i="9"/>
  <c r="E50" i="9"/>
  <c r="AT49" i="9"/>
  <c r="AR49" i="9"/>
  <c r="AP49" i="9"/>
  <c r="AA49" i="9"/>
  <c r="I49" i="9"/>
  <c r="J49" i="9" s="1"/>
  <c r="H49" i="9"/>
  <c r="E49" i="9"/>
  <c r="AT48" i="9"/>
  <c r="AS48" i="9"/>
  <c r="AR48" i="9"/>
  <c r="AP48" i="9"/>
  <c r="AA48" i="9"/>
  <c r="J48" i="9"/>
  <c r="I48" i="9"/>
  <c r="H48" i="9"/>
  <c r="E48" i="9"/>
  <c r="AT47" i="9"/>
  <c r="AS47" i="9"/>
  <c r="AP47" i="9"/>
  <c r="AA47" i="9"/>
  <c r="H47" i="9"/>
  <c r="I47" i="9" s="1"/>
  <c r="J47" i="9" s="1"/>
  <c r="E47" i="9"/>
  <c r="AT46" i="9"/>
  <c r="AP46" i="9"/>
  <c r="AA46" i="9"/>
  <c r="H46" i="9"/>
  <c r="I46" i="9" s="1"/>
  <c r="J46" i="9" s="1"/>
  <c r="E46" i="9"/>
  <c r="AT45" i="9"/>
  <c r="AP45" i="9"/>
  <c r="AA45" i="9"/>
  <c r="H45" i="9"/>
  <c r="I45" i="9" s="1"/>
  <c r="J45" i="9" s="1"/>
  <c r="E45" i="9"/>
  <c r="AT44" i="9"/>
  <c r="AP44" i="9"/>
  <c r="AA44" i="9"/>
  <c r="J44" i="9"/>
  <c r="I44" i="9"/>
  <c r="H44" i="9"/>
  <c r="E44" i="9"/>
  <c r="B44" i="9"/>
  <c r="AS51" i="9" s="1"/>
  <c r="AT43" i="9"/>
  <c r="AS43" i="9"/>
  <c r="AP43" i="9"/>
  <c r="AA43" i="9"/>
  <c r="H43" i="9"/>
  <c r="I43" i="9" s="1"/>
  <c r="J43" i="9" s="1"/>
  <c r="E43" i="9"/>
  <c r="AT42" i="9"/>
  <c r="AP42" i="9"/>
  <c r="AA42" i="9"/>
  <c r="I42" i="9"/>
  <c r="J42" i="9" s="1"/>
  <c r="H42" i="9"/>
  <c r="B42" i="9"/>
  <c r="E39" i="9"/>
  <c r="H38" i="9" s="1"/>
  <c r="I38" i="9" s="1"/>
  <c r="J38" i="9" s="1"/>
  <c r="AT38" i="9"/>
  <c r="AR38" i="9"/>
  <c r="AP38" i="9"/>
  <c r="AM38" i="9"/>
  <c r="AD38" i="9"/>
  <c r="AA38" i="9"/>
  <c r="E38" i="9"/>
  <c r="AT37" i="9"/>
  <c r="AP37" i="9"/>
  <c r="AM37" i="9"/>
  <c r="AD37" i="9"/>
  <c r="AA37" i="9"/>
  <c r="J37" i="9"/>
  <c r="I37" i="9"/>
  <c r="H37" i="9"/>
  <c r="E37" i="9"/>
  <c r="AT36" i="9"/>
  <c r="AS36" i="9"/>
  <c r="AP36" i="9"/>
  <c r="AM36" i="9"/>
  <c r="AD36" i="9"/>
  <c r="AA36" i="9"/>
  <c r="I36" i="9"/>
  <c r="J36" i="9" s="1"/>
  <c r="H36" i="9"/>
  <c r="E36" i="9"/>
  <c r="H35" i="9" s="1"/>
  <c r="AT35" i="9"/>
  <c r="AP35" i="9"/>
  <c r="AM35" i="9"/>
  <c r="AD35" i="9"/>
  <c r="AA35" i="9"/>
  <c r="J35" i="9"/>
  <c r="I35" i="9"/>
  <c r="E35" i="9"/>
  <c r="AT34" i="9"/>
  <c r="AS34" i="9"/>
  <c r="AP34" i="9"/>
  <c r="AM34" i="9"/>
  <c r="AD34" i="9"/>
  <c r="AA34" i="9"/>
  <c r="I34" i="9"/>
  <c r="J34" i="9" s="1"/>
  <c r="H34" i="9"/>
  <c r="E34" i="9"/>
  <c r="H33" i="9" s="1"/>
  <c r="AT33" i="9"/>
  <c r="AP33" i="9"/>
  <c r="AM33" i="9"/>
  <c r="AD33" i="9"/>
  <c r="AA33" i="9"/>
  <c r="J33" i="9"/>
  <c r="I33" i="9"/>
  <c r="E33" i="9"/>
  <c r="AT32" i="9"/>
  <c r="AS32" i="9"/>
  <c r="AP32" i="9"/>
  <c r="AM32" i="9"/>
  <c r="AD32" i="9"/>
  <c r="AA32" i="9"/>
  <c r="I32" i="9"/>
  <c r="J32" i="9" s="1"/>
  <c r="H32" i="9"/>
  <c r="E32" i="9"/>
  <c r="H31" i="9" s="1"/>
  <c r="I31" i="9" s="1"/>
  <c r="AT31" i="9"/>
  <c r="AP31" i="9"/>
  <c r="AM31" i="9"/>
  <c r="AD31" i="9"/>
  <c r="AA31" i="9"/>
  <c r="J31" i="9"/>
  <c r="E31" i="9"/>
  <c r="AT30" i="9"/>
  <c r="AS30" i="9"/>
  <c r="AP30" i="9"/>
  <c r="AM30" i="9"/>
  <c r="AD30" i="9"/>
  <c r="AA30" i="9"/>
  <c r="H30" i="9"/>
  <c r="I30" i="9" s="1"/>
  <c r="J30" i="9" s="1"/>
  <c r="E30" i="9"/>
  <c r="H29" i="9" s="1"/>
  <c r="I29" i="9" s="1"/>
  <c r="AT29" i="9"/>
  <c r="AP29" i="9"/>
  <c r="AM29" i="9"/>
  <c r="AD29" i="9"/>
  <c r="AA29" i="9"/>
  <c r="J29" i="9"/>
  <c r="E29" i="9"/>
  <c r="H28" i="9" s="1"/>
  <c r="I28" i="9" s="1"/>
  <c r="J28" i="9" s="1"/>
  <c r="AT28" i="9"/>
  <c r="AP28" i="9"/>
  <c r="AM28" i="9"/>
  <c r="AD28" i="9"/>
  <c r="AA28" i="9"/>
  <c r="E28" i="9"/>
  <c r="AT27" i="9"/>
  <c r="AR27" i="9"/>
  <c r="AP27" i="9"/>
  <c r="AM27" i="9"/>
  <c r="AD27" i="9"/>
  <c r="AA27" i="9"/>
  <c r="H27" i="9"/>
  <c r="I27" i="9" s="1"/>
  <c r="J27" i="9" s="1"/>
  <c r="K15" i="9"/>
  <c r="I5" i="9"/>
  <c r="G5" i="9"/>
  <c r="I2" i="9"/>
  <c r="B29" i="9" s="1"/>
  <c r="G2" i="9"/>
  <c r="B27" i="9" s="1"/>
  <c r="AR36" i="9" s="1"/>
  <c r="E102" i="8"/>
  <c r="H101" i="8" s="1"/>
  <c r="AZ101" i="8"/>
  <c r="AW101" i="8"/>
  <c r="AS101" i="8"/>
  <c r="AG101" i="8"/>
  <c r="I101" i="8"/>
  <c r="J101" i="8" s="1"/>
  <c r="E101" i="8"/>
  <c r="H100" i="8" s="1"/>
  <c r="I100" i="8" s="1"/>
  <c r="AZ100" i="8"/>
  <c r="AW100" i="8"/>
  <c r="AS100" i="8"/>
  <c r="AG100" i="8"/>
  <c r="J100" i="8"/>
  <c r="E100" i="8"/>
  <c r="AZ99" i="8"/>
  <c r="AW99" i="8"/>
  <c r="AS99" i="8"/>
  <c r="AG99" i="8"/>
  <c r="J99" i="8"/>
  <c r="H99" i="8"/>
  <c r="I99" i="8" s="1"/>
  <c r="E99" i="8"/>
  <c r="H98" i="8" s="1"/>
  <c r="I98" i="8" s="1"/>
  <c r="J98" i="8" s="1"/>
  <c r="AZ98" i="8"/>
  <c r="AW98" i="8"/>
  <c r="AV98" i="8"/>
  <c r="AS98" i="8"/>
  <c r="AG98" i="8"/>
  <c r="E98" i="8"/>
  <c r="AZ97" i="8"/>
  <c r="AW97" i="8"/>
  <c r="AS97" i="8"/>
  <c r="AG97" i="8"/>
  <c r="H97" i="8"/>
  <c r="I97" i="8" s="1"/>
  <c r="J97" i="8" s="1"/>
  <c r="E97" i="8"/>
  <c r="H96" i="8" s="1"/>
  <c r="I96" i="8" s="1"/>
  <c r="J96" i="8" s="1"/>
  <c r="AZ96" i="8"/>
  <c r="AW96" i="8"/>
  <c r="AV96" i="8"/>
  <c r="AS96" i="8"/>
  <c r="AG96" i="8"/>
  <c r="E96" i="8"/>
  <c r="H95" i="8" s="1"/>
  <c r="I95" i="8" s="1"/>
  <c r="J95" i="8" s="1"/>
  <c r="AZ95" i="8"/>
  <c r="AW95" i="8"/>
  <c r="AS95" i="8"/>
  <c r="AG95" i="8"/>
  <c r="E95" i="8"/>
  <c r="H94" i="8" s="1"/>
  <c r="I94" i="8" s="1"/>
  <c r="J94" i="8" s="1"/>
  <c r="AZ94" i="8"/>
  <c r="AW94" i="8"/>
  <c r="AV94" i="8"/>
  <c r="AS94" i="8"/>
  <c r="AG94" i="8"/>
  <c r="E94" i="8"/>
  <c r="AZ93" i="8"/>
  <c r="AW93" i="8"/>
  <c r="AV93" i="8"/>
  <c r="AS93" i="8"/>
  <c r="AG93" i="8"/>
  <c r="H93" i="8"/>
  <c r="I93" i="8" s="1"/>
  <c r="J93" i="8" s="1"/>
  <c r="E93" i="8"/>
  <c r="AZ92" i="8"/>
  <c r="AW92" i="8"/>
  <c r="AV92" i="8"/>
  <c r="AS92" i="8"/>
  <c r="AG92" i="8"/>
  <c r="H92" i="8"/>
  <c r="I92" i="8" s="1"/>
  <c r="J92" i="8" s="1"/>
  <c r="E92" i="8"/>
  <c r="H91" i="8" s="1"/>
  <c r="I91" i="8" s="1"/>
  <c r="J91" i="8" s="1"/>
  <c r="B92" i="8"/>
  <c r="AZ91" i="8"/>
  <c r="AW91" i="8"/>
  <c r="AV91" i="8"/>
  <c r="AS91" i="8"/>
  <c r="AG91" i="8"/>
  <c r="E91" i="8"/>
  <c r="AZ90" i="8"/>
  <c r="AW90" i="8"/>
  <c r="AS90" i="8"/>
  <c r="AG90" i="8"/>
  <c r="H90" i="8"/>
  <c r="I90" i="8" s="1"/>
  <c r="J90" i="8" s="1"/>
  <c r="B90" i="8"/>
  <c r="K100" i="8" s="1"/>
  <c r="L100" i="8" s="1"/>
  <c r="E86" i="8"/>
  <c r="H85" i="8" s="1"/>
  <c r="I85" i="8" s="1"/>
  <c r="AW85" i="8"/>
  <c r="AV85" i="8"/>
  <c r="AS85" i="8"/>
  <c r="AG85" i="8"/>
  <c r="J85" i="8"/>
  <c r="E85" i="8"/>
  <c r="AW84" i="8"/>
  <c r="AV84" i="8"/>
  <c r="AS84" i="8"/>
  <c r="AG84" i="8"/>
  <c r="H84" i="8"/>
  <c r="I84" i="8" s="1"/>
  <c r="J84" i="8" s="1"/>
  <c r="E84" i="8"/>
  <c r="AW83" i="8"/>
  <c r="AS83" i="8"/>
  <c r="AG83" i="8"/>
  <c r="H83" i="8"/>
  <c r="I83" i="8" s="1"/>
  <c r="J83" i="8" s="1"/>
  <c r="E83" i="8"/>
  <c r="H82" i="8" s="1"/>
  <c r="I82" i="8" s="1"/>
  <c r="J82" i="8" s="1"/>
  <c r="AW82" i="8"/>
  <c r="AS82" i="8"/>
  <c r="AG82" i="8"/>
  <c r="E82" i="8"/>
  <c r="AW81" i="8"/>
  <c r="AV81" i="8"/>
  <c r="AS81" i="8"/>
  <c r="AG81" i="8"/>
  <c r="I81" i="8"/>
  <c r="J81" i="8" s="1"/>
  <c r="H81" i="8"/>
  <c r="E81" i="8"/>
  <c r="AW80" i="8"/>
  <c r="AV80" i="8"/>
  <c r="AS80" i="8"/>
  <c r="AG80" i="8"/>
  <c r="J80" i="8"/>
  <c r="I80" i="8"/>
  <c r="H80" i="8"/>
  <c r="E80" i="8"/>
  <c r="AW79" i="8"/>
  <c r="AV79" i="8"/>
  <c r="AS79" i="8"/>
  <c r="AG79" i="8"/>
  <c r="H79" i="8"/>
  <c r="I79" i="8" s="1"/>
  <c r="J79" i="8" s="1"/>
  <c r="E79" i="8"/>
  <c r="AW78" i="8"/>
  <c r="AV78" i="8"/>
  <c r="AS78" i="8"/>
  <c r="AG78" i="8"/>
  <c r="I78" i="8"/>
  <c r="J78" i="8" s="1"/>
  <c r="H78" i="8"/>
  <c r="E78" i="8"/>
  <c r="AW77" i="8"/>
  <c r="AS77" i="8"/>
  <c r="AG77" i="8"/>
  <c r="I77" i="8"/>
  <c r="J77" i="8" s="1"/>
  <c r="H77" i="8"/>
  <c r="E77" i="8"/>
  <c r="AW76" i="8"/>
  <c r="AV76" i="8"/>
  <c r="AS76" i="8"/>
  <c r="AG76" i="8"/>
  <c r="J76" i="8"/>
  <c r="I76" i="8"/>
  <c r="H76" i="8"/>
  <c r="E76" i="8"/>
  <c r="B76" i="8"/>
  <c r="AW75" i="8"/>
  <c r="AV75" i="8"/>
  <c r="AS75" i="8"/>
  <c r="AG75" i="8"/>
  <c r="H75" i="8"/>
  <c r="I75" i="8" s="1"/>
  <c r="J75" i="8" s="1"/>
  <c r="E75" i="8"/>
  <c r="AW74" i="8"/>
  <c r="AV74" i="8"/>
  <c r="AS74" i="8"/>
  <c r="AG74" i="8"/>
  <c r="H74" i="8"/>
  <c r="I74" i="8" s="1"/>
  <c r="J74" i="8" s="1"/>
  <c r="B74" i="8"/>
  <c r="K85" i="8" s="1"/>
  <c r="L85" i="8" s="1"/>
  <c r="E70" i="8"/>
  <c r="H69" i="8" s="1"/>
  <c r="I69" i="8" s="1"/>
  <c r="J69" i="8" s="1"/>
  <c r="AE69" i="8"/>
  <c r="AD69" i="8"/>
  <c r="E69" i="8"/>
  <c r="H68" i="8" s="1"/>
  <c r="I68" i="8" s="1"/>
  <c r="J68" i="8" s="1"/>
  <c r="AE68" i="8"/>
  <c r="AC68" i="8"/>
  <c r="E68" i="8"/>
  <c r="AE67" i="8"/>
  <c r="AC67" i="8"/>
  <c r="H67" i="8"/>
  <c r="I67" i="8" s="1"/>
  <c r="J67" i="8" s="1"/>
  <c r="E67" i="8"/>
  <c r="H66" i="8" s="1"/>
  <c r="I66" i="8" s="1"/>
  <c r="J66" i="8" s="1"/>
  <c r="AE66" i="8"/>
  <c r="K66" i="8"/>
  <c r="L66" i="8" s="1"/>
  <c r="E66" i="8"/>
  <c r="H65" i="8" s="1"/>
  <c r="I65" i="8" s="1"/>
  <c r="AE65" i="8"/>
  <c r="J65" i="8"/>
  <c r="E65" i="8"/>
  <c r="AE64" i="8"/>
  <c r="AD64" i="8"/>
  <c r="R64" i="8"/>
  <c r="K64" i="8"/>
  <c r="L64" i="8" s="1"/>
  <c r="J64" i="8"/>
  <c r="I64" i="8"/>
  <c r="H64" i="8"/>
  <c r="E64" i="8"/>
  <c r="AE63" i="8"/>
  <c r="AD63" i="8"/>
  <c r="AC63" i="8"/>
  <c r="H63" i="8"/>
  <c r="I63" i="8" s="1"/>
  <c r="J63" i="8" s="1"/>
  <c r="E63" i="8"/>
  <c r="AE62" i="8"/>
  <c r="AD62" i="8"/>
  <c r="AC62" i="8"/>
  <c r="I62" i="8"/>
  <c r="J62" i="8" s="1"/>
  <c r="H62" i="8"/>
  <c r="E62" i="8"/>
  <c r="AE61" i="8"/>
  <c r="AC61" i="8"/>
  <c r="H61" i="8"/>
  <c r="I61" i="8" s="1"/>
  <c r="J61" i="8" s="1"/>
  <c r="E61" i="8"/>
  <c r="H60" i="8" s="1"/>
  <c r="I60" i="8" s="1"/>
  <c r="J60" i="8" s="1"/>
  <c r="AE60" i="8"/>
  <c r="AC60" i="8"/>
  <c r="E60" i="8"/>
  <c r="B60" i="8"/>
  <c r="AE59" i="8"/>
  <c r="AC59" i="8"/>
  <c r="H59" i="8"/>
  <c r="I59" i="8" s="1"/>
  <c r="J59" i="8" s="1"/>
  <c r="E59" i="8"/>
  <c r="H58" i="8" s="1"/>
  <c r="I58" i="8" s="1"/>
  <c r="J58" i="8" s="1"/>
  <c r="AE58" i="8"/>
  <c r="L58" i="8"/>
  <c r="R58" i="8" s="1"/>
  <c r="K58" i="8"/>
  <c r="B58" i="8"/>
  <c r="E54" i="8"/>
  <c r="AT53" i="8"/>
  <c r="AP53" i="8"/>
  <c r="AA53" i="8"/>
  <c r="H53" i="8"/>
  <c r="I53" i="8" s="1"/>
  <c r="J53" i="8" s="1"/>
  <c r="E53" i="8"/>
  <c r="H52" i="8" s="1"/>
  <c r="I52" i="8" s="1"/>
  <c r="AT52" i="8"/>
  <c r="AS52" i="8"/>
  <c r="AP52" i="8"/>
  <c r="AA52" i="8"/>
  <c r="K52" i="8"/>
  <c r="L52" i="8" s="1"/>
  <c r="J52" i="8"/>
  <c r="E52" i="8"/>
  <c r="AT51" i="8"/>
  <c r="AP51" i="8"/>
  <c r="AA51" i="8"/>
  <c r="K51" i="8"/>
  <c r="L51" i="8" s="1"/>
  <c r="H51" i="8"/>
  <c r="I51" i="8" s="1"/>
  <c r="J51" i="8" s="1"/>
  <c r="E51" i="8"/>
  <c r="H50" i="8" s="1"/>
  <c r="I50" i="8" s="1"/>
  <c r="J50" i="8" s="1"/>
  <c r="AT50" i="8"/>
  <c r="AP50" i="8"/>
  <c r="AA50" i="8"/>
  <c r="E50" i="8"/>
  <c r="H49" i="8" s="1"/>
  <c r="I49" i="8" s="1"/>
  <c r="J49" i="8" s="1"/>
  <c r="AT49" i="8"/>
  <c r="AP49" i="8"/>
  <c r="AA49" i="8"/>
  <c r="E49" i="8"/>
  <c r="AT48" i="8"/>
  <c r="AR48" i="8"/>
  <c r="AP48" i="8"/>
  <c r="AA48" i="8"/>
  <c r="I48" i="8"/>
  <c r="J48" i="8" s="1"/>
  <c r="H48" i="8"/>
  <c r="E48" i="8"/>
  <c r="AT47" i="8"/>
  <c r="AS47" i="8"/>
  <c r="AP47" i="8"/>
  <c r="AA47" i="8"/>
  <c r="J47" i="8"/>
  <c r="I47" i="8"/>
  <c r="H47" i="8"/>
  <c r="E47" i="8"/>
  <c r="AT46" i="8"/>
  <c r="AS46" i="8"/>
  <c r="AP46" i="8"/>
  <c r="AA46" i="8"/>
  <c r="K46" i="8"/>
  <c r="L46" i="8" s="1"/>
  <c r="H46" i="8"/>
  <c r="I46" i="8" s="1"/>
  <c r="J46" i="8" s="1"/>
  <c r="E46" i="8"/>
  <c r="H45" i="8" s="1"/>
  <c r="I45" i="8" s="1"/>
  <c r="J45" i="8" s="1"/>
  <c r="AT45" i="8"/>
  <c r="AP45" i="8"/>
  <c r="AA45" i="8"/>
  <c r="E45" i="8"/>
  <c r="H44" i="8" s="1"/>
  <c r="I44" i="8" s="1"/>
  <c r="J44" i="8" s="1"/>
  <c r="AT44" i="8"/>
  <c r="AP44" i="8"/>
  <c r="AA44" i="8"/>
  <c r="E44" i="8"/>
  <c r="H43" i="8" s="1"/>
  <c r="AT43" i="8"/>
  <c r="AS43" i="8"/>
  <c r="AP43" i="8"/>
  <c r="AA43" i="8"/>
  <c r="J43" i="8"/>
  <c r="I43" i="8"/>
  <c r="E43" i="8"/>
  <c r="AT42" i="8"/>
  <c r="AP42" i="8"/>
  <c r="AA42" i="8"/>
  <c r="J42" i="8"/>
  <c r="I42" i="8"/>
  <c r="H42" i="8"/>
  <c r="E39" i="8"/>
  <c r="H38" i="8" s="1"/>
  <c r="I38" i="8" s="1"/>
  <c r="J38" i="8" s="1"/>
  <c r="AT38" i="8"/>
  <c r="AP38" i="8"/>
  <c r="AM38" i="8"/>
  <c r="AD38" i="8"/>
  <c r="AA38" i="8"/>
  <c r="R38" i="8"/>
  <c r="K38" i="8"/>
  <c r="L38" i="8" s="1"/>
  <c r="E38" i="8"/>
  <c r="AT37" i="8"/>
  <c r="AS37" i="8"/>
  <c r="AR37" i="8"/>
  <c r="AP37" i="8"/>
  <c r="AM37" i="8"/>
  <c r="AD37" i="8"/>
  <c r="AA37" i="8"/>
  <c r="H37" i="8"/>
  <c r="I37" i="8" s="1"/>
  <c r="J37" i="8" s="1"/>
  <c r="E37" i="8"/>
  <c r="H36" i="8" s="1"/>
  <c r="I36" i="8" s="1"/>
  <c r="J36" i="8" s="1"/>
  <c r="AT36" i="8"/>
  <c r="AR36" i="8"/>
  <c r="AP36" i="8"/>
  <c r="AM36" i="8"/>
  <c r="AD36" i="8"/>
  <c r="AA36" i="8"/>
  <c r="K36" i="8"/>
  <c r="L36" i="8" s="1"/>
  <c r="E36" i="8"/>
  <c r="AT35" i="8"/>
  <c r="AS35" i="8"/>
  <c r="AP35" i="8"/>
  <c r="AM35" i="8"/>
  <c r="AD35" i="8"/>
  <c r="AA35" i="8"/>
  <c r="H35" i="8"/>
  <c r="I35" i="8" s="1"/>
  <c r="J35" i="8" s="1"/>
  <c r="E35" i="8"/>
  <c r="H34" i="8" s="1"/>
  <c r="I34" i="8" s="1"/>
  <c r="J34" i="8" s="1"/>
  <c r="AT34" i="8"/>
  <c r="AR34" i="8"/>
  <c r="AP34" i="8"/>
  <c r="AM34" i="8"/>
  <c r="AD34" i="8"/>
  <c r="AA34" i="8"/>
  <c r="L34" i="8"/>
  <c r="R34" i="8" s="1"/>
  <c r="K34" i="8"/>
  <c r="E34" i="8"/>
  <c r="AT33" i="8"/>
  <c r="AS33" i="8"/>
  <c r="AP33" i="8"/>
  <c r="AM33" i="8"/>
  <c r="AD33" i="8"/>
  <c r="AA33" i="8"/>
  <c r="H33" i="8"/>
  <c r="I33" i="8" s="1"/>
  <c r="J33" i="8" s="1"/>
  <c r="E33" i="8"/>
  <c r="H32" i="8" s="1"/>
  <c r="I32" i="8" s="1"/>
  <c r="J32" i="8" s="1"/>
  <c r="AT32" i="8"/>
  <c r="AR32" i="8"/>
  <c r="AP32" i="8"/>
  <c r="AM32" i="8"/>
  <c r="AD32" i="8"/>
  <c r="AA32" i="8"/>
  <c r="K32" i="8"/>
  <c r="L32" i="8" s="1"/>
  <c r="E32" i="8"/>
  <c r="AT31" i="8"/>
  <c r="AS31" i="8"/>
  <c r="AP31" i="8"/>
  <c r="AM31" i="8"/>
  <c r="AD31" i="8"/>
  <c r="AA31" i="8"/>
  <c r="I31" i="8"/>
  <c r="J31" i="8" s="1"/>
  <c r="H31" i="8"/>
  <c r="E31" i="8"/>
  <c r="H30" i="8" s="1"/>
  <c r="I30" i="8" s="1"/>
  <c r="J30" i="8" s="1"/>
  <c r="AT30" i="8"/>
  <c r="AS30" i="8"/>
  <c r="AR30" i="8"/>
  <c r="AP30" i="8"/>
  <c r="AM30" i="8"/>
  <c r="AD30" i="8"/>
  <c r="AA30" i="8"/>
  <c r="K30" i="8"/>
  <c r="L30" i="8" s="1"/>
  <c r="E30" i="8"/>
  <c r="AT29" i="8"/>
  <c r="AP29" i="8"/>
  <c r="AM29" i="8"/>
  <c r="AD29" i="8"/>
  <c r="AA29" i="8"/>
  <c r="H29" i="8"/>
  <c r="I29" i="8" s="1"/>
  <c r="J29" i="8" s="1"/>
  <c r="E29" i="8"/>
  <c r="AT28" i="8"/>
  <c r="AP28" i="8"/>
  <c r="AM28" i="8"/>
  <c r="AD28" i="8"/>
  <c r="AA28" i="8"/>
  <c r="H28" i="8"/>
  <c r="I28" i="8" s="1"/>
  <c r="J28" i="8" s="1"/>
  <c r="E28" i="8"/>
  <c r="H27" i="8" s="1"/>
  <c r="I27" i="8" s="1"/>
  <c r="J27" i="8" s="1"/>
  <c r="AT27" i="8"/>
  <c r="AP27" i="8"/>
  <c r="AM27" i="8"/>
  <c r="AD27" i="8"/>
  <c r="AA27" i="8"/>
  <c r="R27" i="8"/>
  <c r="K27" i="8"/>
  <c r="L27" i="8" s="1"/>
  <c r="O27" i="8" s="1"/>
  <c r="K15" i="8"/>
  <c r="I5" i="8"/>
  <c r="B44" i="8" s="1"/>
  <c r="G5" i="8"/>
  <c r="B42" i="8" s="1"/>
  <c r="AR52" i="8" s="1"/>
  <c r="I2" i="8"/>
  <c r="B29" i="8" s="1"/>
  <c r="G2" i="8"/>
  <c r="B27" i="8" s="1"/>
  <c r="E102" i="7"/>
  <c r="H101" i="7" s="1"/>
  <c r="I101" i="7" s="1"/>
  <c r="J101" i="7" s="1"/>
  <c r="AZ101" i="7"/>
  <c r="AW101" i="7"/>
  <c r="AU101" i="7"/>
  <c r="AS101" i="7"/>
  <c r="AG101" i="7"/>
  <c r="K101" i="7"/>
  <c r="L101" i="7" s="1"/>
  <c r="E101" i="7"/>
  <c r="AZ100" i="7"/>
  <c r="AW100" i="7"/>
  <c r="AS100" i="7"/>
  <c r="AG100" i="7"/>
  <c r="I100" i="7"/>
  <c r="J100" i="7" s="1"/>
  <c r="H100" i="7"/>
  <c r="E100" i="7"/>
  <c r="H99" i="7" s="1"/>
  <c r="I99" i="7" s="1"/>
  <c r="J99" i="7" s="1"/>
  <c r="AZ99" i="7"/>
  <c r="AW99" i="7"/>
  <c r="AU99" i="7"/>
  <c r="AS99" i="7"/>
  <c r="AG99" i="7"/>
  <c r="L99" i="7"/>
  <c r="K99" i="7"/>
  <c r="E99" i="7"/>
  <c r="AZ98" i="7"/>
  <c r="AW98" i="7"/>
  <c r="AU98" i="7"/>
  <c r="AS98" i="7"/>
  <c r="AG98" i="7"/>
  <c r="H98" i="7"/>
  <c r="I98" i="7" s="1"/>
  <c r="J98" i="7" s="1"/>
  <c r="E98" i="7"/>
  <c r="H97" i="7" s="1"/>
  <c r="I97" i="7" s="1"/>
  <c r="J97" i="7" s="1"/>
  <c r="AZ97" i="7"/>
  <c r="AW97" i="7"/>
  <c r="AV97" i="7"/>
  <c r="AU97" i="7"/>
  <c r="AS97" i="7"/>
  <c r="AG97" i="7"/>
  <c r="L97" i="7"/>
  <c r="R97" i="7" s="1"/>
  <c r="K97" i="7"/>
  <c r="E97" i="7"/>
  <c r="H96" i="7" s="1"/>
  <c r="I96" i="7" s="1"/>
  <c r="J96" i="7" s="1"/>
  <c r="AZ96" i="7"/>
  <c r="AW96" i="7"/>
  <c r="AU96" i="7"/>
  <c r="AS96" i="7"/>
  <c r="AG96" i="7"/>
  <c r="E96" i="7"/>
  <c r="H95" i="7" s="1"/>
  <c r="I95" i="7" s="1"/>
  <c r="J95" i="7" s="1"/>
  <c r="AZ95" i="7"/>
  <c r="AW95" i="7"/>
  <c r="AU95" i="7"/>
  <c r="AS95" i="7"/>
  <c r="AG95" i="7"/>
  <c r="L95" i="7"/>
  <c r="K95" i="7"/>
  <c r="E95" i="7"/>
  <c r="H94" i="7" s="1"/>
  <c r="AZ94" i="7"/>
  <c r="AW94" i="7"/>
  <c r="AU94" i="7"/>
  <c r="AS94" i="7"/>
  <c r="AG94" i="7"/>
  <c r="K94" i="7"/>
  <c r="L94" i="7" s="1"/>
  <c r="I94" i="7"/>
  <c r="J94" i="7" s="1"/>
  <c r="E94" i="7"/>
  <c r="AZ93" i="7"/>
  <c r="AW93" i="7"/>
  <c r="AS93" i="7"/>
  <c r="AG93" i="7"/>
  <c r="L93" i="7"/>
  <c r="K93" i="7"/>
  <c r="H93" i="7"/>
  <c r="I93" i="7" s="1"/>
  <c r="J93" i="7" s="1"/>
  <c r="E93" i="7"/>
  <c r="H92" i="7" s="1"/>
  <c r="I92" i="7" s="1"/>
  <c r="J92" i="7" s="1"/>
  <c r="AZ92" i="7"/>
  <c r="AW92" i="7"/>
  <c r="AV92" i="7"/>
  <c r="AU92" i="7"/>
  <c r="AS92" i="7"/>
  <c r="AG92" i="7"/>
  <c r="R92" i="7"/>
  <c r="K92" i="7"/>
  <c r="L92" i="7" s="1"/>
  <c r="E92" i="7"/>
  <c r="B92" i="7"/>
  <c r="AZ91" i="7"/>
  <c r="AW91" i="7"/>
  <c r="AS91" i="7"/>
  <c r="AG91" i="7"/>
  <c r="H91" i="7"/>
  <c r="I91" i="7" s="1"/>
  <c r="J91" i="7" s="1"/>
  <c r="E91" i="7"/>
  <c r="H90" i="7" s="1"/>
  <c r="I90" i="7" s="1"/>
  <c r="J90" i="7" s="1"/>
  <c r="AZ90" i="7"/>
  <c r="AW90" i="7"/>
  <c r="AU90" i="7"/>
  <c r="AS90" i="7"/>
  <c r="AG90" i="7"/>
  <c r="K90" i="7"/>
  <c r="L90" i="7" s="1"/>
  <c r="B90" i="7"/>
  <c r="AU93" i="7" s="1"/>
  <c r="E86" i="7"/>
  <c r="AW85" i="7"/>
  <c r="AU85" i="7"/>
  <c r="AS85" i="7"/>
  <c r="AG85" i="7"/>
  <c r="H85" i="7"/>
  <c r="I85" i="7" s="1"/>
  <c r="J85" i="7" s="1"/>
  <c r="E85" i="7"/>
  <c r="H84" i="7" s="1"/>
  <c r="AW84" i="7"/>
  <c r="AU84" i="7"/>
  <c r="AS84" i="7"/>
  <c r="AG84" i="7"/>
  <c r="K84" i="7"/>
  <c r="L84" i="7" s="1"/>
  <c r="I84" i="7"/>
  <c r="J84" i="7" s="1"/>
  <c r="E84" i="7"/>
  <c r="AW83" i="7"/>
  <c r="AV83" i="7"/>
  <c r="AU83" i="7"/>
  <c r="AS83" i="7"/>
  <c r="AG83" i="7"/>
  <c r="L83" i="7"/>
  <c r="R83" i="7" s="1"/>
  <c r="K83" i="7"/>
  <c r="J83" i="7"/>
  <c r="I83" i="7"/>
  <c r="H83" i="7"/>
  <c r="E83" i="7"/>
  <c r="AW82" i="7"/>
  <c r="AU82" i="7"/>
  <c r="AS82" i="7"/>
  <c r="AG82" i="7"/>
  <c r="L82" i="7"/>
  <c r="K82" i="7"/>
  <c r="H82" i="7"/>
  <c r="I82" i="7" s="1"/>
  <c r="J82" i="7" s="1"/>
  <c r="E82" i="7"/>
  <c r="H81" i="7" s="1"/>
  <c r="I81" i="7" s="1"/>
  <c r="J81" i="7" s="1"/>
  <c r="AW81" i="7"/>
  <c r="AS81" i="7"/>
  <c r="AG81" i="7"/>
  <c r="L81" i="7"/>
  <c r="K81" i="7"/>
  <c r="E81" i="7"/>
  <c r="H80" i="7" s="1"/>
  <c r="I80" i="7" s="1"/>
  <c r="J80" i="7" s="1"/>
  <c r="AW80" i="7"/>
  <c r="AU80" i="7"/>
  <c r="AS80" i="7"/>
  <c r="AG80" i="7"/>
  <c r="E80" i="7"/>
  <c r="AW79" i="7"/>
  <c r="AU79" i="7"/>
  <c r="AS79" i="7"/>
  <c r="AG79" i="7"/>
  <c r="R79" i="7"/>
  <c r="K79" i="7"/>
  <c r="L79" i="7" s="1"/>
  <c r="H79" i="7"/>
  <c r="I79" i="7" s="1"/>
  <c r="J79" i="7" s="1"/>
  <c r="E79" i="7"/>
  <c r="H78" i="7" s="1"/>
  <c r="I78" i="7" s="1"/>
  <c r="J78" i="7" s="1"/>
  <c r="AW78" i="7"/>
  <c r="AU78" i="7"/>
  <c r="AS78" i="7"/>
  <c r="AG78" i="7"/>
  <c r="K78" i="7"/>
  <c r="L78" i="7" s="1"/>
  <c r="E78" i="7"/>
  <c r="AW77" i="7"/>
  <c r="AU77" i="7"/>
  <c r="AS77" i="7"/>
  <c r="AG77" i="7"/>
  <c r="K77" i="7"/>
  <c r="L77" i="7" s="1"/>
  <c r="H77" i="7"/>
  <c r="I77" i="7" s="1"/>
  <c r="J77" i="7" s="1"/>
  <c r="E77" i="7"/>
  <c r="AW76" i="7"/>
  <c r="AS76" i="7"/>
  <c r="AG76" i="7"/>
  <c r="L76" i="7"/>
  <c r="K76" i="7"/>
  <c r="H76" i="7"/>
  <c r="I76" i="7" s="1"/>
  <c r="J76" i="7" s="1"/>
  <c r="E76" i="7"/>
  <c r="B76" i="7"/>
  <c r="AV90" i="7" s="1"/>
  <c r="AW75" i="7"/>
  <c r="AU75" i="7"/>
  <c r="AS75" i="7"/>
  <c r="AG75" i="7"/>
  <c r="K75" i="7"/>
  <c r="L75" i="7" s="1"/>
  <c r="H75" i="7"/>
  <c r="I75" i="7" s="1"/>
  <c r="J75" i="7" s="1"/>
  <c r="E75" i="7"/>
  <c r="AW74" i="7"/>
  <c r="AV74" i="7"/>
  <c r="AU74" i="7"/>
  <c r="AS74" i="7"/>
  <c r="AG74" i="7"/>
  <c r="R74" i="7"/>
  <c r="K74" i="7"/>
  <c r="L74" i="7" s="1"/>
  <c r="O74" i="7" s="1"/>
  <c r="J74" i="7"/>
  <c r="I74" i="7"/>
  <c r="H74" i="7"/>
  <c r="B74" i="7"/>
  <c r="K85" i="7" s="1"/>
  <c r="L85" i="7" s="1"/>
  <c r="R85" i="7" s="1"/>
  <c r="E70" i="7"/>
  <c r="H69" i="7" s="1"/>
  <c r="I69" i="7" s="1"/>
  <c r="J69" i="7" s="1"/>
  <c r="AE69" i="7"/>
  <c r="AD69" i="7"/>
  <c r="L69" i="7"/>
  <c r="R69" i="7" s="1"/>
  <c r="K69" i="7"/>
  <c r="E69" i="7"/>
  <c r="H68" i="7" s="1"/>
  <c r="I68" i="7" s="1"/>
  <c r="J68" i="7" s="1"/>
  <c r="AE68" i="7"/>
  <c r="AD68" i="7"/>
  <c r="L68" i="7"/>
  <c r="K68" i="7"/>
  <c r="E68" i="7"/>
  <c r="AE67" i="7"/>
  <c r="AD67" i="7"/>
  <c r="R67" i="7"/>
  <c r="K67" i="7"/>
  <c r="L67" i="7" s="1"/>
  <c r="I67" i="7"/>
  <c r="J67" i="7" s="1"/>
  <c r="H67" i="7"/>
  <c r="E67" i="7"/>
  <c r="AE66" i="7"/>
  <c r="AD66" i="7"/>
  <c r="AC66" i="7"/>
  <c r="H66" i="7"/>
  <c r="I66" i="7" s="1"/>
  <c r="J66" i="7" s="1"/>
  <c r="E66" i="7"/>
  <c r="AE65" i="7"/>
  <c r="AD65" i="7"/>
  <c r="AC65" i="7"/>
  <c r="I65" i="7"/>
  <c r="J65" i="7" s="1"/>
  <c r="H65" i="7"/>
  <c r="E65" i="7"/>
  <c r="AE64" i="7"/>
  <c r="AC64" i="7"/>
  <c r="H64" i="7"/>
  <c r="I64" i="7" s="1"/>
  <c r="J64" i="7" s="1"/>
  <c r="E64" i="7"/>
  <c r="H63" i="7" s="1"/>
  <c r="I63" i="7" s="1"/>
  <c r="J63" i="7" s="1"/>
  <c r="AE63" i="7"/>
  <c r="L63" i="7"/>
  <c r="R63" i="7" s="1"/>
  <c r="K63" i="7"/>
  <c r="E63" i="7"/>
  <c r="H62" i="7" s="1"/>
  <c r="I62" i="7" s="1"/>
  <c r="J62" i="7" s="1"/>
  <c r="AE62" i="7"/>
  <c r="AD62" i="7"/>
  <c r="L62" i="7"/>
  <c r="K62" i="7"/>
  <c r="E62" i="7"/>
  <c r="H61" i="7" s="1"/>
  <c r="I61" i="7" s="1"/>
  <c r="AE61" i="7"/>
  <c r="AD61" i="7"/>
  <c r="R61" i="7"/>
  <c r="L61" i="7"/>
  <c r="K61" i="7"/>
  <c r="J61" i="7"/>
  <c r="E61" i="7"/>
  <c r="AE60" i="7"/>
  <c r="AD60" i="7"/>
  <c r="R60" i="7"/>
  <c r="K60" i="7"/>
  <c r="L60" i="7" s="1"/>
  <c r="J60" i="7"/>
  <c r="I60" i="7"/>
  <c r="H60" i="7"/>
  <c r="E60" i="7"/>
  <c r="B60" i="7"/>
  <c r="AD63" i="7" s="1"/>
  <c r="AE59" i="7"/>
  <c r="AD59" i="7"/>
  <c r="R59" i="7"/>
  <c r="K59" i="7"/>
  <c r="L59" i="7" s="1"/>
  <c r="J59" i="7"/>
  <c r="I59" i="7"/>
  <c r="H59" i="7"/>
  <c r="E59" i="7"/>
  <c r="AE58" i="7"/>
  <c r="AD58" i="7"/>
  <c r="AC58" i="7"/>
  <c r="H58" i="7"/>
  <c r="I58" i="7" s="1"/>
  <c r="J58" i="7" s="1"/>
  <c r="B58" i="7"/>
  <c r="AC69" i="7" s="1"/>
  <c r="E54" i="7"/>
  <c r="AT53" i="7"/>
  <c r="AS53" i="7"/>
  <c r="AP53" i="7"/>
  <c r="AA53" i="7"/>
  <c r="H53" i="7"/>
  <c r="I53" i="7" s="1"/>
  <c r="J53" i="7" s="1"/>
  <c r="E53" i="7"/>
  <c r="AT52" i="7"/>
  <c r="AP52" i="7"/>
  <c r="AA52" i="7"/>
  <c r="H52" i="7"/>
  <c r="I52" i="7" s="1"/>
  <c r="J52" i="7" s="1"/>
  <c r="E52" i="7"/>
  <c r="AT51" i="7"/>
  <c r="AP51" i="7"/>
  <c r="AA51" i="7"/>
  <c r="H51" i="7"/>
  <c r="I51" i="7" s="1"/>
  <c r="J51" i="7" s="1"/>
  <c r="E51" i="7"/>
  <c r="AT50" i="7"/>
  <c r="AS50" i="7"/>
  <c r="AP50" i="7"/>
  <c r="AA50" i="7"/>
  <c r="J50" i="7"/>
  <c r="I50" i="7"/>
  <c r="H50" i="7"/>
  <c r="E50" i="7"/>
  <c r="AT49" i="7"/>
  <c r="AS49" i="7"/>
  <c r="AP49" i="7"/>
  <c r="AA49" i="7"/>
  <c r="J49" i="7"/>
  <c r="I49" i="7"/>
  <c r="H49" i="7"/>
  <c r="E49" i="7"/>
  <c r="AT48" i="7"/>
  <c r="AP48" i="7"/>
  <c r="AA48" i="7"/>
  <c r="H48" i="7"/>
  <c r="I48" i="7" s="1"/>
  <c r="J48" i="7" s="1"/>
  <c r="E48" i="7"/>
  <c r="H47" i="7" s="1"/>
  <c r="I47" i="7" s="1"/>
  <c r="J47" i="7" s="1"/>
  <c r="AT47" i="7"/>
  <c r="AP47" i="7"/>
  <c r="AA47" i="7"/>
  <c r="E47" i="7"/>
  <c r="H46" i="7" s="1"/>
  <c r="I46" i="7" s="1"/>
  <c r="J46" i="7" s="1"/>
  <c r="AT46" i="7"/>
  <c r="AP46" i="7"/>
  <c r="AA46" i="7"/>
  <c r="E46" i="7"/>
  <c r="AT45" i="7"/>
  <c r="AS45" i="7"/>
  <c r="AP45" i="7"/>
  <c r="AA45" i="7"/>
  <c r="I45" i="7"/>
  <c r="J45" i="7" s="1"/>
  <c r="H45" i="7"/>
  <c r="E45" i="7"/>
  <c r="AT44" i="7"/>
  <c r="AS44" i="7"/>
  <c r="AP44" i="7"/>
  <c r="AA44" i="7"/>
  <c r="J44" i="7"/>
  <c r="I44" i="7"/>
  <c r="H44" i="7"/>
  <c r="E44" i="7"/>
  <c r="B44" i="7"/>
  <c r="AT43" i="7"/>
  <c r="AP43" i="7"/>
  <c r="AA43" i="7"/>
  <c r="H43" i="7"/>
  <c r="I43" i="7" s="1"/>
  <c r="J43" i="7" s="1"/>
  <c r="E43" i="7"/>
  <c r="AT42" i="7"/>
  <c r="AP42" i="7"/>
  <c r="AA42" i="7"/>
  <c r="H42" i="7"/>
  <c r="I42" i="7" s="1"/>
  <c r="J42" i="7" s="1"/>
  <c r="E39" i="7"/>
  <c r="AT38" i="7"/>
  <c r="AP38" i="7"/>
  <c r="AM38" i="7"/>
  <c r="AD38" i="7"/>
  <c r="AA38" i="7"/>
  <c r="H38" i="7"/>
  <c r="I38" i="7" s="1"/>
  <c r="J38" i="7" s="1"/>
  <c r="E38" i="7"/>
  <c r="H37" i="7" s="1"/>
  <c r="I37" i="7" s="1"/>
  <c r="J37" i="7" s="1"/>
  <c r="AT37" i="7"/>
  <c r="AP37" i="7"/>
  <c r="AM37" i="7"/>
  <c r="AD37" i="7"/>
  <c r="AA37" i="7"/>
  <c r="E37" i="7"/>
  <c r="AT36" i="7"/>
  <c r="AP36" i="7"/>
  <c r="AM36" i="7"/>
  <c r="AD36" i="7"/>
  <c r="AA36" i="7"/>
  <c r="H36" i="7"/>
  <c r="I36" i="7" s="1"/>
  <c r="J36" i="7" s="1"/>
  <c r="E36" i="7"/>
  <c r="H35" i="7" s="1"/>
  <c r="I35" i="7" s="1"/>
  <c r="J35" i="7" s="1"/>
  <c r="AT35" i="7"/>
  <c r="AP35" i="7"/>
  <c r="AM35" i="7"/>
  <c r="AD35" i="7"/>
  <c r="AA35" i="7"/>
  <c r="E35" i="7"/>
  <c r="AT34" i="7"/>
  <c r="AP34" i="7"/>
  <c r="AM34" i="7"/>
  <c r="AD34" i="7"/>
  <c r="AA34" i="7"/>
  <c r="H34" i="7"/>
  <c r="I34" i="7" s="1"/>
  <c r="J34" i="7" s="1"/>
  <c r="E34" i="7"/>
  <c r="H33" i="7" s="1"/>
  <c r="I33" i="7" s="1"/>
  <c r="J33" i="7" s="1"/>
  <c r="AT33" i="7"/>
  <c r="AP33" i="7"/>
  <c r="AM33" i="7"/>
  <c r="AD33" i="7"/>
  <c r="AA33" i="7"/>
  <c r="E33" i="7"/>
  <c r="AT32" i="7"/>
  <c r="AP32" i="7"/>
  <c r="AM32" i="7"/>
  <c r="AD32" i="7"/>
  <c r="AA32" i="7"/>
  <c r="H32" i="7"/>
  <c r="I32" i="7" s="1"/>
  <c r="J32" i="7" s="1"/>
  <c r="E32" i="7"/>
  <c r="H31" i="7" s="1"/>
  <c r="I31" i="7" s="1"/>
  <c r="J31" i="7" s="1"/>
  <c r="AT31" i="7"/>
  <c r="AP31" i="7"/>
  <c r="AM31" i="7"/>
  <c r="AD31" i="7"/>
  <c r="AA31" i="7"/>
  <c r="E31" i="7"/>
  <c r="AT30" i="7"/>
  <c r="AP30" i="7"/>
  <c r="AM30" i="7"/>
  <c r="AD30" i="7"/>
  <c r="AA30" i="7"/>
  <c r="H30" i="7"/>
  <c r="I30" i="7" s="1"/>
  <c r="J30" i="7" s="1"/>
  <c r="E30" i="7"/>
  <c r="H29" i="7" s="1"/>
  <c r="I29" i="7" s="1"/>
  <c r="J29" i="7" s="1"/>
  <c r="AT29" i="7"/>
  <c r="AP29" i="7"/>
  <c r="AM29" i="7"/>
  <c r="AD29" i="7"/>
  <c r="AA29" i="7"/>
  <c r="E29" i="7"/>
  <c r="H28" i="7" s="1"/>
  <c r="I28" i="7" s="1"/>
  <c r="J28" i="7" s="1"/>
  <c r="B29" i="7"/>
  <c r="AS34" i="7" s="1"/>
  <c r="AT28" i="7"/>
  <c r="AP28" i="7"/>
  <c r="AM28" i="7"/>
  <c r="AD28" i="7"/>
  <c r="AA28" i="7"/>
  <c r="E28" i="7"/>
  <c r="AT27" i="7"/>
  <c r="AP27" i="7"/>
  <c r="AM27" i="7"/>
  <c r="AD27" i="7"/>
  <c r="AA27" i="7"/>
  <c r="H27" i="7"/>
  <c r="I27" i="7" s="1"/>
  <c r="J27" i="7" s="1"/>
  <c r="K15" i="7"/>
  <c r="I5" i="7"/>
  <c r="G5" i="7"/>
  <c r="B42" i="7" s="1"/>
  <c r="I2" i="7"/>
  <c r="G2" i="7"/>
  <c r="B27" i="7" s="1"/>
  <c r="E102" i="6"/>
  <c r="AZ101" i="6"/>
  <c r="AW101" i="6"/>
  <c r="AV101" i="6"/>
  <c r="AS101" i="6"/>
  <c r="AG101" i="6"/>
  <c r="I101" i="6"/>
  <c r="J101" i="6" s="1"/>
  <c r="H101" i="6"/>
  <c r="E101" i="6"/>
  <c r="H100" i="6" s="1"/>
  <c r="I100" i="6" s="1"/>
  <c r="J100" i="6" s="1"/>
  <c r="AZ100" i="6"/>
  <c r="AW100" i="6"/>
  <c r="AV100" i="6"/>
  <c r="AU100" i="6"/>
  <c r="AS100" i="6"/>
  <c r="AG100" i="6"/>
  <c r="K100" i="6"/>
  <c r="L100" i="6" s="1"/>
  <c r="E100" i="6"/>
  <c r="H99" i="6" s="1"/>
  <c r="I99" i="6" s="1"/>
  <c r="J99" i="6" s="1"/>
  <c r="AZ99" i="6"/>
  <c r="AW99" i="6"/>
  <c r="AV99" i="6"/>
  <c r="AU99" i="6"/>
  <c r="AS99" i="6"/>
  <c r="AG99" i="6"/>
  <c r="E99" i="6"/>
  <c r="H98" i="6" s="1"/>
  <c r="I98" i="6" s="1"/>
  <c r="J98" i="6" s="1"/>
  <c r="AZ98" i="6"/>
  <c r="AW98" i="6"/>
  <c r="AV98" i="6"/>
  <c r="AS98" i="6"/>
  <c r="AG98" i="6"/>
  <c r="K98" i="6"/>
  <c r="L98" i="6" s="1"/>
  <c r="E98" i="6"/>
  <c r="AZ97" i="6"/>
  <c r="AW97" i="6"/>
  <c r="AV97" i="6"/>
  <c r="AU97" i="6"/>
  <c r="AS97" i="6"/>
  <c r="AG97" i="6"/>
  <c r="H97" i="6"/>
  <c r="I97" i="6" s="1"/>
  <c r="J97" i="6" s="1"/>
  <c r="E97" i="6"/>
  <c r="H96" i="6" s="1"/>
  <c r="I96" i="6" s="1"/>
  <c r="J96" i="6" s="1"/>
  <c r="AZ96" i="6"/>
  <c r="AW96" i="6"/>
  <c r="AV96" i="6"/>
  <c r="AS96" i="6"/>
  <c r="AG96" i="6"/>
  <c r="K96" i="6"/>
  <c r="L96" i="6" s="1"/>
  <c r="E96" i="6"/>
  <c r="H95" i="6" s="1"/>
  <c r="I95" i="6" s="1"/>
  <c r="J95" i="6" s="1"/>
  <c r="AZ95" i="6"/>
  <c r="AW95" i="6"/>
  <c r="AV95" i="6"/>
  <c r="AU95" i="6"/>
  <c r="AS95" i="6"/>
  <c r="AG95" i="6"/>
  <c r="E95" i="6"/>
  <c r="AZ94" i="6"/>
  <c r="AW94" i="6"/>
  <c r="AV94" i="6"/>
  <c r="AS94" i="6"/>
  <c r="AG94" i="6"/>
  <c r="H94" i="6"/>
  <c r="I94" i="6" s="1"/>
  <c r="J94" i="6" s="1"/>
  <c r="E94" i="6"/>
  <c r="H93" i="6" s="1"/>
  <c r="AZ93" i="6"/>
  <c r="AW93" i="6"/>
  <c r="AV93" i="6"/>
  <c r="AU93" i="6"/>
  <c r="AS93" i="6"/>
  <c r="AG93" i="6"/>
  <c r="I93" i="6"/>
  <c r="J93" i="6" s="1"/>
  <c r="E93" i="6"/>
  <c r="AZ92" i="6"/>
  <c r="AW92" i="6"/>
  <c r="AV92" i="6"/>
  <c r="AS92" i="6"/>
  <c r="AG92" i="6"/>
  <c r="H92" i="6"/>
  <c r="I92" i="6" s="1"/>
  <c r="J92" i="6" s="1"/>
  <c r="E92" i="6"/>
  <c r="H91" i="6" s="1"/>
  <c r="I91" i="6" s="1"/>
  <c r="J91" i="6" s="1"/>
  <c r="AZ91" i="6"/>
  <c r="AW91" i="6"/>
  <c r="AV91" i="6"/>
  <c r="AU91" i="6"/>
  <c r="AS91" i="6"/>
  <c r="AG91" i="6"/>
  <c r="R91" i="6"/>
  <c r="K91" i="6"/>
  <c r="L91" i="6" s="1"/>
  <c r="E91" i="6"/>
  <c r="AZ90" i="6"/>
  <c r="AW90" i="6"/>
  <c r="AV90" i="6"/>
  <c r="AS90" i="6"/>
  <c r="AG90" i="6"/>
  <c r="H90" i="6"/>
  <c r="I90" i="6" s="1"/>
  <c r="J90" i="6" s="1"/>
  <c r="B90" i="6"/>
  <c r="E86" i="6"/>
  <c r="H85" i="6" s="1"/>
  <c r="AW85" i="6"/>
  <c r="AV85" i="6"/>
  <c r="AU85" i="6"/>
  <c r="AS85" i="6"/>
  <c r="AG85" i="6"/>
  <c r="R85" i="6"/>
  <c r="K85" i="6"/>
  <c r="L85" i="6" s="1"/>
  <c r="I85" i="6"/>
  <c r="J85" i="6" s="1"/>
  <c r="E85" i="6"/>
  <c r="AW84" i="6"/>
  <c r="AV84" i="6"/>
  <c r="AU84" i="6"/>
  <c r="AS84" i="6"/>
  <c r="AG84" i="6"/>
  <c r="K84" i="6"/>
  <c r="L84" i="6" s="1"/>
  <c r="H84" i="6"/>
  <c r="I84" i="6" s="1"/>
  <c r="J84" i="6" s="1"/>
  <c r="E84" i="6"/>
  <c r="AW83" i="6"/>
  <c r="AV83" i="6"/>
  <c r="AS83" i="6"/>
  <c r="AG83" i="6"/>
  <c r="L83" i="6"/>
  <c r="R83" i="6" s="1"/>
  <c r="K83" i="6"/>
  <c r="H83" i="6"/>
  <c r="I83" i="6" s="1"/>
  <c r="J83" i="6" s="1"/>
  <c r="E83" i="6"/>
  <c r="AW82" i="6"/>
  <c r="AV82" i="6"/>
  <c r="AS82" i="6"/>
  <c r="AG82" i="6"/>
  <c r="H82" i="6"/>
  <c r="I82" i="6" s="1"/>
  <c r="J82" i="6" s="1"/>
  <c r="E82" i="6"/>
  <c r="AW81" i="6"/>
  <c r="AV81" i="6"/>
  <c r="AU81" i="6"/>
  <c r="AS81" i="6"/>
  <c r="AG81" i="6"/>
  <c r="I81" i="6"/>
  <c r="J81" i="6" s="1"/>
  <c r="H81" i="6"/>
  <c r="E81" i="6"/>
  <c r="AW80" i="6"/>
  <c r="AV80" i="6"/>
  <c r="AU80" i="6"/>
  <c r="AS80" i="6"/>
  <c r="AG80" i="6"/>
  <c r="K80" i="6"/>
  <c r="L80" i="6" s="1"/>
  <c r="I80" i="6"/>
  <c r="J80" i="6" s="1"/>
  <c r="H80" i="6"/>
  <c r="E80" i="6"/>
  <c r="AW79" i="6"/>
  <c r="AV79" i="6"/>
  <c r="AU79" i="6"/>
  <c r="AS79" i="6"/>
  <c r="AG79" i="6"/>
  <c r="K79" i="6"/>
  <c r="L79" i="6" s="1"/>
  <c r="J79" i="6"/>
  <c r="I79" i="6"/>
  <c r="H79" i="6"/>
  <c r="E79" i="6"/>
  <c r="AW78" i="6"/>
  <c r="AV78" i="6"/>
  <c r="AU78" i="6"/>
  <c r="AS78" i="6"/>
  <c r="AG78" i="6"/>
  <c r="L78" i="6"/>
  <c r="R78" i="6" s="1"/>
  <c r="K78" i="6"/>
  <c r="H78" i="6"/>
  <c r="I78" i="6" s="1"/>
  <c r="J78" i="6" s="1"/>
  <c r="E78" i="6"/>
  <c r="H77" i="6" s="1"/>
  <c r="I77" i="6" s="1"/>
  <c r="J77" i="6" s="1"/>
  <c r="AW77" i="6"/>
  <c r="AV77" i="6"/>
  <c r="AS77" i="6"/>
  <c r="AG77" i="6"/>
  <c r="E77" i="6"/>
  <c r="AW76" i="6"/>
  <c r="AV76" i="6"/>
  <c r="AU76" i="6"/>
  <c r="AS76" i="6"/>
  <c r="AG76" i="6"/>
  <c r="H76" i="6"/>
  <c r="I76" i="6" s="1"/>
  <c r="J76" i="6" s="1"/>
  <c r="E76" i="6"/>
  <c r="AW75" i="6"/>
  <c r="AV75" i="6"/>
  <c r="AU75" i="6"/>
  <c r="AS75" i="6"/>
  <c r="AG75" i="6"/>
  <c r="R75" i="6"/>
  <c r="K75" i="6"/>
  <c r="L75" i="6" s="1"/>
  <c r="J75" i="6"/>
  <c r="I75" i="6"/>
  <c r="H75" i="6"/>
  <c r="E75" i="6"/>
  <c r="AW74" i="6"/>
  <c r="AV74" i="6"/>
  <c r="AU74" i="6"/>
  <c r="AS74" i="6"/>
  <c r="AG74" i="6"/>
  <c r="L74" i="6"/>
  <c r="O74" i="6" s="1"/>
  <c r="P74" i="6" s="1"/>
  <c r="Q74" i="6" s="1"/>
  <c r="K74" i="6"/>
  <c r="J74" i="6"/>
  <c r="I74" i="6"/>
  <c r="H74" i="6"/>
  <c r="B74" i="6"/>
  <c r="AU83" i="6" s="1"/>
  <c r="E70" i="6"/>
  <c r="H69" i="6" s="1"/>
  <c r="I69" i="6" s="1"/>
  <c r="J69" i="6" s="1"/>
  <c r="AE69" i="6"/>
  <c r="AD69" i="6"/>
  <c r="K69" i="6"/>
  <c r="L69" i="6" s="1"/>
  <c r="E69" i="6"/>
  <c r="H68" i="6" s="1"/>
  <c r="I68" i="6" s="1"/>
  <c r="J68" i="6" s="1"/>
  <c r="AE68" i="6"/>
  <c r="AD68" i="6"/>
  <c r="R68" i="6"/>
  <c r="L68" i="6"/>
  <c r="K68" i="6"/>
  <c r="E68" i="6"/>
  <c r="H67" i="6" s="1"/>
  <c r="I67" i="6" s="1"/>
  <c r="J67" i="6" s="1"/>
  <c r="AE67" i="6"/>
  <c r="AD67" i="6"/>
  <c r="L67" i="6"/>
  <c r="R67" i="6" s="1"/>
  <c r="K67" i="6"/>
  <c r="E67" i="6"/>
  <c r="AE66" i="6"/>
  <c r="AD66" i="6"/>
  <c r="R66" i="6"/>
  <c r="K66" i="6"/>
  <c r="L66" i="6" s="1"/>
  <c r="I66" i="6"/>
  <c r="J66" i="6" s="1"/>
  <c r="H66" i="6"/>
  <c r="E66" i="6"/>
  <c r="AE65" i="6"/>
  <c r="AD65" i="6"/>
  <c r="AC65" i="6"/>
  <c r="H65" i="6"/>
  <c r="I65" i="6" s="1"/>
  <c r="J65" i="6" s="1"/>
  <c r="E65" i="6"/>
  <c r="AE64" i="6"/>
  <c r="AD64" i="6"/>
  <c r="AC64" i="6"/>
  <c r="I64" i="6"/>
  <c r="J64" i="6" s="1"/>
  <c r="H64" i="6"/>
  <c r="E64" i="6"/>
  <c r="AE63" i="6"/>
  <c r="AD63" i="6"/>
  <c r="AC63" i="6"/>
  <c r="H63" i="6"/>
  <c r="I63" i="6" s="1"/>
  <c r="J63" i="6" s="1"/>
  <c r="E63" i="6"/>
  <c r="AE62" i="6"/>
  <c r="AD62" i="6"/>
  <c r="H62" i="6"/>
  <c r="I62" i="6" s="1"/>
  <c r="J62" i="6" s="1"/>
  <c r="E62" i="6"/>
  <c r="H61" i="6" s="1"/>
  <c r="I61" i="6" s="1"/>
  <c r="J61" i="6" s="1"/>
  <c r="AE61" i="6"/>
  <c r="AD61" i="6"/>
  <c r="L61" i="6"/>
  <c r="R61" i="6" s="1"/>
  <c r="K61" i="6"/>
  <c r="E61" i="6"/>
  <c r="H60" i="6" s="1"/>
  <c r="I60" i="6" s="1"/>
  <c r="J60" i="6" s="1"/>
  <c r="AE60" i="6"/>
  <c r="AD60" i="6"/>
  <c r="L60" i="6"/>
  <c r="R60" i="6" s="1"/>
  <c r="K60" i="6"/>
  <c r="E60" i="6"/>
  <c r="AE59" i="6"/>
  <c r="AD59" i="6"/>
  <c r="R59" i="6"/>
  <c r="K59" i="6"/>
  <c r="L59" i="6" s="1"/>
  <c r="I59" i="6"/>
  <c r="J59" i="6" s="1"/>
  <c r="H59" i="6"/>
  <c r="E59" i="6"/>
  <c r="AE58" i="6"/>
  <c r="AD58" i="6"/>
  <c r="AC58" i="6"/>
  <c r="H58" i="6"/>
  <c r="I58" i="6" s="1"/>
  <c r="J58" i="6" s="1"/>
  <c r="B58" i="6"/>
  <c r="AC68" i="6" s="1"/>
  <c r="E54" i="6"/>
  <c r="AT53" i="6"/>
  <c r="AS53" i="6"/>
  <c r="AP53" i="6"/>
  <c r="AA53" i="6"/>
  <c r="H53" i="6"/>
  <c r="I53" i="6" s="1"/>
  <c r="J53" i="6" s="1"/>
  <c r="E53" i="6"/>
  <c r="AT52" i="6"/>
  <c r="AS52" i="6"/>
  <c r="AP52" i="6"/>
  <c r="AA52" i="6"/>
  <c r="H52" i="6"/>
  <c r="I52" i="6" s="1"/>
  <c r="J52" i="6" s="1"/>
  <c r="E52" i="6"/>
  <c r="AT51" i="6"/>
  <c r="AS51" i="6"/>
  <c r="AP51" i="6"/>
  <c r="AA51" i="6"/>
  <c r="I51" i="6"/>
  <c r="J51" i="6" s="1"/>
  <c r="H51" i="6"/>
  <c r="E51" i="6"/>
  <c r="AT50" i="6"/>
  <c r="AS50" i="6"/>
  <c r="AP50" i="6"/>
  <c r="AA50" i="6"/>
  <c r="I50" i="6"/>
  <c r="J50" i="6" s="1"/>
  <c r="H50" i="6"/>
  <c r="E50" i="6"/>
  <c r="AT49" i="6"/>
  <c r="AS49" i="6"/>
  <c r="AP49" i="6"/>
  <c r="AA49" i="6"/>
  <c r="J49" i="6"/>
  <c r="I49" i="6"/>
  <c r="H49" i="6"/>
  <c r="E49" i="6"/>
  <c r="AT48" i="6"/>
  <c r="AS48" i="6"/>
  <c r="AP48" i="6"/>
  <c r="AA48" i="6"/>
  <c r="H48" i="6"/>
  <c r="I48" i="6" s="1"/>
  <c r="J48" i="6" s="1"/>
  <c r="E48" i="6"/>
  <c r="H47" i="6" s="1"/>
  <c r="I47" i="6" s="1"/>
  <c r="J47" i="6" s="1"/>
  <c r="AT47" i="6"/>
  <c r="AS47" i="6"/>
  <c r="AP47" i="6"/>
  <c r="AA47" i="6"/>
  <c r="E47" i="6"/>
  <c r="AT46" i="6"/>
  <c r="AS46" i="6"/>
  <c r="AP46" i="6"/>
  <c r="AA46" i="6"/>
  <c r="H46" i="6"/>
  <c r="I46" i="6" s="1"/>
  <c r="J46" i="6" s="1"/>
  <c r="E46" i="6"/>
  <c r="AT45" i="6"/>
  <c r="AS45" i="6"/>
  <c r="AP45" i="6"/>
  <c r="AA45" i="6"/>
  <c r="I45" i="6"/>
  <c r="J45" i="6" s="1"/>
  <c r="H45" i="6"/>
  <c r="E45" i="6"/>
  <c r="AT44" i="6"/>
  <c r="AS44" i="6"/>
  <c r="AP44" i="6"/>
  <c r="AA44" i="6"/>
  <c r="J44" i="6"/>
  <c r="I44" i="6"/>
  <c r="H44" i="6"/>
  <c r="E44" i="6"/>
  <c r="AT43" i="6"/>
  <c r="AS43" i="6"/>
  <c r="AP43" i="6"/>
  <c r="AA43" i="6"/>
  <c r="H43" i="6"/>
  <c r="I43" i="6" s="1"/>
  <c r="J43" i="6" s="1"/>
  <c r="E43" i="6"/>
  <c r="AT42" i="6"/>
  <c r="AS42" i="6"/>
  <c r="AP42" i="6"/>
  <c r="AA42" i="6"/>
  <c r="H42" i="6"/>
  <c r="I42" i="6" s="1"/>
  <c r="J42" i="6" s="1"/>
  <c r="E39" i="6"/>
  <c r="H38" i="6" s="1"/>
  <c r="I38" i="6" s="1"/>
  <c r="J38" i="6" s="1"/>
  <c r="AT38" i="6"/>
  <c r="AS38" i="6"/>
  <c r="AR38" i="6"/>
  <c r="AP38" i="6"/>
  <c r="AM38" i="6"/>
  <c r="AD38" i="6"/>
  <c r="AA38" i="6"/>
  <c r="R38" i="6"/>
  <c r="L38" i="6"/>
  <c r="K38" i="6"/>
  <c r="E38" i="6"/>
  <c r="H37" i="6" s="1"/>
  <c r="I37" i="6" s="1"/>
  <c r="J37" i="6" s="1"/>
  <c r="AT37" i="6"/>
  <c r="AS37" i="6"/>
  <c r="AP37" i="6"/>
  <c r="AM37" i="6"/>
  <c r="AD37" i="6"/>
  <c r="AA37" i="6"/>
  <c r="K37" i="6"/>
  <c r="L37" i="6" s="1"/>
  <c r="E37" i="6"/>
  <c r="AT36" i="6"/>
  <c r="AS36" i="6"/>
  <c r="AR36" i="6"/>
  <c r="AP36" i="6"/>
  <c r="AM36" i="6"/>
  <c r="AD36" i="6"/>
  <c r="AA36" i="6"/>
  <c r="K36" i="6"/>
  <c r="L36" i="6" s="1"/>
  <c r="H36" i="6"/>
  <c r="I36" i="6" s="1"/>
  <c r="J36" i="6" s="1"/>
  <c r="E36" i="6"/>
  <c r="AT35" i="6"/>
  <c r="AS35" i="6"/>
  <c r="AP35" i="6"/>
  <c r="AM35" i="6"/>
  <c r="AD35" i="6"/>
  <c r="AA35" i="6"/>
  <c r="R35" i="6"/>
  <c r="K35" i="6"/>
  <c r="L35" i="6" s="1"/>
  <c r="H35" i="6"/>
  <c r="I35" i="6" s="1"/>
  <c r="J35" i="6" s="1"/>
  <c r="E35" i="6"/>
  <c r="AT34" i="6"/>
  <c r="AS34" i="6"/>
  <c r="AR34" i="6"/>
  <c r="AP34" i="6"/>
  <c r="AM34" i="6"/>
  <c r="AD34" i="6"/>
  <c r="AA34" i="6"/>
  <c r="K34" i="6"/>
  <c r="L34" i="6" s="1"/>
  <c r="H34" i="6"/>
  <c r="I34" i="6" s="1"/>
  <c r="J34" i="6" s="1"/>
  <c r="E34" i="6"/>
  <c r="AT33" i="6"/>
  <c r="AS33" i="6"/>
  <c r="AP33" i="6"/>
  <c r="AM33" i="6"/>
  <c r="AD33" i="6"/>
  <c r="AA33" i="6"/>
  <c r="K33" i="6"/>
  <c r="L33" i="6" s="1"/>
  <c r="H33" i="6"/>
  <c r="I33" i="6" s="1"/>
  <c r="J33" i="6" s="1"/>
  <c r="E33" i="6"/>
  <c r="AT32" i="6"/>
  <c r="AS32" i="6"/>
  <c r="AR32" i="6"/>
  <c r="AP32" i="6"/>
  <c r="AM32" i="6"/>
  <c r="AD32" i="6"/>
  <c r="AA32" i="6"/>
  <c r="K32" i="6"/>
  <c r="L32" i="6" s="1"/>
  <c r="H32" i="6"/>
  <c r="I32" i="6" s="1"/>
  <c r="J32" i="6" s="1"/>
  <c r="E32" i="6"/>
  <c r="H31" i="6" s="1"/>
  <c r="AT31" i="6"/>
  <c r="AS31" i="6"/>
  <c r="AP31" i="6"/>
  <c r="AM31" i="6"/>
  <c r="AD31" i="6"/>
  <c r="AA31" i="6"/>
  <c r="R31" i="6"/>
  <c r="L31" i="6"/>
  <c r="K31" i="6"/>
  <c r="I31" i="6"/>
  <c r="J31" i="6" s="1"/>
  <c r="E31" i="6"/>
  <c r="AT30" i="6"/>
  <c r="AS30" i="6"/>
  <c r="AR30" i="6"/>
  <c r="AP30" i="6"/>
  <c r="AM30" i="6"/>
  <c r="AD30" i="6"/>
  <c r="AA30" i="6"/>
  <c r="I30" i="6"/>
  <c r="J30" i="6" s="1"/>
  <c r="H30" i="6"/>
  <c r="E30" i="6"/>
  <c r="H29" i="6" s="1"/>
  <c r="AT29" i="6"/>
  <c r="AS29" i="6"/>
  <c r="AR29" i="6"/>
  <c r="AP29" i="6"/>
  <c r="AM29" i="6"/>
  <c r="AD29" i="6"/>
  <c r="AA29" i="6"/>
  <c r="L29" i="6"/>
  <c r="K29" i="6"/>
  <c r="J29" i="6"/>
  <c r="I29" i="6"/>
  <c r="E29" i="6"/>
  <c r="AT28" i="6"/>
  <c r="AS28" i="6"/>
  <c r="AR28" i="6"/>
  <c r="AP28" i="6"/>
  <c r="AM28" i="6"/>
  <c r="AD28" i="6"/>
  <c r="AA28" i="6"/>
  <c r="I28" i="6"/>
  <c r="J28" i="6" s="1"/>
  <c r="H28" i="6"/>
  <c r="E28" i="6"/>
  <c r="H27" i="6" s="1"/>
  <c r="I27" i="6" s="1"/>
  <c r="J27" i="6" s="1"/>
  <c r="AT27" i="6"/>
  <c r="AS27" i="6"/>
  <c r="AR27" i="6"/>
  <c r="AP27" i="6"/>
  <c r="AM27" i="6"/>
  <c r="AD27" i="6"/>
  <c r="AA27" i="6"/>
  <c r="K27" i="6"/>
  <c r="L27" i="6" s="1"/>
  <c r="B27" i="6"/>
  <c r="AR37" i="6" s="1"/>
  <c r="K15" i="6"/>
  <c r="G5" i="6"/>
  <c r="B42" i="6" s="1"/>
  <c r="G2" i="6"/>
  <c r="E117" i="5"/>
  <c r="AW116" i="5"/>
  <c r="AV116" i="5"/>
  <c r="AS116" i="5"/>
  <c r="AG116" i="5"/>
  <c r="K116" i="5"/>
  <c r="L116" i="5" s="1"/>
  <c r="H116" i="5"/>
  <c r="I116" i="5" s="1"/>
  <c r="J116" i="5" s="1"/>
  <c r="E116" i="5"/>
  <c r="AW115" i="5"/>
  <c r="AV115" i="5"/>
  <c r="AS115" i="5"/>
  <c r="AG115" i="5"/>
  <c r="H115" i="5"/>
  <c r="I115" i="5" s="1"/>
  <c r="J115" i="5" s="1"/>
  <c r="E115" i="5"/>
  <c r="H114" i="5" s="1"/>
  <c r="I114" i="5" s="1"/>
  <c r="J114" i="5" s="1"/>
  <c r="AW114" i="5"/>
  <c r="AV114" i="5"/>
  <c r="AS114" i="5"/>
  <c r="AG114" i="5"/>
  <c r="K114" i="5"/>
  <c r="L114" i="5" s="1"/>
  <c r="E114" i="5"/>
  <c r="AW113" i="5"/>
  <c r="AV113" i="5"/>
  <c r="AU113" i="5"/>
  <c r="AS113" i="5"/>
  <c r="AG113" i="5"/>
  <c r="I113" i="5"/>
  <c r="J113" i="5" s="1"/>
  <c r="H113" i="5"/>
  <c r="E113" i="5"/>
  <c r="AW112" i="5"/>
  <c r="AV112" i="5"/>
  <c r="AU112" i="5"/>
  <c r="AS112" i="5"/>
  <c r="AG112" i="5"/>
  <c r="K112" i="5"/>
  <c r="L112" i="5" s="1"/>
  <c r="J112" i="5"/>
  <c r="H112" i="5"/>
  <c r="I112" i="5" s="1"/>
  <c r="E112" i="5"/>
  <c r="AW111" i="5"/>
  <c r="AV111" i="5"/>
  <c r="AS111" i="5"/>
  <c r="AG111" i="5"/>
  <c r="H111" i="5"/>
  <c r="I111" i="5" s="1"/>
  <c r="J111" i="5" s="1"/>
  <c r="E111" i="5"/>
  <c r="H110" i="5" s="1"/>
  <c r="I110" i="5" s="1"/>
  <c r="J110" i="5" s="1"/>
  <c r="AW110" i="5"/>
  <c r="AV110" i="5"/>
  <c r="AS110" i="5"/>
  <c r="AG110" i="5"/>
  <c r="E110" i="5"/>
  <c r="AW109" i="5"/>
  <c r="AV109" i="5"/>
  <c r="AU109" i="5"/>
  <c r="AS109" i="5"/>
  <c r="AG109" i="5"/>
  <c r="K109" i="5"/>
  <c r="L109" i="5" s="1"/>
  <c r="R109" i="5" s="1"/>
  <c r="H109" i="5"/>
  <c r="I109" i="5" s="1"/>
  <c r="J109" i="5" s="1"/>
  <c r="E109" i="5"/>
  <c r="AW108" i="5"/>
  <c r="AV108" i="5"/>
  <c r="AU108" i="5"/>
  <c r="AS108" i="5"/>
  <c r="AG108" i="5"/>
  <c r="K108" i="5"/>
  <c r="L108" i="5" s="1"/>
  <c r="I108" i="5"/>
  <c r="J108" i="5" s="1"/>
  <c r="H108" i="5"/>
  <c r="E108" i="5"/>
  <c r="AW107" i="5"/>
  <c r="AV107" i="5"/>
  <c r="AU107" i="5"/>
  <c r="AS107" i="5"/>
  <c r="AG107" i="5"/>
  <c r="H107" i="5"/>
  <c r="I107" i="5" s="1"/>
  <c r="J107" i="5" s="1"/>
  <c r="E107" i="5"/>
  <c r="AW106" i="5"/>
  <c r="AV106" i="5"/>
  <c r="AS106" i="5"/>
  <c r="AG106" i="5"/>
  <c r="K106" i="5"/>
  <c r="L106" i="5" s="1"/>
  <c r="H106" i="5"/>
  <c r="I106" i="5" s="1"/>
  <c r="J106" i="5" s="1"/>
  <c r="E106" i="5"/>
  <c r="H105" i="5" s="1"/>
  <c r="I105" i="5" s="1"/>
  <c r="J105" i="5" s="1"/>
  <c r="AW105" i="5"/>
  <c r="AV105" i="5"/>
  <c r="AS105" i="5"/>
  <c r="AG105" i="5"/>
  <c r="B105" i="5"/>
  <c r="E102" i="5"/>
  <c r="H101" i="5" s="1"/>
  <c r="I101" i="5" s="1"/>
  <c r="J101" i="5" s="1"/>
  <c r="AZ101" i="5"/>
  <c r="AW101" i="5"/>
  <c r="AV101" i="5"/>
  <c r="AS101" i="5"/>
  <c r="AG101" i="5"/>
  <c r="E101" i="5"/>
  <c r="H100" i="5" s="1"/>
  <c r="I100" i="5" s="1"/>
  <c r="AZ100" i="5"/>
  <c r="AW100" i="5"/>
  <c r="AV100" i="5"/>
  <c r="AS100" i="5"/>
  <c r="AG100" i="5"/>
  <c r="K100" i="5"/>
  <c r="L100" i="5" s="1"/>
  <c r="J100" i="5"/>
  <c r="E100" i="5"/>
  <c r="AZ99" i="5"/>
  <c r="AW99" i="5"/>
  <c r="AV99" i="5"/>
  <c r="AS99" i="5"/>
  <c r="AG99" i="5"/>
  <c r="H99" i="5"/>
  <c r="I99" i="5" s="1"/>
  <c r="J99" i="5" s="1"/>
  <c r="E99" i="5"/>
  <c r="H98" i="5" s="1"/>
  <c r="I98" i="5" s="1"/>
  <c r="J98" i="5" s="1"/>
  <c r="AZ98" i="5"/>
  <c r="AW98" i="5"/>
  <c r="AV98" i="5"/>
  <c r="AU98" i="5"/>
  <c r="AS98" i="5"/>
  <c r="AG98" i="5"/>
  <c r="E98" i="5"/>
  <c r="AZ97" i="5"/>
  <c r="AW97" i="5"/>
  <c r="AV97" i="5"/>
  <c r="AS97" i="5"/>
  <c r="AG97" i="5"/>
  <c r="H97" i="5"/>
  <c r="I97" i="5" s="1"/>
  <c r="J97" i="5" s="1"/>
  <c r="E97" i="5"/>
  <c r="H96" i="5" s="1"/>
  <c r="I96" i="5" s="1"/>
  <c r="AZ96" i="5"/>
  <c r="AW96" i="5"/>
  <c r="AV96" i="5"/>
  <c r="AS96" i="5"/>
  <c r="AG96" i="5"/>
  <c r="J96" i="5"/>
  <c r="E96" i="5"/>
  <c r="H95" i="5" s="1"/>
  <c r="I95" i="5" s="1"/>
  <c r="J95" i="5" s="1"/>
  <c r="AZ95" i="5"/>
  <c r="AW95" i="5"/>
  <c r="AV95" i="5"/>
  <c r="AU95" i="5"/>
  <c r="AS95" i="5"/>
  <c r="AG95" i="5"/>
  <c r="E95" i="5"/>
  <c r="H94" i="5" s="1"/>
  <c r="I94" i="5" s="1"/>
  <c r="J94" i="5" s="1"/>
  <c r="AZ94" i="5"/>
  <c r="AW94" i="5"/>
  <c r="AV94" i="5"/>
  <c r="AS94" i="5"/>
  <c r="AG94" i="5"/>
  <c r="E94" i="5"/>
  <c r="AZ93" i="5"/>
  <c r="AW93" i="5"/>
  <c r="AV93" i="5"/>
  <c r="AS93" i="5"/>
  <c r="AG93" i="5"/>
  <c r="I93" i="5"/>
  <c r="J93" i="5" s="1"/>
  <c r="H93" i="5"/>
  <c r="E93" i="5"/>
  <c r="AZ92" i="5"/>
  <c r="AW92" i="5"/>
  <c r="AV92" i="5"/>
  <c r="AS92" i="5"/>
  <c r="AG92" i="5"/>
  <c r="H92" i="5"/>
  <c r="I92" i="5" s="1"/>
  <c r="J92" i="5" s="1"/>
  <c r="E92" i="5"/>
  <c r="AZ91" i="5"/>
  <c r="AW91" i="5"/>
  <c r="AV91" i="5"/>
  <c r="AS91" i="5"/>
  <c r="AG91" i="5"/>
  <c r="H91" i="5"/>
  <c r="I91" i="5" s="1"/>
  <c r="J91" i="5" s="1"/>
  <c r="E91" i="5"/>
  <c r="AZ90" i="5"/>
  <c r="AW90" i="5"/>
  <c r="AV90" i="5"/>
  <c r="AS90" i="5"/>
  <c r="AG90" i="5"/>
  <c r="H90" i="5"/>
  <c r="I90" i="5" s="1"/>
  <c r="J90" i="5" s="1"/>
  <c r="B90" i="5"/>
  <c r="K94" i="5" s="1"/>
  <c r="L94" i="5" s="1"/>
  <c r="E86" i="5"/>
  <c r="H85" i="5" s="1"/>
  <c r="I85" i="5" s="1"/>
  <c r="J85" i="5" s="1"/>
  <c r="AW85" i="5"/>
  <c r="AV85" i="5"/>
  <c r="AS85" i="5"/>
  <c r="AG85" i="5"/>
  <c r="K85" i="5"/>
  <c r="L85" i="5" s="1"/>
  <c r="R85" i="5" s="1"/>
  <c r="E85" i="5"/>
  <c r="AW84" i="5"/>
  <c r="AV84" i="5"/>
  <c r="AS84" i="5"/>
  <c r="AG84" i="5"/>
  <c r="K84" i="5"/>
  <c r="L84" i="5" s="1"/>
  <c r="J84" i="5"/>
  <c r="H84" i="5"/>
  <c r="I84" i="5" s="1"/>
  <c r="E84" i="5"/>
  <c r="AW83" i="5"/>
  <c r="AV83" i="5"/>
  <c r="AS83" i="5"/>
  <c r="AG83" i="5"/>
  <c r="H83" i="5"/>
  <c r="I83" i="5" s="1"/>
  <c r="J83" i="5" s="1"/>
  <c r="E83" i="5"/>
  <c r="H82" i="5" s="1"/>
  <c r="I82" i="5" s="1"/>
  <c r="J82" i="5" s="1"/>
  <c r="AW82" i="5"/>
  <c r="AV82" i="5"/>
  <c r="AS82" i="5"/>
  <c r="AG82" i="5"/>
  <c r="E82" i="5"/>
  <c r="H81" i="5" s="1"/>
  <c r="I81" i="5" s="1"/>
  <c r="J81" i="5" s="1"/>
  <c r="AW81" i="5"/>
  <c r="AV81" i="5"/>
  <c r="AS81" i="5"/>
  <c r="AG81" i="5"/>
  <c r="E81" i="5"/>
  <c r="H80" i="5" s="1"/>
  <c r="I80" i="5" s="1"/>
  <c r="J80" i="5" s="1"/>
  <c r="AW80" i="5"/>
  <c r="AV80" i="5"/>
  <c r="AU80" i="5"/>
  <c r="AS80" i="5"/>
  <c r="AG80" i="5"/>
  <c r="E80" i="5"/>
  <c r="AW79" i="5"/>
  <c r="AV79" i="5"/>
  <c r="AS79" i="5"/>
  <c r="AG79" i="5"/>
  <c r="K79" i="5"/>
  <c r="L79" i="5" s="1"/>
  <c r="I79" i="5"/>
  <c r="J79" i="5" s="1"/>
  <c r="H79" i="5"/>
  <c r="E79" i="5"/>
  <c r="AW78" i="5"/>
  <c r="AV78" i="5"/>
  <c r="AS78" i="5"/>
  <c r="AG78" i="5"/>
  <c r="K78" i="5"/>
  <c r="L78" i="5" s="1"/>
  <c r="H78" i="5"/>
  <c r="I78" i="5" s="1"/>
  <c r="J78" i="5" s="1"/>
  <c r="E78" i="5"/>
  <c r="AW77" i="5"/>
  <c r="AV77" i="5"/>
  <c r="AS77" i="5"/>
  <c r="AG77" i="5"/>
  <c r="I77" i="5"/>
  <c r="J77" i="5" s="1"/>
  <c r="H77" i="5"/>
  <c r="E77" i="5"/>
  <c r="AW76" i="5"/>
  <c r="AV76" i="5"/>
  <c r="AU76" i="5"/>
  <c r="AS76" i="5"/>
  <c r="AG76" i="5"/>
  <c r="H76" i="5"/>
  <c r="I76" i="5" s="1"/>
  <c r="J76" i="5" s="1"/>
  <c r="E76" i="5"/>
  <c r="AW75" i="5"/>
  <c r="AV75" i="5"/>
  <c r="AS75" i="5"/>
  <c r="AG75" i="5"/>
  <c r="H75" i="5"/>
  <c r="I75" i="5" s="1"/>
  <c r="J75" i="5" s="1"/>
  <c r="E75" i="5"/>
  <c r="AW74" i="5"/>
  <c r="AV74" i="5"/>
  <c r="AU74" i="5"/>
  <c r="AS74" i="5"/>
  <c r="AG74" i="5"/>
  <c r="I74" i="5"/>
  <c r="J74" i="5" s="1"/>
  <c r="H74" i="5"/>
  <c r="B74" i="5"/>
  <c r="AU81" i="5" s="1"/>
  <c r="E70" i="5"/>
  <c r="AE69" i="5"/>
  <c r="AD69" i="5"/>
  <c r="H69" i="5"/>
  <c r="I69" i="5" s="1"/>
  <c r="J69" i="5" s="1"/>
  <c r="E69" i="5"/>
  <c r="AE68" i="5"/>
  <c r="AD68" i="5"/>
  <c r="H68" i="5"/>
  <c r="I68" i="5" s="1"/>
  <c r="J68" i="5" s="1"/>
  <c r="E68" i="5"/>
  <c r="AE67" i="5"/>
  <c r="AD67" i="5"/>
  <c r="I67" i="5"/>
  <c r="J67" i="5" s="1"/>
  <c r="H67" i="5"/>
  <c r="E67" i="5"/>
  <c r="AE66" i="5"/>
  <c r="AD66" i="5"/>
  <c r="H66" i="5"/>
  <c r="I66" i="5" s="1"/>
  <c r="J66" i="5" s="1"/>
  <c r="E66" i="5"/>
  <c r="AE65" i="5"/>
  <c r="AD65" i="5"/>
  <c r="H65" i="5"/>
  <c r="I65" i="5" s="1"/>
  <c r="J65" i="5" s="1"/>
  <c r="E65" i="5"/>
  <c r="H64" i="5" s="1"/>
  <c r="I64" i="5" s="1"/>
  <c r="J64" i="5" s="1"/>
  <c r="AE64" i="5"/>
  <c r="AD64" i="5"/>
  <c r="E64" i="5"/>
  <c r="H63" i="5" s="1"/>
  <c r="I63" i="5" s="1"/>
  <c r="J63" i="5" s="1"/>
  <c r="AE63" i="5"/>
  <c r="AD63" i="5"/>
  <c r="E63" i="5"/>
  <c r="AE62" i="5"/>
  <c r="AD62" i="5"/>
  <c r="I62" i="5"/>
  <c r="J62" i="5" s="1"/>
  <c r="H62" i="5"/>
  <c r="E62" i="5"/>
  <c r="AE61" i="5"/>
  <c r="AD61" i="5"/>
  <c r="H61" i="5"/>
  <c r="I61" i="5" s="1"/>
  <c r="J61" i="5" s="1"/>
  <c r="E61" i="5"/>
  <c r="AE60" i="5"/>
  <c r="AD60" i="5"/>
  <c r="I60" i="5"/>
  <c r="J60" i="5" s="1"/>
  <c r="H60" i="5"/>
  <c r="E60" i="5"/>
  <c r="AE59" i="5"/>
  <c r="AD59" i="5"/>
  <c r="H59" i="5"/>
  <c r="I59" i="5" s="1"/>
  <c r="J59" i="5" s="1"/>
  <c r="E59" i="5"/>
  <c r="AE58" i="5"/>
  <c r="AD58" i="5"/>
  <c r="H58" i="5"/>
  <c r="I58" i="5" s="1"/>
  <c r="J58" i="5" s="1"/>
  <c r="B58" i="5"/>
  <c r="AC69" i="5" s="1"/>
  <c r="E54" i="5"/>
  <c r="AT53" i="5"/>
  <c r="AS53" i="5"/>
  <c r="AP53" i="5"/>
  <c r="AA53" i="5"/>
  <c r="H53" i="5"/>
  <c r="I53" i="5" s="1"/>
  <c r="J53" i="5" s="1"/>
  <c r="E53" i="5"/>
  <c r="H52" i="5" s="1"/>
  <c r="I52" i="5" s="1"/>
  <c r="J52" i="5" s="1"/>
  <c r="AT52" i="5"/>
  <c r="AS52" i="5"/>
  <c r="AP52" i="5"/>
  <c r="AA52" i="5"/>
  <c r="E52" i="5"/>
  <c r="AT51" i="5"/>
  <c r="AS51" i="5"/>
  <c r="AP51" i="5"/>
  <c r="AA51" i="5"/>
  <c r="H51" i="5"/>
  <c r="I51" i="5" s="1"/>
  <c r="J51" i="5" s="1"/>
  <c r="E51" i="5"/>
  <c r="H50" i="5" s="1"/>
  <c r="I50" i="5" s="1"/>
  <c r="J50" i="5" s="1"/>
  <c r="AT50" i="5"/>
  <c r="AS50" i="5"/>
  <c r="AP50" i="5"/>
  <c r="AA50" i="5"/>
  <c r="E50" i="5"/>
  <c r="AT49" i="5"/>
  <c r="AS49" i="5"/>
  <c r="AP49" i="5"/>
  <c r="AA49" i="5"/>
  <c r="I49" i="5"/>
  <c r="J49" i="5" s="1"/>
  <c r="H49" i="5"/>
  <c r="E49" i="5"/>
  <c r="AT48" i="5"/>
  <c r="AS48" i="5"/>
  <c r="AP48" i="5"/>
  <c r="AA48" i="5"/>
  <c r="H48" i="5"/>
  <c r="I48" i="5" s="1"/>
  <c r="J48" i="5" s="1"/>
  <c r="E48" i="5"/>
  <c r="AT47" i="5"/>
  <c r="AS47" i="5"/>
  <c r="AP47" i="5"/>
  <c r="AA47" i="5"/>
  <c r="I47" i="5"/>
  <c r="J47" i="5" s="1"/>
  <c r="H47" i="5"/>
  <c r="E47" i="5"/>
  <c r="AT46" i="5"/>
  <c r="AS46" i="5"/>
  <c r="AP46" i="5"/>
  <c r="AA46" i="5"/>
  <c r="H46" i="5"/>
  <c r="I46" i="5" s="1"/>
  <c r="J46" i="5" s="1"/>
  <c r="E46" i="5"/>
  <c r="AT45" i="5"/>
  <c r="AS45" i="5"/>
  <c r="AP45" i="5"/>
  <c r="AA45" i="5"/>
  <c r="H45" i="5"/>
  <c r="I45" i="5" s="1"/>
  <c r="J45" i="5" s="1"/>
  <c r="E45" i="5"/>
  <c r="AT44" i="5"/>
  <c r="AS44" i="5"/>
  <c r="AP44" i="5"/>
  <c r="AA44" i="5"/>
  <c r="I44" i="5"/>
  <c r="J44" i="5" s="1"/>
  <c r="H44" i="5"/>
  <c r="E44" i="5"/>
  <c r="AT43" i="5"/>
  <c r="AS43" i="5"/>
  <c r="AP43" i="5"/>
  <c r="AA43" i="5"/>
  <c r="H43" i="5"/>
  <c r="I43" i="5" s="1"/>
  <c r="J43" i="5" s="1"/>
  <c r="E43" i="5"/>
  <c r="AT42" i="5"/>
  <c r="AS42" i="5"/>
  <c r="AP42" i="5"/>
  <c r="AA42" i="5"/>
  <c r="I42" i="5"/>
  <c r="J42" i="5" s="1"/>
  <c r="H42" i="5"/>
  <c r="E39" i="5"/>
  <c r="H38" i="5" s="1"/>
  <c r="I38" i="5" s="1"/>
  <c r="J38" i="5" s="1"/>
  <c r="AT38" i="5"/>
  <c r="AS38" i="5"/>
  <c r="AP38" i="5"/>
  <c r="AM38" i="5"/>
  <c r="AD38" i="5"/>
  <c r="AA38" i="5"/>
  <c r="K38" i="5"/>
  <c r="L38" i="5" s="1"/>
  <c r="E38" i="5"/>
  <c r="AT37" i="5"/>
  <c r="AS37" i="5"/>
  <c r="AP37" i="5"/>
  <c r="AM37" i="5"/>
  <c r="AD37" i="5"/>
  <c r="AA37" i="5"/>
  <c r="H37" i="5"/>
  <c r="I37" i="5" s="1"/>
  <c r="J37" i="5" s="1"/>
  <c r="E37" i="5"/>
  <c r="AT36" i="5"/>
  <c r="AS36" i="5"/>
  <c r="AR36" i="5"/>
  <c r="AP36" i="5"/>
  <c r="AM36" i="5"/>
  <c r="AD36" i="5"/>
  <c r="AA36" i="5"/>
  <c r="K36" i="5"/>
  <c r="L36" i="5" s="1"/>
  <c r="I36" i="5"/>
  <c r="J36" i="5" s="1"/>
  <c r="H36" i="5"/>
  <c r="E36" i="5"/>
  <c r="AT35" i="5"/>
  <c r="AS35" i="5"/>
  <c r="AP35" i="5"/>
  <c r="AM35" i="5"/>
  <c r="AD35" i="5"/>
  <c r="AA35" i="5"/>
  <c r="H35" i="5"/>
  <c r="I35" i="5" s="1"/>
  <c r="J35" i="5" s="1"/>
  <c r="E35" i="5"/>
  <c r="AT34" i="5"/>
  <c r="AS34" i="5"/>
  <c r="AR34" i="5"/>
  <c r="AP34" i="5"/>
  <c r="AM34" i="5"/>
  <c r="AD34" i="5"/>
  <c r="AA34" i="5"/>
  <c r="K34" i="5"/>
  <c r="L34" i="5" s="1"/>
  <c r="I34" i="5"/>
  <c r="J34" i="5" s="1"/>
  <c r="H34" i="5"/>
  <c r="E34" i="5"/>
  <c r="AT33" i="5"/>
  <c r="AS33" i="5"/>
  <c r="AP33" i="5"/>
  <c r="AM33" i="5"/>
  <c r="AD33" i="5"/>
  <c r="AA33" i="5"/>
  <c r="H33" i="5"/>
  <c r="I33" i="5" s="1"/>
  <c r="J33" i="5" s="1"/>
  <c r="E33" i="5"/>
  <c r="AT32" i="5"/>
  <c r="AS32" i="5"/>
  <c r="AR32" i="5"/>
  <c r="AP32" i="5"/>
  <c r="AM32" i="5"/>
  <c r="AD32" i="5"/>
  <c r="AA32" i="5"/>
  <c r="K32" i="5"/>
  <c r="L32" i="5" s="1"/>
  <c r="I32" i="5"/>
  <c r="J32" i="5" s="1"/>
  <c r="H32" i="5"/>
  <c r="E32" i="5"/>
  <c r="AT31" i="5"/>
  <c r="AS31" i="5"/>
  <c r="AP31" i="5"/>
  <c r="AM31" i="5"/>
  <c r="AD31" i="5"/>
  <c r="AA31" i="5"/>
  <c r="I31" i="5"/>
  <c r="J31" i="5" s="1"/>
  <c r="H31" i="5"/>
  <c r="E31" i="5"/>
  <c r="H30" i="5" s="1"/>
  <c r="I30" i="5" s="1"/>
  <c r="J30" i="5" s="1"/>
  <c r="AT30" i="5"/>
  <c r="AS30" i="5"/>
  <c r="AR30" i="5"/>
  <c r="AP30" i="5"/>
  <c r="AM30" i="5"/>
  <c r="AD30" i="5"/>
  <c r="AA30" i="5"/>
  <c r="E30" i="5"/>
  <c r="H29" i="5" s="1"/>
  <c r="I29" i="5" s="1"/>
  <c r="J29" i="5" s="1"/>
  <c r="AT29" i="5"/>
  <c r="AS29" i="5"/>
  <c r="AP29" i="5"/>
  <c r="AM29" i="5"/>
  <c r="AD29" i="5"/>
  <c r="AA29" i="5"/>
  <c r="E29" i="5"/>
  <c r="H28" i="5" s="1"/>
  <c r="I28" i="5" s="1"/>
  <c r="J28" i="5" s="1"/>
  <c r="AT28" i="5"/>
  <c r="AS28" i="5"/>
  <c r="AR28" i="5"/>
  <c r="AP28" i="5"/>
  <c r="AM28" i="5"/>
  <c r="AD28" i="5"/>
  <c r="AA28" i="5"/>
  <c r="E28" i="5"/>
  <c r="H27" i="5" s="1"/>
  <c r="I27" i="5" s="1"/>
  <c r="J27" i="5" s="1"/>
  <c r="AT27" i="5"/>
  <c r="AS27" i="5"/>
  <c r="AP27" i="5"/>
  <c r="AM27" i="5"/>
  <c r="AD27" i="5"/>
  <c r="AA27" i="5"/>
  <c r="B27" i="5"/>
  <c r="AR35" i="5" s="1"/>
  <c r="K15" i="5"/>
  <c r="G5" i="5"/>
  <c r="B42" i="5" s="1"/>
  <c r="G2" i="5"/>
  <c r="E102" i="4"/>
  <c r="AZ101" i="4"/>
  <c r="AW101" i="4"/>
  <c r="AV101" i="4"/>
  <c r="AS101" i="4"/>
  <c r="AG101" i="4"/>
  <c r="H101" i="4"/>
  <c r="I101" i="4" s="1"/>
  <c r="J101" i="4" s="1"/>
  <c r="E101" i="4"/>
  <c r="H100" i="4" s="1"/>
  <c r="I100" i="4" s="1"/>
  <c r="J100" i="4" s="1"/>
  <c r="AZ100" i="4"/>
  <c r="AW100" i="4"/>
  <c r="AV100" i="4"/>
  <c r="AS100" i="4"/>
  <c r="AG100" i="4"/>
  <c r="E100" i="4"/>
  <c r="H99" i="4" s="1"/>
  <c r="I99" i="4" s="1"/>
  <c r="J99" i="4" s="1"/>
  <c r="AZ99" i="4"/>
  <c r="AW99" i="4"/>
  <c r="AV99" i="4"/>
  <c r="AS99" i="4"/>
  <c r="AG99" i="4"/>
  <c r="E99" i="4"/>
  <c r="H98" i="4" s="1"/>
  <c r="I98" i="4" s="1"/>
  <c r="J98" i="4" s="1"/>
  <c r="AZ98" i="4"/>
  <c r="AW98" i="4"/>
  <c r="AV98" i="4"/>
  <c r="AS98" i="4"/>
  <c r="AG98" i="4"/>
  <c r="E98" i="4"/>
  <c r="H97" i="4" s="1"/>
  <c r="I97" i="4" s="1"/>
  <c r="J97" i="4" s="1"/>
  <c r="AZ97" i="4"/>
  <c r="AW97" i="4"/>
  <c r="AV97" i="4"/>
  <c r="AS97" i="4"/>
  <c r="AG97" i="4"/>
  <c r="E97" i="4"/>
  <c r="H96" i="4" s="1"/>
  <c r="I96" i="4" s="1"/>
  <c r="J96" i="4" s="1"/>
  <c r="AZ96" i="4"/>
  <c r="AW96" i="4"/>
  <c r="AV96" i="4"/>
  <c r="AS96" i="4"/>
  <c r="AG96" i="4"/>
  <c r="E96" i="4"/>
  <c r="H95" i="4" s="1"/>
  <c r="I95" i="4" s="1"/>
  <c r="J95" i="4" s="1"/>
  <c r="AZ95" i="4"/>
  <c r="AW95" i="4"/>
  <c r="AV95" i="4"/>
  <c r="AS95" i="4"/>
  <c r="AG95" i="4"/>
  <c r="E95" i="4"/>
  <c r="AZ94" i="4"/>
  <c r="AW94" i="4"/>
  <c r="AV94" i="4"/>
  <c r="AS94" i="4"/>
  <c r="AG94" i="4"/>
  <c r="H94" i="4"/>
  <c r="I94" i="4" s="1"/>
  <c r="J94" i="4" s="1"/>
  <c r="E94" i="4"/>
  <c r="H93" i="4" s="1"/>
  <c r="I93" i="4" s="1"/>
  <c r="J93" i="4" s="1"/>
  <c r="AZ93" i="4"/>
  <c r="AW93" i="4"/>
  <c r="AV93" i="4"/>
  <c r="AS93" i="4"/>
  <c r="AG93" i="4"/>
  <c r="E93" i="4"/>
  <c r="AZ92" i="4"/>
  <c r="AW92" i="4"/>
  <c r="AV92" i="4"/>
  <c r="AS92" i="4"/>
  <c r="AG92" i="4"/>
  <c r="H92" i="4"/>
  <c r="I92" i="4" s="1"/>
  <c r="J92" i="4" s="1"/>
  <c r="E92" i="4"/>
  <c r="H91" i="4" s="1"/>
  <c r="I91" i="4" s="1"/>
  <c r="J91" i="4" s="1"/>
  <c r="AZ91" i="4"/>
  <c r="AW91" i="4"/>
  <c r="AV91" i="4"/>
  <c r="AS91" i="4"/>
  <c r="AG91" i="4"/>
  <c r="E91" i="4"/>
  <c r="AZ90" i="4"/>
  <c r="AW90" i="4"/>
  <c r="AV90" i="4"/>
  <c r="AS90" i="4"/>
  <c r="AG90" i="4"/>
  <c r="H90" i="4"/>
  <c r="I90" i="4" s="1"/>
  <c r="J90" i="4" s="1"/>
  <c r="B90" i="4"/>
  <c r="AU98" i="4" s="1"/>
  <c r="E86" i="4"/>
  <c r="AW85" i="4"/>
  <c r="AV85" i="4"/>
  <c r="AU85" i="4"/>
  <c r="AS85" i="4"/>
  <c r="AG85" i="4"/>
  <c r="K85" i="4"/>
  <c r="L85" i="4" s="1"/>
  <c r="H85" i="4"/>
  <c r="I85" i="4" s="1"/>
  <c r="J85" i="4" s="1"/>
  <c r="E85" i="4"/>
  <c r="H84" i="4" s="1"/>
  <c r="I84" i="4" s="1"/>
  <c r="J84" i="4" s="1"/>
  <c r="AW84" i="4"/>
  <c r="AV84" i="4"/>
  <c r="AU84" i="4"/>
  <c r="AS84" i="4"/>
  <c r="AG84" i="4"/>
  <c r="L84" i="4"/>
  <c r="K84" i="4"/>
  <c r="E84" i="4"/>
  <c r="AW83" i="4"/>
  <c r="AV83" i="4"/>
  <c r="AU83" i="4"/>
  <c r="AS83" i="4"/>
  <c r="AG83" i="4"/>
  <c r="K83" i="4"/>
  <c r="L83" i="4" s="1"/>
  <c r="H83" i="4"/>
  <c r="I83" i="4" s="1"/>
  <c r="J83" i="4" s="1"/>
  <c r="E83" i="4"/>
  <c r="AW82" i="4"/>
  <c r="AV82" i="4"/>
  <c r="AS82" i="4"/>
  <c r="AG82" i="4"/>
  <c r="L82" i="4"/>
  <c r="R82" i="4" s="1"/>
  <c r="K82" i="4"/>
  <c r="H82" i="4"/>
  <c r="I82" i="4" s="1"/>
  <c r="J82" i="4" s="1"/>
  <c r="E82" i="4"/>
  <c r="AW81" i="4"/>
  <c r="AV81" i="4"/>
  <c r="AU81" i="4"/>
  <c r="AS81" i="4"/>
  <c r="AG81" i="4"/>
  <c r="I81" i="4"/>
  <c r="J81" i="4" s="1"/>
  <c r="H81" i="4"/>
  <c r="E81" i="4"/>
  <c r="AW80" i="4"/>
  <c r="AV80" i="4"/>
  <c r="AU80" i="4"/>
  <c r="AS80" i="4"/>
  <c r="AG80" i="4"/>
  <c r="K80" i="4"/>
  <c r="L80" i="4" s="1"/>
  <c r="H80" i="4"/>
  <c r="I80" i="4" s="1"/>
  <c r="J80" i="4" s="1"/>
  <c r="E80" i="4"/>
  <c r="AW79" i="4"/>
  <c r="AV79" i="4"/>
  <c r="AU79" i="4"/>
  <c r="AS79" i="4"/>
  <c r="AG79" i="4"/>
  <c r="K79" i="4"/>
  <c r="L79" i="4" s="1"/>
  <c r="I79" i="4"/>
  <c r="J79" i="4" s="1"/>
  <c r="H79" i="4"/>
  <c r="E79" i="4"/>
  <c r="AW78" i="4"/>
  <c r="AV78" i="4"/>
  <c r="AU78" i="4"/>
  <c r="AS78" i="4"/>
  <c r="AG78" i="4"/>
  <c r="K78" i="4"/>
  <c r="L78" i="4" s="1"/>
  <c r="H78" i="4"/>
  <c r="I78" i="4" s="1"/>
  <c r="J78" i="4" s="1"/>
  <c r="E78" i="4"/>
  <c r="H77" i="4" s="1"/>
  <c r="I77" i="4" s="1"/>
  <c r="J77" i="4" s="1"/>
  <c r="AW77" i="4"/>
  <c r="AV77" i="4"/>
  <c r="AS77" i="4"/>
  <c r="AG77" i="4"/>
  <c r="L77" i="4"/>
  <c r="R77" i="4" s="1"/>
  <c r="K77" i="4"/>
  <c r="E77" i="4"/>
  <c r="AW76" i="4"/>
  <c r="AV76" i="4"/>
  <c r="AU76" i="4"/>
  <c r="AS76" i="4"/>
  <c r="AG76" i="4"/>
  <c r="I76" i="4"/>
  <c r="J76" i="4" s="1"/>
  <c r="H76" i="4"/>
  <c r="E76" i="4"/>
  <c r="AW75" i="4"/>
  <c r="AV75" i="4"/>
  <c r="AU75" i="4"/>
  <c r="AS75" i="4"/>
  <c r="AG75" i="4"/>
  <c r="K75" i="4"/>
  <c r="L75" i="4" s="1"/>
  <c r="H75" i="4"/>
  <c r="I75" i="4" s="1"/>
  <c r="J75" i="4" s="1"/>
  <c r="E75" i="4"/>
  <c r="AW74" i="4"/>
  <c r="AV74" i="4"/>
  <c r="AU74" i="4"/>
  <c r="AS74" i="4"/>
  <c r="AG74" i="4"/>
  <c r="K74" i="4"/>
  <c r="L74" i="4" s="1"/>
  <c r="I74" i="4"/>
  <c r="J74" i="4" s="1"/>
  <c r="H74" i="4"/>
  <c r="B74" i="4"/>
  <c r="AU82" i="4" s="1"/>
  <c r="E70" i="4"/>
  <c r="H69" i="4" s="1"/>
  <c r="I69" i="4" s="1"/>
  <c r="J69" i="4" s="1"/>
  <c r="AE69" i="4"/>
  <c r="AD69" i="4"/>
  <c r="E69" i="4"/>
  <c r="H68" i="4" s="1"/>
  <c r="I68" i="4" s="1"/>
  <c r="J68" i="4" s="1"/>
  <c r="AE68" i="4"/>
  <c r="AD68" i="4"/>
  <c r="E68" i="4"/>
  <c r="H67" i="4" s="1"/>
  <c r="I67" i="4" s="1"/>
  <c r="J67" i="4" s="1"/>
  <c r="AE67" i="4"/>
  <c r="AD67" i="4"/>
  <c r="K67" i="4"/>
  <c r="L67" i="4" s="1"/>
  <c r="E67" i="4"/>
  <c r="AE66" i="4"/>
  <c r="AD66" i="4"/>
  <c r="K66" i="4"/>
  <c r="L66" i="4" s="1"/>
  <c r="H66" i="4"/>
  <c r="I66" i="4" s="1"/>
  <c r="J66" i="4" s="1"/>
  <c r="E66" i="4"/>
  <c r="H65" i="4" s="1"/>
  <c r="I65" i="4" s="1"/>
  <c r="J65" i="4" s="1"/>
  <c r="AE65" i="4"/>
  <c r="AD65" i="4"/>
  <c r="E65" i="4"/>
  <c r="AE64" i="4"/>
  <c r="AD64" i="4"/>
  <c r="AC64" i="4"/>
  <c r="H64" i="4"/>
  <c r="I64" i="4" s="1"/>
  <c r="J64" i="4" s="1"/>
  <c r="E64" i="4"/>
  <c r="AE63" i="4"/>
  <c r="AD63" i="4"/>
  <c r="AC63" i="4"/>
  <c r="H63" i="4"/>
  <c r="I63" i="4" s="1"/>
  <c r="J63" i="4" s="1"/>
  <c r="E63" i="4"/>
  <c r="H62" i="4" s="1"/>
  <c r="I62" i="4" s="1"/>
  <c r="J62" i="4" s="1"/>
  <c r="AE62" i="4"/>
  <c r="AD62" i="4"/>
  <c r="E62" i="4"/>
  <c r="H61" i="4" s="1"/>
  <c r="I61" i="4" s="1"/>
  <c r="J61" i="4" s="1"/>
  <c r="AE61" i="4"/>
  <c r="AD61" i="4"/>
  <c r="E61" i="4"/>
  <c r="H60" i="4" s="1"/>
  <c r="I60" i="4" s="1"/>
  <c r="J60" i="4" s="1"/>
  <c r="AE60" i="4"/>
  <c r="AD60" i="4"/>
  <c r="K60" i="4"/>
  <c r="L60" i="4" s="1"/>
  <c r="E60" i="4"/>
  <c r="AE59" i="4"/>
  <c r="AD59" i="4"/>
  <c r="K59" i="4"/>
  <c r="L59" i="4" s="1"/>
  <c r="H59" i="4"/>
  <c r="I59" i="4" s="1"/>
  <c r="J59" i="4" s="1"/>
  <c r="E59" i="4"/>
  <c r="H58" i="4" s="1"/>
  <c r="I58" i="4" s="1"/>
  <c r="J58" i="4" s="1"/>
  <c r="AE58" i="4"/>
  <c r="AD58" i="4"/>
  <c r="B58" i="4"/>
  <c r="AC66" i="4" s="1"/>
  <c r="E54" i="4"/>
  <c r="H53" i="4" s="1"/>
  <c r="I53" i="4" s="1"/>
  <c r="J53" i="4" s="1"/>
  <c r="AT53" i="4"/>
  <c r="AS53" i="4"/>
  <c r="AP53" i="4"/>
  <c r="AA53" i="4"/>
  <c r="E53" i="4"/>
  <c r="AT52" i="4"/>
  <c r="AS52" i="4"/>
  <c r="AP52" i="4"/>
  <c r="AA52" i="4"/>
  <c r="H52" i="4"/>
  <c r="I52" i="4" s="1"/>
  <c r="J52" i="4" s="1"/>
  <c r="E52" i="4"/>
  <c r="AT51" i="4"/>
  <c r="AS51" i="4"/>
  <c r="AP51" i="4"/>
  <c r="AA51" i="4"/>
  <c r="I51" i="4"/>
  <c r="J51" i="4" s="1"/>
  <c r="H51" i="4"/>
  <c r="E51" i="4"/>
  <c r="AT50" i="4"/>
  <c r="AS50" i="4"/>
  <c r="AP50" i="4"/>
  <c r="AA50" i="4"/>
  <c r="H50" i="4"/>
  <c r="I50" i="4" s="1"/>
  <c r="J50" i="4" s="1"/>
  <c r="E50" i="4"/>
  <c r="AT49" i="4"/>
  <c r="AS49" i="4"/>
  <c r="AP49" i="4"/>
  <c r="AA49" i="4"/>
  <c r="I49" i="4"/>
  <c r="J49" i="4" s="1"/>
  <c r="H49" i="4"/>
  <c r="E49" i="4"/>
  <c r="AT48" i="4"/>
  <c r="AS48" i="4"/>
  <c r="AP48" i="4"/>
  <c r="AA48" i="4"/>
  <c r="J48" i="4"/>
  <c r="I48" i="4"/>
  <c r="H48" i="4"/>
  <c r="E48" i="4"/>
  <c r="AT47" i="4"/>
  <c r="AS47" i="4"/>
  <c r="AP47" i="4"/>
  <c r="AA47" i="4"/>
  <c r="H47" i="4"/>
  <c r="I47" i="4" s="1"/>
  <c r="J47" i="4" s="1"/>
  <c r="E47" i="4"/>
  <c r="H46" i="4" s="1"/>
  <c r="I46" i="4" s="1"/>
  <c r="J46" i="4" s="1"/>
  <c r="AT46" i="4"/>
  <c r="AS46" i="4"/>
  <c r="AP46" i="4"/>
  <c r="AA46" i="4"/>
  <c r="E46" i="4"/>
  <c r="AT45" i="4"/>
  <c r="AS45" i="4"/>
  <c r="AP45" i="4"/>
  <c r="AA45" i="4"/>
  <c r="H45" i="4"/>
  <c r="I45" i="4" s="1"/>
  <c r="J45" i="4" s="1"/>
  <c r="E45" i="4"/>
  <c r="AT44" i="4"/>
  <c r="AS44" i="4"/>
  <c r="AP44" i="4"/>
  <c r="AA44" i="4"/>
  <c r="I44" i="4"/>
  <c r="J44" i="4" s="1"/>
  <c r="H44" i="4"/>
  <c r="E44" i="4"/>
  <c r="AT43" i="4"/>
  <c r="AS43" i="4"/>
  <c r="AP43" i="4"/>
  <c r="AA43" i="4"/>
  <c r="J43" i="4"/>
  <c r="I43" i="4"/>
  <c r="H43" i="4"/>
  <c r="E43" i="4"/>
  <c r="AT42" i="4"/>
  <c r="AS42" i="4"/>
  <c r="AP42" i="4"/>
  <c r="AA42" i="4"/>
  <c r="H42" i="4"/>
  <c r="I42" i="4" s="1"/>
  <c r="J42" i="4" s="1"/>
  <c r="B42" i="4"/>
  <c r="AR53" i="4" s="1"/>
  <c r="E39" i="4"/>
  <c r="H38" i="4" s="1"/>
  <c r="I38" i="4" s="1"/>
  <c r="J38" i="4" s="1"/>
  <c r="AT38" i="4"/>
  <c r="AS38" i="4"/>
  <c r="AP38" i="4"/>
  <c r="AM38" i="4"/>
  <c r="AD38" i="4"/>
  <c r="AA38" i="4"/>
  <c r="E38" i="4"/>
  <c r="H37" i="4" s="1"/>
  <c r="I37" i="4" s="1"/>
  <c r="J37" i="4" s="1"/>
  <c r="AT37" i="4"/>
  <c r="AS37" i="4"/>
  <c r="AP37" i="4"/>
  <c r="AM37" i="4"/>
  <c r="AD37" i="4"/>
  <c r="AA37" i="4"/>
  <c r="E37" i="4"/>
  <c r="AT36" i="4"/>
  <c r="AS36" i="4"/>
  <c r="AP36" i="4"/>
  <c r="AM36" i="4"/>
  <c r="AD36" i="4"/>
  <c r="AA36" i="4"/>
  <c r="H36" i="4"/>
  <c r="I36" i="4" s="1"/>
  <c r="J36" i="4" s="1"/>
  <c r="E36" i="4"/>
  <c r="H35" i="4" s="1"/>
  <c r="I35" i="4" s="1"/>
  <c r="J35" i="4" s="1"/>
  <c r="AT35" i="4"/>
  <c r="AS35" i="4"/>
  <c r="AP35" i="4"/>
  <c r="AM35" i="4"/>
  <c r="AD35" i="4"/>
  <c r="AA35" i="4"/>
  <c r="E35" i="4"/>
  <c r="AT34" i="4"/>
  <c r="AS34" i="4"/>
  <c r="AP34" i="4"/>
  <c r="AM34" i="4"/>
  <c r="AD34" i="4"/>
  <c r="AA34" i="4"/>
  <c r="H34" i="4"/>
  <c r="I34" i="4" s="1"/>
  <c r="J34" i="4" s="1"/>
  <c r="E34" i="4"/>
  <c r="H33" i="4" s="1"/>
  <c r="I33" i="4" s="1"/>
  <c r="J33" i="4" s="1"/>
  <c r="AT33" i="4"/>
  <c r="AS33" i="4"/>
  <c r="AP33" i="4"/>
  <c r="AM33" i="4"/>
  <c r="AD33" i="4"/>
  <c r="AA33" i="4"/>
  <c r="E33" i="4"/>
  <c r="AT32" i="4"/>
  <c r="AS32" i="4"/>
  <c r="AP32" i="4"/>
  <c r="AM32" i="4"/>
  <c r="AD32" i="4"/>
  <c r="AA32" i="4"/>
  <c r="H32" i="4"/>
  <c r="I32" i="4" s="1"/>
  <c r="J32" i="4" s="1"/>
  <c r="E32" i="4"/>
  <c r="H31" i="4" s="1"/>
  <c r="I31" i="4" s="1"/>
  <c r="J31" i="4" s="1"/>
  <c r="AT31" i="4"/>
  <c r="AS31" i="4"/>
  <c r="AP31" i="4"/>
  <c r="AM31" i="4"/>
  <c r="AD31" i="4"/>
  <c r="AA31" i="4"/>
  <c r="E31" i="4"/>
  <c r="AT30" i="4"/>
  <c r="AS30" i="4"/>
  <c r="AP30" i="4"/>
  <c r="AM30" i="4"/>
  <c r="AD30" i="4"/>
  <c r="AA30" i="4"/>
  <c r="H30" i="4"/>
  <c r="I30" i="4" s="1"/>
  <c r="J30" i="4" s="1"/>
  <c r="E30" i="4"/>
  <c r="AT29" i="4"/>
  <c r="AS29" i="4"/>
  <c r="AP29" i="4"/>
  <c r="AM29" i="4"/>
  <c r="AD29" i="4"/>
  <c r="AA29" i="4"/>
  <c r="I29" i="4"/>
  <c r="J29" i="4" s="1"/>
  <c r="H29" i="4"/>
  <c r="E29" i="4"/>
  <c r="AT28" i="4"/>
  <c r="AS28" i="4"/>
  <c r="AP28" i="4"/>
  <c r="AM28" i="4"/>
  <c r="AD28" i="4"/>
  <c r="AA28" i="4"/>
  <c r="H28" i="4"/>
  <c r="I28" i="4" s="1"/>
  <c r="J28" i="4" s="1"/>
  <c r="E28" i="4"/>
  <c r="AT27" i="4"/>
  <c r="AS27" i="4"/>
  <c r="AP27" i="4"/>
  <c r="AM27" i="4"/>
  <c r="AD27" i="4"/>
  <c r="AA27" i="4"/>
  <c r="I27" i="4"/>
  <c r="J27" i="4" s="1"/>
  <c r="H27" i="4"/>
  <c r="K15" i="4"/>
  <c r="G5" i="4"/>
  <c r="G2" i="4"/>
  <c r="B27" i="4" s="1"/>
  <c r="E102" i="3"/>
  <c r="AZ101" i="3"/>
  <c r="AW101" i="3"/>
  <c r="AV101" i="3"/>
  <c r="AU101" i="3"/>
  <c r="AS101" i="3"/>
  <c r="AG101" i="3"/>
  <c r="K101" i="3"/>
  <c r="L101" i="3" s="1"/>
  <c r="H101" i="3"/>
  <c r="I101" i="3" s="1"/>
  <c r="J101" i="3" s="1"/>
  <c r="E101" i="3"/>
  <c r="AZ100" i="3"/>
  <c r="AW100" i="3"/>
  <c r="AV100" i="3"/>
  <c r="AS100" i="3"/>
  <c r="AG100" i="3"/>
  <c r="H100" i="3"/>
  <c r="I100" i="3" s="1"/>
  <c r="J100" i="3" s="1"/>
  <c r="E100" i="3"/>
  <c r="AZ99" i="3"/>
  <c r="AW99" i="3"/>
  <c r="AV99" i="3"/>
  <c r="AS99" i="3"/>
  <c r="AG99" i="3"/>
  <c r="K99" i="3"/>
  <c r="L99" i="3" s="1"/>
  <c r="I99" i="3"/>
  <c r="J99" i="3" s="1"/>
  <c r="H99" i="3"/>
  <c r="E99" i="3"/>
  <c r="AZ98" i="3"/>
  <c r="AW98" i="3"/>
  <c r="AV98" i="3"/>
  <c r="AS98" i="3"/>
  <c r="AG98" i="3"/>
  <c r="H98" i="3"/>
  <c r="I98" i="3" s="1"/>
  <c r="J98" i="3" s="1"/>
  <c r="E98" i="3"/>
  <c r="AZ97" i="3"/>
  <c r="AW97" i="3"/>
  <c r="AV97" i="3"/>
  <c r="AS97" i="3"/>
  <c r="AG97" i="3"/>
  <c r="K97" i="3"/>
  <c r="L97" i="3" s="1"/>
  <c r="I97" i="3"/>
  <c r="J97" i="3" s="1"/>
  <c r="H97" i="3"/>
  <c r="E97" i="3"/>
  <c r="AZ96" i="3"/>
  <c r="AW96" i="3"/>
  <c r="AV96" i="3"/>
  <c r="AS96" i="3"/>
  <c r="AG96" i="3"/>
  <c r="H96" i="3"/>
  <c r="I96" i="3" s="1"/>
  <c r="J96" i="3" s="1"/>
  <c r="E96" i="3"/>
  <c r="AZ95" i="3"/>
  <c r="AW95" i="3"/>
  <c r="AV95" i="3"/>
  <c r="AS95" i="3"/>
  <c r="AG95" i="3"/>
  <c r="K95" i="3"/>
  <c r="L95" i="3" s="1"/>
  <c r="I95" i="3"/>
  <c r="J95" i="3" s="1"/>
  <c r="H95" i="3"/>
  <c r="E95" i="3"/>
  <c r="AZ94" i="3"/>
  <c r="AW94" i="3"/>
  <c r="AV94" i="3"/>
  <c r="AS94" i="3"/>
  <c r="AG94" i="3"/>
  <c r="I94" i="3"/>
  <c r="J94" i="3" s="1"/>
  <c r="H94" i="3"/>
  <c r="E94" i="3"/>
  <c r="H93" i="3" s="1"/>
  <c r="I93" i="3" s="1"/>
  <c r="J93" i="3" s="1"/>
  <c r="AZ93" i="3"/>
  <c r="AW93" i="3"/>
  <c r="AV93" i="3"/>
  <c r="AS93" i="3"/>
  <c r="AG93" i="3"/>
  <c r="E93" i="3"/>
  <c r="H92" i="3" s="1"/>
  <c r="I92" i="3" s="1"/>
  <c r="J92" i="3" s="1"/>
  <c r="AZ92" i="3"/>
  <c r="AW92" i="3"/>
  <c r="AV92" i="3"/>
  <c r="AU92" i="3"/>
  <c r="AS92" i="3"/>
  <c r="AG92" i="3"/>
  <c r="E92" i="3"/>
  <c r="H91" i="3" s="1"/>
  <c r="I91" i="3" s="1"/>
  <c r="J91" i="3" s="1"/>
  <c r="AZ91" i="3"/>
  <c r="AW91" i="3"/>
  <c r="AV91" i="3"/>
  <c r="AS91" i="3"/>
  <c r="AG91" i="3"/>
  <c r="E91" i="3"/>
  <c r="H90" i="3" s="1"/>
  <c r="I90" i="3" s="1"/>
  <c r="J90" i="3" s="1"/>
  <c r="AZ90" i="3"/>
  <c r="AW90" i="3"/>
  <c r="AV90" i="3"/>
  <c r="AU90" i="3"/>
  <c r="AS90" i="3"/>
  <c r="AG90" i="3"/>
  <c r="B90" i="3"/>
  <c r="AU93" i="3" s="1"/>
  <c r="E86" i="3"/>
  <c r="H85" i="3" s="1"/>
  <c r="I85" i="3" s="1"/>
  <c r="J85" i="3" s="1"/>
  <c r="AW85" i="3"/>
  <c r="AV85" i="3"/>
  <c r="AS85" i="3"/>
  <c r="AG85" i="3"/>
  <c r="E85" i="3"/>
  <c r="AW84" i="3"/>
  <c r="AV84" i="3"/>
  <c r="AS84" i="3"/>
  <c r="AG84" i="3"/>
  <c r="H84" i="3"/>
  <c r="I84" i="3" s="1"/>
  <c r="J84" i="3" s="1"/>
  <c r="E84" i="3"/>
  <c r="AW83" i="3"/>
  <c r="AV83" i="3"/>
  <c r="AS83" i="3"/>
  <c r="AG83" i="3"/>
  <c r="I83" i="3"/>
  <c r="J83" i="3" s="1"/>
  <c r="H83" i="3"/>
  <c r="E83" i="3"/>
  <c r="AW82" i="3"/>
  <c r="AV82" i="3"/>
  <c r="AS82" i="3"/>
  <c r="AG82" i="3"/>
  <c r="H82" i="3"/>
  <c r="I82" i="3" s="1"/>
  <c r="J82" i="3" s="1"/>
  <c r="E82" i="3"/>
  <c r="AW81" i="3"/>
  <c r="AV81" i="3"/>
  <c r="AS81" i="3"/>
  <c r="AG81" i="3"/>
  <c r="I81" i="3"/>
  <c r="J81" i="3" s="1"/>
  <c r="H81" i="3"/>
  <c r="E81" i="3"/>
  <c r="AW80" i="3"/>
  <c r="AV80" i="3"/>
  <c r="AS80" i="3"/>
  <c r="AG80" i="3"/>
  <c r="J80" i="3"/>
  <c r="I80" i="3"/>
  <c r="H80" i="3"/>
  <c r="E80" i="3"/>
  <c r="AW79" i="3"/>
  <c r="AV79" i="3"/>
  <c r="AS79" i="3"/>
  <c r="AG79" i="3"/>
  <c r="H79" i="3"/>
  <c r="I79" i="3" s="1"/>
  <c r="J79" i="3" s="1"/>
  <c r="E79" i="3"/>
  <c r="H78" i="3" s="1"/>
  <c r="I78" i="3" s="1"/>
  <c r="J78" i="3" s="1"/>
  <c r="AW78" i="3"/>
  <c r="AV78" i="3"/>
  <c r="AS78" i="3"/>
  <c r="AG78" i="3"/>
  <c r="E78" i="3"/>
  <c r="AW77" i="3"/>
  <c r="AV77" i="3"/>
  <c r="AS77" i="3"/>
  <c r="AG77" i="3"/>
  <c r="H77" i="3"/>
  <c r="I77" i="3" s="1"/>
  <c r="J77" i="3" s="1"/>
  <c r="E77" i="3"/>
  <c r="AW76" i="3"/>
  <c r="AV76" i="3"/>
  <c r="AS76" i="3"/>
  <c r="AG76" i="3"/>
  <c r="I76" i="3"/>
  <c r="J76" i="3" s="1"/>
  <c r="H76" i="3"/>
  <c r="E76" i="3"/>
  <c r="AW75" i="3"/>
  <c r="AV75" i="3"/>
  <c r="AS75" i="3"/>
  <c r="AG75" i="3"/>
  <c r="J75" i="3"/>
  <c r="I75" i="3"/>
  <c r="H75" i="3"/>
  <c r="E75" i="3"/>
  <c r="AW74" i="3"/>
  <c r="AV74" i="3"/>
  <c r="AS74" i="3"/>
  <c r="AG74" i="3"/>
  <c r="H74" i="3"/>
  <c r="I74" i="3" s="1"/>
  <c r="J74" i="3" s="1"/>
  <c r="B74" i="3"/>
  <c r="AU85" i="3" s="1"/>
  <c r="E70" i="3"/>
  <c r="AE69" i="3"/>
  <c r="AD69" i="3"/>
  <c r="AC69" i="3"/>
  <c r="L69" i="3"/>
  <c r="R69" i="3" s="1"/>
  <c r="K69" i="3"/>
  <c r="H69" i="3"/>
  <c r="I69" i="3" s="1"/>
  <c r="J69" i="3" s="1"/>
  <c r="E69" i="3"/>
  <c r="AE68" i="3"/>
  <c r="AD68" i="3"/>
  <c r="AC68" i="3"/>
  <c r="L68" i="3"/>
  <c r="R68" i="3" s="1"/>
  <c r="K68" i="3"/>
  <c r="H68" i="3"/>
  <c r="I68" i="3" s="1"/>
  <c r="J68" i="3" s="1"/>
  <c r="E68" i="3"/>
  <c r="AE67" i="3"/>
  <c r="AD67" i="3"/>
  <c r="AC67" i="3"/>
  <c r="K67" i="3"/>
  <c r="L67" i="3" s="1"/>
  <c r="H67" i="3"/>
  <c r="I67" i="3" s="1"/>
  <c r="J67" i="3" s="1"/>
  <c r="E67" i="3"/>
  <c r="H66" i="3" s="1"/>
  <c r="I66" i="3" s="1"/>
  <c r="J66" i="3" s="1"/>
  <c r="AE66" i="3"/>
  <c r="AD66" i="3"/>
  <c r="L66" i="3"/>
  <c r="R66" i="3" s="1"/>
  <c r="K66" i="3"/>
  <c r="E66" i="3"/>
  <c r="H65" i="3" s="1"/>
  <c r="I65" i="3" s="1"/>
  <c r="J65" i="3" s="1"/>
  <c r="AE65" i="3"/>
  <c r="AD65" i="3"/>
  <c r="AC65" i="3"/>
  <c r="K65" i="3"/>
  <c r="L65" i="3" s="1"/>
  <c r="E65" i="3"/>
  <c r="AE64" i="3"/>
  <c r="AD64" i="3"/>
  <c r="AC64" i="3"/>
  <c r="K64" i="3"/>
  <c r="L64" i="3" s="1"/>
  <c r="H64" i="3"/>
  <c r="I64" i="3" s="1"/>
  <c r="J64" i="3" s="1"/>
  <c r="E64" i="3"/>
  <c r="H63" i="3" s="1"/>
  <c r="I63" i="3" s="1"/>
  <c r="J63" i="3" s="1"/>
  <c r="AE63" i="3"/>
  <c r="AD63" i="3"/>
  <c r="AC63" i="3"/>
  <c r="E63" i="3"/>
  <c r="H62" i="3" s="1"/>
  <c r="I62" i="3" s="1"/>
  <c r="J62" i="3" s="1"/>
  <c r="AE62" i="3"/>
  <c r="AD62" i="3"/>
  <c r="AC62" i="3"/>
  <c r="E62" i="3"/>
  <c r="AE61" i="3"/>
  <c r="AD61" i="3"/>
  <c r="AC61" i="3"/>
  <c r="L61" i="3"/>
  <c r="R61" i="3" s="1"/>
  <c r="K61" i="3"/>
  <c r="H61" i="3"/>
  <c r="I61" i="3" s="1"/>
  <c r="J61" i="3" s="1"/>
  <c r="E61" i="3"/>
  <c r="AE60" i="3"/>
  <c r="AD60" i="3"/>
  <c r="AC60" i="3"/>
  <c r="K60" i="3"/>
  <c r="L60" i="3" s="1"/>
  <c r="H60" i="3"/>
  <c r="I60" i="3" s="1"/>
  <c r="J60" i="3" s="1"/>
  <c r="E60" i="3"/>
  <c r="H59" i="3" s="1"/>
  <c r="I59" i="3" s="1"/>
  <c r="J59" i="3" s="1"/>
  <c r="AE59" i="3"/>
  <c r="AD59" i="3"/>
  <c r="L59" i="3"/>
  <c r="R59" i="3" s="1"/>
  <c r="K59" i="3"/>
  <c r="E59" i="3"/>
  <c r="H58" i="3" s="1"/>
  <c r="I58" i="3" s="1"/>
  <c r="J58" i="3" s="1"/>
  <c r="AE58" i="3"/>
  <c r="AD58" i="3"/>
  <c r="AC58" i="3"/>
  <c r="K58" i="3"/>
  <c r="L58" i="3" s="1"/>
  <c r="B58" i="3"/>
  <c r="AC66" i="3" s="1"/>
  <c r="E54" i="3"/>
  <c r="AT53" i="3"/>
  <c r="AS53" i="3"/>
  <c r="AP53" i="3"/>
  <c r="AA53" i="3"/>
  <c r="H53" i="3"/>
  <c r="I53" i="3" s="1"/>
  <c r="J53" i="3" s="1"/>
  <c r="E53" i="3"/>
  <c r="AT52" i="3"/>
  <c r="AS52" i="3"/>
  <c r="AR52" i="3"/>
  <c r="AP52" i="3"/>
  <c r="AA52" i="3"/>
  <c r="K52" i="3"/>
  <c r="L52" i="3" s="1"/>
  <c r="H52" i="3"/>
  <c r="I52" i="3" s="1"/>
  <c r="J52" i="3" s="1"/>
  <c r="E52" i="3"/>
  <c r="AT51" i="3"/>
  <c r="AS51" i="3"/>
  <c r="AP51" i="3"/>
  <c r="AA51" i="3"/>
  <c r="K51" i="3"/>
  <c r="L51" i="3" s="1"/>
  <c r="I51" i="3"/>
  <c r="J51" i="3" s="1"/>
  <c r="H51" i="3"/>
  <c r="E51" i="3"/>
  <c r="AT50" i="3"/>
  <c r="AS50" i="3"/>
  <c r="AP50" i="3"/>
  <c r="AA50" i="3"/>
  <c r="J50" i="3"/>
  <c r="I50" i="3"/>
  <c r="H50" i="3"/>
  <c r="E50" i="3"/>
  <c r="AT49" i="3"/>
  <c r="AS49" i="3"/>
  <c r="AP49" i="3"/>
  <c r="AA49" i="3"/>
  <c r="H49" i="3"/>
  <c r="I49" i="3" s="1"/>
  <c r="J49" i="3" s="1"/>
  <c r="E49" i="3"/>
  <c r="AT48" i="3"/>
  <c r="AS48" i="3"/>
  <c r="AP48" i="3"/>
  <c r="AA48" i="3"/>
  <c r="H48" i="3"/>
  <c r="I48" i="3" s="1"/>
  <c r="J48" i="3" s="1"/>
  <c r="E48" i="3"/>
  <c r="AT47" i="3"/>
  <c r="AS47" i="3"/>
  <c r="AR47" i="3"/>
  <c r="AP47" i="3"/>
  <c r="AA47" i="3"/>
  <c r="I47" i="3"/>
  <c r="J47" i="3" s="1"/>
  <c r="H47" i="3"/>
  <c r="E47" i="3"/>
  <c r="H46" i="3" s="1"/>
  <c r="I46" i="3" s="1"/>
  <c r="J46" i="3" s="1"/>
  <c r="AT46" i="3"/>
  <c r="AS46" i="3"/>
  <c r="AR46" i="3"/>
  <c r="AP46" i="3"/>
  <c r="AA46" i="3"/>
  <c r="K46" i="3"/>
  <c r="L46" i="3" s="1"/>
  <c r="E46" i="3"/>
  <c r="AT45" i="3"/>
  <c r="AS45" i="3"/>
  <c r="AP45" i="3"/>
  <c r="AA45" i="3"/>
  <c r="J45" i="3"/>
  <c r="I45" i="3"/>
  <c r="H45" i="3"/>
  <c r="E45" i="3"/>
  <c r="AT44" i="3"/>
  <c r="AS44" i="3"/>
  <c r="AP44" i="3"/>
  <c r="AA44" i="3"/>
  <c r="H44" i="3"/>
  <c r="I44" i="3" s="1"/>
  <c r="J44" i="3" s="1"/>
  <c r="E44" i="3"/>
  <c r="AT43" i="3"/>
  <c r="AS43" i="3"/>
  <c r="AP43" i="3"/>
  <c r="AA43" i="3"/>
  <c r="H43" i="3"/>
  <c r="I43" i="3" s="1"/>
  <c r="J43" i="3" s="1"/>
  <c r="E43" i="3"/>
  <c r="AT42" i="3"/>
  <c r="AS42" i="3"/>
  <c r="AR42" i="3"/>
  <c r="AP42" i="3"/>
  <c r="AA42" i="3"/>
  <c r="I42" i="3"/>
  <c r="J42" i="3" s="1"/>
  <c r="H42" i="3"/>
  <c r="B42" i="3"/>
  <c r="AR50" i="3" s="1"/>
  <c r="E39" i="3"/>
  <c r="AT38" i="3"/>
  <c r="AS38" i="3"/>
  <c r="AP38" i="3"/>
  <c r="AM38" i="3"/>
  <c r="AD38" i="3"/>
  <c r="AA38" i="3"/>
  <c r="H38" i="3"/>
  <c r="I38" i="3" s="1"/>
  <c r="J38" i="3" s="1"/>
  <c r="E38" i="3"/>
  <c r="H37" i="3" s="1"/>
  <c r="I37" i="3" s="1"/>
  <c r="J37" i="3" s="1"/>
  <c r="AT37" i="3"/>
  <c r="AS37" i="3"/>
  <c r="AP37" i="3"/>
  <c r="AM37" i="3"/>
  <c r="AD37" i="3"/>
  <c r="AA37" i="3"/>
  <c r="E37" i="3"/>
  <c r="H36" i="3" s="1"/>
  <c r="I36" i="3" s="1"/>
  <c r="J36" i="3" s="1"/>
  <c r="AT36" i="3"/>
  <c r="AS36" i="3"/>
  <c r="AP36" i="3"/>
  <c r="AM36" i="3"/>
  <c r="AD36" i="3"/>
  <c r="AA36" i="3"/>
  <c r="E36" i="3"/>
  <c r="H35" i="3" s="1"/>
  <c r="I35" i="3" s="1"/>
  <c r="J35" i="3" s="1"/>
  <c r="AT35" i="3"/>
  <c r="AS35" i="3"/>
  <c r="AP35" i="3"/>
  <c r="AM35" i="3"/>
  <c r="AD35" i="3"/>
  <c r="AA35" i="3"/>
  <c r="E35" i="3"/>
  <c r="H34" i="3" s="1"/>
  <c r="I34" i="3" s="1"/>
  <c r="J34" i="3" s="1"/>
  <c r="AT34" i="3"/>
  <c r="AS34" i="3"/>
  <c r="AP34" i="3"/>
  <c r="AM34" i="3"/>
  <c r="AD34" i="3"/>
  <c r="AA34" i="3"/>
  <c r="E34" i="3"/>
  <c r="H33" i="3" s="1"/>
  <c r="I33" i="3" s="1"/>
  <c r="J33" i="3" s="1"/>
  <c r="AT33" i="3"/>
  <c r="AS33" i="3"/>
  <c r="AP33" i="3"/>
  <c r="AM33" i="3"/>
  <c r="AD33" i="3"/>
  <c r="AA33" i="3"/>
  <c r="E33" i="3"/>
  <c r="H32" i="3" s="1"/>
  <c r="I32" i="3" s="1"/>
  <c r="J32" i="3" s="1"/>
  <c r="AT32" i="3"/>
  <c r="AS32" i="3"/>
  <c r="AP32" i="3"/>
  <c r="AM32" i="3"/>
  <c r="AD32" i="3"/>
  <c r="AA32" i="3"/>
  <c r="E32" i="3"/>
  <c r="AT31" i="3"/>
  <c r="AS31" i="3"/>
  <c r="AP31" i="3"/>
  <c r="AM31" i="3"/>
  <c r="AD31" i="3"/>
  <c r="AA31" i="3"/>
  <c r="H31" i="3"/>
  <c r="I31" i="3" s="1"/>
  <c r="J31" i="3" s="1"/>
  <c r="E31" i="3"/>
  <c r="H30" i="3" s="1"/>
  <c r="I30" i="3" s="1"/>
  <c r="J30" i="3" s="1"/>
  <c r="AT30" i="3"/>
  <c r="AS30" i="3"/>
  <c r="AP30" i="3"/>
  <c r="AM30" i="3"/>
  <c r="AD30" i="3"/>
  <c r="AA30" i="3"/>
  <c r="E30" i="3"/>
  <c r="AT29" i="3"/>
  <c r="AS29" i="3"/>
  <c r="AP29" i="3"/>
  <c r="AM29" i="3"/>
  <c r="AD29" i="3"/>
  <c r="AA29" i="3"/>
  <c r="H29" i="3"/>
  <c r="I29" i="3" s="1"/>
  <c r="J29" i="3" s="1"/>
  <c r="E29" i="3"/>
  <c r="H28" i="3" s="1"/>
  <c r="I28" i="3" s="1"/>
  <c r="J28" i="3" s="1"/>
  <c r="AT28" i="3"/>
  <c r="AS28" i="3"/>
  <c r="AP28" i="3"/>
  <c r="AM28" i="3"/>
  <c r="AD28" i="3"/>
  <c r="AA28" i="3"/>
  <c r="E28" i="3"/>
  <c r="AT27" i="3"/>
  <c r="AS27" i="3"/>
  <c r="AP27" i="3"/>
  <c r="AM27" i="3"/>
  <c r="AD27" i="3"/>
  <c r="AA27" i="3"/>
  <c r="H27" i="3"/>
  <c r="I27" i="3" s="1"/>
  <c r="J27" i="3" s="1"/>
  <c r="B27" i="3"/>
  <c r="AR38" i="3" s="1"/>
  <c r="K15" i="3"/>
  <c r="G5" i="3"/>
  <c r="G2" i="3"/>
  <c r="E102" i="2"/>
  <c r="H101" i="2" s="1"/>
  <c r="I101" i="2" s="1"/>
  <c r="J101" i="2" s="1"/>
  <c r="AZ101" i="2"/>
  <c r="AW101" i="2"/>
  <c r="AV101" i="2"/>
  <c r="AU101" i="2"/>
  <c r="AS101" i="2"/>
  <c r="AG101" i="2"/>
  <c r="L101" i="2"/>
  <c r="R101" i="2" s="1"/>
  <c r="K101" i="2"/>
  <c r="E101" i="2"/>
  <c r="H100" i="2" s="1"/>
  <c r="I100" i="2" s="1"/>
  <c r="J100" i="2" s="1"/>
  <c r="AZ100" i="2"/>
  <c r="AW100" i="2"/>
  <c r="AV100" i="2"/>
  <c r="AU100" i="2"/>
  <c r="AS100" i="2"/>
  <c r="AG100" i="2"/>
  <c r="K100" i="2"/>
  <c r="L100" i="2" s="1"/>
  <c r="E100" i="2"/>
  <c r="AZ99" i="2"/>
  <c r="AW99" i="2"/>
  <c r="AV99" i="2"/>
  <c r="AU99" i="2"/>
  <c r="AS99" i="2"/>
  <c r="AG99" i="2"/>
  <c r="K99" i="2"/>
  <c r="L99" i="2" s="1"/>
  <c r="H99" i="2"/>
  <c r="I99" i="2" s="1"/>
  <c r="J99" i="2" s="1"/>
  <c r="E99" i="2"/>
  <c r="H98" i="2" s="1"/>
  <c r="I98" i="2" s="1"/>
  <c r="J98" i="2" s="1"/>
  <c r="AZ98" i="2"/>
  <c r="AW98" i="2"/>
  <c r="AV98" i="2"/>
  <c r="AU98" i="2"/>
  <c r="AS98" i="2"/>
  <c r="AG98" i="2"/>
  <c r="K98" i="2"/>
  <c r="L98" i="2" s="1"/>
  <c r="E98" i="2"/>
  <c r="AZ97" i="2"/>
  <c r="AW97" i="2"/>
  <c r="AV97" i="2"/>
  <c r="AU97" i="2"/>
  <c r="AS97" i="2"/>
  <c r="AG97" i="2"/>
  <c r="K97" i="2"/>
  <c r="L97" i="2" s="1"/>
  <c r="H97" i="2"/>
  <c r="I97" i="2" s="1"/>
  <c r="J97" i="2" s="1"/>
  <c r="E97" i="2"/>
  <c r="H96" i="2" s="1"/>
  <c r="I96" i="2" s="1"/>
  <c r="J96" i="2" s="1"/>
  <c r="AZ96" i="2"/>
  <c r="AW96" i="2"/>
  <c r="AV96" i="2"/>
  <c r="AU96" i="2"/>
  <c r="AS96" i="2"/>
  <c r="AG96" i="2"/>
  <c r="K96" i="2"/>
  <c r="L96" i="2" s="1"/>
  <c r="E96" i="2"/>
  <c r="AZ95" i="2"/>
  <c r="AW95" i="2"/>
  <c r="AV95" i="2"/>
  <c r="AU95" i="2"/>
  <c r="AS95" i="2"/>
  <c r="AG95" i="2"/>
  <c r="K95" i="2"/>
  <c r="L95" i="2" s="1"/>
  <c r="H95" i="2"/>
  <c r="I95" i="2" s="1"/>
  <c r="J95" i="2" s="1"/>
  <c r="E95" i="2"/>
  <c r="H94" i="2" s="1"/>
  <c r="I94" i="2" s="1"/>
  <c r="J94" i="2" s="1"/>
  <c r="AZ94" i="2"/>
  <c r="AW94" i="2"/>
  <c r="AV94" i="2"/>
  <c r="AU94" i="2"/>
  <c r="AS94" i="2"/>
  <c r="AG94" i="2"/>
  <c r="K94" i="2"/>
  <c r="L94" i="2" s="1"/>
  <c r="E94" i="2"/>
  <c r="AZ93" i="2"/>
  <c r="AW93" i="2"/>
  <c r="AV93" i="2"/>
  <c r="AU93" i="2"/>
  <c r="AS93" i="2"/>
  <c r="AG93" i="2"/>
  <c r="L93" i="2"/>
  <c r="R93" i="2" s="1"/>
  <c r="K93" i="2"/>
  <c r="H93" i="2"/>
  <c r="I93" i="2" s="1"/>
  <c r="J93" i="2" s="1"/>
  <c r="E93" i="2"/>
  <c r="AZ92" i="2"/>
  <c r="AW92" i="2"/>
  <c r="AV92" i="2"/>
  <c r="AU92" i="2"/>
  <c r="AS92" i="2"/>
  <c r="AG92" i="2"/>
  <c r="K92" i="2"/>
  <c r="L92" i="2" s="1"/>
  <c r="I92" i="2"/>
  <c r="J92" i="2" s="1"/>
  <c r="H92" i="2"/>
  <c r="E92" i="2"/>
  <c r="AZ91" i="2"/>
  <c r="AW91" i="2"/>
  <c r="AV91" i="2"/>
  <c r="AU91" i="2"/>
  <c r="AS91" i="2"/>
  <c r="AG91" i="2"/>
  <c r="L91" i="2"/>
  <c r="R91" i="2" s="1"/>
  <c r="K91" i="2"/>
  <c r="H91" i="2"/>
  <c r="I91" i="2" s="1"/>
  <c r="J91" i="2" s="1"/>
  <c r="E91" i="2"/>
  <c r="AZ90" i="2"/>
  <c r="AW90" i="2"/>
  <c r="AV90" i="2"/>
  <c r="AU90" i="2"/>
  <c r="AS90" i="2"/>
  <c r="AG90" i="2"/>
  <c r="K90" i="2"/>
  <c r="L90" i="2" s="1"/>
  <c r="I90" i="2"/>
  <c r="J90" i="2" s="1"/>
  <c r="H90" i="2"/>
  <c r="E86" i="2"/>
  <c r="AW85" i="2"/>
  <c r="AV85" i="2"/>
  <c r="AU85" i="2"/>
  <c r="AS85" i="2"/>
  <c r="AG85" i="2"/>
  <c r="K85" i="2"/>
  <c r="L85" i="2" s="1"/>
  <c r="H85" i="2"/>
  <c r="I85" i="2" s="1"/>
  <c r="J85" i="2" s="1"/>
  <c r="E85" i="2"/>
  <c r="H84" i="2" s="1"/>
  <c r="I84" i="2" s="1"/>
  <c r="J84" i="2" s="1"/>
  <c r="AW84" i="2"/>
  <c r="AV84" i="2"/>
  <c r="AU84" i="2"/>
  <c r="AS84" i="2"/>
  <c r="AG84" i="2"/>
  <c r="L84" i="2"/>
  <c r="R84" i="2" s="1"/>
  <c r="K84" i="2"/>
  <c r="E84" i="2"/>
  <c r="AW83" i="2"/>
  <c r="AV83" i="2"/>
  <c r="AU83" i="2"/>
  <c r="AS83" i="2"/>
  <c r="AG83" i="2"/>
  <c r="K83" i="2"/>
  <c r="L83" i="2" s="1"/>
  <c r="H83" i="2"/>
  <c r="I83" i="2" s="1"/>
  <c r="J83" i="2" s="1"/>
  <c r="E83" i="2"/>
  <c r="AW82" i="2"/>
  <c r="AV82" i="2"/>
  <c r="AU82" i="2"/>
  <c r="AS82" i="2"/>
  <c r="AG82" i="2"/>
  <c r="K82" i="2"/>
  <c r="L82" i="2" s="1"/>
  <c r="I82" i="2"/>
  <c r="J82" i="2" s="1"/>
  <c r="H82" i="2"/>
  <c r="E82" i="2"/>
  <c r="AW81" i="2"/>
  <c r="AV81" i="2"/>
  <c r="AU81" i="2"/>
  <c r="AS81" i="2"/>
  <c r="AG81" i="2"/>
  <c r="L81" i="2"/>
  <c r="R81" i="2" s="1"/>
  <c r="K81" i="2"/>
  <c r="J81" i="2"/>
  <c r="I81" i="2"/>
  <c r="H81" i="2"/>
  <c r="E81" i="2"/>
  <c r="AW80" i="2"/>
  <c r="AV80" i="2"/>
  <c r="AU80" i="2"/>
  <c r="AS80" i="2"/>
  <c r="AG80" i="2"/>
  <c r="K80" i="2"/>
  <c r="L80" i="2" s="1"/>
  <c r="H80" i="2"/>
  <c r="I80" i="2" s="1"/>
  <c r="J80" i="2" s="1"/>
  <c r="E80" i="2"/>
  <c r="AW79" i="2"/>
  <c r="AV79" i="2"/>
  <c r="AU79" i="2"/>
  <c r="AS79" i="2"/>
  <c r="AG79" i="2"/>
  <c r="L79" i="2"/>
  <c r="R79" i="2" s="1"/>
  <c r="K79" i="2"/>
  <c r="H79" i="2"/>
  <c r="I79" i="2" s="1"/>
  <c r="J79" i="2" s="1"/>
  <c r="E79" i="2"/>
  <c r="AW78" i="2"/>
  <c r="AV78" i="2"/>
  <c r="AU78" i="2"/>
  <c r="AS78" i="2"/>
  <c r="AG78" i="2"/>
  <c r="K78" i="2"/>
  <c r="L78" i="2" s="1"/>
  <c r="H78" i="2"/>
  <c r="I78" i="2" s="1"/>
  <c r="J78" i="2" s="1"/>
  <c r="E78" i="2"/>
  <c r="AW77" i="2"/>
  <c r="AV77" i="2"/>
  <c r="AU77" i="2"/>
  <c r="AS77" i="2"/>
  <c r="AG77" i="2"/>
  <c r="K77" i="2"/>
  <c r="L77" i="2" s="1"/>
  <c r="I77" i="2"/>
  <c r="J77" i="2" s="1"/>
  <c r="H77" i="2"/>
  <c r="E77" i="2"/>
  <c r="AW76" i="2"/>
  <c r="AV76" i="2"/>
  <c r="AU76" i="2"/>
  <c r="AS76" i="2"/>
  <c r="AG76" i="2"/>
  <c r="L76" i="2"/>
  <c r="R76" i="2" s="1"/>
  <c r="K76" i="2"/>
  <c r="J76" i="2"/>
  <c r="I76" i="2"/>
  <c r="H76" i="2"/>
  <c r="E76" i="2"/>
  <c r="AW75" i="2"/>
  <c r="AV75" i="2"/>
  <c r="AU75" i="2"/>
  <c r="AS75" i="2"/>
  <c r="AG75" i="2"/>
  <c r="K75" i="2"/>
  <c r="L75" i="2" s="1"/>
  <c r="H75" i="2"/>
  <c r="I75" i="2" s="1"/>
  <c r="J75" i="2" s="1"/>
  <c r="E75" i="2"/>
  <c r="AW74" i="2"/>
  <c r="AV74" i="2"/>
  <c r="AU74" i="2"/>
  <c r="AS74" i="2"/>
  <c r="AG74" i="2"/>
  <c r="L74" i="2"/>
  <c r="R74" i="2" s="1"/>
  <c r="K74" i="2"/>
  <c r="H74" i="2"/>
  <c r="I74" i="2" s="1"/>
  <c r="J74" i="2" s="1"/>
  <c r="E70" i="2"/>
  <c r="AE69" i="2"/>
  <c r="AD69" i="2"/>
  <c r="AC69" i="2"/>
  <c r="L69" i="2"/>
  <c r="R69" i="2" s="1"/>
  <c r="K69" i="2"/>
  <c r="H69" i="2"/>
  <c r="I69" i="2" s="1"/>
  <c r="J69" i="2" s="1"/>
  <c r="E69" i="2"/>
  <c r="AE68" i="2"/>
  <c r="AD68" i="2"/>
  <c r="AC68" i="2"/>
  <c r="L68" i="2"/>
  <c r="R68" i="2" s="1"/>
  <c r="K68" i="2"/>
  <c r="H68" i="2"/>
  <c r="I68" i="2" s="1"/>
  <c r="J68" i="2" s="1"/>
  <c r="E68" i="2"/>
  <c r="AE67" i="2"/>
  <c r="AD67" i="2"/>
  <c r="AC67" i="2"/>
  <c r="K67" i="2"/>
  <c r="L67" i="2" s="1"/>
  <c r="H67" i="2"/>
  <c r="I67" i="2" s="1"/>
  <c r="J67" i="2" s="1"/>
  <c r="E67" i="2"/>
  <c r="H66" i="2" s="1"/>
  <c r="I66" i="2" s="1"/>
  <c r="J66" i="2" s="1"/>
  <c r="AE66" i="2"/>
  <c r="AD66" i="2"/>
  <c r="AC66" i="2"/>
  <c r="L66" i="2"/>
  <c r="R66" i="2" s="1"/>
  <c r="K66" i="2"/>
  <c r="E66" i="2"/>
  <c r="H65" i="2" s="1"/>
  <c r="I65" i="2" s="1"/>
  <c r="J65" i="2" s="1"/>
  <c r="AE65" i="2"/>
  <c r="AD65" i="2"/>
  <c r="AC65" i="2"/>
  <c r="K65" i="2"/>
  <c r="L65" i="2" s="1"/>
  <c r="E65" i="2"/>
  <c r="AE64" i="2"/>
  <c r="AD64" i="2"/>
  <c r="AC64" i="2"/>
  <c r="K64" i="2"/>
  <c r="L64" i="2" s="1"/>
  <c r="H64" i="2"/>
  <c r="I64" i="2" s="1"/>
  <c r="J64" i="2" s="1"/>
  <c r="E64" i="2"/>
  <c r="H63" i="2" s="1"/>
  <c r="I63" i="2" s="1"/>
  <c r="J63" i="2" s="1"/>
  <c r="AE63" i="2"/>
  <c r="AD63" i="2"/>
  <c r="AC63" i="2"/>
  <c r="R63" i="2"/>
  <c r="L63" i="2"/>
  <c r="K63" i="2"/>
  <c r="E63" i="2"/>
  <c r="H62" i="2" s="1"/>
  <c r="I62" i="2" s="1"/>
  <c r="J62" i="2" s="1"/>
  <c r="AE62" i="2"/>
  <c r="AD62" i="2"/>
  <c r="AC62" i="2"/>
  <c r="L62" i="2"/>
  <c r="R62" i="2" s="1"/>
  <c r="K62" i="2"/>
  <c r="E62" i="2"/>
  <c r="AE61" i="2"/>
  <c r="AD61" i="2"/>
  <c r="AC61" i="2"/>
  <c r="L61" i="2"/>
  <c r="R61" i="2" s="1"/>
  <c r="K61" i="2"/>
  <c r="H61" i="2"/>
  <c r="I61" i="2" s="1"/>
  <c r="J61" i="2" s="1"/>
  <c r="E61" i="2"/>
  <c r="AE60" i="2"/>
  <c r="AD60" i="2"/>
  <c r="AC60" i="2"/>
  <c r="K60" i="2"/>
  <c r="L60" i="2" s="1"/>
  <c r="H60" i="2"/>
  <c r="I60" i="2" s="1"/>
  <c r="J60" i="2" s="1"/>
  <c r="E60" i="2"/>
  <c r="H59" i="2" s="1"/>
  <c r="I59" i="2" s="1"/>
  <c r="J59" i="2" s="1"/>
  <c r="AE59" i="2"/>
  <c r="AD59" i="2"/>
  <c r="AC59" i="2"/>
  <c r="L59" i="2"/>
  <c r="R59" i="2" s="1"/>
  <c r="K59" i="2"/>
  <c r="E59" i="2"/>
  <c r="H58" i="2" s="1"/>
  <c r="I58" i="2" s="1"/>
  <c r="J58" i="2" s="1"/>
  <c r="AE58" i="2"/>
  <c r="AD58" i="2"/>
  <c r="AC58" i="2"/>
  <c r="K58" i="2"/>
  <c r="L58" i="2" s="1"/>
  <c r="E54" i="2"/>
  <c r="AT53" i="2"/>
  <c r="AS53" i="2"/>
  <c r="AP53" i="2"/>
  <c r="AA53" i="2"/>
  <c r="H53" i="2"/>
  <c r="I53" i="2" s="1"/>
  <c r="J53" i="2" s="1"/>
  <c r="E53" i="2"/>
  <c r="H52" i="2" s="1"/>
  <c r="I52" i="2" s="1"/>
  <c r="J52" i="2" s="1"/>
  <c r="AT52" i="2"/>
  <c r="AS52" i="2"/>
  <c r="AP52" i="2"/>
  <c r="AA52" i="2"/>
  <c r="E52" i="2"/>
  <c r="AT51" i="2"/>
  <c r="AS51" i="2"/>
  <c r="AP51" i="2"/>
  <c r="AA51" i="2"/>
  <c r="H51" i="2"/>
  <c r="I51" i="2" s="1"/>
  <c r="J51" i="2" s="1"/>
  <c r="E51" i="2"/>
  <c r="AT50" i="2"/>
  <c r="AS50" i="2"/>
  <c r="AP50" i="2"/>
  <c r="AA50" i="2"/>
  <c r="I50" i="2"/>
  <c r="J50" i="2" s="1"/>
  <c r="H50" i="2"/>
  <c r="E50" i="2"/>
  <c r="AT49" i="2"/>
  <c r="AS49" i="2"/>
  <c r="AP49" i="2"/>
  <c r="AA49" i="2"/>
  <c r="J49" i="2"/>
  <c r="I49" i="2"/>
  <c r="H49" i="2"/>
  <c r="E49" i="2"/>
  <c r="AT48" i="2"/>
  <c r="AS48" i="2"/>
  <c r="AP48" i="2"/>
  <c r="AA48" i="2"/>
  <c r="H48" i="2"/>
  <c r="I48" i="2" s="1"/>
  <c r="J48" i="2" s="1"/>
  <c r="E48" i="2"/>
  <c r="AT47" i="2"/>
  <c r="AS47" i="2"/>
  <c r="AP47" i="2"/>
  <c r="AA47" i="2"/>
  <c r="H47" i="2"/>
  <c r="I47" i="2" s="1"/>
  <c r="J47" i="2" s="1"/>
  <c r="E47" i="2"/>
  <c r="AT46" i="2"/>
  <c r="AS46" i="2"/>
  <c r="AP46" i="2"/>
  <c r="AA46" i="2"/>
  <c r="H46" i="2"/>
  <c r="I46" i="2" s="1"/>
  <c r="J46" i="2" s="1"/>
  <c r="E46" i="2"/>
  <c r="AT45" i="2"/>
  <c r="AS45" i="2"/>
  <c r="AP45" i="2"/>
  <c r="AA45" i="2"/>
  <c r="I45" i="2"/>
  <c r="J45" i="2" s="1"/>
  <c r="H45" i="2"/>
  <c r="E45" i="2"/>
  <c r="AT44" i="2"/>
  <c r="AS44" i="2"/>
  <c r="AP44" i="2"/>
  <c r="AA44" i="2"/>
  <c r="J44" i="2"/>
  <c r="I44" i="2"/>
  <c r="H44" i="2"/>
  <c r="E44" i="2"/>
  <c r="AT43" i="2"/>
  <c r="AS43" i="2"/>
  <c r="AP43" i="2"/>
  <c r="AA43" i="2"/>
  <c r="H43" i="2"/>
  <c r="I43" i="2" s="1"/>
  <c r="J43" i="2" s="1"/>
  <c r="E43" i="2"/>
  <c r="AT42" i="2"/>
  <c r="AS42" i="2"/>
  <c r="AP42" i="2"/>
  <c r="AA42" i="2"/>
  <c r="H42" i="2"/>
  <c r="I42" i="2" s="1"/>
  <c r="J42" i="2" s="1"/>
  <c r="E39" i="2"/>
  <c r="AT38" i="2"/>
  <c r="AS38" i="2"/>
  <c r="AP38" i="2"/>
  <c r="AM38" i="2"/>
  <c r="AD38" i="2"/>
  <c r="AA38" i="2"/>
  <c r="H38" i="2"/>
  <c r="I38" i="2" s="1"/>
  <c r="J38" i="2" s="1"/>
  <c r="E38" i="2"/>
  <c r="H37" i="2" s="1"/>
  <c r="I37" i="2" s="1"/>
  <c r="J37" i="2" s="1"/>
  <c r="AT37" i="2"/>
  <c r="AS37" i="2"/>
  <c r="AP37" i="2"/>
  <c r="AM37" i="2"/>
  <c r="AD37" i="2"/>
  <c r="AA37" i="2"/>
  <c r="K37" i="2"/>
  <c r="L37" i="2" s="1"/>
  <c r="E37" i="2"/>
  <c r="AT36" i="2"/>
  <c r="AS36" i="2"/>
  <c r="AP36" i="2"/>
  <c r="AM36" i="2"/>
  <c r="AD36" i="2"/>
  <c r="AA36" i="2"/>
  <c r="H36" i="2"/>
  <c r="I36" i="2" s="1"/>
  <c r="J36" i="2" s="1"/>
  <c r="E36" i="2"/>
  <c r="AT35" i="2"/>
  <c r="AS35" i="2"/>
  <c r="AP35" i="2"/>
  <c r="AM35" i="2"/>
  <c r="AD35" i="2"/>
  <c r="AA35" i="2"/>
  <c r="K35" i="2"/>
  <c r="L35" i="2" s="1"/>
  <c r="I35" i="2"/>
  <c r="J35" i="2" s="1"/>
  <c r="H35" i="2"/>
  <c r="E35" i="2"/>
  <c r="AT34" i="2"/>
  <c r="AS34" i="2"/>
  <c r="AP34" i="2"/>
  <c r="AM34" i="2"/>
  <c r="AD34" i="2"/>
  <c r="AA34" i="2"/>
  <c r="H34" i="2"/>
  <c r="I34" i="2" s="1"/>
  <c r="J34" i="2" s="1"/>
  <c r="E34" i="2"/>
  <c r="AT33" i="2"/>
  <c r="AS33" i="2"/>
  <c r="AP33" i="2"/>
  <c r="AM33" i="2"/>
  <c r="AD33" i="2"/>
  <c r="AA33" i="2"/>
  <c r="K33" i="2"/>
  <c r="L33" i="2" s="1"/>
  <c r="I33" i="2"/>
  <c r="J33" i="2" s="1"/>
  <c r="H33" i="2"/>
  <c r="E33" i="2"/>
  <c r="AT32" i="2"/>
  <c r="AS32" i="2"/>
  <c r="AP32" i="2"/>
  <c r="AM32" i="2"/>
  <c r="AD32" i="2"/>
  <c r="AA32" i="2"/>
  <c r="H32" i="2"/>
  <c r="I32" i="2" s="1"/>
  <c r="J32" i="2" s="1"/>
  <c r="E32" i="2"/>
  <c r="AT31" i="2"/>
  <c r="AS31" i="2"/>
  <c r="AP31" i="2"/>
  <c r="AM31" i="2"/>
  <c r="AD31" i="2"/>
  <c r="AA31" i="2"/>
  <c r="J31" i="2"/>
  <c r="I31" i="2"/>
  <c r="H31" i="2"/>
  <c r="E31" i="2"/>
  <c r="H30" i="2" s="1"/>
  <c r="I30" i="2" s="1"/>
  <c r="J30" i="2" s="1"/>
  <c r="AT30" i="2"/>
  <c r="AS30" i="2"/>
  <c r="AP30" i="2"/>
  <c r="AM30" i="2"/>
  <c r="AD30" i="2"/>
  <c r="AA30" i="2"/>
  <c r="E30" i="2"/>
  <c r="H29" i="2" s="1"/>
  <c r="I29" i="2" s="1"/>
  <c r="J29" i="2" s="1"/>
  <c r="AT29" i="2"/>
  <c r="AS29" i="2"/>
  <c r="AR29" i="2"/>
  <c r="AP29" i="2"/>
  <c r="AM29" i="2"/>
  <c r="AD29" i="2"/>
  <c r="AA29" i="2"/>
  <c r="E29" i="2"/>
  <c r="H28" i="2" s="1"/>
  <c r="I28" i="2" s="1"/>
  <c r="J28" i="2" s="1"/>
  <c r="AT28" i="2"/>
  <c r="AS28" i="2"/>
  <c r="AP28" i="2"/>
  <c r="AM28" i="2"/>
  <c r="AD28" i="2"/>
  <c r="AA28" i="2"/>
  <c r="E28" i="2"/>
  <c r="H27" i="2" s="1"/>
  <c r="I27" i="2" s="1"/>
  <c r="J27" i="2" s="1"/>
  <c r="AT27" i="2"/>
  <c r="AS27" i="2"/>
  <c r="AR27" i="2"/>
  <c r="AP27" i="2"/>
  <c r="AM27" i="2"/>
  <c r="AD27" i="2"/>
  <c r="AA27" i="2"/>
  <c r="B27" i="2"/>
  <c r="K38" i="2" s="1"/>
  <c r="L38" i="2" s="1"/>
  <c r="K15" i="2"/>
  <c r="G5" i="2"/>
  <c r="B42" i="2" s="1"/>
  <c r="G2" i="2"/>
  <c r="E102" i="1"/>
  <c r="H101" i="1" s="1"/>
  <c r="I101" i="1" s="1"/>
  <c r="J101" i="1" s="1"/>
  <c r="AZ101" i="1"/>
  <c r="AW101" i="1"/>
  <c r="AV101" i="1"/>
  <c r="AU101" i="1"/>
  <c r="AS101" i="1"/>
  <c r="AG101" i="1"/>
  <c r="K101" i="1"/>
  <c r="L101" i="1" s="1"/>
  <c r="E101" i="1"/>
  <c r="AZ100" i="1"/>
  <c r="AW100" i="1"/>
  <c r="AV100" i="1"/>
  <c r="AU100" i="1"/>
  <c r="AS100" i="1"/>
  <c r="AG100" i="1"/>
  <c r="L100" i="1"/>
  <c r="R100" i="1" s="1"/>
  <c r="K100" i="1"/>
  <c r="I100" i="1"/>
  <c r="J100" i="1" s="1"/>
  <c r="H100" i="1"/>
  <c r="E100" i="1"/>
  <c r="H99" i="1" s="1"/>
  <c r="I99" i="1" s="1"/>
  <c r="J99" i="1" s="1"/>
  <c r="AZ99" i="1"/>
  <c r="AW99" i="1"/>
  <c r="AV99" i="1"/>
  <c r="AU99" i="1"/>
  <c r="AS99" i="1"/>
  <c r="AG99" i="1"/>
  <c r="L99" i="1"/>
  <c r="R99" i="1" s="1"/>
  <c r="K99" i="1"/>
  <c r="E99" i="1"/>
  <c r="H98" i="1" s="1"/>
  <c r="I98" i="1" s="1"/>
  <c r="J98" i="1" s="1"/>
  <c r="AZ98" i="1"/>
  <c r="AW98" i="1"/>
  <c r="AV98" i="1"/>
  <c r="AU98" i="1"/>
  <c r="AS98" i="1"/>
  <c r="AG98" i="1"/>
  <c r="R98" i="1"/>
  <c r="L98" i="1"/>
  <c r="K98" i="1"/>
  <c r="E98" i="1"/>
  <c r="H97" i="1" s="1"/>
  <c r="I97" i="1" s="1"/>
  <c r="J97" i="1" s="1"/>
  <c r="AZ97" i="1"/>
  <c r="AW97" i="1"/>
  <c r="AV97" i="1"/>
  <c r="AU97" i="1"/>
  <c r="AS97" i="1"/>
  <c r="AG97" i="1"/>
  <c r="L97" i="1"/>
  <c r="R97" i="1" s="1"/>
  <c r="K97" i="1"/>
  <c r="E97" i="1"/>
  <c r="H96" i="1" s="1"/>
  <c r="I96" i="1" s="1"/>
  <c r="J96" i="1" s="1"/>
  <c r="AZ96" i="1"/>
  <c r="AW96" i="1"/>
  <c r="AV96" i="1"/>
  <c r="AU96" i="1"/>
  <c r="AS96" i="1"/>
  <c r="AG96" i="1"/>
  <c r="R96" i="1"/>
  <c r="L96" i="1"/>
  <c r="K96" i="1"/>
  <c r="E96" i="1"/>
  <c r="H95" i="1" s="1"/>
  <c r="I95" i="1" s="1"/>
  <c r="J95" i="1" s="1"/>
  <c r="AZ95" i="1"/>
  <c r="AW95" i="1"/>
  <c r="AV95" i="1"/>
  <c r="AU95" i="1"/>
  <c r="AS95" i="1"/>
  <c r="AG95" i="1"/>
  <c r="L95" i="1"/>
  <c r="R95" i="1" s="1"/>
  <c r="K95" i="1"/>
  <c r="E95" i="1"/>
  <c r="H94" i="1" s="1"/>
  <c r="I94" i="1" s="1"/>
  <c r="J94" i="1" s="1"/>
  <c r="AZ94" i="1"/>
  <c r="AW94" i="1"/>
  <c r="AV94" i="1"/>
  <c r="AU94" i="1"/>
  <c r="AS94" i="1"/>
  <c r="AG94" i="1"/>
  <c r="K94" i="1"/>
  <c r="L94" i="1" s="1"/>
  <c r="E94" i="1"/>
  <c r="AZ93" i="1"/>
  <c r="AW93" i="1"/>
  <c r="AV93" i="1"/>
  <c r="AU93" i="1"/>
  <c r="AS93" i="1"/>
  <c r="AG93" i="1"/>
  <c r="K93" i="1"/>
  <c r="L93" i="1" s="1"/>
  <c r="H93" i="1"/>
  <c r="I93" i="1" s="1"/>
  <c r="J93" i="1" s="1"/>
  <c r="E93" i="1"/>
  <c r="H92" i="1" s="1"/>
  <c r="I92" i="1" s="1"/>
  <c r="J92" i="1" s="1"/>
  <c r="AZ92" i="1"/>
  <c r="AW92" i="1"/>
  <c r="AV92" i="1"/>
  <c r="AU92" i="1"/>
  <c r="AS92" i="1"/>
  <c r="AG92" i="1"/>
  <c r="K92" i="1"/>
  <c r="L92" i="1" s="1"/>
  <c r="E92" i="1"/>
  <c r="AZ91" i="1"/>
  <c r="AW91" i="1"/>
  <c r="AV91" i="1"/>
  <c r="AU91" i="1"/>
  <c r="AS91" i="1"/>
  <c r="AG91" i="1"/>
  <c r="K91" i="1"/>
  <c r="L91" i="1" s="1"/>
  <c r="H91" i="1"/>
  <c r="I91" i="1" s="1"/>
  <c r="J91" i="1" s="1"/>
  <c r="E91" i="1"/>
  <c r="H90" i="1" s="1"/>
  <c r="I90" i="1" s="1"/>
  <c r="J90" i="1" s="1"/>
  <c r="AZ90" i="1"/>
  <c r="AW90" i="1"/>
  <c r="AV90" i="1"/>
  <c r="AU90" i="1"/>
  <c r="AS90" i="1"/>
  <c r="AG90" i="1"/>
  <c r="K90" i="1"/>
  <c r="L90" i="1" s="1"/>
  <c r="E86" i="1"/>
  <c r="H85" i="1" s="1"/>
  <c r="I85" i="1" s="1"/>
  <c r="J85" i="1" s="1"/>
  <c r="AW85" i="1"/>
  <c r="AV85" i="1"/>
  <c r="AU85" i="1"/>
  <c r="AS85" i="1"/>
  <c r="AG85" i="1"/>
  <c r="L85" i="1"/>
  <c r="R85" i="1" s="1"/>
  <c r="K85" i="1"/>
  <c r="E85" i="1"/>
  <c r="AW84" i="1"/>
  <c r="AV84" i="1"/>
  <c r="AU84" i="1"/>
  <c r="AS84" i="1"/>
  <c r="AG84" i="1"/>
  <c r="L84" i="1"/>
  <c r="R84" i="1" s="1"/>
  <c r="K84" i="1"/>
  <c r="H84" i="1"/>
  <c r="I84" i="1" s="1"/>
  <c r="J84" i="1" s="1"/>
  <c r="E84" i="1"/>
  <c r="AW83" i="1"/>
  <c r="AV83" i="1"/>
  <c r="AU83" i="1"/>
  <c r="AS83" i="1"/>
  <c r="AG83" i="1"/>
  <c r="R83" i="1"/>
  <c r="L83" i="1"/>
  <c r="K83" i="1"/>
  <c r="I83" i="1"/>
  <c r="J83" i="1" s="1"/>
  <c r="H83" i="1"/>
  <c r="E83" i="1"/>
  <c r="AW82" i="1"/>
  <c r="AV82" i="1"/>
  <c r="AU82" i="1"/>
  <c r="AS82" i="1"/>
  <c r="AG82" i="1"/>
  <c r="K82" i="1"/>
  <c r="L82" i="1" s="1"/>
  <c r="H82" i="1"/>
  <c r="I82" i="1" s="1"/>
  <c r="J82" i="1" s="1"/>
  <c r="E82" i="1"/>
  <c r="AW81" i="1"/>
  <c r="AV81" i="1"/>
  <c r="AU81" i="1"/>
  <c r="AS81" i="1"/>
  <c r="AG81" i="1"/>
  <c r="K81" i="1"/>
  <c r="L81" i="1" s="1"/>
  <c r="I81" i="1"/>
  <c r="J81" i="1" s="1"/>
  <c r="H81" i="1"/>
  <c r="E81" i="1"/>
  <c r="AW80" i="1"/>
  <c r="AV80" i="1"/>
  <c r="AU80" i="1"/>
  <c r="AS80" i="1"/>
  <c r="AG80" i="1"/>
  <c r="L80" i="1"/>
  <c r="R80" i="1" s="1"/>
  <c r="K80" i="1"/>
  <c r="J80" i="1"/>
  <c r="I80" i="1"/>
  <c r="H80" i="1"/>
  <c r="E80" i="1"/>
  <c r="AW79" i="1"/>
  <c r="AV79" i="1"/>
  <c r="AU79" i="1"/>
  <c r="AS79" i="1"/>
  <c r="AG79" i="1"/>
  <c r="K79" i="1"/>
  <c r="L79" i="1" s="1"/>
  <c r="H79" i="1"/>
  <c r="I79" i="1" s="1"/>
  <c r="J79" i="1" s="1"/>
  <c r="E79" i="1"/>
  <c r="H78" i="1" s="1"/>
  <c r="I78" i="1" s="1"/>
  <c r="J78" i="1" s="1"/>
  <c r="AW78" i="1"/>
  <c r="AV78" i="1"/>
  <c r="AU78" i="1"/>
  <c r="AS78" i="1"/>
  <c r="AG78" i="1"/>
  <c r="L78" i="1"/>
  <c r="R78" i="1" s="1"/>
  <c r="K78" i="1"/>
  <c r="E78" i="1"/>
  <c r="AW77" i="1"/>
  <c r="AV77" i="1"/>
  <c r="AU77" i="1"/>
  <c r="AS77" i="1"/>
  <c r="AG77" i="1"/>
  <c r="K77" i="1"/>
  <c r="L77" i="1" s="1"/>
  <c r="H77" i="1"/>
  <c r="I77" i="1" s="1"/>
  <c r="J77" i="1" s="1"/>
  <c r="E77" i="1"/>
  <c r="AW76" i="1"/>
  <c r="AV76" i="1"/>
  <c r="AU76" i="1"/>
  <c r="AS76" i="1"/>
  <c r="AG76" i="1"/>
  <c r="K76" i="1"/>
  <c r="L76" i="1" s="1"/>
  <c r="I76" i="1"/>
  <c r="J76" i="1" s="1"/>
  <c r="H76" i="1"/>
  <c r="E76" i="1"/>
  <c r="AW75" i="1"/>
  <c r="AV75" i="1"/>
  <c r="AU75" i="1"/>
  <c r="AS75" i="1"/>
  <c r="AG75" i="1"/>
  <c r="L75" i="1"/>
  <c r="R75" i="1" s="1"/>
  <c r="K75" i="1"/>
  <c r="J75" i="1"/>
  <c r="I75" i="1"/>
  <c r="H75" i="1"/>
  <c r="E75" i="1"/>
  <c r="AW74" i="1"/>
  <c r="AV74" i="1"/>
  <c r="AU74" i="1"/>
  <c r="AS74" i="1"/>
  <c r="AG74" i="1"/>
  <c r="K74" i="1"/>
  <c r="L74" i="1" s="1"/>
  <c r="H74" i="1"/>
  <c r="I74" i="1" s="1"/>
  <c r="J74" i="1" s="1"/>
  <c r="E70" i="1"/>
  <c r="H69" i="1" s="1"/>
  <c r="I69" i="1" s="1"/>
  <c r="J69" i="1" s="1"/>
  <c r="AE69" i="1"/>
  <c r="AD69" i="1"/>
  <c r="AC69" i="1"/>
  <c r="K69" i="1"/>
  <c r="L69" i="1" s="1"/>
  <c r="E69" i="1"/>
  <c r="H68" i="1" s="1"/>
  <c r="I68" i="1" s="1"/>
  <c r="J68" i="1" s="1"/>
  <c r="AE68" i="1"/>
  <c r="AD68" i="1"/>
  <c r="AC68" i="1"/>
  <c r="K68" i="1"/>
  <c r="L68" i="1" s="1"/>
  <c r="E68" i="1"/>
  <c r="H67" i="1" s="1"/>
  <c r="I67" i="1" s="1"/>
  <c r="J67" i="1" s="1"/>
  <c r="AE67" i="1"/>
  <c r="AD67" i="1"/>
  <c r="AC67" i="1"/>
  <c r="L67" i="1"/>
  <c r="R67" i="1" s="1"/>
  <c r="K67" i="1"/>
  <c r="E67" i="1"/>
  <c r="H66" i="1" s="1"/>
  <c r="I66" i="1" s="1"/>
  <c r="J66" i="1" s="1"/>
  <c r="AE66" i="1"/>
  <c r="AD66" i="1"/>
  <c r="AC66" i="1"/>
  <c r="K66" i="1"/>
  <c r="L66" i="1" s="1"/>
  <c r="E66" i="1"/>
  <c r="AE65" i="1"/>
  <c r="AD65" i="1"/>
  <c r="AC65" i="1"/>
  <c r="K65" i="1"/>
  <c r="L65" i="1" s="1"/>
  <c r="H65" i="1"/>
  <c r="I65" i="1" s="1"/>
  <c r="J65" i="1" s="1"/>
  <c r="E65" i="1"/>
  <c r="H64" i="1" s="1"/>
  <c r="I64" i="1" s="1"/>
  <c r="J64" i="1" s="1"/>
  <c r="AE64" i="1"/>
  <c r="AD64" i="1"/>
  <c r="AC64" i="1"/>
  <c r="R64" i="1"/>
  <c r="L64" i="1"/>
  <c r="K64" i="1"/>
  <c r="E64" i="1"/>
  <c r="AE63" i="1"/>
  <c r="AD63" i="1"/>
  <c r="AC63" i="1"/>
  <c r="L63" i="1"/>
  <c r="R63" i="1" s="1"/>
  <c r="K63" i="1"/>
  <c r="H63" i="1"/>
  <c r="I63" i="1" s="1"/>
  <c r="J63" i="1" s="1"/>
  <c r="E63" i="1"/>
  <c r="AE62" i="1"/>
  <c r="AD62" i="1"/>
  <c r="AC62" i="1"/>
  <c r="L62" i="1"/>
  <c r="R62" i="1" s="1"/>
  <c r="K62" i="1"/>
  <c r="H62" i="1"/>
  <c r="I62" i="1" s="1"/>
  <c r="J62" i="1" s="1"/>
  <c r="E62" i="1"/>
  <c r="AE61" i="1"/>
  <c r="AD61" i="1"/>
  <c r="AC61" i="1"/>
  <c r="K61" i="1"/>
  <c r="L61" i="1" s="1"/>
  <c r="H61" i="1"/>
  <c r="I61" i="1" s="1"/>
  <c r="J61" i="1" s="1"/>
  <c r="E61" i="1"/>
  <c r="H60" i="1" s="1"/>
  <c r="I60" i="1" s="1"/>
  <c r="J60" i="1" s="1"/>
  <c r="AE60" i="1"/>
  <c r="AD60" i="1"/>
  <c r="AC60" i="1"/>
  <c r="L60" i="1"/>
  <c r="R60" i="1" s="1"/>
  <c r="K60" i="1"/>
  <c r="E60" i="1"/>
  <c r="H59" i="1" s="1"/>
  <c r="I59" i="1" s="1"/>
  <c r="J59" i="1" s="1"/>
  <c r="AE59" i="1"/>
  <c r="AD59" i="1"/>
  <c r="AC59" i="1"/>
  <c r="K59" i="1"/>
  <c r="L59" i="1" s="1"/>
  <c r="E59" i="1"/>
  <c r="AE58" i="1"/>
  <c r="AD58" i="1"/>
  <c r="AC58" i="1"/>
  <c r="K58" i="1"/>
  <c r="L58" i="1" s="1"/>
  <c r="H58" i="1"/>
  <c r="I58" i="1" s="1"/>
  <c r="J58" i="1" s="1"/>
  <c r="E54" i="1"/>
  <c r="H53" i="1" s="1"/>
  <c r="I53" i="1" s="1"/>
  <c r="J53" i="1" s="1"/>
  <c r="AT53" i="1"/>
  <c r="AS53" i="1"/>
  <c r="AP53" i="1"/>
  <c r="AA53" i="1"/>
  <c r="E53" i="1"/>
  <c r="AT52" i="1"/>
  <c r="AS52" i="1"/>
  <c r="AP52" i="1"/>
  <c r="AA52" i="1"/>
  <c r="H52" i="1"/>
  <c r="I52" i="1" s="1"/>
  <c r="J52" i="1" s="1"/>
  <c r="E52" i="1"/>
  <c r="AT51" i="1"/>
  <c r="AS51" i="1"/>
  <c r="AP51" i="1"/>
  <c r="AA51" i="1"/>
  <c r="I51" i="1"/>
  <c r="J51" i="1" s="1"/>
  <c r="H51" i="1"/>
  <c r="E51" i="1"/>
  <c r="AT50" i="1"/>
  <c r="AS50" i="1"/>
  <c r="AP50" i="1"/>
  <c r="AA50" i="1"/>
  <c r="H50" i="1"/>
  <c r="I50" i="1" s="1"/>
  <c r="J50" i="1" s="1"/>
  <c r="E50" i="1"/>
  <c r="AT49" i="1"/>
  <c r="AS49" i="1"/>
  <c r="AP49" i="1"/>
  <c r="AA49" i="1"/>
  <c r="I49" i="1"/>
  <c r="J49" i="1" s="1"/>
  <c r="H49" i="1"/>
  <c r="E49" i="1"/>
  <c r="AT48" i="1"/>
  <c r="AS48" i="1"/>
  <c r="AP48" i="1"/>
  <c r="AA48" i="1"/>
  <c r="J48" i="1"/>
  <c r="I48" i="1"/>
  <c r="H48" i="1"/>
  <c r="E48" i="1"/>
  <c r="AT47" i="1"/>
  <c r="AS47" i="1"/>
  <c r="AP47" i="1"/>
  <c r="AA47" i="1"/>
  <c r="H47" i="1"/>
  <c r="I47" i="1" s="1"/>
  <c r="J47" i="1" s="1"/>
  <c r="E47" i="1"/>
  <c r="H46" i="1" s="1"/>
  <c r="I46" i="1" s="1"/>
  <c r="J46" i="1" s="1"/>
  <c r="AT46" i="1"/>
  <c r="AS46" i="1"/>
  <c r="AP46" i="1"/>
  <c r="AA46" i="1"/>
  <c r="E46" i="1"/>
  <c r="AT45" i="1"/>
  <c r="AS45" i="1"/>
  <c r="AP45" i="1"/>
  <c r="AA45" i="1"/>
  <c r="H45" i="1"/>
  <c r="I45" i="1" s="1"/>
  <c r="J45" i="1" s="1"/>
  <c r="E45" i="1"/>
  <c r="AT44" i="1"/>
  <c r="AS44" i="1"/>
  <c r="AP44" i="1"/>
  <c r="AA44" i="1"/>
  <c r="I44" i="1"/>
  <c r="J44" i="1" s="1"/>
  <c r="H44" i="1"/>
  <c r="E44" i="1"/>
  <c r="AT43" i="1"/>
  <c r="AS43" i="1"/>
  <c r="AP43" i="1"/>
  <c r="AA43" i="1"/>
  <c r="J43" i="1"/>
  <c r="I43" i="1"/>
  <c r="H43" i="1"/>
  <c r="E43" i="1"/>
  <c r="AT42" i="1"/>
  <c r="AS42" i="1"/>
  <c r="AP42" i="1"/>
  <c r="AA42" i="1"/>
  <c r="H42" i="1"/>
  <c r="I42" i="1" s="1"/>
  <c r="J42" i="1" s="1"/>
  <c r="B42" i="1"/>
  <c r="AR53" i="1" s="1"/>
  <c r="E39" i="1"/>
  <c r="AT38" i="1"/>
  <c r="AS38" i="1"/>
  <c r="AP38" i="1"/>
  <c r="AM38" i="1"/>
  <c r="AD38" i="1"/>
  <c r="AA38" i="1"/>
  <c r="J38" i="1"/>
  <c r="I38" i="1"/>
  <c r="H38" i="1"/>
  <c r="E38" i="1"/>
  <c r="H37" i="1" s="1"/>
  <c r="I37" i="1" s="1"/>
  <c r="J37" i="1" s="1"/>
  <c r="AT37" i="1"/>
  <c r="AS37" i="1"/>
  <c r="AP37" i="1"/>
  <c r="AM37" i="1"/>
  <c r="AD37" i="1"/>
  <c r="AA37" i="1"/>
  <c r="E37" i="1"/>
  <c r="AT36" i="1"/>
  <c r="AS36" i="1"/>
  <c r="AP36" i="1"/>
  <c r="AM36" i="1"/>
  <c r="AD36" i="1"/>
  <c r="AA36" i="1"/>
  <c r="H36" i="1"/>
  <c r="I36" i="1" s="1"/>
  <c r="J36" i="1" s="1"/>
  <c r="E36" i="1"/>
  <c r="H35" i="1" s="1"/>
  <c r="I35" i="1" s="1"/>
  <c r="J35" i="1" s="1"/>
  <c r="AT35" i="1"/>
  <c r="AS35" i="1"/>
  <c r="AP35" i="1"/>
  <c r="AM35" i="1"/>
  <c r="AD35" i="1"/>
  <c r="AA35" i="1"/>
  <c r="E35" i="1"/>
  <c r="AT34" i="1"/>
  <c r="AS34" i="1"/>
  <c r="AP34" i="1"/>
  <c r="AM34" i="1"/>
  <c r="AD34" i="1"/>
  <c r="AA34" i="1"/>
  <c r="H34" i="1"/>
  <c r="I34" i="1" s="1"/>
  <c r="J34" i="1" s="1"/>
  <c r="E34" i="1"/>
  <c r="H33" i="1" s="1"/>
  <c r="I33" i="1" s="1"/>
  <c r="J33" i="1" s="1"/>
  <c r="AT33" i="1"/>
  <c r="AS33" i="1"/>
  <c r="AP33" i="1"/>
  <c r="AM33" i="1"/>
  <c r="AD33" i="1"/>
  <c r="AA33" i="1"/>
  <c r="E33" i="1"/>
  <c r="AT32" i="1"/>
  <c r="AS32" i="1"/>
  <c r="AP32" i="1"/>
  <c r="AM32" i="1"/>
  <c r="AD32" i="1"/>
  <c r="AA32" i="1"/>
  <c r="H32" i="1"/>
  <c r="I32" i="1" s="1"/>
  <c r="J32" i="1" s="1"/>
  <c r="E32" i="1"/>
  <c r="H31" i="1" s="1"/>
  <c r="I31" i="1" s="1"/>
  <c r="J31" i="1" s="1"/>
  <c r="AT31" i="1"/>
  <c r="AS31" i="1"/>
  <c r="AP31" i="1"/>
  <c r="AM31" i="1"/>
  <c r="AD31" i="1"/>
  <c r="AA31" i="1"/>
  <c r="E31" i="1"/>
  <c r="AT30" i="1"/>
  <c r="AS30" i="1"/>
  <c r="AP30" i="1"/>
  <c r="AM30" i="1"/>
  <c r="AD30" i="1"/>
  <c r="AA30" i="1"/>
  <c r="H30" i="1"/>
  <c r="I30" i="1" s="1"/>
  <c r="J30" i="1" s="1"/>
  <c r="E30" i="1"/>
  <c r="AT29" i="1"/>
  <c r="AS29" i="1"/>
  <c r="AP29" i="1"/>
  <c r="AM29" i="1"/>
  <c r="AD29" i="1"/>
  <c r="AA29" i="1"/>
  <c r="I29" i="1"/>
  <c r="J29" i="1" s="1"/>
  <c r="H29" i="1"/>
  <c r="E29" i="1"/>
  <c r="AT28" i="1"/>
  <c r="AS28" i="1"/>
  <c r="AP28" i="1"/>
  <c r="AM28" i="1"/>
  <c r="AD28" i="1"/>
  <c r="AA28" i="1"/>
  <c r="H28" i="1"/>
  <c r="I28" i="1" s="1"/>
  <c r="J28" i="1" s="1"/>
  <c r="E28" i="1"/>
  <c r="AT27" i="1"/>
  <c r="AS27" i="1"/>
  <c r="AP27" i="1"/>
  <c r="AM27" i="1"/>
  <c r="AD27" i="1"/>
  <c r="AA27" i="1"/>
  <c r="I27" i="1"/>
  <c r="J27" i="1" s="1"/>
  <c r="H27" i="1"/>
  <c r="K15" i="1"/>
  <c r="G5" i="1"/>
  <c r="G2" i="1"/>
  <c r="B27" i="1" s="1"/>
  <c r="R77" i="1" l="1"/>
  <c r="R81" i="1"/>
  <c r="R59" i="1"/>
  <c r="R61" i="1"/>
  <c r="R69" i="1"/>
  <c r="R74" i="1"/>
  <c r="O74" i="1"/>
  <c r="P74" i="1" s="1"/>
  <c r="Q74" i="1" s="1"/>
  <c r="S74" i="1" s="1"/>
  <c r="U74" i="1" s="1"/>
  <c r="AT74" i="1" s="1"/>
  <c r="AX74" i="1" s="1"/>
  <c r="R82" i="1"/>
  <c r="K53" i="2"/>
  <c r="L53" i="2" s="1"/>
  <c r="AR49" i="2"/>
  <c r="K48" i="2"/>
  <c r="L48" i="2" s="1"/>
  <c r="AR44" i="2"/>
  <c r="K43" i="2"/>
  <c r="L43" i="2" s="1"/>
  <c r="K45" i="2"/>
  <c r="L45" i="2" s="1"/>
  <c r="AR53" i="2"/>
  <c r="AR48" i="2"/>
  <c r="K47" i="2"/>
  <c r="L47" i="2" s="1"/>
  <c r="AR43" i="2"/>
  <c r="K42" i="2"/>
  <c r="L42" i="2" s="1"/>
  <c r="AR52" i="2"/>
  <c r="K52" i="2"/>
  <c r="L52" i="2" s="1"/>
  <c r="AR47" i="2"/>
  <c r="AR42" i="2"/>
  <c r="K51" i="2"/>
  <c r="L51" i="2" s="1"/>
  <c r="AR46" i="2"/>
  <c r="K46" i="2"/>
  <c r="L46" i="2" s="1"/>
  <c r="AR51" i="2"/>
  <c r="K50" i="2"/>
  <c r="L50" i="2" s="1"/>
  <c r="AR50" i="2"/>
  <c r="K49" i="2"/>
  <c r="L49" i="2" s="1"/>
  <c r="AR45" i="2"/>
  <c r="K44" i="2"/>
  <c r="L44" i="2" s="1"/>
  <c r="O58" i="2"/>
  <c r="P58" i="2" s="1"/>
  <c r="Q58" i="2" s="1"/>
  <c r="S58" i="2" s="1"/>
  <c r="U58" i="2" s="1"/>
  <c r="AB58" i="2" s="1"/>
  <c r="AF58" i="2" s="1"/>
  <c r="R58" i="2"/>
  <c r="R60" i="2"/>
  <c r="R75" i="2"/>
  <c r="R97" i="2"/>
  <c r="R65" i="3"/>
  <c r="R101" i="3"/>
  <c r="R75" i="4"/>
  <c r="R34" i="5"/>
  <c r="R38" i="5"/>
  <c r="R78" i="5"/>
  <c r="R32" i="6"/>
  <c r="O74" i="10"/>
  <c r="P74" i="10" s="1"/>
  <c r="Q74" i="10" s="1"/>
  <c r="S74" i="10" s="1"/>
  <c r="U74" i="10" s="1"/>
  <c r="R74" i="10"/>
  <c r="R68" i="1"/>
  <c r="R93" i="1"/>
  <c r="R65" i="2"/>
  <c r="R67" i="2"/>
  <c r="R100" i="2"/>
  <c r="R46" i="3"/>
  <c r="R36" i="5"/>
  <c r="O27" i="6"/>
  <c r="P27" i="6" s="1"/>
  <c r="Q27" i="6" s="1"/>
  <c r="S27" i="6" s="1"/>
  <c r="U27" i="6" s="1"/>
  <c r="R27" i="6"/>
  <c r="R34" i="6"/>
  <c r="O90" i="7"/>
  <c r="P90" i="7" s="1"/>
  <c r="Q90" i="7" s="1"/>
  <c r="S90" i="7" s="1"/>
  <c r="U90" i="7" s="1"/>
  <c r="AT90" i="7" s="1"/>
  <c r="R90" i="7"/>
  <c r="R66" i="1"/>
  <c r="R76" i="1"/>
  <c r="R79" i="1"/>
  <c r="R91" i="1"/>
  <c r="R38" i="2"/>
  <c r="R64" i="2"/>
  <c r="R77" i="2"/>
  <c r="O90" i="2"/>
  <c r="P90" i="2" s="1"/>
  <c r="Q90" i="2" s="1"/>
  <c r="S90" i="2" s="1"/>
  <c r="U90" i="2" s="1"/>
  <c r="AT90" i="2" s="1"/>
  <c r="BA90" i="2" s="1"/>
  <c r="R90" i="2"/>
  <c r="R98" i="2"/>
  <c r="R51" i="3"/>
  <c r="K36" i="4"/>
  <c r="L36" i="4" s="1"/>
  <c r="K34" i="4"/>
  <c r="L34" i="4" s="1"/>
  <c r="K32" i="4"/>
  <c r="L32" i="4" s="1"/>
  <c r="AR30" i="4"/>
  <c r="AR28" i="4"/>
  <c r="AR38" i="4"/>
  <c r="K31" i="4"/>
  <c r="L31" i="4" s="1"/>
  <c r="AR37" i="4"/>
  <c r="K30" i="4"/>
  <c r="L30" i="4" s="1"/>
  <c r="K28" i="4"/>
  <c r="L28" i="4" s="1"/>
  <c r="K29" i="4"/>
  <c r="L29" i="4" s="1"/>
  <c r="AR35" i="4"/>
  <c r="AR33" i="4"/>
  <c r="AR31" i="4"/>
  <c r="K37" i="4"/>
  <c r="L37" i="4" s="1"/>
  <c r="K35" i="4"/>
  <c r="L35" i="4" s="1"/>
  <c r="K33" i="4"/>
  <c r="L33" i="4" s="1"/>
  <c r="AR29" i="4"/>
  <c r="AR27" i="4"/>
  <c r="K27" i="4"/>
  <c r="L27" i="4" s="1"/>
  <c r="K38" i="4"/>
  <c r="L38" i="4" s="1"/>
  <c r="AR36" i="4"/>
  <c r="AR34" i="4"/>
  <c r="AR32" i="4"/>
  <c r="R79" i="4"/>
  <c r="R85" i="4"/>
  <c r="R79" i="5"/>
  <c r="R84" i="5"/>
  <c r="R94" i="5"/>
  <c r="R100" i="5"/>
  <c r="R69" i="6"/>
  <c r="R84" i="6"/>
  <c r="R36" i="8"/>
  <c r="R46" i="8"/>
  <c r="R51" i="8"/>
  <c r="R52" i="8"/>
  <c r="R58" i="1"/>
  <c r="O58" i="1"/>
  <c r="P58" i="1" s="1"/>
  <c r="Q58" i="1" s="1"/>
  <c r="S58" i="1" s="1"/>
  <c r="U58" i="1" s="1"/>
  <c r="AB58" i="1" s="1"/>
  <c r="AF58" i="1" s="1"/>
  <c r="R83" i="2"/>
  <c r="R95" i="2"/>
  <c r="R64" i="3"/>
  <c r="R95" i="3"/>
  <c r="R59" i="4"/>
  <c r="R108" i="5"/>
  <c r="R98" i="6"/>
  <c r="K36" i="7"/>
  <c r="L36" i="7" s="1"/>
  <c r="K34" i="7"/>
  <c r="L34" i="7" s="1"/>
  <c r="K32" i="7"/>
  <c r="L32" i="7" s="1"/>
  <c r="AR30" i="7"/>
  <c r="AR37" i="7"/>
  <c r="K30" i="7"/>
  <c r="L30" i="7" s="1"/>
  <c r="AR28" i="7"/>
  <c r="K38" i="7"/>
  <c r="L38" i="7" s="1"/>
  <c r="AR36" i="7"/>
  <c r="AR34" i="7"/>
  <c r="AR32" i="7"/>
  <c r="K27" i="7"/>
  <c r="L27" i="7" s="1"/>
  <c r="AR35" i="7"/>
  <c r="AR31" i="7"/>
  <c r="K37" i="7"/>
  <c r="L37" i="7" s="1"/>
  <c r="K33" i="7"/>
  <c r="L33" i="7" s="1"/>
  <c r="K29" i="7"/>
  <c r="L29" i="7" s="1"/>
  <c r="AR38" i="7"/>
  <c r="AR33" i="7"/>
  <c r="K28" i="7"/>
  <c r="L28" i="7" s="1"/>
  <c r="AR27" i="7"/>
  <c r="AR29" i="7"/>
  <c r="K31" i="7"/>
  <c r="L31" i="7" s="1"/>
  <c r="K35" i="7"/>
  <c r="L35" i="7" s="1"/>
  <c r="R101" i="7"/>
  <c r="K36" i="1"/>
  <c r="L36" i="1" s="1"/>
  <c r="K34" i="1"/>
  <c r="L34" i="1" s="1"/>
  <c r="K32" i="1"/>
  <c r="L32" i="1" s="1"/>
  <c r="AR30" i="1"/>
  <c r="AR28" i="1"/>
  <c r="AR38" i="1"/>
  <c r="K31" i="1"/>
  <c r="L31" i="1" s="1"/>
  <c r="AR37" i="1"/>
  <c r="K30" i="1"/>
  <c r="L30" i="1" s="1"/>
  <c r="K28" i="1"/>
  <c r="L28" i="1" s="1"/>
  <c r="K27" i="1"/>
  <c r="L27" i="1" s="1"/>
  <c r="AR35" i="1"/>
  <c r="AR33" i="1"/>
  <c r="AR31" i="1"/>
  <c r="K33" i="1"/>
  <c r="L33" i="1" s="1"/>
  <c r="K29" i="1"/>
  <c r="L29" i="1" s="1"/>
  <c r="K37" i="1"/>
  <c r="L37" i="1" s="1"/>
  <c r="K35" i="1"/>
  <c r="L35" i="1" s="1"/>
  <c r="AR29" i="1"/>
  <c r="AR27" i="1"/>
  <c r="K38" i="1"/>
  <c r="L38" i="1" s="1"/>
  <c r="AR36" i="1"/>
  <c r="AR34" i="1"/>
  <c r="AR32" i="1"/>
  <c r="R65" i="1"/>
  <c r="R94" i="1"/>
  <c r="R101" i="1"/>
  <c r="R37" i="2"/>
  <c r="R80" i="2"/>
  <c r="R96" i="2"/>
  <c r="R52" i="3"/>
  <c r="R99" i="3"/>
  <c r="R67" i="4"/>
  <c r="K51" i="5"/>
  <c r="L51" i="5" s="1"/>
  <c r="AR46" i="5"/>
  <c r="K46" i="5"/>
  <c r="L46" i="5" s="1"/>
  <c r="AR48" i="5"/>
  <c r="AR43" i="5"/>
  <c r="AR51" i="5"/>
  <c r="K50" i="5"/>
  <c r="L50" i="5" s="1"/>
  <c r="K45" i="5"/>
  <c r="L45" i="5" s="1"/>
  <c r="AR50" i="5"/>
  <c r="K49" i="5"/>
  <c r="L49" i="5" s="1"/>
  <c r="AR45" i="5"/>
  <c r="K44" i="5"/>
  <c r="L44" i="5" s="1"/>
  <c r="K47" i="5"/>
  <c r="L47" i="5" s="1"/>
  <c r="K53" i="5"/>
  <c r="L53" i="5" s="1"/>
  <c r="AR49" i="5"/>
  <c r="K48" i="5"/>
  <c r="L48" i="5" s="1"/>
  <c r="AR44" i="5"/>
  <c r="K43" i="5"/>
  <c r="L43" i="5" s="1"/>
  <c r="AR53" i="5"/>
  <c r="K42" i="5"/>
  <c r="L42" i="5" s="1"/>
  <c r="AR52" i="5"/>
  <c r="K52" i="5"/>
  <c r="L52" i="5" s="1"/>
  <c r="AR47" i="5"/>
  <c r="AR42" i="5"/>
  <c r="R116" i="5"/>
  <c r="R36" i="6"/>
  <c r="R100" i="6"/>
  <c r="AR52" i="7"/>
  <c r="K52" i="7"/>
  <c r="L52" i="7" s="1"/>
  <c r="AR47" i="7"/>
  <c r="AR43" i="7"/>
  <c r="K42" i="7"/>
  <c r="L42" i="7" s="1"/>
  <c r="K51" i="7"/>
  <c r="L51" i="7" s="1"/>
  <c r="AR46" i="7"/>
  <c r="K46" i="7"/>
  <c r="L46" i="7" s="1"/>
  <c r="AR42" i="7"/>
  <c r="AR53" i="7"/>
  <c r="AR48" i="7"/>
  <c r="K47" i="7"/>
  <c r="L47" i="7" s="1"/>
  <c r="K43" i="7"/>
  <c r="L43" i="7" s="1"/>
  <c r="K53" i="7"/>
  <c r="L53" i="7" s="1"/>
  <c r="AR49" i="7"/>
  <c r="AR45" i="7"/>
  <c r="K49" i="7"/>
  <c r="L49" i="7" s="1"/>
  <c r="K45" i="7"/>
  <c r="L45" i="7" s="1"/>
  <c r="AR44" i="7"/>
  <c r="AR51" i="7"/>
  <c r="K48" i="7"/>
  <c r="L48" i="7" s="1"/>
  <c r="K44" i="7"/>
  <c r="L44" i="7" s="1"/>
  <c r="K50" i="7"/>
  <c r="L50" i="7" s="1"/>
  <c r="AR50" i="7"/>
  <c r="R77" i="7"/>
  <c r="R78" i="7"/>
  <c r="R45" i="10"/>
  <c r="R78" i="2"/>
  <c r="R92" i="2"/>
  <c r="R94" i="2"/>
  <c r="R60" i="3"/>
  <c r="O74" i="4"/>
  <c r="P74" i="4" s="1"/>
  <c r="Q74" i="4" s="1"/>
  <c r="S74" i="4" s="1"/>
  <c r="U74" i="4" s="1"/>
  <c r="AT74" i="4" s="1"/>
  <c r="AX74" i="4" s="1"/>
  <c r="R74" i="4"/>
  <c r="R80" i="4"/>
  <c r="R83" i="4"/>
  <c r="R106" i="5"/>
  <c r="AR52" i="6"/>
  <c r="K52" i="6"/>
  <c r="L52" i="6" s="1"/>
  <c r="AR47" i="6"/>
  <c r="AR42" i="6"/>
  <c r="K51" i="6"/>
  <c r="L51" i="6" s="1"/>
  <c r="AR46" i="6"/>
  <c r="K46" i="6"/>
  <c r="L46" i="6" s="1"/>
  <c r="AR53" i="6"/>
  <c r="AR48" i="6"/>
  <c r="K47" i="6"/>
  <c r="L47" i="6" s="1"/>
  <c r="AR43" i="6"/>
  <c r="K49" i="6"/>
  <c r="L49" i="6" s="1"/>
  <c r="K43" i="6"/>
  <c r="L43" i="6" s="1"/>
  <c r="AR45" i="6"/>
  <c r="K42" i="6"/>
  <c r="L42" i="6" s="1"/>
  <c r="AR51" i="6"/>
  <c r="K48" i="6"/>
  <c r="L48" i="6" s="1"/>
  <c r="K45" i="6"/>
  <c r="L45" i="6" s="1"/>
  <c r="K50" i="6"/>
  <c r="L50" i="6" s="1"/>
  <c r="K53" i="6"/>
  <c r="L53" i="6" s="1"/>
  <c r="AR50" i="6"/>
  <c r="AR44" i="6"/>
  <c r="K44" i="6"/>
  <c r="L44" i="6" s="1"/>
  <c r="AR49" i="6"/>
  <c r="R96" i="6"/>
  <c r="R66" i="8"/>
  <c r="R100" i="8"/>
  <c r="R64" i="9"/>
  <c r="R92" i="1"/>
  <c r="O90" i="1"/>
  <c r="P90" i="1" s="1"/>
  <c r="Q90" i="1" s="1"/>
  <c r="S90" i="1" s="1"/>
  <c r="U90" i="1" s="1"/>
  <c r="AT90" i="1" s="1"/>
  <c r="R90" i="1"/>
  <c r="R33" i="2"/>
  <c r="R35" i="2"/>
  <c r="R82" i="2"/>
  <c r="R85" i="2"/>
  <c r="R99" i="2"/>
  <c r="O58" i="3"/>
  <c r="P58" i="3" s="1"/>
  <c r="Q58" i="3" s="1"/>
  <c r="R58" i="3"/>
  <c r="R67" i="3"/>
  <c r="R97" i="3"/>
  <c r="R60" i="4"/>
  <c r="R66" i="4"/>
  <c r="R78" i="4"/>
  <c r="R32" i="5"/>
  <c r="R112" i="5"/>
  <c r="AQ27" i="6"/>
  <c r="AU27" i="6" s="1"/>
  <c r="R79" i="6"/>
  <c r="BA90" i="7"/>
  <c r="R30" i="8"/>
  <c r="R32" i="8"/>
  <c r="R85" i="8"/>
  <c r="R64" i="11"/>
  <c r="K44" i="1"/>
  <c r="L44" i="1" s="1"/>
  <c r="AR45" i="1"/>
  <c r="K49" i="1"/>
  <c r="L49" i="1" s="1"/>
  <c r="AR33" i="3"/>
  <c r="K44" i="4"/>
  <c r="L44" i="4" s="1"/>
  <c r="AC66" i="5"/>
  <c r="AU77" i="8"/>
  <c r="AU96" i="8"/>
  <c r="K43" i="1"/>
  <c r="L43" i="1" s="1"/>
  <c r="AR44" i="1"/>
  <c r="K48" i="1"/>
  <c r="L48" i="1" s="1"/>
  <c r="AR49" i="1"/>
  <c r="K53" i="1"/>
  <c r="L53" i="1" s="1"/>
  <c r="K27" i="2"/>
  <c r="L27" i="2" s="1"/>
  <c r="K29" i="2"/>
  <c r="L29" i="2" s="1"/>
  <c r="K31" i="2"/>
  <c r="L31" i="2" s="1"/>
  <c r="AR38" i="2"/>
  <c r="O74" i="2"/>
  <c r="P74" i="2" s="1"/>
  <c r="Q74" i="2" s="1"/>
  <c r="S74" i="2" s="1"/>
  <c r="U74" i="2" s="1"/>
  <c r="AT74" i="2" s="1"/>
  <c r="AX74" i="2" s="1"/>
  <c r="O91" i="2"/>
  <c r="P91" i="2" s="1"/>
  <c r="Q91" i="2" s="1"/>
  <c r="S91" i="2" s="1"/>
  <c r="U91" i="2" s="1"/>
  <c r="AT91" i="2" s="1"/>
  <c r="AR27" i="3"/>
  <c r="AR29" i="3"/>
  <c r="K33" i="3"/>
  <c r="L33" i="3" s="1"/>
  <c r="K35" i="3"/>
  <c r="L35" i="3" s="1"/>
  <c r="K37" i="3"/>
  <c r="L37" i="3" s="1"/>
  <c r="K45" i="3"/>
  <c r="L45" i="3" s="1"/>
  <c r="K50" i="3"/>
  <c r="L50" i="3" s="1"/>
  <c r="AR51" i="3"/>
  <c r="K75" i="3"/>
  <c r="L75" i="3" s="1"/>
  <c r="AU76" i="3"/>
  <c r="K80" i="3"/>
  <c r="L80" i="3" s="1"/>
  <c r="AU81" i="3"/>
  <c r="K85" i="3"/>
  <c r="L85" i="3" s="1"/>
  <c r="K91" i="3"/>
  <c r="L91" i="3" s="1"/>
  <c r="K93" i="3"/>
  <c r="L93" i="3" s="1"/>
  <c r="AU95" i="3"/>
  <c r="AU97" i="3"/>
  <c r="AU99" i="3"/>
  <c r="K43" i="4"/>
  <c r="L43" i="4" s="1"/>
  <c r="AR44" i="4"/>
  <c r="K48" i="4"/>
  <c r="L48" i="4" s="1"/>
  <c r="AR49" i="4"/>
  <c r="K53" i="4"/>
  <c r="L53" i="4" s="1"/>
  <c r="AC58" i="4"/>
  <c r="K61" i="4"/>
  <c r="L61" i="4" s="1"/>
  <c r="AC65" i="4"/>
  <c r="K68" i="4"/>
  <c r="L68" i="4" s="1"/>
  <c r="K69" i="4"/>
  <c r="L69" i="4" s="1"/>
  <c r="R84" i="4"/>
  <c r="K96" i="4"/>
  <c r="L96" i="4" s="1"/>
  <c r="K98" i="4"/>
  <c r="L98" i="4" s="1"/>
  <c r="K100" i="4"/>
  <c r="L100" i="4" s="1"/>
  <c r="AU100" i="4"/>
  <c r="K28" i="5"/>
  <c r="L28" i="5" s="1"/>
  <c r="K30" i="5"/>
  <c r="L30" i="5" s="1"/>
  <c r="AR37" i="5"/>
  <c r="AC60" i="5"/>
  <c r="K64" i="5"/>
  <c r="L64" i="5" s="1"/>
  <c r="AC67" i="5"/>
  <c r="AC68" i="5"/>
  <c r="AU77" i="5"/>
  <c r="K80" i="5"/>
  <c r="L80" i="5" s="1"/>
  <c r="K83" i="5"/>
  <c r="L83" i="5" s="1"/>
  <c r="AU84" i="5"/>
  <c r="R37" i="6"/>
  <c r="R74" i="6"/>
  <c r="S74" i="6" s="1"/>
  <c r="U74" i="6" s="1"/>
  <c r="AT74" i="6" s="1"/>
  <c r="O75" i="6"/>
  <c r="P75" i="6" s="1"/>
  <c r="Q75" i="6" s="1"/>
  <c r="S75" i="6" s="1"/>
  <c r="U75" i="6" s="1"/>
  <c r="AT75" i="6" s="1"/>
  <c r="P74" i="7"/>
  <c r="Q74" i="7" s="1"/>
  <c r="S74" i="7" s="1"/>
  <c r="U74" i="7" s="1"/>
  <c r="AT74" i="7" s="1"/>
  <c r="R94" i="7"/>
  <c r="AS49" i="8"/>
  <c r="AS44" i="8"/>
  <c r="AS53" i="8"/>
  <c r="AS48" i="8"/>
  <c r="AS50" i="8"/>
  <c r="AS45" i="8"/>
  <c r="P27" i="8"/>
  <c r="Q27" i="8" s="1"/>
  <c r="S27" i="8" s="1"/>
  <c r="U27" i="8" s="1"/>
  <c r="AQ27" i="8" s="1"/>
  <c r="AS42" i="8"/>
  <c r="AR43" i="8"/>
  <c r="AR47" i="8"/>
  <c r="O58" i="8"/>
  <c r="P58" i="8" s="1"/>
  <c r="Q58" i="8" s="1"/>
  <c r="S58" i="8" s="1"/>
  <c r="U58" i="8" s="1"/>
  <c r="AU76" i="8"/>
  <c r="R93" i="9"/>
  <c r="AR42" i="10"/>
  <c r="R76" i="10"/>
  <c r="AC67" i="11"/>
  <c r="AR31" i="3"/>
  <c r="K81" i="3"/>
  <c r="L81" i="3" s="1"/>
  <c r="AR50" i="4"/>
  <c r="K80" i="8"/>
  <c r="L80" i="8" s="1"/>
  <c r="K45" i="1"/>
  <c r="L45" i="1" s="1"/>
  <c r="K50" i="1"/>
  <c r="L50" i="1" s="1"/>
  <c r="AR51" i="1"/>
  <c r="O75" i="1"/>
  <c r="P75" i="1" s="1"/>
  <c r="Q75" i="1" s="1"/>
  <c r="S75" i="1" s="1"/>
  <c r="U75" i="1" s="1"/>
  <c r="AT75" i="1" s="1"/>
  <c r="AX75" i="1" s="1"/>
  <c r="AR31" i="2"/>
  <c r="AR33" i="2"/>
  <c r="AR35" i="2"/>
  <c r="O59" i="2"/>
  <c r="P59" i="2" s="1"/>
  <c r="Q59" i="2" s="1"/>
  <c r="S59" i="2" s="1"/>
  <c r="U59" i="2" s="1"/>
  <c r="AB59" i="2" s="1"/>
  <c r="AF59" i="2" s="1"/>
  <c r="K28" i="3"/>
  <c r="L28" i="3" s="1"/>
  <c r="K30" i="3"/>
  <c r="L30" i="3" s="1"/>
  <c r="AR37" i="3"/>
  <c r="O59" i="3"/>
  <c r="P59" i="3" s="1"/>
  <c r="Q59" i="3" s="1"/>
  <c r="S59" i="3" s="1"/>
  <c r="U59" i="3" s="1"/>
  <c r="AB59" i="3" s="1"/>
  <c r="K77" i="3"/>
  <c r="L77" i="3" s="1"/>
  <c r="K82" i="3"/>
  <c r="L82" i="3" s="1"/>
  <c r="AU83" i="3"/>
  <c r="K45" i="4"/>
  <c r="L45" i="4" s="1"/>
  <c r="K50" i="4"/>
  <c r="L50" i="4" s="1"/>
  <c r="AR51" i="4"/>
  <c r="K91" i="4"/>
  <c r="L91" i="4" s="1"/>
  <c r="K93" i="4"/>
  <c r="L93" i="4" s="1"/>
  <c r="AU95" i="4"/>
  <c r="AU97" i="4"/>
  <c r="AU99" i="4"/>
  <c r="AC58" i="5"/>
  <c r="K61" i="5"/>
  <c r="L61" i="5" s="1"/>
  <c r="AC65" i="5"/>
  <c r="K68" i="5"/>
  <c r="L68" i="5" s="1"/>
  <c r="K69" i="5"/>
  <c r="L69" i="5" s="1"/>
  <c r="K101" i="5"/>
  <c r="L101" i="5" s="1"/>
  <c r="AU92" i="5"/>
  <c r="AU90" i="5"/>
  <c r="AU101" i="5"/>
  <c r="K99" i="5"/>
  <c r="L99" i="5" s="1"/>
  <c r="K97" i="5"/>
  <c r="L97" i="5" s="1"/>
  <c r="K95" i="5"/>
  <c r="L95" i="5" s="1"/>
  <c r="K91" i="5"/>
  <c r="L91" i="5" s="1"/>
  <c r="AS29" i="7"/>
  <c r="K75" i="8"/>
  <c r="L75" i="8" s="1"/>
  <c r="AU80" i="8"/>
  <c r="AU99" i="8"/>
  <c r="K53" i="10"/>
  <c r="L53" i="10" s="1"/>
  <c r="AR49" i="10"/>
  <c r="K48" i="10"/>
  <c r="L48" i="10" s="1"/>
  <c r="AR44" i="10"/>
  <c r="AR53" i="10"/>
  <c r="AR48" i="10"/>
  <c r="K47" i="10"/>
  <c r="L47" i="10" s="1"/>
  <c r="K43" i="10"/>
  <c r="L43" i="10" s="1"/>
  <c r="AR52" i="10"/>
  <c r="K52" i="10"/>
  <c r="L52" i="10" s="1"/>
  <c r="AR47" i="10"/>
  <c r="AR43" i="10"/>
  <c r="K42" i="10"/>
  <c r="L42" i="10" s="1"/>
  <c r="AR50" i="10"/>
  <c r="K49" i="10"/>
  <c r="L49" i="10" s="1"/>
  <c r="AR45" i="10"/>
  <c r="K44" i="10"/>
  <c r="L44" i="10" s="1"/>
  <c r="AR51" i="10"/>
  <c r="AR46" i="10"/>
  <c r="K46" i="10"/>
  <c r="L46" i="10" s="1"/>
  <c r="R27" i="10"/>
  <c r="O27" i="10"/>
  <c r="P27" i="10" s="1"/>
  <c r="Q27" i="10" s="1"/>
  <c r="S27" i="10" s="1"/>
  <c r="U27" i="10" s="1"/>
  <c r="AS53" i="10"/>
  <c r="AS48" i="10"/>
  <c r="AS52" i="10"/>
  <c r="AS47" i="10"/>
  <c r="AS43" i="10"/>
  <c r="AS46" i="10"/>
  <c r="AS42" i="10"/>
  <c r="AS49" i="10"/>
  <c r="AS44" i="10"/>
  <c r="K50" i="10"/>
  <c r="L50" i="10" s="1"/>
  <c r="R51" i="10"/>
  <c r="R59" i="10"/>
  <c r="AT74" i="10"/>
  <c r="O75" i="10"/>
  <c r="P75" i="10" s="1"/>
  <c r="Q75" i="10" s="1"/>
  <c r="R78" i="10"/>
  <c r="R43" i="11"/>
  <c r="K53" i="12"/>
  <c r="L53" i="12" s="1"/>
  <c r="AR49" i="12"/>
  <c r="K48" i="12"/>
  <c r="L48" i="12" s="1"/>
  <c r="AR44" i="12"/>
  <c r="AR53" i="12"/>
  <c r="AR48" i="12"/>
  <c r="K47" i="12"/>
  <c r="L47" i="12" s="1"/>
  <c r="K43" i="12"/>
  <c r="L43" i="12" s="1"/>
  <c r="AR52" i="12"/>
  <c r="K52" i="12"/>
  <c r="L52" i="12" s="1"/>
  <c r="AR47" i="12"/>
  <c r="AR43" i="12"/>
  <c r="K42" i="12"/>
  <c r="L42" i="12" s="1"/>
  <c r="K51" i="12"/>
  <c r="L51" i="12" s="1"/>
  <c r="AR46" i="12"/>
  <c r="K46" i="12"/>
  <c r="L46" i="12" s="1"/>
  <c r="AR42" i="12"/>
  <c r="AR50" i="12"/>
  <c r="K49" i="12"/>
  <c r="L49" i="12" s="1"/>
  <c r="AR45" i="12"/>
  <c r="K44" i="12"/>
  <c r="L44" i="12" s="1"/>
  <c r="R28" i="12"/>
  <c r="K45" i="12"/>
  <c r="L45" i="12" s="1"/>
  <c r="R68" i="12"/>
  <c r="AR50" i="1"/>
  <c r="K76" i="3"/>
  <c r="L76" i="3" s="1"/>
  <c r="AU93" i="4"/>
  <c r="AC59" i="5"/>
  <c r="K63" i="5"/>
  <c r="L63" i="5" s="1"/>
  <c r="AX74" i="6"/>
  <c r="AS37" i="7"/>
  <c r="AS28" i="7"/>
  <c r="AS35" i="7"/>
  <c r="AS33" i="7"/>
  <c r="AS31" i="7"/>
  <c r="AS30" i="7"/>
  <c r="K83" i="8"/>
  <c r="L83" i="8" s="1"/>
  <c r="AU78" i="8"/>
  <c r="K78" i="8"/>
  <c r="L78" i="8" s="1"/>
  <c r="AU74" i="8"/>
  <c r="AU83" i="8"/>
  <c r="K82" i="8"/>
  <c r="L82" i="8" s="1"/>
  <c r="K77" i="8"/>
  <c r="L77" i="8" s="1"/>
  <c r="AU84" i="8"/>
  <c r="K84" i="8"/>
  <c r="L84" i="8" s="1"/>
  <c r="AU79" i="8"/>
  <c r="AU75" i="8"/>
  <c r="K74" i="8"/>
  <c r="L74" i="8" s="1"/>
  <c r="R50" i="12"/>
  <c r="K46" i="1"/>
  <c r="L46" i="1" s="1"/>
  <c r="AR46" i="1"/>
  <c r="K51" i="1"/>
  <c r="L51" i="1" s="1"/>
  <c r="K28" i="2"/>
  <c r="L28" i="2" s="1"/>
  <c r="K30" i="2"/>
  <c r="L30" i="2" s="1"/>
  <c r="AR37" i="2"/>
  <c r="AR28" i="3"/>
  <c r="AR30" i="3"/>
  <c r="K32" i="3"/>
  <c r="L32" i="3" s="1"/>
  <c r="K34" i="3"/>
  <c r="L34" i="3" s="1"/>
  <c r="K36" i="3"/>
  <c r="L36" i="3" s="1"/>
  <c r="K42" i="3"/>
  <c r="L42" i="3" s="1"/>
  <c r="AR43" i="3"/>
  <c r="K47" i="3"/>
  <c r="L47" i="3" s="1"/>
  <c r="AR48" i="3"/>
  <c r="AR53" i="3"/>
  <c r="AC59" i="3"/>
  <c r="AF59" i="3" s="1"/>
  <c r="K62" i="3"/>
  <c r="L62" i="3" s="1"/>
  <c r="K63" i="3"/>
  <c r="L63" i="3" s="1"/>
  <c r="K78" i="3"/>
  <c r="L78" i="3" s="1"/>
  <c r="AU78" i="3"/>
  <c r="K83" i="3"/>
  <c r="L83" i="3" s="1"/>
  <c r="K90" i="3"/>
  <c r="L90" i="3" s="1"/>
  <c r="K92" i="3"/>
  <c r="L92" i="3" s="1"/>
  <c r="K94" i="3"/>
  <c r="L94" i="3" s="1"/>
  <c r="AU94" i="3"/>
  <c r="AU96" i="3"/>
  <c r="AU98" i="3"/>
  <c r="K46" i="4"/>
  <c r="L46" i="4" s="1"/>
  <c r="AR46" i="4"/>
  <c r="K51" i="4"/>
  <c r="L51" i="4" s="1"/>
  <c r="K58" i="4"/>
  <c r="L58" i="4" s="1"/>
  <c r="AC61" i="4"/>
  <c r="AC62" i="4"/>
  <c r="K65" i="4"/>
  <c r="L65" i="4" s="1"/>
  <c r="AC69" i="4"/>
  <c r="K76" i="4"/>
  <c r="L76" i="4" s="1"/>
  <c r="AU77" i="4"/>
  <c r="K81" i="4"/>
  <c r="L81" i="4" s="1"/>
  <c r="K95" i="4"/>
  <c r="L95" i="4" s="1"/>
  <c r="K97" i="4"/>
  <c r="L97" i="4" s="1"/>
  <c r="K99" i="4"/>
  <c r="L99" i="4" s="1"/>
  <c r="AU101" i="4"/>
  <c r="K27" i="5"/>
  <c r="L27" i="5" s="1"/>
  <c r="K29" i="5"/>
  <c r="L29" i="5" s="1"/>
  <c r="K31" i="5"/>
  <c r="L31" i="5" s="1"/>
  <c r="AR38" i="5"/>
  <c r="K60" i="5"/>
  <c r="L60" i="5" s="1"/>
  <c r="AC64" i="5"/>
  <c r="K67" i="5"/>
  <c r="L67" i="5" s="1"/>
  <c r="K74" i="5"/>
  <c r="L74" i="5" s="1"/>
  <c r="AU75" i="5"/>
  <c r="AU85" i="5"/>
  <c r="K93" i="5"/>
  <c r="L93" i="5" s="1"/>
  <c r="AU94" i="5"/>
  <c r="K96" i="5"/>
  <c r="L96" i="5" s="1"/>
  <c r="AU97" i="5"/>
  <c r="AU116" i="5"/>
  <c r="AU111" i="5"/>
  <c r="K110" i="5"/>
  <c r="L110" i="5" s="1"/>
  <c r="AU106" i="5"/>
  <c r="K105" i="5"/>
  <c r="L105" i="5" s="1"/>
  <c r="AU115" i="5"/>
  <c r="K115" i="5"/>
  <c r="L115" i="5" s="1"/>
  <c r="AU110" i="5"/>
  <c r="AU105" i="5"/>
  <c r="K107" i="5"/>
  <c r="L107" i="5" s="1"/>
  <c r="K111" i="5"/>
  <c r="L111" i="5" s="1"/>
  <c r="K113" i="5"/>
  <c r="L113" i="5" s="1"/>
  <c r="AU114" i="5"/>
  <c r="R29" i="6"/>
  <c r="AX75" i="6"/>
  <c r="R80" i="6"/>
  <c r="K101" i="6"/>
  <c r="L101" i="6" s="1"/>
  <c r="AU92" i="6"/>
  <c r="AU90" i="6"/>
  <c r="AU101" i="6"/>
  <c r="K99" i="6"/>
  <c r="L99" i="6" s="1"/>
  <c r="K97" i="6"/>
  <c r="L97" i="6" s="1"/>
  <c r="K95" i="6"/>
  <c r="L95" i="6" s="1"/>
  <c r="AU98" i="6"/>
  <c r="AU96" i="6"/>
  <c r="AU94" i="6"/>
  <c r="K94" i="6"/>
  <c r="L94" i="6" s="1"/>
  <c r="K92" i="6"/>
  <c r="L92" i="6" s="1"/>
  <c r="K90" i="6"/>
  <c r="L90" i="6" s="1"/>
  <c r="K93" i="6"/>
  <c r="L93" i="6" s="1"/>
  <c r="AS27" i="7"/>
  <c r="AS38" i="7"/>
  <c r="AS46" i="7"/>
  <c r="AS42" i="7"/>
  <c r="AS51" i="7"/>
  <c r="AS52" i="7"/>
  <c r="AS47" i="7"/>
  <c r="AS43" i="7"/>
  <c r="AS48" i="7"/>
  <c r="R62" i="7"/>
  <c r="R68" i="7"/>
  <c r="AX74" i="7"/>
  <c r="R76" i="7"/>
  <c r="AV77" i="7"/>
  <c r="R93" i="7"/>
  <c r="AV101" i="7"/>
  <c r="K37" i="8"/>
  <c r="L37" i="8" s="1"/>
  <c r="K35" i="8"/>
  <c r="L35" i="8" s="1"/>
  <c r="K33" i="8"/>
  <c r="L33" i="8" s="1"/>
  <c r="AR29" i="8"/>
  <c r="AR38" i="8"/>
  <c r="K31" i="8"/>
  <c r="L31" i="8" s="1"/>
  <c r="K29" i="8"/>
  <c r="L29" i="8" s="1"/>
  <c r="AR27" i="8"/>
  <c r="AR35" i="8"/>
  <c r="AR33" i="8"/>
  <c r="AR31" i="8"/>
  <c r="K28" i="8"/>
  <c r="L28" i="8" s="1"/>
  <c r="AR28" i="8"/>
  <c r="AS51" i="8"/>
  <c r="K69" i="8"/>
  <c r="L69" i="8" s="1"/>
  <c r="K68" i="8"/>
  <c r="L68" i="8" s="1"/>
  <c r="AC65" i="8"/>
  <c r="K61" i="8"/>
  <c r="L61" i="8" s="1"/>
  <c r="AC66" i="8"/>
  <c r="K63" i="8"/>
  <c r="L63" i="8" s="1"/>
  <c r="K62" i="8"/>
  <c r="L62" i="8" s="1"/>
  <c r="AC58" i="8"/>
  <c r="K67" i="8"/>
  <c r="L67" i="8" s="1"/>
  <c r="AC64" i="8"/>
  <c r="K60" i="8"/>
  <c r="L60" i="8" s="1"/>
  <c r="K59" i="8"/>
  <c r="L59" i="8" s="1"/>
  <c r="AD66" i="8"/>
  <c r="AD58" i="8"/>
  <c r="AD68" i="8"/>
  <c r="AD67" i="8"/>
  <c r="AD60" i="8"/>
  <c r="AD59" i="8"/>
  <c r="AD65" i="8"/>
  <c r="AD61" i="8"/>
  <c r="K65" i="8"/>
  <c r="L65" i="8" s="1"/>
  <c r="AC69" i="8"/>
  <c r="K81" i="8"/>
  <c r="L81" i="8" s="1"/>
  <c r="AU85" i="8"/>
  <c r="K29" i="9"/>
  <c r="L29" i="9" s="1"/>
  <c r="K31" i="9"/>
  <c r="L31" i="9" s="1"/>
  <c r="P58" i="10"/>
  <c r="Q58" i="10" s="1"/>
  <c r="S58" i="10" s="1"/>
  <c r="U58" i="10" s="1"/>
  <c r="AD64" i="10"/>
  <c r="R67" i="10"/>
  <c r="R75" i="10"/>
  <c r="R84" i="10"/>
  <c r="R92" i="11"/>
  <c r="AR35" i="3"/>
  <c r="AU77" i="3"/>
  <c r="AU82" i="3"/>
  <c r="AR45" i="4"/>
  <c r="K49" i="4"/>
  <c r="L49" i="4" s="1"/>
  <c r="AU91" i="4"/>
  <c r="AU101" i="8"/>
  <c r="K99" i="8"/>
  <c r="L99" i="8" s="1"/>
  <c r="K97" i="8"/>
  <c r="L97" i="8" s="1"/>
  <c r="K95" i="8"/>
  <c r="L95" i="8" s="1"/>
  <c r="AU93" i="8"/>
  <c r="K101" i="8"/>
  <c r="L101" i="8" s="1"/>
  <c r="AU95" i="8"/>
  <c r="AU92" i="8"/>
  <c r="K90" i="8"/>
  <c r="L90" i="8" s="1"/>
  <c r="AU100" i="8"/>
  <c r="K94" i="8"/>
  <c r="L94" i="8" s="1"/>
  <c r="AU90" i="8"/>
  <c r="AU97" i="8"/>
  <c r="K96" i="8"/>
  <c r="L96" i="8" s="1"/>
  <c r="K93" i="8"/>
  <c r="L93" i="8" s="1"/>
  <c r="K92" i="8"/>
  <c r="L92" i="8" s="1"/>
  <c r="R76" i="9"/>
  <c r="AR42" i="1"/>
  <c r="AR47" i="1"/>
  <c r="K52" i="1"/>
  <c r="L52" i="1" s="1"/>
  <c r="AR52" i="1"/>
  <c r="AR28" i="2"/>
  <c r="AR30" i="2"/>
  <c r="K32" i="2"/>
  <c r="L32" i="2" s="1"/>
  <c r="K34" i="2"/>
  <c r="L34" i="2" s="1"/>
  <c r="K36" i="2"/>
  <c r="L36" i="2" s="1"/>
  <c r="AR32" i="3"/>
  <c r="AR34" i="3"/>
  <c r="AR36" i="3"/>
  <c r="K38" i="3"/>
  <c r="L38" i="3" s="1"/>
  <c r="K43" i="3"/>
  <c r="L43" i="3" s="1"/>
  <c r="AR44" i="3"/>
  <c r="K48" i="3"/>
  <c r="L48" i="3" s="1"/>
  <c r="AR49" i="3"/>
  <c r="K53" i="3"/>
  <c r="L53" i="3" s="1"/>
  <c r="AU74" i="3"/>
  <c r="AU79" i="3"/>
  <c r="K84" i="3"/>
  <c r="L84" i="3" s="1"/>
  <c r="AU84" i="3"/>
  <c r="K96" i="3"/>
  <c r="L96" i="3" s="1"/>
  <c r="K98" i="3"/>
  <c r="L98" i="3" s="1"/>
  <c r="K100" i="3"/>
  <c r="L100" i="3" s="1"/>
  <c r="AU100" i="3"/>
  <c r="AR42" i="4"/>
  <c r="AR47" i="4"/>
  <c r="K52" i="4"/>
  <c r="L52" i="4" s="1"/>
  <c r="AR52" i="4"/>
  <c r="AC60" i="4"/>
  <c r="K64" i="4"/>
  <c r="L64" i="4" s="1"/>
  <c r="AC67" i="4"/>
  <c r="AC68" i="4"/>
  <c r="AU90" i="4"/>
  <c r="AU92" i="4"/>
  <c r="K101" i="4"/>
  <c r="L101" i="4" s="1"/>
  <c r="AR27" i="5"/>
  <c r="AR29" i="5"/>
  <c r="K33" i="5"/>
  <c r="L33" i="5" s="1"/>
  <c r="K35" i="5"/>
  <c r="L35" i="5" s="1"/>
  <c r="K37" i="5"/>
  <c r="L37" i="5" s="1"/>
  <c r="K59" i="5"/>
  <c r="L59" i="5" s="1"/>
  <c r="AC63" i="5"/>
  <c r="K66" i="5"/>
  <c r="L66" i="5" s="1"/>
  <c r="K75" i="5"/>
  <c r="L75" i="5" s="1"/>
  <c r="K76" i="5"/>
  <c r="L76" i="5" s="1"/>
  <c r="K90" i="5"/>
  <c r="L90" i="5" s="1"/>
  <c r="AU91" i="5"/>
  <c r="R114" i="5"/>
  <c r="R82" i="7"/>
  <c r="R84" i="7"/>
  <c r="R95" i="7"/>
  <c r="R99" i="7"/>
  <c r="AS38" i="8"/>
  <c r="AS27" i="8"/>
  <c r="AS36" i="8"/>
  <c r="AS34" i="8"/>
  <c r="AS32" i="8"/>
  <c r="AS29" i="8"/>
  <c r="AS28" i="8"/>
  <c r="K42" i="8"/>
  <c r="L42" i="8" s="1"/>
  <c r="AR46" i="8"/>
  <c r="AU81" i="8"/>
  <c r="K91" i="8"/>
  <c r="L91" i="8" s="1"/>
  <c r="AU94" i="8"/>
  <c r="AU98" i="8"/>
  <c r="K28" i="9"/>
  <c r="L28" i="9" s="1"/>
  <c r="AR32" i="9"/>
  <c r="AR34" i="9"/>
  <c r="R53" i="9"/>
  <c r="R74" i="9"/>
  <c r="O74" i="9"/>
  <c r="P74" i="9" s="1"/>
  <c r="Q74" i="9" s="1"/>
  <c r="S74" i="9" s="1"/>
  <c r="U74" i="9" s="1"/>
  <c r="AT74" i="9" s="1"/>
  <c r="AV98" i="9"/>
  <c r="AV96" i="9"/>
  <c r="AV94" i="9"/>
  <c r="AV84" i="9"/>
  <c r="AV79" i="9"/>
  <c r="AV75" i="9"/>
  <c r="AV92" i="9"/>
  <c r="AV78" i="9"/>
  <c r="AV74" i="9"/>
  <c r="AV101" i="9"/>
  <c r="AV90" i="9"/>
  <c r="AV83" i="9"/>
  <c r="AV100" i="9"/>
  <c r="AV91" i="9"/>
  <c r="AV85" i="9"/>
  <c r="AV80" i="9"/>
  <c r="AV82" i="9"/>
  <c r="AV81" i="9"/>
  <c r="AV93" i="9"/>
  <c r="AV77" i="9"/>
  <c r="AV76" i="9"/>
  <c r="AV97" i="9"/>
  <c r="R90" i="9"/>
  <c r="R82" i="9"/>
  <c r="R99" i="9"/>
  <c r="AS45" i="10"/>
  <c r="R93" i="11"/>
  <c r="AS53" i="12"/>
  <c r="AS48" i="12"/>
  <c r="AS52" i="12"/>
  <c r="AS47" i="12"/>
  <c r="AS43" i="12"/>
  <c r="AS46" i="12"/>
  <c r="AS42" i="12"/>
  <c r="AS51" i="12"/>
  <c r="AS49" i="12"/>
  <c r="AS44" i="12"/>
  <c r="AS50" i="12"/>
  <c r="AS45" i="12"/>
  <c r="R90" i="12"/>
  <c r="O90" i="12"/>
  <c r="P90" i="12" s="1"/>
  <c r="Q90" i="12" s="1"/>
  <c r="K62" i="5"/>
  <c r="L62" i="5" s="1"/>
  <c r="AS36" i="12"/>
  <c r="AS34" i="12"/>
  <c r="AS32" i="12"/>
  <c r="AS30" i="12"/>
  <c r="AS37" i="12"/>
  <c r="AS28" i="12"/>
  <c r="AS35" i="12"/>
  <c r="AS33" i="12"/>
  <c r="AS31" i="12"/>
  <c r="AS38" i="12"/>
  <c r="AS27" i="12"/>
  <c r="AS29" i="12"/>
  <c r="K42" i="1"/>
  <c r="L42" i="1" s="1"/>
  <c r="AR43" i="1"/>
  <c r="K47" i="1"/>
  <c r="L47" i="1" s="1"/>
  <c r="AR48" i="1"/>
  <c r="AR32" i="2"/>
  <c r="AR34" i="2"/>
  <c r="AR36" i="2"/>
  <c r="K27" i="3"/>
  <c r="L27" i="3" s="1"/>
  <c r="K29" i="3"/>
  <c r="L29" i="3" s="1"/>
  <c r="K31" i="3"/>
  <c r="L31" i="3" s="1"/>
  <c r="K44" i="3"/>
  <c r="L44" i="3" s="1"/>
  <c r="AR45" i="3"/>
  <c r="K49" i="3"/>
  <c r="L49" i="3" s="1"/>
  <c r="K74" i="3"/>
  <c r="L74" i="3" s="1"/>
  <c r="AU75" i="3"/>
  <c r="K79" i="3"/>
  <c r="L79" i="3" s="1"/>
  <c r="AU80" i="3"/>
  <c r="AU91" i="3"/>
  <c r="K42" i="4"/>
  <c r="L42" i="4" s="1"/>
  <c r="AR43" i="4"/>
  <c r="K47" i="4"/>
  <c r="L47" i="4" s="1"/>
  <c r="AR48" i="4"/>
  <c r="AC59" i="4"/>
  <c r="K62" i="4"/>
  <c r="L62" i="4" s="1"/>
  <c r="K63" i="4"/>
  <c r="L63" i="4" s="1"/>
  <c r="K90" i="4"/>
  <c r="L90" i="4" s="1"/>
  <c r="K92" i="4"/>
  <c r="L92" i="4" s="1"/>
  <c r="K94" i="4"/>
  <c r="L94" i="4" s="1"/>
  <c r="AU94" i="4"/>
  <c r="AU96" i="4"/>
  <c r="AR31" i="5"/>
  <c r="AR33" i="5"/>
  <c r="K58" i="5"/>
  <c r="L58" i="5" s="1"/>
  <c r="AC61" i="5"/>
  <c r="AC62" i="5"/>
  <c r="K65" i="5"/>
  <c r="L65" i="5" s="1"/>
  <c r="AU83" i="5"/>
  <c r="K82" i="5"/>
  <c r="L82" i="5" s="1"/>
  <c r="K77" i="5"/>
  <c r="L77" i="5" s="1"/>
  <c r="AU82" i="5"/>
  <c r="K81" i="5"/>
  <c r="L81" i="5" s="1"/>
  <c r="AU78" i="5"/>
  <c r="AU79" i="5"/>
  <c r="K92" i="5"/>
  <c r="L92" i="5" s="1"/>
  <c r="AU93" i="5"/>
  <c r="AU96" i="5"/>
  <c r="K98" i="5"/>
  <c r="L98" i="5" s="1"/>
  <c r="AU99" i="5"/>
  <c r="AU100" i="5"/>
  <c r="R33" i="6"/>
  <c r="AS32" i="7"/>
  <c r="AS36" i="7"/>
  <c r="R75" i="7"/>
  <c r="AV100" i="7"/>
  <c r="AV91" i="7"/>
  <c r="AV85" i="7"/>
  <c r="AV80" i="7"/>
  <c r="AV98" i="7"/>
  <c r="AV96" i="7"/>
  <c r="AV94" i="7"/>
  <c r="AV84" i="7"/>
  <c r="AV79" i="7"/>
  <c r="AV75" i="7"/>
  <c r="AV93" i="7"/>
  <c r="AV81" i="7"/>
  <c r="AV76" i="7"/>
  <c r="AV78" i="7"/>
  <c r="R81" i="7"/>
  <c r="AV82" i="7"/>
  <c r="AX90" i="7"/>
  <c r="AV95" i="7"/>
  <c r="AV99" i="7"/>
  <c r="AR50" i="8"/>
  <c r="K49" i="8"/>
  <c r="L49" i="8" s="1"/>
  <c r="AR45" i="8"/>
  <c r="K44" i="8"/>
  <c r="L44" i="8" s="1"/>
  <c r="K53" i="8"/>
  <c r="L53" i="8" s="1"/>
  <c r="AR49" i="8"/>
  <c r="K48" i="8"/>
  <c r="L48" i="8" s="1"/>
  <c r="AR44" i="8"/>
  <c r="AR51" i="8"/>
  <c r="K50" i="8"/>
  <c r="L50" i="8" s="1"/>
  <c r="K45" i="8"/>
  <c r="L45" i="8" s="1"/>
  <c r="AR42" i="8"/>
  <c r="K43" i="8"/>
  <c r="L43" i="8" s="1"/>
  <c r="K47" i="8"/>
  <c r="L47" i="8" s="1"/>
  <c r="AR53" i="8"/>
  <c r="K76" i="8"/>
  <c r="L76" i="8" s="1"/>
  <c r="K79" i="8"/>
  <c r="L79" i="8" s="1"/>
  <c r="AU82" i="8"/>
  <c r="AU91" i="8"/>
  <c r="K98" i="8"/>
  <c r="L98" i="8" s="1"/>
  <c r="AR37" i="9"/>
  <c r="K30" i="9"/>
  <c r="L30" i="9" s="1"/>
  <c r="AR28" i="9"/>
  <c r="AR35" i="9"/>
  <c r="AR33" i="9"/>
  <c r="AR31" i="9"/>
  <c r="K37" i="9"/>
  <c r="L37" i="9" s="1"/>
  <c r="K35" i="9"/>
  <c r="L35" i="9" s="1"/>
  <c r="K33" i="9"/>
  <c r="L33" i="9" s="1"/>
  <c r="AR29" i="9"/>
  <c r="K36" i="9"/>
  <c r="L36" i="9" s="1"/>
  <c r="K34" i="9"/>
  <c r="L34" i="9" s="1"/>
  <c r="K32" i="9"/>
  <c r="L32" i="9" s="1"/>
  <c r="AR30" i="9"/>
  <c r="K27" i="9"/>
  <c r="L27" i="9" s="1"/>
  <c r="K38" i="9"/>
  <c r="L38" i="9" s="1"/>
  <c r="R95" i="9"/>
  <c r="AD68" i="10"/>
  <c r="AD67" i="10"/>
  <c r="AD60" i="10"/>
  <c r="AD59" i="10"/>
  <c r="AD69" i="10"/>
  <c r="AD62" i="10"/>
  <c r="AD61" i="10"/>
  <c r="AD63" i="10"/>
  <c r="AD66" i="10"/>
  <c r="AD58" i="10"/>
  <c r="AD65" i="10"/>
  <c r="R66" i="10"/>
  <c r="R81" i="10"/>
  <c r="R92" i="10"/>
  <c r="R51" i="11"/>
  <c r="R47" i="11"/>
  <c r="K66" i="11"/>
  <c r="L66" i="11" s="1"/>
  <c r="AC63" i="11"/>
  <c r="K58" i="11"/>
  <c r="L58" i="11" s="1"/>
  <c r="K67" i="11"/>
  <c r="L67" i="11" s="1"/>
  <c r="AC64" i="11"/>
  <c r="K60" i="11"/>
  <c r="L60" i="11" s="1"/>
  <c r="K59" i="11"/>
  <c r="L59" i="11" s="1"/>
  <c r="K69" i="11"/>
  <c r="L69" i="11" s="1"/>
  <c r="K68" i="11"/>
  <c r="L68" i="11" s="1"/>
  <c r="AC65" i="11"/>
  <c r="K61" i="11"/>
  <c r="L61" i="11" s="1"/>
  <c r="AC66" i="11"/>
  <c r="K63" i="11"/>
  <c r="L63" i="11" s="1"/>
  <c r="K62" i="11"/>
  <c r="L62" i="11" s="1"/>
  <c r="AC58" i="11"/>
  <c r="AC69" i="11"/>
  <c r="K65" i="11"/>
  <c r="L65" i="11" s="1"/>
  <c r="AC62" i="11"/>
  <c r="AC61" i="11"/>
  <c r="AC60" i="11"/>
  <c r="AC59" i="11"/>
  <c r="R77" i="11"/>
  <c r="R81" i="11"/>
  <c r="AC59" i="6"/>
  <c r="K62" i="6"/>
  <c r="L62" i="6" s="1"/>
  <c r="K63" i="6"/>
  <c r="L63" i="6" s="1"/>
  <c r="AC66" i="6"/>
  <c r="AC59" i="7"/>
  <c r="AC60" i="7"/>
  <c r="K64" i="7"/>
  <c r="L64" i="7" s="1"/>
  <c r="AC67" i="7"/>
  <c r="AC68" i="7"/>
  <c r="K51" i="9"/>
  <c r="L51" i="9" s="1"/>
  <c r="AR46" i="9"/>
  <c r="K46" i="9"/>
  <c r="L46" i="9" s="1"/>
  <c r="AR42" i="9"/>
  <c r="AR51" i="9"/>
  <c r="K50" i="9"/>
  <c r="L50" i="9" s="1"/>
  <c r="K45" i="9"/>
  <c r="L45" i="9" s="1"/>
  <c r="AR50" i="9"/>
  <c r="K49" i="9"/>
  <c r="L49" i="9" s="1"/>
  <c r="AR45" i="9"/>
  <c r="K44" i="9"/>
  <c r="L44" i="9" s="1"/>
  <c r="AR52" i="9"/>
  <c r="K52" i="9"/>
  <c r="L52" i="9" s="1"/>
  <c r="AR47" i="9"/>
  <c r="AR43" i="9"/>
  <c r="K42" i="9"/>
  <c r="L42" i="9" s="1"/>
  <c r="K43" i="9"/>
  <c r="L43" i="9" s="1"/>
  <c r="AR44" i="9"/>
  <c r="K66" i="9"/>
  <c r="L66" i="9" s="1"/>
  <c r="AC63" i="9"/>
  <c r="K58" i="9"/>
  <c r="L58" i="9" s="1"/>
  <c r="K67" i="9"/>
  <c r="L67" i="9" s="1"/>
  <c r="AC64" i="9"/>
  <c r="K60" i="9"/>
  <c r="L60" i="9" s="1"/>
  <c r="K59" i="9"/>
  <c r="L59" i="9" s="1"/>
  <c r="K69" i="9"/>
  <c r="L69" i="9" s="1"/>
  <c r="K68" i="9"/>
  <c r="L68" i="9" s="1"/>
  <c r="AC65" i="9"/>
  <c r="K61" i="9"/>
  <c r="L61" i="9" s="1"/>
  <c r="AC69" i="9"/>
  <c r="K65" i="9"/>
  <c r="L65" i="9" s="1"/>
  <c r="AC62" i="9"/>
  <c r="AC61" i="9"/>
  <c r="AC68" i="9"/>
  <c r="R81" i="9"/>
  <c r="AS36" i="10"/>
  <c r="AS34" i="10"/>
  <c r="AS32" i="10"/>
  <c r="AS30" i="10"/>
  <c r="AS37" i="10"/>
  <c r="AS28" i="10"/>
  <c r="AS38" i="10"/>
  <c r="AS27" i="10"/>
  <c r="AQ27" i="10"/>
  <c r="O28" i="10"/>
  <c r="P28" i="10" s="1"/>
  <c r="Q28" i="10" s="1"/>
  <c r="R28" i="10"/>
  <c r="AS29" i="10"/>
  <c r="R60" i="10"/>
  <c r="R75" i="12"/>
  <c r="R81" i="12"/>
  <c r="P74" i="13"/>
  <c r="Q74" i="13" s="1"/>
  <c r="R75" i="13"/>
  <c r="O75" i="13"/>
  <c r="P75" i="13" s="1"/>
  <c r="Q75" i="13" s="1"/>
  <c r="S75" i="13" s="1"/>
  <c r="U75" i="13" s="1"/>
  <c r="R59" i="14"/>
  <c r="R83" i="12"/>
  <c r="R62" i="13"/>
  <c r="R28" i="14"/>
  <c r="R93" i="13"/>
  <c r="AR50" i="15"/>
  <c r="K49" i="15"/>
  <c r="L49" i="15" s="1"/>
  <c r="AR45" i="15"/>
  <c r="K44" i="15"/>
  <c r="L44" i="15" s="1"/>
  <c r="AR53" i="15"/>
  <c r="AR48" i="15"/>
  <c r="K47" i="15"/>
  <c r="L47" i="15" s="1"/>
  <c r="K43" i="15"/>
  <c r="L43" i="15" s="1"/>
  <c r="AR52" i="15"/>
  <c r="K52" i="15"/>
  <c r="L52" i="15" s="1"/>
  <c r="AR47" i="15"/>
  <c r="AR43" i="15"/>
  <c r="K42" i="15"/>
  <c r="L42" i="15" s="1"/>
  <c r="K51" i="15"/>
  <c r="L51" i="15" s="1"/>
  <c r="AR46" i="15"/>
  <c r="K46" i="15"/>
  <c r="L46" i="15" s="1"/>
  <c r="AR42" i="15"/>
  <c r="AR44" i="15"/>
  <c r="K45" i="15"/>
  <c r="L45" i="15" s="1"/>
  <c r="AR51" i="15"/>
  <c r="K48" i="15"/>
  <c r="L48" i="15" s="1"/>
  <c r="K53" i="15"/>
  <c r="L53" i="15" s="1"/>
  <c r="AR49" i="15"/>
  <c r="K50" i="15"/>
  <c r="L50" i="15" s="1"/>
  <c r="R64" i="16"/>
  <c r="R69" i="17"/>
  <c r="R59" i="12"/>
  <c r="R60" i="12"/>
  <c r="R61" i="12"/>
  <c r="R66" i="12"/>
  <c r="O74" i="12"/>
  <c r="P74" i="12" s="1"/>
  <c r="Q74" i="12" s="1"/>
  <c r="R74" i="12"/>
  <c r="R76" i="12"/>
  <c r="R77" i="12"/>
  <c r="R82" i="12"/>
  <c r="R84" i="12"/>
  <c r="R38" i="13"/>
  <c r="R85" i="13"/>
  <c r="R76" i="13"/>
  <c r="O76" i="13"/>
  <c r="P76" i="13" s="1"/>
  <c r="Q76" i="13" s="1"/>
  <c r="S76" i="13" s="1"/>
  <c r="U76" i="13" s="1"/>
  <c r="AT76" i="13" s="1"/>
  <c r="AS49" i="14"/>
  <c r="AS44" i="14"/>
  <c r="AS53" i="14"/>
  <c r="AS48" i="14"/>
  <c r="AS52" i="14"/>
  <c r="AS47" i="14"/>
  <c r="AS43" i="14"/>
  <c r="AS46" i="14"/>
  <c r="AS42" i="14"/>
  <c r="AS50" i="14"/>
  <c r="AS51" i="14"/>
  <c r="AS45" i="14"/>
  <c r="R36" i="16"/>
  <c r="AR31" i="6"/>
  <c r="AR33" i="6"/>
  <c r="AR35" i="6"/>
  <c r="K58" i="6"/>
  <c r="L58" i="6" s="1"/>
  <c r="AC61" i="6"/>
  <c r="AC62" i="6"/>
  <c r="K65" i="6"/>
  <c r="L65" i="6" s="1"/>
  <c r="AC69" i="6"/>
  <c r="K76" i="6"/>
  <c r="L76" i="6" s="1"/>
  <c r="AU77" i="6"/>
  <c r="K81" i="6"/>
  <c r="L81" i="6" s="1"/>
  <c r="AU82" i="6"/>
  <c r="K58" i="7"/>
  <c r="L58" i="7" s="1"/>
  <c r="AC63" i="7"/>
  <c r="AD64" i="7"/>
  <c r="K66" i="7"/>
  <c r="L66" i="7" s="1"/>
  <c r="AU91" i="7"/>
  <c r="K96" i="7"/>
  <c r="L96" i="7" s="1"/>
  <c r="K98" i="7"/>
  <c r="L98" i="7" s="1"/>
  <c r="K100" i="7"/>
  <c r="L100" i="7" s="1"/>
  <c r="AU100" i="7"/>
  <c r="AV99" i="8"/>
  <c r="AV97" i="8"/>
  <c r="AV95" i="8"/>
  <c r="AV100" i="8"/>
  <c r="AV101" i="8"/>
  <c r="AV77" i="8"/>
  <c r="AV82" i="8"/>
  <c r="AS35" i="9"/>
  <c r="AS33" i="9"/>
  <c r="AS31" i="9"/>
  <c r="AS38" i="9"/>
  <c r="AS27" i="9"/>
  <c r="AS37" i="9"/>
  <c r="AS28" i="9"/>
  <c r="K47" i="9"/>
  <c r="L47" i="9" s="1"/>
  <c r="K48" i="9"/>
  <c r="L48" i="9" s="1"/>
  <c r="AC60" i="9"/>
  <c r="K62" i="9"/>
  <c r="L62" i="9" s="1"/>
  <c r="P90" i="9"/>
  <c r="Q90" i="9" s="1"/>
  <c r="S90" i="9" s="1"/>
  <c r="U90" i="9" s="1"/>
  <c r="AT90" i="9" s="1"/>
  <c r="R91" i="9"/>
  <c r="R92" i="9"/>
  <c r="R94" i="9"/>
  <c r="AX74" i="10"/>
  <c r="R79" i="10"/>
  <c r="AU101" i="10"/>
  <c r="K99" i="10"/>
  <c r="L99" i="10" s="1"/>
  <c r="K97" i="10"/>
  <c r="L97" i="10" s="1"/>
  <c r="K95" i="10"/>
  <c r="L95" i="10" s="1"/>
  <c r="AU90" i="10"/>
  <c r="AU99" i="10"/>
  <c r="AU97" i="10"/>
  <c r="AU95" i="10"/>
  <c r="K93" i="10"/>
  <c r="L93" i="10" s="1"/>
  <c r="AU93" i="10"/>
  <c r="K91" i="10"/>
  <c r="L91" i="10" s="1"/>
  <c r="AU100" i="10"/>
  <c r="K100" i="10"/>
  <c r="L100" i="10" s="1"/>
  <c r="K98" i="10"/>
  <c r="L98" i="10" s="1"/>
  <c r="K96" i="10"/>
  <c r="L96" i="10" s="1"/>
  <c r="K101" i="10"/>
  <c r="L101" i="10" s="1"/>
  <c r="AU92" i="10"/>
  <c r="K90" i="10"/>
  <c r="L90" i="10" s="1"/>
  <c r="AU98" i="10"/>
  <c r="AR37" i="11"/>
  <c r="K30" i="11"/>
  <c r="L30" i="11" s="1"/>
  <c r="AR28" i="11"/>
  <c r="AR35" i="11"/>
  <c r="AR33" i="11"/>
  <c r="AR31" i="11"/>
  <c r="K28" i="11"/>
  <c r="L28" i="11" s="1"/>
  <c r="K37" i="11"/>
  <c r="L37" i="11" s="1"/>
  <c r="K35" i="11"/>
  <c r="L35" i="11" s="1"/>
  <c r="K33" i="11"/>
  <c r="L33" i="11" s="1"/>
  <c r="AR29" i="11"/>
  <c r="AR38" i="11"/>
  <c r="K31" i="11"/>
  <c r="L31" i="11" s="1"/>
  <c r="K29" i="11"/>
  <c r="L29" i="11" s="1"/>
  <c r="AR27" i="11"/>
  <c r="K36" i="11"/>
  <c r="L36" i="11" s="1"/>
  <c r="K34" i="11"/>
  <c r="L34" i="11" s="1"/>
  <c r="K32" i="11"/>
  <c r="L32" i="11" s="1"/>
  <c r="AR30" i="11"/>
  <c r="K27" i="11"/>
  <c r="L27" i="11" s="1"/>
  <c r="R76" i="11"/>
  <c r="R91" i="11"/>
  <c r="P58" i="12"/>
  <c r="Q58" i="12" s="1"/>
  <c r="R64" i="12"/>
  <c r="R85" i="12"/>
  <c r="R94" i="12"/>
  <c r="R28" i="13"/>
  <c r="R47" i="13"/>
  <c r="R30" i="14"/>
  <c r="R93" i="14"/>
  <c r="K28" i="6"/>
  <c r="L28" i="6" s="1"/>
  <c r="K30" i="6"/>
  <c r="L30" i="6" s="1"/>
  <c r="AC60" i="6"/>
  <c r="K64" i="6"/>
  <c r="L64" i="6" s="1"/>
  <c r="AC67" i="6"/>
  <c r="K77" i="6"/>
  <c r="L77" i="6" s="1"/>
  <c r="K82" i="6"/>
  <c r="L82" i="6" s="1"/>
  <c r="AC61" i="7"/>
  <c r="AC62" i="7"/>
  <c r="K65" i="7"/>
  <c r="L65" i="7" s="1"/>
  <c r="AU76" i="7"/>
  <c r="K80" i="7"/>
  <c r="L80" i="7" s="1"/>
  <c r="AU81" i="7"/>
  <c r="K91" i="7"/>
  <c r="L91" i="7" s="1"/>
  <c r="AV83" i="8"/>
  <c r="AV90" i="8"/>
  <c r="AS29" i="9"/>
  <c r="AC58" i="9"/>
  <c r="R77" i="9"/>
  <c r="AX90" i="9"/>
  <c r="O91" i="9"/>
  <c r="P91" i="9" s="1"/>
  <c r="Q91" i="9" s="1"/>
  <c r="S91" i="9" s="1"/>
  <c r="U91" i="9" s="1"/>
  <c r="AT91" i="9" s="1"/>
  <c r="R30" i="10"/>
  <c r="AS31" i="10"/>
  <c r="AS33" i="10"/>
  <c r="AS35" i="10"/>
  <c r="K94" i="10"/>
  <c r="L94" i="10" s="1"/>
  <c r="AU94" i="10"/>
  <c r="AU96" i="10"/>
  <c r="AS35" i="11"/>
  <c r="AS33" i="11"/>
  <c r="AS31" i="11"/>
  <c r="AS29" i="11"/>
  <c r="AS38" i="11"/>
  <c r="AS27" i="11"/>
  <c r="AS36" i="11"/>
  <c r="AS34" i="11"/>
  <c r="AS32" i="11"/>
  <c r="AS37" i="11"/>
  <c r="AS28" i="11"/>
  <c r="AS30" i="11"/>
  <c r="AR36" i="11"/>
  <c r="K38" i="11"/>
  <c r="L38" i="11" s="1"/>
  <c r="R95" i="11"/>
  <c r="R97" i="11"/>
  <c r="R99" i="11"/>
  <c r="R30" i="12"/>
  <c r="R58" i="12"/>
  <c r="R48" i="13"/>
  <c r="R79" i="13"/>
  <c r="R81" i="13"/>
  <c r="AS42" i="9"/>
  <c r="AS46" i="9"/>
  <c r="AU76" i="9"/>
  <c r="K80" i="9"/>
  <c r="L80" i="9" s="1"/>
  <c r="AU81" i="9"/>
  <c r="K85" i="9"/>
  <c r="L85" i="9" s="1"/>
  <c r="AR29" i="10"/>
  <c r="K33" i="10"/>
  <c r="L33" i="10" s="1"/>
  <c r="K35" i="10"/>
  <c r="L35" i="10" s="1"/>
  <c r="K37" i="10"/>
  <c r="L37" i="10" s="1"/>
  <c r="K61" i="10"/>
  <c r="L61" i="10" s="1"/>
  <c r="AC65" i="10"/>
  <c r="K68" i="10"/>
  <c r="L68" i="10" s="1"/>
  <c r="K69" i="10"/>
  <c r="L69" i="10" s="1"/>
  <c r="K42" i="11"/>
  <c r="L42" i="11" s="1"/>
  <c r="AR43" i="11"/>
  <c r="AR47" i="11"/>
  <c r="K52" i="11"/>
  <c r="L52" i="11" s="1"/>
  <c r="AR52" i="11"/>
  <c r="AU76" i="11"/>
  <c r="K80" i="11"/>
  <c r="L80" i="11" s="1"/>
  <c r="AV80" i="11"/>
  <c r="AU81" i="11"/>
  <c r="K85" i="11"/>
  <c r="L85" i="11" s="1"/>
  <c r="AV85" i="11"/>
  <c r="AV91" i="11"/>
  <c r="AV100" i="11"/>
  <c r="AR29" i="12"/>
  <c r="K33" i="12"/>
  <c r="L33" i="12" s="1"/>
  <c r="K35" i="12"/>
  <c r="L35" i="12" s="1"/>
  <c r="K37" i="12"/>
  <c r="L37" i="12" s="1"/>
  <c r="AD58" i="12"/>
  <c r="AD67" i="12"/>
  <c r="R79" i="12"/>
  <c r="AV79" i="12"/>
  <c r="AV82" i="12"/>
  <c r="AV83" i="12"/>
  <c r="R100" i="12"/>
  <c r="AS46" i="13"/>
  <c r="AS42" i="13"/>
  <c r="AS51" i="13"/>
  <c r="AS50" i="13"/>
  <c r="AS45" i="13"/>
  <c r="AS49" i="13"/>
  <c r="AS44" i="13"/>
  <c r="R27" i="13"/>
  <c r="O27" i="13"/>
  <c r="P27" i="13" s="1"/>
  <c r="Q27" i="13" s="1"/>
  <c r="S27" i="13" s="1"/>
  <c r="U27" i="13" s="1"/>
  <c r="AQ27" i="13" s="1"/>
  <c r="AR42" i="13"/>
  <c r="AR46" i="13"/>
  <c r="O77" i="13"/>
  <c r="AR50" i="14"/>
  <c r="K49" i="14"/>
  <c r="L49" i="14" s="1"/>
  <c r="AR45" i="14"/>
  <c r="K44" i="14"/>
  <c r="L44" i="14" s="1"/>
  <c r="K53" i="14"/>
  <c r="L53" i="14" s="1"/>
  <c r="AR49" i="14"/>
  <c r="K48" i="14"/>
  <c r="L48" i="14" s="1"/>
  <c r="AR44" i="14"/>
  <c r="AR53" i="14"/>
  <c r="AR48" i="14"/>
  <c r="K47" i="14"/>
  <c r="L47" i="14" s="1"/>
  <c r="K43" i="14"/>
  <c r="L43" i="14" s="1"/>
  <c r="AR52" i="14"/>
  <c r="K52" i="14"/>
  <c r="L52" i="14" s="1"/>
  <c r="AR47" i="14"/>
  <c r="AR43" i="14"/>
  <c r="K42" i="14"/>
  <c r="L42" i="14" s="1"/>
  <c r="O74" i="14"/>
  <c r="R74" i="14"/>
  <c r="R84" i="15"/>
  <c r="R51" i="16"/>
  <c r="R36" i="18"/>
  <c r="R98" i="18"/>
  <c r="AR44" i="11"/>
  <c r="K48" i="11"/>
  <c r="L48" i="11" s="1"/>
  <c r="AR49" i="11"/>
  <c r="K53" i="11"/>
  <c r="L53" i="11" s="1"/>
  <c r="AV77" i="11"/>
  <c r="AV82" i="11"/>
  <c r="AV95" i="11"/>
  <c r="AV97" i="11"/>
  <c r="AV99" i="11"/>
  <c r="AV101" i="12"/>
  <c r="AV100" i="12"/>
  <c r="AV91" i="12"/>
  <c r="AV85" i="12"/>
  <c r="AV80" i="12"/>
  <c r="AV77" i="12"/>
  <c r="AV78" i="12"/>
  <c r="AV81" i="12"/>
  <c r="AV92" i="12"/>
  <c r="R99" i="12"/>
  <c r="AR52" i="13"/>
  <c r="K52" i="13"/>
  <c r="L52" i="13" s="1"/>
  <c r="AR47" i="13"/>
  <c r="AR43" i="13"/>
  <c r="K42" i="13"/>
  <c r="L42" i="13" s="1"/>
  <c r="K51" i="13"/>
  <c r="L51" i="13" s="1"/>
  <c r="AR51" i="13"/>
  <c r="K50" i="13"/>
  <c r="L50" i="13" s="1"/>
  <c r="K45" i="13"/>
  <c r="L45" i="13" s="1"/>
  <c r="AR50" i="13"/>
  <c r="K49" i="13"/>
  <c r="L49" i="13" s="1"/>
  <c r="AR45" i="13"/>
  <c r="K44" i="13"/>
  <c r="L44" i="13" s="1"/>
  <c r="K53" i="13"/>
  <c r="L53" i="13" s="1"/>
  <c r="R66" i="14"/>
  <c r="R76" i="14"/>
  <c r="R85" i="14"/>
  <c r="R100" i="14"/>
  <c r="R99" i="15"/>
  <c r="R81" i="16"/>
  <c r="R101" i="17"/>
  <c r="AS44" i="9"/>
  <c r="AS49" i="9"/>
  <c r="AD66" i="9"/>
  <c r="AU74" i="9"/>
  <c r="K78" i="9"/>
  <c r="L78" i="9" s="1"/>
  <c r="AU78" i="9"/>
  <c r="K83" i="9"/>
  <c r="L83" i="9" s="1"/>
  <c r="AU92" i="9"/>
  <c r="K101" i="9"/>
  <c r="L101" i="9" s="1"/>
  <c r="AR30" i="10"/>
  <c r="K32" i="10"/>
  <c r="L32" i="10" s="1"/>
  <c r="K34" i="10"/>
  <c r="L34" i="10" s="1"/>
  <c r="K36" i="10"/>
  <c r="L36" i="10" s="1"/>
  <c r="AC61" i="10"/>
  <c r="AC62" i="10"/>
  <c r="K65" i="10"/>
  <c r="L65" i="10" s="1"/>
  <c r="AC69" i="10"/>
  <c r="AU76" i="10"/>
  <c r="K80" i="10"/>
  <c r="L80" i="10" s="1"/>
  <c r="AV80" i="10"/>
  <c r="AU81" i="10"/>
  <c r="K85" i="10"/>
  <c r="L85" i="10" s="1"/>
  <c r="AV85" i="10"/>
  <c r="AV91" i="10"/>
  <c r="AV100" i="10"/>
  <c r="K44" i="11"/>
  <c r="L44" i="11" s="1"/>
  <c r="AS44" i="11"/>
  <c r="AR45" i="11"/>
  <c r="K49" i="11"/>
  <c r="L49" i="11" s="1"/>
  <c r="AS49" i="11"/>
  <c r="AR50" i="11"/>
  <c r="AD58" i="11"/>
  <c r="AD66" i="11"/>
  <c r="AU74" i="11"/>
  <c r="K78" i="11"/>
  <c r="L78" i="11" s="1"/>
  <c r="AU78" i="11"/>
  <c r="K83" i="11"/>
  <c r="L83" i="11" s="1"/>
  <c r="AV83" i="11"/>
  <c r="K90" i="11"/>
  <c r="L90" i="11" s="1"/>
  <c r="AV90" i="11"/>
  <c r="AU92" i="11"/>
  <c r="K101" i="11"/>
  <c r="L101" i="11" s="1"/>
  <c r="AV101" i="11"/>
  <c r="AR30" i="12"/>
  <c r="K32" i="12"/>
  <c r="L32" i="12" s="1"/>
  <c r="K34" i="12"/>
  <c r="L34" i="12" s="1"/>
  <c r="K36" i="12"/>
  <c r="L36" i="12" s="1"/>
  <c r="AC61" i="12"/>
  <c r="AC62" i="12"/>
  <c r="AC64" i="12"/>
  <c r="AD66" i="12"/>
  <c r="AD68" i="12"/>
  <c r="K101" i="12"/>
  <c r="L101" i="12" s="1"/>
  <c r="AU93" i="12"/>
  <c r="K91" i="12"/>
  <c r="L91" i="12" s="1"/>
  <c r="K92" i="12"/>
  <c r="L92" i="12" s="1"/>
  <c r="K93" i="12"/>
  <c r="L93" i="12" s="1"/>
  <c r="AV94" i="12"/>
  <c r="AV95" i="12"/>
  <c r="AV96" i="12"/>
  <c r="AV97" i="12"/>
  <c r="AV98" i="12"/>
  <c r="AU101" i="12"/>
  <c r="K36" i="13"/>
  <c r="L36" i="13" s="1"/>
  <c r="K34" i="13"/>
  <c r="L34" i="13" s="1"/>
  <c r="K32" i="13"/>
  <c r="L32" i="13" s="1"/>
  <c r="AR30" i="13"/>
  <c r="AR35" i="13"/>
  <c r="AR33" i="13"/>
  <c r="AR31" i="13"/>
  <c r="K37" i="13"/>
  <c r="L37" i="13" s="1"/>
  <c r="K35" i="13"/>
  <c r="L35" i="13" s="1"/>
  <c r="K33" i="13"/>
  <c r="L33" i="13" s="1"/>
  <c r="AR29" i="13"/>
  <c r="AR28" i="13"/>
  <c r="K29" i="13"/>
  <c r="L29" i="13" s="1"/>
  <c r="K31" i="13"/>
  <c r="L31" i="13" s="1"/>
  <c r="AS34" i="13"/>
  <c r="AS52" i="13"/>
  <c r="AV100" i="13"/>
  <c r="AV91" i="13"/>
  <c r="AV85" i="13"/>
  <c r="AV80" i="13"/>
  <c r="AV98" i="13"/>
  <c r="AV96" i="13"/>
  <c r="AV94" i="13"/>
  <c r="AV84" i="13"/>
  <c r="AV79" i="13"/>
  <c r="AV75" i="13"/>
  <c r="AV92" i="13"/>
  <c r="AV78" i="13"/>
  <c r="AV74" i="13"/>
  <c r="AV101" i="13"/>
  <c r="AV90" i="13"/>
  <c r="AV83" i="13"/>
  <c r="R99" i="13"/>
  <c r="AR35" i="14"/>
  <c r="K45" i="14"/>
  <c r="L45" i="14" s="1"/>
  <c r="AR51" i="14"/>
  <c r="AD63" i="14"/>
  <c r="AD66" i="14"/>
  <c r="AD58" i="14"/>
  <c r="AD68" i="14"/>
  <c r="AD67" i="14"/>
  <c r="AD69" i="14"/>
  <c r="AD61" i="14"/>
  <c r="AD64" i="14"/>
  <c r="AD59" i="14"/>
  <c r="AD62" i="14"/>
  <c r="AD65" i="14"/>
  <c r="AD60" i="14"/>
  <c r="AR27" i="15"/>
  <c r="R63" i="15"/>
  <c r="R27" i="16"/>
  <c r="O27" i="16"/>
  <c r="P27" i="16" s="1"/>
  <c r="Q27" i="16" s="1"/>
  <c r="S27" i="16" s="1"/>
  <c r="U27" i="16" s="1"/>
  <c r="AQ27" i="16" s="1"/>
  <c r="R85" i="16"/>
  <c r="R83" i="17"/>
  <c r="R50" i="18"/>
  <c r="R43" i="18"/>
  <c r="AS45" i="9"/>
  <c r="AS50" i="9"/>
  <c r="AU79" i="9"/>
  <c r="K84" i="9"/>
  <c r="L84" i="9" s="1"/>
  <c r="AU84" i="9"/>
  <c r="AR32" i="10"/>
  <c r="AR34" i="10"/>
  <c r="AR36" i="10"/>
  <c r="K38" i="10"/>
  <c r="L38" i="10" s="1"/>
  <c r="AC59" i="10"/>
  <c r="AC60" i="10"/>
  <c r="K64" i="10"/>
  <c r="L64" i="10" s="1"/>
  <c r="AC67" i="10"/>
  <c r="AC68" i="10"/>
  <c r="K45" i="11"/>
  <c r="L45" i="11" s="1"/>
  <c r="AS45" i="11"/>
  <c r="K50" i="11"/>
  <c r="L50" i="11" s="1"/>
  <c r="AS50" i="11"/>
  <c r="AR51" i="11"/>
  <c r="K74" i="11"/>
  <c r="L74" i="11" s="1"/>
  <c r="AV74" i="11"/>
  <c r="AU75" i="11"/>
  <c r="AV78" i="11"/>
  <c r="AU79" i="11"/>
  <c r="K84" i="11"/>
  <c r="L84" i="11" s="1"/>
  <c r="AU84" i="11"/>
  <c r="AV92" i="11"/>
  <c r="K27" i="12"/>
  <c r="L27" i="12" s="1"/>
  <c r="AR32" i="12"/>
  <c r="AR34" i="12"/>
  <c r="AR36" i="12"/>
  <c r="K38" i="12"/>
  <c r="L38" i="12" s="1"/>
  <c r="AC69" i="12"/>
  <c r="K65" i="12"/>
  <c r="L65" i="12" s="1"/>
  <c r="AC59" i="12"/>
  <c r="AC60" i="12"/>
  <c r="AD61" i="12"/>
  <c r="AD62" i="12"/>
  <c r="AD64" i="12"/>
  <c r="K67" i="12"/>
  <c r="L67" i="12" s="1"/>
  <c r="AV76" i="12"/>
  <c r="AS37" i="13"/>
  <c r="AS28" i="13"/>
  <c r="AS38" i="13"/>
  <c r="AS27" i="13"/>
  <c r="AS30" i="13"/>
  <c r="K37" i="14"/>
  <c r="L37" i="14" s="1"/>
  <c r="K35" i="14"/>
  <c r="L35" i="14" s="1"/>
  <c r="K33" i="14"/>
  <c r="L33" i="14" s="1"/>
  <c r="AR29" i="14"/>
  <c r="AR38" i="14"/>
  <c r="K31" i="14"/>
  <c r="L31" i="14" s="1"/>
  <c r="K29" i="14"/>
  <c r="L29" i="14" s="1"/>
  <c r="AR27" i="14"/>
  <c r="K38" i="14"/>
  <c r="L38" i="14" s="1"/>
  <c r="AR36" i="14"/>
  <c r="AR34" i="14"/>
  <c r="AR32" i="14"/>
  <c r="K27" i="14"/>
  <c r="L27" i="14" s="1"/>
  <c r="K36" i="14"/>
  <c r="L36" i="14" s="1"/>
  <c r="K34" i="14"/>
  <c r="L34" i="14" s="1"/>
  <c r="K32" i="14"/>
  <c r="L32" i="14" s="1"/>
  <c r="AR30" i="14"/>
  <c r="R46" i="14"/>
  <c r="K51" i="14"/>
  <c r="L51" i="14" s="1"/>
  <c r="R58" i="14"/>
  <c r="O58" i="14"/>
  <c r="P58" i="14" s="1"/>
  <c r="Q58" i="14" s="1"/>
  <c r="S58" i="14" s="1"/>
  <c r="U58" i="14" s="1"/>
  <c r="AB58" i="14" s="1"/>
  <c r="R81" i="14"/>
  <c r="R92" i="14"/>
  <c r="K37" i="15"/>
  <c r="L37" i="15" s="1"/>
  <c r="K35" i="15"/>
  <c r="L35" i="15" s="1"/>
  <c r="K33" i="15"/>
  <c r="L33" i="15" s="1"/>
  <c r="AR29" i="15"/>
  <c r="K36" i="15"/>
  <c r="L36" i="15" s="1"/>
  <c r="K34" i="15"/>
  <c r="L34" i="15" s="1"/>
  <c r="K32" i="15"/>
  <c r="L32" i="15" s="1"/>
  <c r="AR30" i="15"/>
  <c r="AR37" i="15"/>
  <c r="K30" i="15"/>
  <c r="L30" i="15" s="1"/>
  <c r="AR28" i="15"/>
  <c r="AR34" i="15"/>
  <c r="K28" i="15"/>
  <c r="L28" i="15" s="1"/>
  <c r="AR38" i="15"/>
  <c r="AR36" i="15"/>
  <c r="AR31" i="15"/>
  <c r="AR33" i="15"/>
  <c r="AR35" i="15"/>
  <c r="K27" i="15"/>
  <c r="L27" i="15" s="1"/>
  <c r="K29" i="15"/>
  <c r="L29" i="15" s="1"/>
  <c r="R69" i="15"/>
  <c r="AS46" i="16"/>
  <c r="AS42" i="16"/>
  <c r="AS50" i="16"/>
  <c r="AS45" i="16"/>
  <c r="AS49" i="16"/>
  <c r="AS44" i="16"/>
  <c r="AS53" i="16"/>
  <c r="AS48" i="16"/>
  <c r="AS47" i="16"/>
  <c r="AS43" i="16"/>
  <c r="AS52" i="16"/>
  <c r="AS51" i="16"/>
  <c r="AC69" i="16"/>
  <c r="K65" i="16"/>
  <c r="L65" i="16" s="1"/>
  <c r="AC62" i="16"/>
  <c r="AC61" i="16"/>
  <c r="K66" i="16"/>
  <c r="L66" i="16" s="1"/>
  <c r="K67" i="16"/>
  <c r="L67" i="16" s="1"/>
  <c r="AC64" i="16"/>
  <c r="K60" i="16"/>
  <c r="L60" i="16" s="1"/>
  <c r="K59" i="16"/>
  <c r="L59" i="16" s="1"/>
  <c r="K69" i="16"/>
  <c r="L69" i="16" s="1"/>
  <c r="K68" i="16"/>
  <c r="L68" i="16" s="1"/>
  <c r="AC65" i="16"/>
  <c r="K61" i="16"/>
  <c r="L61" i="16" s="1"/>
  <c r="AC66" i="16"/>
  <c r="K63" i="16"/>
  <c r="L63" i="16" s="1"/>
  <c r="K62" i="16"/>
  <c r="L62" i="16" s="1"/>
  <c r="AC58" i="16"/>
  <c r="AC60" i="16"/>
  <c r="AC67" i="16"/>
  <c r="K58" i="16"/>
  <c r="L58" i="16" s="1"/>
  <c r="AC68" i="16"/>
  <c r="AC63" i="16"/>
  <c r="AC59" i="16"/>
  <c r="R94" i="17"/>
  <c r="R79" i="18"/>
  <c r="K75" i="9"/>
  <c r="L75" i="9" s="1"/>
  <c r="K79" i="9"/>
  <c r="L79" i="9" s="1"/>
  <c r="AU80" i="9"/>
  <c r="AU91" i="9"/>
  <c r="AX91" i="9" s="1"/>
  <c r="K96" i="9"/>
  <c r="L96" i="9" s="1"/>
  <c r="K98" i="9"/>
  <c r="L98" i="9" s="1"/>
  <c r="K100" i="9"/>
  <c r="L100" i="9" s="1"/>
  <c r="AR27" i="10"/>
  <c r="K29" i="10"/>
  <c r="L29" i="10" s="1"/>
  <c r="K31" i="10"/>
  <c r="L31" i="10" s="1"/>
  <c r="AC58" i="10"/>
  <c r="K62" i="10"/>
  <c r="L62" i="10" s="1"/>
  <c r="K63" i="10"/>
  <c r="L63" i="10" s="1"/>
  <c r="K77" i="10"/>
  <c r="L77" i="10" s="1"/>
  <c r="AV77" i="10"/>
  <c r="K82" i="10"/>
  <c r="L82" i="10" s="1"/>
  <c r="AV82" i="10"/>
  <c r="AV95" i="10"/>
  <c r="AV97" i="10"/>
  <c r="AR42" i="11"/>
  <c r="K46" i="11"/>
  <c r="L46" i="11" s="1"/>
  <c r="AR46" i="11"/>
  <c r="K75" i="11"/>
  <c r="L75" i="11" s="1"/>
  <c r="AV75" i="11"/>
  <c r="K79" i="11"/>
  <c r="L79" i="11" s="1"/>
  <c r="AV79" i="11"/>
  <c r="AU80" i="11"/>
  <c r="AV84" i="11"/>
  <c r="AU91" i="11"/>
  <c r="AV94" i="11"/>
  <c r="K96" i="11"/>
  <c r="L96" i="11" s="1"/>
  <c r="AV96" i="11"/>
  <c r="K98" i="11"/>
  <c r="L98" i="11" s="1"/>
  <c r="K100" i="11"/>
  <c r="L100" i="11" s="1"/>
  <c r="AR27" i="12"/>
  <c r="K29" i="12"/>
  <c r="L29" i="12" s="1"/>
  <c r="K31" i="12"/>
  <c r="L31" i="12" s="1"/>
  <c r="AC58" i="12"/>
  <c r="AD59" i="12"/>
  <c r="AD60" i="12"/>
  <c r="K62" i="12"/>
  <c r="L62" i="12" s="1"/>
  <c r="K63" i="12"/>
  <c r="L63" i="12" s="1"/>
  <c r="AC67" i="12"/>
  <c r="AD69" i="12"/>
  <c r="AV75" i="12"/>
  <c r="AV90" i="12"/>
  <c r="AS31" i="13"/>
  <c r="AS36" i="13"/>
  <c r="K43" i="13"/>
  <c r="L43" i="13" s="1"/>
  <c r="K46" i="13"/>
  <c r="L46" i="13" s="1"/>
  <c r="AC69" i="13"/>
  <c r="K65" i="13"/>
  <c r="L65" i="13" s="1"/>
  <c r="AC62" i="13"/>
  <c r="AC61" i="13"/>
  <c r="K66" i="13"/>
  <c r="L66" i="13" s="1"/>
  <c r="AC63" i="13"/>
  <c r="K58" i="13"/>
  <c r="L58" i="13" s="1"/>
  <c r="K67" i="13"/>
  <c r="L67" i="13" s="1"/>
  <c r="AC64" i="13"/>
  <c r="K60" i="13"/>
  <c r="L60" i="13" s="1"/>
  <c r="K59" i="13"/>
  <c r="L59" i="13" s="1"/>
  <c r="K69" i="13"/>
  <c r="L69" i="13" s="1"/>
  <c r="K68" i="13"/>
  <c r="L68" i="13" s="1"/>
  <c r="AC65" i="13"/>
  <c r="K61" i="13"/>
  <c r="L61" i="13" s="1"/>
  <c r="AC59" i="13"/>
  <c r="K63" i="13"/>
  <c r="L63" i="13" s="1"/>
  <c r="K64" i="13"/>
  <c r="L64" i="13" s="1"/>
  <c r="AC67" i="13"/>
  <c r="AT75" i="13"/>
  <c r="R95" i="13"/>
  <c r="AS38" i="14"/>
  <c r="AS27" i="14"/>
  <c r="AS36" i="14"/>
  <c r="AS34" i="14"/>
  <c r="AS32" i="14"/>
  <c r="AS30" i="14"/>
  <c r="AS37" i="14"/>
  <c r="AS28" i="14"/>
  <c r="AR28" i="14"/>
  <c r="AR33" i="14"/>
  <c r="K50" i="14"/>
  <c r="L50" i="14" s="1"/>
  <c r="K31" i="15"/>
  <c r="L31" i="15" s="1"/>
  <c r="K38" i="15"/>
  <c r="L38" i="15" s="1"/>
  <c r="AR52" i="16"/>
  <c r="K52" i="16"/>
  <c r="L52" i="16" s="1"/>
  <c r="AR47" i="16"/>
  <c r="AR43" i="16"/>
  <c r="K42" i="16"/>
  <c r="L42" i="16" s="1"/>
  <c r="AR51" i="16"/>
  <c r="K50" i="16"/>
  <c r="L50" i="16" s="1"/>
  <c r="K45" i="16"/>
  <c r="L45" i="16" s="1"/>
  <c r="AR50" i="16"/>
  <c r="K49" i="16"/>
  <c r="L49" i="16" s="1"/>
  <c r="AR45" i="16"/>
  <c r="K44" i="16"/>
  <c r="L44" i="16" s="1"/>
  <c r="K53" i="16"/>
  <c r="L53" i="16" s="1"/>
  <c r="AR49" i="16"/>
  <c r="K48" i="16"/>
  <c r="L48" i="16" s="1"/>
  <c r="AR44" i="16"/>
  <c r="K46" i="16"/>
  <c r="L46" i="16" s="1"/>
  <c r="AR46" i="16"/>
  <c r="R93" i="16"/>
  <c r="AR50" i="17"/>
  <c r="K49" i="17"/>
  <c r="L49" i="17" s="1"/>
  <c r="AR45" i="17"/>
  <c r="K44" i="17"/>
  <c r="L44" i="17" s="1"/>
  <c r="K53" i="17"/>
  <c r="L53" i="17" s="1"/>
  <c r="AR49" i="17"/>
  <c r="K48" i="17"/>
  <c r="L48" i="17" s="1"/>
  <c r="AR44" i="17"/>
  <c r="AR53" i="17"/>
  <c r="AR48" i="17"/>
  <c r="K47" i="17"/>
  <c r="L47" i="17" s="1"/>
  <c r="K43" i="17"/>
  <c r="L43" i="17" s="1"/>
  <c r="AR52" i="17"/>
  <c r="K52" i="17"/>
  <c r="L52" i="17" s="1"/>
  <c r="AR47" i="17"/>
  <c r="AR43" i="17"/>
  <c r="K42" i="17"/>
  <c r="L42" i="17" s="1"/>
  <c r="K51" i="17"/>
  <c r="L51" i="17" s="1"/>
  <c r="AR46" i="17"/>
  <c r="K46" i="17"/>
  <c r="L46" i="17" s="1"/>
  <c r="AR42" i="17"/>
  <c r="R65" i="17"/>
  <c r="R59" i="18"/>
  <c r="R49" i="31"/>
  <c r="R50" i="31"/>
  <c r="R59" i="31"/>
  <c r="R49" i="20"/>
  <c r="AS36" i="21"/>
  <c r="AS34" i="21"/>
  <c r="AS32" i="21"/>
  <c r="AS30" i="21"/>
  <c r="AS31" i="21"/>
  <c r="AS35" i="21"/>
  <c r="AS27" i="21"/>
  <c r="AS38" i="21"/>
  <c r="AS28" i="21"/>
  <c r="AS37" i="21"/>
  <c r="AS29" i="21"/>
  <c r="AS33" i="21"/>
  <c r="AU76" i="12"/>
  <c r="K80" i="12"/>
  <c r="L80" i="12" s="1"/>
  <c r="AU81" i="12"/>
  <c r="AD58" i="13"/>
  <c r="AD66" i="13"/>
  <c r="R74" i="13"/>
  <c r="AU74" i="13"/>
  <c r="K78" i="13"/>
  <c r="L78" i="13" s="1"/>
  <c r="AU78" i="13"/>
  <c r="K83" i="13"/>
  <c r="L83" i="13" s="1"/>
  <c r="K90" i="13"/>
  <c r="L90" i="13" s="1"/>
  <c r="AU92" i="13"/>
  <c r="K101" i="13"/>
  <c r="L101" i="13" s="1"/>
  <c r="AC58" i="14"/>
  <c r="AF58" i="14" s="1"/>
  <c r="K94" i="14"/>
  <c r="L94" i="14" s="1"/>
  <c r="AS38" i="15"/>
  <c r="AS27" i="15"/>
  <c r="AS37" i="15"/>
  <c r="AS28" i="15"/>
  <c r="AS35" i="15"/>
  <c r="AS33" i="15"/>
  <c r="AS31" i="15"/>
  <c r="AS49" i="15"/>
  <c r="AS44" i="15"/>
  <c r="AS52" i="15"/>
  <c r="AS47" i="15"/>
  <c r="AS43" i="15"/>
  <c r="AS46" i="15"/>
  <c r="AS42" i="15"/>
  <c r="AS51" i="15"/>
  <c r="AS48" i="15"/>
  <c r="AF58" i="15"/>
  <c r="R60" i="15"/>
  <c r="R67" i="15"/>
  <c r="R92" i="15"/>
  <c r="AV92" i="15"/>
  <c r="R94" i="15"/>
  <c r="AV97" i="15"/>
  <c r="AR48" i="16"/>
  <c r="AD62" i="16"/>
  <c r="R83" i="16"/>
  <c r="AR31" i="17"/>
  <c r="AR33" i="17"/>
  <c r="K45" i="17"/>
  <c r="L45" i="17" s="1"/>
  <c r="AS37" i="18"/>
  <c r="AS28" i="18"/>
  <c r="AS35" i="18"/>
  <c r="AS33" i="18"/>
  <c r="AS31" i="18"/>
  <c r="AS29" i="18"/>
  <c r="AS38" i="18"/>
  <c r="AS27" i="18"/>
  <c r="AS36" i="18"/>
  <c r="AS34" i="18"/>
  <c r="AS32" i="18"/>
  <c r="R30" i="18"/>
  <c r="AS30" i="18"/>
  <c r="AD65" i="13"/>
  <c r="K84" i="13"/>
  <c r="L84" i="13" s="1"/>
  <c r="AU84" i="13"/>
  <c r="K92" i="13"/>
  <c r="L92" i="13" s="1"/>
  <c r="K94" i="13"/>
  <c r="L94" i="13" s="1"/>
  <c r="AU94" i="13"/>
  <c r="AU96" i="13"/>
  <c r="AU98" i="13"/>
  <c r="AC69" i="14"/>
  <c r="K65" i="14"/>
  <c r="L65" i="14" s="1"/>
  <c r="AC62" i="14"/>
  <c r="AC61" i="14"/>
  <c r="K69" i="14"/>
  <c r="L69" i="14" s="1"/>
  <c r="K68" i="14"/>
  <c r="L68" i="14" s="1"/>
  <c r="AC65" i="14"/>
  <c r="K61" i="14"/>
  <c r="L61" i="14" s="1"/>
  <c r="AC66" i="14"/>
  <c r="K63" i="14"/>
  <c r="L63" i="14" s="1"/>
  <c r="K62" i="14"/>
  <c r="L62" i="14" s="1"/>
  <c r="AC59" i="14"/>
  <c r="AC64" i="14"/>
  <c r="AC67" i="14"/>
  <c r="AV77" i="15"/>
  <c r="R97" i="15"/>
  <c r="K43" i="16"/>
  <c r="L43" i="16" s="1"/>
  <c r="AR53" i="16"/>
  <c r="R76" i="16"/>
  <c r="R78" i="16"/>
  <c r="AS49" i="17"/>
  <c r="AS44" i="17"/>
  <c r="AS53" i="17"/>
  <c r="AS48" i="17"/>
  <c r="AS52" i="17"/>
  <c r="AS47" i="17"/>
  <c r="AS43" i="17"/>
  <c r="AS46" i="17"/>
  <c r="AS42" i="17"/>
  <c r="AS51" i="17"/>
  <c r="R74" i="17"/>
  <c r="O74" i="17"/>
  <c r="P74" i="17" s="1"/>
  <c r="Q74" i="17" s="1"/>
  <c r="S74" i="17" s="1"/>
  <c r="U74" i="17" s="1"/>
  <c r="AT74" i="17" s="1"/>
  <c r="R91" i="17"/>
  <c r="R92" i="17"/>
  <c r="K53" i="18"/>
  <c r="L53" i="18" s="1"/>
  <c r="AR49" i="18"/>
  <c r="K48" i="18"/>
  <c r="L48" i="18" s="1"/>
  <c r="AR53" i="18"/>
  <c r="AR48" i="18"/>
  <c r="AR43" i="18"/>
  <c r="K42" i="18"/>
  <c r="L42" i="18" s="1"/>
  <c r="AR52" i="18"/>
  <c r="K51" i="18"/>
  <c r="L51" i="18" s="1"/>
  <c r="AR46" i="18"/>
  <c r="K46" i="18"/>
  <c r="L46" i="18" s="1"/>
  <c r="AR42" i="18"/>
  <c r="K49" i="18"/>
  <c r="L49" i="18" s="1"/>
  <c r="AR47" i="18"/>
  <c r="K45" i="18"/>
  <c r="L45" i="18" s="1"/>
  <c r="K52" i="18"/>
  <c r="L52" i="18" s="1"/>
  <c r="AR50" i="18"/>
  <c r="AR45" i="18"/>
  <c r="K44" i="18"/>
  <c r="L44" i="18" s="1"/>
  <c r="AR51" i="18"/>
  <c r="AR44" i="18"/>
  <c r="R38" i="18"/>
  <c r="R80" i="18"/>
  <c r="R78" i="19"/>
  <c r="AD64" i="13"/>
  <c r="AU91" i="13"/>
  <c r="K96" i="13"/>
  <c r="L96" i="13" s="1"/>
  <c r="K98" i="13"/>
  <c r="L98" i="13" s="1"/>
  <c r="K100" i="13"/>
  <c r="L100" i="13" s="1"/>
  <c r="AU100" i="13"/>
  <c r="K67" i="14"/>
  <c r="L67" i="14" s="1"/>
  <c r="AV101" i="15"/>
  <c r="AV90" i="15"/>
  <c r="AV83" i="15"/>
  <c r="AV93" i="15"/>
  <c r="AV81" i="15"/>
  <c r="AV76" i="15"/>
  <c r="AV100" i="15"/>
  <c r="AV91" i="15"/>
  <c r="AV85" i="15"/>
  <c r="AV80" i="15"/>
  <c r="AV98" i="15"/>
  <c r="AV96" i="15"/>
  <c r="AV94" i="15"/>
  <c r="AV84" i="15"/>
  <c r="AV79" i="15"/>
  <c r="AV75" i="15"/>
  <c r="R77" i="15"/>
  <c r="AV82" i="15"/>
  <c r="AV95" i="15"/>
  <c r="O75" i="16"/>
  <c r="P75" i="16" s="1"/>
  <c r="Q75" i="16" s="1"/>
  <c r="S75" i="16" s="1"/>
  <c r="U75" i="16" s="1"/>
  <c r="AT75" i="16" s="1"/>
  <c r="AX75" i="16" s="1"/>
  <c r="K37" i="17"/>
  <c r="L37" i="17" s="1"/>
  <c r="K35" i="17"/>
  <c r="L35" i="17" s="1"/>
  <c r="K33" i="17"/>
  <c r="L33" i="17" s="1"/>
  <c r="AR29" i="17"/>
  <c r="AR38" i="17"/>
  <c r="K31" i="17"/>
  <c r="L31" i="17" s="1"/>
  <c r="K29" i="17"/>
  <c r="L29" i="17" s="1"/>
  <c r="AR27" i="17"/>
  <c r="K38" i="17"/>
  <c r="L38" i="17" s="1"/>
  <c r="AR36" i="17"/>
  <c r="AR34" i="17"/>
  <c r="AR32" i="17"/>
  <c r="K27" i="17"/>
  <c r="L27" i="17" s="1"/>
  <c r="K36" i="17"/>
  <c r="L36" i="17" s="1"/>
  <c r="K34" i="17"/>
  <c r="L34" i="17" s="1"/>
  <c r="K32" i="17"/>
  <c r="L32" i="17" s="1"/>
  <c r="AR30" i="17"/>
  <c r="AR37" i="17"/>
  <c r="K30" i="17"/>
  <c r="L30" i="17" s="1"/>
  <c r="AR28" i="17"/>
  <c r="K50" i="17"/>
  <c r="L50" i="17" s="1"/>
  <c r="AR51" i="17"/>
  <c r="R59" i="17"/>
  <c r="R62" i="17"/>
  <c r="R84" i="17"/>
  <c r="AS53" i="18"/>
  <c r="AS48" i="18"/>
  <c r="AS52" i="18"/>
  <c r="AS47" i="18"/>
  <c r="AS49" i="18"/>
  <c r="AS46" i="18"/>
  <c r="AS42" i="18"/>
  <c r="AS50" i="18"/>
  <c r="AS45" i="18"/>
  <c r="AS51" i="18"/>
  <c r="AS44" i="18"/>
  <c r="R27" i="18"/>
  <c r="O27" i="18"/>
  <c r="P27" i="18" s="1"/>
  <c r="Q27" i="18" s="1"/>
  <c r="K47" i="18"/>
  <c r="L47" i="18" s="1"/>
  <c r="AU83" i="18"/>
  <c r="K82" i="18"/>
  <c r="L82" i="18" s="1"/>
  <c r="K77" i="18"/>
  <c r="L77" i="18" s="1"/>
  <c r="AU82" i="18"/>
  <c r="K81" i="18"/>
  <c r="L81" i="18" s="1"/>
  <c r="AU77" i="18"/>
  <c r="K76" i="18"/>
  <c r="L76" i="18" s="1"/>
  <c r="AU85" i="18"/>
  <c r="K85" i="18"/>
  <c r="L85" i="18" s="1"/>
  <c r="AU79" i="18"/>
  <c r="K84" i="18"/>
  <c r="L84" i="18" s="1"/>
  <c r="AU78" i="18"/>
  <c r="K78" i="18"/>
  <c r="L78" i="18" s="1"/>
  <c r="K75" i="18"/>
  <c r="L75" i="18" s="1"/>
  <c r="AU74" i="18"/>
  <c r="K74" i="18"/>
  <c r="L74" i="18" s="1"/>
  <c r="K83" i="18"/>
  <c r="L83" i="18" s="1"/>
  <c r="AU76" i="18"/>
  <c r="AU75" i="18"/>
  <c r="R100" i="18"/>
  <c r="AU76" i="13"/>
  <c r="AX76" i="13" s="1"/>
  <c r="K80" i="13"/>
  <c r="L80" i="13" s="1"/>
  <c r="AU81" i="13"/>
  <c r="K91" i="13"/>
  <c r="L91" i="13" s="1"/>
  <c r="K60" i="14"/>
  <c r="L60" i="14" s="1"/>
  <c r="AC60" i="14"/>
  <c r="K64" i="14"/>
  <c r="L64" i="14" s="1"/>
  <c r="AU93" i="14"/>
  <c r="K91" i="14"/>
  <c r="L91" i="14" s="1"/>
  <c r="K101" i="14"/>
  <c r="L101" i="14" s="1"/>
  <c r="AU92" i="14"/>
  <c r="K90" i="14"/>
  <c r="L90" i="14" s="1"/>
  <c r="AU101" i="14"/>
  <c r="K99" i="14"/>
  <c r="L99" i="14" s="1"/>
  <c r="K97" i="14"/>
  <c r="L97" i="14" s="1"/>
  <c r="K95" i="14"/>
  <c r="L95" i="14" s="1"/>
  <c r="AU90" i="14"/>
  <c r="AU91" i="14"/>
  <c r="AU97" i="14"/>
  <c r="K98" i="14"/>
  <c r="L98" i="14" s="1"/>
  <c r="AU98" i="14"/>
  <c r="R59" i="15"/>
  <c r="O59" i="15"/>
  <c r="P59" i="15" s="1"/>
  <c r="Q59" i="15" s="1"/>
  <c r="S59" i="15" s="1"/>
  <c r="U59" i="15" s="1"/>
  <c r="AB59" i="15" s="1"/>
  <c r="R74" i="15"/>
  <c r="O74" i="15"/>
  <c r="P74" i="15" s="1"/>
  <c r="Q74" i="15" s="1"/>
  <c r="AV74" i="15"/>
  <c r="R82" i="15"/>
  <c r="R83" i="15"/>
  <c r="R95" i="15"/>
  <c r="AS37" i="16"/>
  <c r="AS28" i="16"/>
  <c r="AS29" i="16"/>
  <c r="AS38" i="16"/>
  <c r="AS27" i="16"/>
  <c r="AS36" i="16"/>
  <c r="AS34" i="16"/>
  <c r="AS32" i="16"/>
  <c r="R30" i="16"/>
  <c r="R38" i="16"/>
  <c r="AR42" i="16"/>
  <c r="K47" i="16"/>
  <c r="L47" i="16" s="1"/>
  <c r="AD63" i="16"/>
  <c r="AD65" i="16"/>
  <c r="AD66" i="16"/>
  <c r="AD58" i="16"/>
  <c r="AD68" i="16"/>
  <c r="AD67" i="16"/>
  <c r="AD60" i="16"/>
  <c r="AD59" i="16"/>
  <c r="AS38" i="17"/>
  <c r="AS27" i="17"/>
  <c r="AS36" i="17"/>
  <c r="AS34" i="17"/>
  <c r="AS32" i="17"/>
  <c r="AS30" i="17"/>
  <c r="AS37" i="17"/>
  <c r="AS28" i="17"/>
  <c r="AS35" i="17"/>
  <c r="AS33" i="17"/>
  <c r="AS31" i="17"/>
  <c r="K28" i="17"/>
  <c r="L28" i="17" s="1"/>
  <c r="P58" i="17"/>
  <c r="Q58" i="17" s="1"/>
  <c r="S58" i="17" s="1"/>
  <c r="U58" i="17" s="1"/>
  <c r="R60" i="17"/>
  <c r="R67" i="17"/>
  <c r="AS43" i="18"/>
  <c r="R60" i="18"/>
  <c r="R61" i="18"/>
  <c r="R66" i="18"/>
  <c r="R67" i="18"/>
  <c r="R91" i="18"/>
  <c r="K77" i="14"/>
  <c r="L77" i="14" s="1"/>
  <c r="AV77" i="14"/>
  <c r="K82" i="14"/>
  <c r="L82" i="14" s="1"/>
  <c r="AV82" i="14"/>
  <c r="AU83" i="14"/>
  <c r="AV95" i="14"/>
  <c r="AV97" i="14"/>
  <c r="AV99" i="14"/>
  <c r="AC63" i="15"/>
  <c r="AD64" i="15"/>
  <c r="K66" i="15"/>
  <c r="L66" i="15" s="1"/>
  <c r="K75" i="15"/>
  <c r="L75" i="15" s="1"/>
  <c r="K79" i="15"/>
  <c r="L79" i="15" s="1"/>
  <c r="AU80" i="15"/>
  <c r="AU85" i="15"/>
  <c r="AU91" i="15"/>
  <c r="K96" i="15"/>
  <c r="L96" i="15" s="1"/>
  <c r="K98" i="15"/>
  <c r="L98" i="15" s="1"/>
  <c r="K100" i="15"/>
  <c r="L100" i="15" s="1"/>
  <c r="AU100" i="15"/>
  <c r="AR27" i="16"/>
  <c r="K29" i="16"/>
  <c r="L29" i="16" s="1"/>
  <c r="K31" i="16"/>
  <c r="L31" i="16" s="1"/>
  <c r="AR38" i="16"/>
  <c r="AV77" i="16"/>
  <c r="AV82" i="16"/>
  <c r="AU90" i="16"/>
  <c r="K95" i="16"/>
  <c r="L95" i="16" s="1"/>
  <c r="AV95" i="16"/>
  <c r="K97" i="16"/>
  <c r="L97" i="16" s="1"/>
  <c r="AV97" i="16"/>
  <c r="K99" i="16"/>
  <c r="L99" i="16" s="1"/>
  <c r="AV99" i="16"/>
  <c r="AU101" i="16"/>
  <c r="AC63" i="17"/>
  <c r="AD64" i="17"/>
  <c r="K66" i="17"/>
  <c r="L66" i="17" s="1"/>
  <c r="K75" i="17"/>
  <c r="L75" i="17" s="1"/>
  <c r="AV75" i="17"/>
  <c r="K79" i="17"/>
  <c r="L79" i="17" s="1"/>
  <c r="AV79" i="17"/>
  <c r="AU80" i="17"/>
  <c r="AV84" i="17"/>
  <c r="AU85" i="17"/>
  <c r="AU91" i="17"/>
  <c r="AV94" i="17"/>
  <c r="K96" i="17"/>
  <c r="L96" i="17" s="1"/>
  <c r="AV96" i="17"/>
  <c r="K98" i="17"/>
  <c r="L98" i="17" s="1"/>
  <c r="AV98" i="17"/>
  <c r="K100" i="17"/>
  <c r="L100" i="17" s="1"/>
  <c r="AU100" i="17"/>
  <c r="AR27" i="18"/>
  <c r="K29" i="18"/>
  <c r="L29" i="18" s="1"/>
  <c r="K31" i="18"/>
  <c r="L31" i="18" s="1"/>
  <c r="AR38" i="18"/>
  <c r="AD58" i="18"/>
  <c r="AU93" i="18"/>
  <c r="AS51" i="19"/>
  <c r="AS50" i="19"/>
  <c r="AS45" i="19"/>
  <c r="AS53" i="19"/>
  <c r="AS48" i="19"/>
  <c r="AS44" i="19"/>
  <c r="AS42" i="19"/>
  <c r="AS52" i="19"/>
  <c r="AS43" i="19"/>
  <c r="AQ27" i="19"/>
  <c r="AU27" i="19" s="1"/>
  <c r="R44" i="19"/>
  <c r="AC62" i="19"/>
  <c r="AC65" i="19"/>
  <c r="K77" i="19"/>
  <c r="L77" i="19" s="1"/>
  <c r="AU74" i="14"/>
  <c r="K78" i="14"/>
  <c r="L78" i="14" s="1"/>
  <c r="AU78" i="14"/>
  <c r="K83" i="14"/>
  <c r="L83" i="14" s="1"/>
  <c r="AV83" i="14"/>
  <c r="AV90" i="14"/>
  <c r="AV101" i="14"/>
  <c r="K65" i="15"/>
  <c r="L65" i="15" s="1"/>
  <c r="AC69" i="15"/>
  <c r="AU76" i="15"/>
  <c r="K80" i="15"/>
  <c r="L80" i="15" s="1"/>
  <c r="AU81" i="15"/>
  <c r="K85" i="15"/>
  <c r="L85" i="15" s="1"/>
  <c r="AR29" i="16"/>
  <c r="K33" i="16"/>
  <c r="L33" i="16" s="1"/>
  <c r="K35" i="16"/>
  <c r="L35" i="16" s="1"/>
  <c r="K37" i="16"/>
  <c r="L37" i="16" s="1"/>
  <c r="R74" i="16"/>
  <c r="S74" i="16" s="1"/>
  <c r="U74" i="16" s="1"/>
  <c r="AT74" i="16" s="1"/>
  <c r="AV83" i="16"/>
  <c r="K90" i="16"/>
  <c r="L90" i="16" s="1"/>
  <c r="AV90" i="16"/>
  <c r="AU92" i="16"/>
  <c r="K101" i="16"/>
  <c r="L101" i="16" s="1"/>
  <c r="AV101" i="16"/>
  <c r="AC69" i="17"/>
  <c r="AU76" i="17"/>
  <c r="K80" i="17"/>
  <c r="L80" i="17" s="1"/>
  <c r="AV80" i="17"/>
  <c r="AU81" i="17"/>
  <c r="K85" i="17"/>
  <c r="L85" i="17" s="1"/>
  <c r="AV85" i="17"/>
  <c r="AV91" i="17"/>
  <c r="AV100" i="17"/>
  <c r="AR29" i="18"/>
  <c r="K33" i="18"/>
  <c r="L33" i="18" s="1"/>
  <c r="K35" i="18"/>
  <c r="L35" i="18" s="1"/>
  <c r="K37" i="18"/>
  <c r="L37" i="18" s="1"/>
  <c r="P58" i="18"/>
  <c r="Q58" i="18" s="1"/>
  <c r="S58" i="18" s="1"/>
  <c r="U58" i="18" s="1"/>
  <c r="AB58" i="18" s="1"/>
  <c r="K101" i="18"/>
  <c r="L101" i="18" s="1"/>
  <c r="AS47" i="19"/>
  <c r="K66" i="19"/>
  <c r="L66" i="19" s="1"/>
  <c r="AC63" i="19"/>
  <c r="K58" i="19"/>
  <c r="L58" i="19" s="1"/>
  <c r="K67" i="19"/>
  <c r="L67" i="19" s="1"/>
  <c r="AC64" i="19"/>
  <c r="K60" i="19"/>
  <c r="L60" i="19" s="1"/>
  <c r="K59" i="19"/>
  <c r="L59" i="19" s="1"/>
  <c r="AC59" i="19"/>
  <c r="AC58" i="19"/>
  <c r="K69" i="19"/>
  <c r="L69" i="19" s="1"/>
  <c r="AC69" i="19"/>
  <c r="AC68" i="19"/>
  <c r="K68" i="19"/>
  <c r="L68" i="19" s="1"/>
  <c r="K63" i="19"/>
  <c r="L63" i="19" s="1"/>
  <c r="K65" i="19"/>
  <c r="L65" i="19" s="1"/>
  <c r="K61" i="19"/>
  <c r="L61" i="19" s="1"/>
  <c r="AC67" i="19"/>
  <c r="AU76" i="19"/>
  <c r="AS36" i="31"/>
  <c r="AS34" i="31"/>
  <c r="AS32" i="31"/>
  <c r="AS30" i="31"/>
  <c r="AS33" i="31"/>
  <c r="AS37" i="31"/>
  <c r="AS29" i="31"/>
  <c r="AS31" i="31"/>
  <c r="AS35" i="31"/>
  <c r="AS27" i="31"/>
  <c r="AS38" i="31"/>
  <c r="AS28" i="31"/>
  <c r="R51" i="31"/>
  <c r="R96" i="31"/>
  <c r="R74" i="21"/>
  <c r="O74" i="21"/>
  <c r="P74" i="21" s="1"/>
  <c r="Q74" i="21" s="1"/>
  <c r="S74" i="21" s="1"/>
  <c r="U74" i="21" s="1"/>
  <c r="AT74" i="21" s="1"/>
  <c r="AC59" i="15"/>
  <c r="AF59" i="15" s="1"/>
  <c r="AC60" i="15"/>
  <c r="AD61" i="15"/>
  <c r="AD62" i="15"/>
  <c r="K64" i="15"/>
  <c r="L64" i="15" s="1"/>
  <c r="AC67" i="15"/>
  <c r="AC68" i="15"/>
  <c r="AD69" i="15"/>
  <c r="K76" i="15"/>
  <c r="L76" i="15" s="1"/>
  <c r="AU77" i="15"/>
  <c r="K81" i="15"/>
  <c r="L81" i="15" s="1"/>
  <c r="AU82" i="15"/>
  <c r="K93" i="15"/>
  <c r="L93" i="15" s="1"/>
  <c r="AU95" i="15"/>
  <c r="AU97" i="15"/>
  <c r="AU99" i="15"/>
  <c r="K28" i="16"/>
  <c r="L28" i="16" s="1"/>
  <c r="AR31" i="16"/>
  <c r="AR33" i="16"/>
  <c r="AR35" i="16"/>
  <c r="AV74" i="16"/>
  <c r="AV78" i="16"/>
  <c r="K84" i="16"/>
  <c r="L84" i="16" s="1"/>
  <c r="AU84" i="16"/>
  <c r="K92" i="16"/>
  <c r="L92" i="16" s="1"/>
  <c r="AV92" i="16"/>
  <c r="K94" i="16"/>
  <c r="L94" i="16" s="1"/>
  <c r="AU94" i="16"/>
  <c r="AU96" i="16"/>
  <c r="AU98" i="16"/>
  <c r="AC59" i="17"/>
  <c r="AC60" i="17"/>
  <c r="AD61" i="17"/>
  <c r="AD62" i="17"/>
  <c r="K64" i="17"/>
  <c r="L64" i="17" s="1"/>
  <c r="AC67" i="17"/>
  <c r="AC68" i="17"/>
  <c r="AD69" i="17"/>
  <c r="K76" i="17"/>
  <c r="L76" i="17" s="1"/>
  <c r="AV76" i="17"/>
  <c r="AU77" i="17"/>
  <c r="K81" i="17"/>
  <c r="L81" i="17" s="1"/>
  <c r="AV81" i="17"/>
  <c r="AU82" i="17"/>
  <c r="K93" i="17"/>
  <c r="L93" i="17" s="1"/>
  <c r="AV93" i="17"/>
  <c r="AU95" i="17"/>
  <c r="AU97" i="17"/>
  <c r="AU99" i="17"/>
  <c r="K28" i="18"/>
  <c r="L28" i="18" s="1"/>
  <c r="AR31" i="18"/>
  <c r="AR33" i="18"/>
  <c r="AR35" i="18"/>
  <c r="AD68" i="18"/>
  <c r="AD67" i="18"/>
  <c r="AD60" i="18"/>
  <c r="AD59" i="18"/>
  <c r="AD69" i="18"/>
  <c r="AD62" i="18"/>
  <c r="AD61" i="18"/>
  <c r="AD65" i="18"/>
  <c r="R69" i="18"/>
  <c r="AU92" i="18"/>
  <c r="R43" i="19"/>
  <c r="AS46" i="19"/>
  <c r="AU85" i="19"/>
  <c r="AU80" i="19"/>
  <c r="K79" i="19"/>
  <c r="L79" i="19" s="1"/>
  <c r="K75" i="19"/>
  <c r="L75" i="19" s="1"/>
  <c r="AU84" i="19"/>
  <c r="K84" i="19"/>
  <c r="L84" i="19" s="1"/>
  <c r="AU79" i="19"/>
  <c r="AU75" i="19"/>
  <c r="K74" i="19"/>
  <c r="L74" i="19" s="1"/>
  <c r="K81" i="19"/>
  <c r="L81" i="19" s="1"/>
  <c r="AU77" i="19"/>
  <c r="K85" i="19"/>
  <c r="L85" i="19" s="1"/>
  <c r="K76" i="19"/>
  <c r="L76" i="19" s="1"/>
  <c r="AU83" i="19"/>
  <c r="K82" i="19"/>
  <c r="L82" i="19" s="1"/>
  <c r="K83" i="19"/>
  <c r="L83" i="19" s="1"/>
  <c r="AU81" i="19"/>
  <c r="AU74" i="19"/>
  <c r="AX90" i="19"/>
  <c r="O91" i="19"/>
  <c r="P91" i="19" s="1"/>
  <c r="Q91" i="19" s="1"/>
  <c r="S91" i="19" s="1"/>
  <c r="U91" i="19" s="1"/>
  <c r="R83" i="31"/>
  <c r="AU91" i="16"/>
  <c r="K96" i="16"/>
  <c r="L96" i="16" s="1"/>
  <c r="K98" i="16"/>
  <c r="L98" i="16" s="1"/>
  <c r="K100" i="16"/>
  <c r="L100" i="16" s="1"/>
  <c r="AU100" i="16"/>
  <c r="AV77" i="17"/>
  <c r="AV82" i="17"/>
  <c r="AV95" i="17"/>
  <c r="AV97" i="17"/>
  <c r="AV99" i="17"/>
  <c r="AU101" i="18"/>
  <c r="K99" i="18"/>
  <c r="L99" i="18" s="1"/>
  <c r="K97" i="18"/>
  <c r="L97" i="18" s="1"/>
  <c r="K95" i="18"/>
  <c r="L95" i="18" s="1"/>
  <c r="AU90" i="18"/>
  <c r="AU99" i="18"/>
  <c r="AU97" i="18"/>
  <c r="AU95" i="18"/>
  <c r="K93" i="18"/>
  <c r="L93" i="18" s="1"/>
  <c r="AU100" i="18"/>
  <c r="AU94" i="18"/>
  <c r="K96" i="18"/>
  <c r="L96" i="18" s="1"/>
  <c r="AU91" i="18"/>
  <c r="K90" i="18"/>
  <c r="L90" i="18" s="1"/>
  <c r="AU98" i="18"/>
  <c r="AU96" i="18"/>
  <c r="K94" i="18"/>
  <c r="L94" i="18" s="1"/>
  <c r="R31" i="19"/>
  <c r="AS53" i="31"/>
  <c r="AS48" i="31"/>
  <c r="AS52" i="31"/>
  <c r="AS47" i="31"/>
  <c r="AS43" i="31"/>
  <c r="AS42" i="31"/>
  <c r="AS50" i="31"/>
  <c r="AS46" i="31"/>
  <c r="AS51" i="31"/>
  <c r="AS44" i="31"/>
  <c r="AS49" i="31"/>
  <c r="AS45" i="31"/>
  <c r="R60" i="31"/>
  <c r="R98" i="31"/>
  <c r="K38" i="20"/>
  <c r="L38" i="20" s="1"/>
  <c r="AR36" i="20"/>
  <c r="AR34" i="20"/>
  <c r="AR32" i="20"/>
  <c r="K27" i="20"/>
  <c r="L27" i="20" s="1"/>
  <c r="AR37" i="20"/>
  <c r="K30" i="20"/>
  <c r="L30" i="20" s="1"/>
  <c r="AR28" i="20"/>
  <c r="AR35" i="20"/>
  <c r="AR33" i="20"/>
  <c r="AR31" i="20"/>
  <c r="K28" i="20"/>
  <c r="L28" i="20" s="1"/>
  <c r="K31" i="20"/>
  <c r="L31" i="20" s="1"/>
  <c r="AR38" i="20"/>
  <c r="K36" i="20"/>
  <c r="L36" i="20" s="1"/>
  <c r="K35" i="20"/>
  <c r="L35" i="20" s="1"/>
  <c r="AR29" i="20"/>
  <c r="AR27" i="20"/>
  <c r="K34" i="20"/>
  <c r="L34" i="20" s="1"/>
  <c r="K33" i="20"/>
  <c r="L33" i="20" s="1"/>
  <c r="K37" i="20"/>
  <c r="L37" i="20" s="1"/>
  <c r="K32" i="20"/>
  <c r="L32" i="20" s="1"/>
  <c r="AR30" i="20"/>
  <c r="K29" i="20"/>
  <c r="L29" i="20" s="1"/>
  <c r="R34" i="21"/>
  <c r="AU76" i="14"/>
  <c r="K80" i="14"/>
  <c r="L80" i="14" s="1"/>
  <c r="AV80" i="14"/>
  <c r="AU81" i="14"/>
  <c r="AV85" i="14"/>
  <c r="AV91" i="14"/>
  <c r="K61" i="15"/>
  <c r="L61" i="15" s="1"/>
  <c r="AC65" i="15"/>
  <c r="K68" i="15"/>
  <c r="L68" i="15" s="1"/>
  <c r="AU74" i="15"/>
  <c r="K78" i="15"/>
  <c r="L78" i="15" s="1"/>
  <c r="AU78" i="15"/>
  <c r="K90" i="15"/>
  <c r="L90" i="15" s="1"/>
  <c r="AU92" i="15"/>
  <c r="AR30" i="16"/>
  <c r="K32" i="16"/>
  <c r="L32" i="16" s="1"/>
  <c r="K34" i="16"/>
  <c r="L34" i="16" s="1"/>
  <c r="AU76" i="16"/>
  <c r="K80" i="16"/>
  <c r="L80" i="16" s="1"/>
  <c r="AV80" i="16"/>
  <c r="AU81" i="16"/>
  <c r="AV85" i="16"/>
  <c r="K91" i="16"/>
  <c r="L91" i="16" s="1"/>
  <c r="AV91" i="16"/>
  <c r="AD58" i="17"/>
  <c r="K61" i="17"/>
  <c r="L61" i="17" s="1"/>
  <c r="AC65" i="17"/>
  <c r="K68" i="17"/>
  <c r="L68" i="17" s="1"/>
  <c r="AU74" i="17"/>
  <c r="AX74" i="17" s="1"/>
  <c r="K78" i="17"/>
  <c r="L78" i="17" s="1"/>
  <c r="AU78" i="17"/>
  <c r="AV83" i="17"/>
  <c r="K90" i="17"/>
  <c r="L90" i="17" s="1"/>
  <c r="AV90" i="17"/>
  <c r="AU92" i="17"/>
  <c r="AR30" i="18"/>
  <c r="K32" i="18"/>
  <c r="L32" i="18" s="1"/>
  <c r="K34" i="18"/>
  <c r="L34" i="18" s="1"/>
  <c r="AD63" i="18"/>
  <c r="K92" i="18"/>
  <c r="L92" i="18" s="1"/>
  <c r="AC61" i="19"/>
  <c r="K62" i="19"/>
  <c r="L62" i="19" s="1"/>
  <c r="K64" i="19"/>
  <c r="L64" i="19" s="1"/>
  <c r="K80" i="19"/>
  <c r="L80" i="19" s="1"/>
  <c r="AU82" i="19"/>
  <c r="BA90" i="19"/>
  <c r="R93" i="19"/>
  <c r="AS30" i="20"/>
  <c r="AS35" i="20"/>
  <c r="AS33" i="20"/>
  <c r="AS31" i="20"/>
  <c r="AS29" i="20"/>
  <c r="AS38" i="20"/>
  <c r="AS34" i="20"/>
  <c r="AS28" i="20"/>
  <c r="AS27" i="20"/>
  <c r="AS32" i="20"/>
  <c r="AS37" i="20"/>
  <c r="AS36" i="20"/>
  <c r="R30" i="21"/>
  <c r="K36" i="19"/>
  <c r="L36" i="19" s="1"/>
  <c r="AS36" i="19"/>
  <c r="K37" i="19"/>
  <c r="L37" i="19" s="1"/>
  <c r="K51" i="19"/>
  <c r="L51" i="19" s="1"/>
  <c r="AR46" i="19"/>
  <c r="K46" i="19"/>
  <c r="L46" i="19" s="1"/>
  <c r="AR42" i="19"/>
  <c r="AR51" i="19"/>
  <c r="K50" i="19"/>
  <c r="L50" i="19" s="1"/>
  <c r="K45" i="19"/>
  <c r="L45" i="19" s="1"/>
  <c r="K48" i="19"/>
  <c r="L48" i="19" s="1"/>
  <c r="AR49" i="19"/>
  <c r="K53" i="19"/>
  <c r="L53" i="19" s="1"/>
  <c r="AV76" i="19"/>
  <c r="AV82" i="19"/>
  <c r="AT91" i="19"/>
  <c r="AV95" i="19"/>
  <c r="AV101" i="19"/>
  <c r="K28" i="31"/>
  <c r="L28" i="31" s="1"/>
  <c r="AR43" i="31"/>
  <c r="K44" i="31"/>
  <c r="L44" i="31" s="1"/>
  <c r="K46" i="31"/>
  <c r="L46" i="31" s="1"/>
  <c r="R65" i="31"/>
  <c r="AU81" i="31"/>
  <c r="K90" i="31"/>
  <c r="L90" i="31" s="1"/>
  <c r="O42" i="20"/>
  <c r="P42" i="20" s="1"/>
  <c r="Q42" i="20" s="1"/>
  <c r="S42" i="20" s="1"/>
  <c r="U42" i="20" s="1"/>
  <c r="R69" i="21"/>
  <c r="R53" i="22"/>
  <c r="K66" i="24"/>
  <c r="L66" i="24" s="1"/>
  <c r="AC63" i="24"/>
  <c r="K58" i="24"/>
  <c r="L58" i="24" s="1"/>
  <c r="K69" i="24"/>
  <c r="L69" i="24" s="1"/>
  <c r="K68" i="24"/>
  <c r="L68" i="24" s="1"/>
  <c r="AC65" i="24"/>
  <c r="K61" i="24"/>
  <c r="L61" i="24" s="1"/>
  <c r="AC66" i="24"/>
  <c r="K63" i="24"/>
  <c r="L63" i="24" s="1"/>
  <c r="K62" i="24"/>
  <c r="L62" i="24" s="1"/>
  <c r="AC58" i="24"/>
  <c r="AC67" i="24"/>
  <c r="AC62" i="24"/>
  <c r="K59" i="24"/>
  <c r="L59" i="24" s="1"/>
  <c r="AC68" i="24"/>
  <c r="K60" i="24"/>
  <c r="L60" i="24" s="1"/>
  <c r="AC59" i="24"/>
  <c r="K64" i="24"/>
  <c r="L64" i="24" s="1"/>
  <c r="AC60" i="24"/>
  <c r="AC69" i="24"/>
  <c r="K67" i="24"/>
  <c r="L67" i="24" s="1"/>
  <c r="K65" i="24"/>
  <c r="L65" i="24" s="1"/>
  <c r="AC64" i="24"/>
  <c r="AR38" i="31"/>
  <c r="K31" i="31"/>
  <c r="L31" i="31" s="1"/>
  <c r="K29" i="31"/>
  <c r="L29" i="31" s="1"/>
  <c r="AR27" i="31"/>
  <c r="K38" i="31"/>
  <c r="L38" i="31" s="1"/>
  <c r="AR36" i="31"/>
  <c r="AR34" i="31"/>
  <c r="AR32" i="31"/>
  <c r="K27" i="31"/>
  <c r="L27" i="31" s="1"/>
  <c r="K35" i="31"/>
  <c r="L35" i="31" s="1"/>
  <c r="K36" i="31"/>
  <c r="L36" i="31" s="1"/>
  <c r="K75" i="31"/>
  <c r="L75" i="31" s="1"/>
  <c r="R90" i="20"/>
  <c r="S90" i="20" s="1"/>
  <c r="U90" i="20" s="1"/>
  <c r="AT90" i="20" s="1"/>
  <c r="AS53" i="21"/>
  <c r="AS48" i="21"/>
  <c r="AS52" i="21"/>
  <c r="AS47" i="21"/>
  <c r="AS43" i="21"/>
  <c r="AS49" i="21"/>
  <c r="AS45" i="21"/>
  <c r="R46" i="21"/>
  <c r="K29" i="19"/>
  <c r="L29" i="19" s="1"/>
  <c r="K32" i="19"/>
  <c r="L32" i="19" s="1"/>
  <c r="AS32" i="19"/>
  <c r="K33" i="19"/>
  <c r="L33" i="19" s="1"/>
  <c r="AS38" i="19"/>
  <c r="K42" i="19"/>
  <c r="L42" i="19" s="1"/>
  <c r="K47" i="19"/>
  <c r="L47" i="19" s="1"/>
  <c r="AR50" i="19"/>
  <c r="K52" i="19"/>
  <c r="L52" i="19" s="1"/>
  <c r="AV97" i="19"/>
  <c r="AR31" i="31"/>
  <c r="K42" i="31"/>
  <c r="L42" i="31" s="1"/>
  <c r="AD58" i="31"/>
  <c r="R69" i="31"/>
  <c r="AU74" i="31"/>
  <c r="AU92" i="31"/>
  <c r="AV98" i="20"/>
  <c r="AV96" i="20"/>
  <c r="AV94" i="20"/>
  <c r="AV84" i="20"/>
  <c r="AV79" i="20"/>
  <c r="AV75" i="20"/>
  <c r="AV92" i="20"/>
  <c r="AV78" i="20"/>
  <c r="AV74" i="20"/>
  <c r="AV93" i="20"/>
  <c r="AV83" i="20"/>
  <c r="AV80" i="20"/>
  <c r="AV100" i="20"/>
  <c r="AV91" i="20"/>
  <c r="AV81" i="20"/>
  <c r="AV101" i="20"/>
  <c r="R101" i="20"/>
  <c r="AV95" i="20"/>
  <c r="AV82" i="20"/>
  <c r="AV76" i="20"/>
  <c r="P42" i="21"/>
  <c r="Q42" i="21" s="1"/>
  <c r="AS42" i="21"/>
  <c r="AS50" i="21"/>
  <c r="AS51" i="21"/>
  <c r="R90" i="21"/>
  <c r="O90" i="21"/>
  <c r="P90" i="21" s="1"/>
  <c r="Q90" i="21" s="1"/>
  <c r="S90" i="21" s="1"/>
  <c r="U90" i="21" s="1"/>
  <c r="R48" i="22"/>
  <c r="R53" i="23"/>
  <c r="AR37" i="19"/>
  <c r="K30" i="19"/>
  <c r="L30" i="19" s="1"/>
  <c r="AR28" i="19"/>
  <c r="AR35" i="19"/>
  <c r="AR33" i="19"/>
  <c r="AR31" i="19"/>
  <c r="K28" i="19"/>
  <c r="L28" i="19" s="1"/>
  <c r="AR34" i="19"/>
  <c r="AR48" i="19"/>
  <c r="AR53" i="19"/>
  <c r="AV80" i="19"/>
  <c r="AV83" i="19"/>
  <c r="R99" i="19"/>
  <c r="K53" i="31"/>
  <c r="L53" i="31" s="1"/>
  <c r="AR49" i="31"/>
  <c r="K48" i="31"/>
  <c r="L48" i="31" s="1"/>
  <c r="AR44" i="31"/>
  <c r="AR53" i="31"/>
  <c r="AR48" i="31"/>
  <c r="K47" i="31"/>
  <c r="L47" i="31" s="1"/>
  <c r="K43" i="31"/>
  <c r="L43" i="31" s="1"/>
  <c r="AR29" i="31"/>
  <c r="AR30" i="31"/>
  <c r="K32" i="31"/>
  <c r="L32" i="31" s="1"/>
  <c r="K37" i="31"/>
  <c r="L37" i="31" s="1"/>
  <c r="AR37" i="31"/>
  <c r="K45" i="31"/>
  <c r="L45" i="31" s="1"/>
  <c r="AR46" i="31"/>
  <c r="AR50" i="31"/>
  <c r="K52" i="31"/>
  <c r="L52" i="31" s="1"/>
  <c r="P58" i="31"/>
  <c r="Q58" i="31" s="1"/>
  <c r="S58" i="31" s="1"/>
  <c r="U58" i="31" s="1"/>
  <c r="AB58" i="31" s="1"/>
  <c r="AD63" i="31"/>
  <c r="AD64" i="31"/>
  <c r="AD65" i="31"/>
  <c r="K78" i="31"/>
  <c r="L78" i="31" s="1"/>
  <c r="R91" i="31"/>
  <c r="AU93" i="31"/>
  <c r="AS51" i="20"/>
  <c r="AS50" i="20"/>
  <c r="AS45" i="20"/>
  <c r="AS43" i="20"/>
  <c r="AS52" i="20"/>
  <c r="AR51" i="20"/>
  <c r="K50" i="20"/>
  <c r="L50" i="20" s="1"/>
  <c r="AR53" i="20"/>
  <c r="AR48" i="20"/>
  <c r="AR47" i="20"/>
  <c r="AR46" i="20"/>
  <c r="K43" i="20"/>
  <c r="L43" i="20" s="1"/>
  <c r="AR49" i="20"/>
  <c r="AR42" i="20"/>
  <c r="AU42" i="20" s="1"/>
  <c r="K53" i="20"/>
  <c r="L53" i="20" s="1"/>
  <c r="K51" i="20"/>
  <c r="L51" i="20" s="1"/>
  <c r="AR50" i="20"/>
  <c r="K45" i="20"/>
  <c r="L45" i="20" s="1"/>
  <c r="K46" i="20"/>
  <c r="L46" i="20" s="1"/>
  <c r="AS46" i="20"/>
  <c r="K47" i="20"/>
  <c r="L47" i="20" s="1"/>
  <c r="K48" i="20"/>
  <c r="L48" i="20" s="1"/>
  <c r="K52" i="20"/>
  <c r="L52" i="20" s="1"/>
  <c r="AR52" i="20"/>
  <c r="AS53" i="20"/>
  <c r="R68" i="20"/>
  <c r="R82" i="20"/>
  <c r="R99" i="20"/>
  <c r="R62" i="21"/>
  <c r="R80" i="21"/>
  <c r="R31" i="22"/>
  <c r="O74" i="23"/>
  <c r="P74" i="23" s="1"/>
  <c r="Q74" i="23" s="1"/>
  <c r="S74" i="23" s="1"/>
  <c r="U74" i="23" s="1"/>
  <c r="R74" i="23"/>
  <c r="R36" i="24"/>
  <c r="AS35" i="19"/>
  <c r="AS33" i="19"/>
  <c r="AS31" i="19"/>
  <c r="AS29" i="19"/>
  <c r="K34" i="19"/>
  <c r="L34" i="19" s="1"/>
  <c r="AS34" i="19"/>
  <c r="K35" i="19"/>
  <c r="L35" i="19" s="1"/>
  <c r="AV98" i="19"/>
  <c r="AV96" i="19"/>
  <c r="AV94" i="19"/>
  <c r="AV84" i="19"/>
  <c r="AV79" i="19"/>
  <c r="AV75" i="19"/>
  <c r="AV92" i="19"/>
  <c r="AV78" i="19"/>
  <c r="AV74" i="19"/>
  <c r="AV99" i="19"/>
  <c r="K30" i="31"/>
  <c r="L30" i="31" s="1"/>
  <c r="AR33" i="31"/>
  <c r="AR42" i="31"/>
  <c r="AD68" i="31"/>
  <c r="AD67" i="31"/>
  <c r="AD60" i="31"/>
  <c r="AD59" i="31"/>
  <c r="AD69" i="31"/>
  <c r="AD62" i="31"/>
  <c r="AD61" i="31"/>
  <c r="AU76" i="31"/>
  <c r="AU78" i="31"/>
  <c r="K79" i="31"/>
  <c r="L79" i="31" s="1"/>
  <c r="AU98" i="31"/>
  <c r="AU96" i="31"/>
  <c r="AU94" i="31"/>
  <c r="K94" i="31"/>
  <c r="L94" i="31" s="1"/>
  <c r="K92" i="31"/>
  <c r="L92" i="31" s="1"/>
  <c r="AU101" i="31"/>
  <c r="K99" i="31"/>
  <c r="L99" i="31" s="1"/>
  <c r="K97" i="31"/>
  <c r="L97" i="31" s="1"/>
  <c r="K95" i="31"/>
  <c r="L95" i="31" s="1"/>
  <c r="AU90" i="31"/>
  <c r="AU99" i="31"/>
  <c r="AU97" i="31"/>
  <c r="AU95" i="31"/>
  <c r="K93" i="31"/>
  <c r="L93" i="31" s="1"/>
  <c r="K100" i="31"/>
  <c r="L100" i="31" s="1"/>
  <c r="AQ42" i="20"/>
  <c r="AS47" i="20"/>
  <c r="AS48" i="20"/>
  <c r="R81" i="20"/>
  <c r="R97" i="20"/>
  <c r="R28" i="21"/>
  <c r="R33" i="21"/>
  <c r="R42" i="21"/>
  <c r="R49" i="21"/>
  <c r="R50" i="21"/>
  <c r="R83" i="22"/>
  <c r="R37" i="23"/>
  <c r="R78" i="23"/>
  <c r="AR28" i="31"/>
  <c r="K33" i="31"/>
  <c r="L33" i="31" s="1"/>
  <c r="K34" i="31"/>
  <c r="L34" i="31" s="1"/>
  <c r="AU84" i="31"/>
  <c r="K84" i="31"/>
  <c r="L84" i="31" s="1"/>
  <c r="AU79" i="31"/>
  <c r="AU75" i="31"/>
  <c r="K74" i="31"/>
  <c r="L74" i="31" s="1"/>
  <c r="AU83" i="31"/>
  <c r="K82" i="31"/>
  <c r="L82" i="31" s="1"/>
  <c r="K77" i="31"/>
  <c r="L77" i="31" s="1"/>
  <c r="AU82" i="31"/>
  <c r="K81" i="31"/>
  <c r="L81" i="31" s="1"/>
  <c r="AU77" i="31"/>
  <c r="K76" i="31"/>
  <c r="L76" i="31" s="1"/>
  <c r="K80" i="31"/>
  <c r="L80" i="31" s="1"/>
  <c r="AU80" i="31"/>
  <c r="K85" i="31"/>
  <c r="L85" i="31" s="1"/>
  <c r="AU85" i="31"/>
  <c r="R78" i="20"/>
  <c r="R91" i="20"/>
  <c r="O91" i="20"/>
  <c r="P91" i="20" s="1"/>
  <c r="Q91" i="20" s="1"/>
  <c r="S91" i="20" s="1"/>
  <c r="U91" i="20" s="1"/>
  <c r="R44" i="21"/>
  <c r="AS44" i="21"/>
  <c r="O58" i="21"/>
  <c r="R58" i="21"/>
  <c r="R96" i="21"/>
  <c r="AS30" i="22"/>
  <c r="AS35" i="22"/>
  <c r="AS33" i="22"/>
  <c r="AS31" i="22"/>
  <c r="AS28" i="22"/>
  <c r="AS36" i="22"/>
  <c r="AS38" i="22"/>
  <c r="AS37" i="22"/>
  <c r="AS34" i="22"/>
  <c r="AS32" i="22"/>
  <c r="AS29" i="22"/>
  <c r="R29" i="22"/>
  <c r="R97" i="22"/>
  <c r="AC59" i="18"/>
  <c r="AC60" i="18"/>
  <c r="K64" i="18"/>
  <c r="L64" i="18" s="1"/>
  <c r="AC67" i="18"/>
  <c r="AC68" i="18"/>
  <c r="AV76" i="18"/>
  <c r="AV81" i="18"/>
  <c r="AV93" i="18"/>
  <c r="AD65" i="19"/>
  <c r="K92" i="19"/>
  <c r="L92" i="19" s="1"/>
  <c r="K94" i="19"/>
  <c r="L94" i="19" s="1"/>
  <c r="AU94" i="19"/>
  <c r="AU96" i="19"/>
  <c r="AU98" i="19"/>
  <c r="AC59" i="31"/>
  <c r="AC60" i="31"/>
  <c r="K64" i="31"/>
  <c r="L64" i="31" s="1"/>
  <c r="AC67" i="31"/>
  <c r="AC68" i="31"/>
  <c r="AV81" i="31"/>
  <c r="AV93" i="31"/>
  <c r="AT91" i="20"/>
  <c r="K51" i="21"/>
  <c r="L51" i="21" s="1"/>
  <c r="AD68" i="21"/>
  <c r="AD67" i="21"/>
  <c r="AD60" i="21"/>
  <c r="AD59" i="21"/>
  <c r="AD69" i="21"/>
  <c r="AD62" i="21"/>
  <c r="AD61" i="21"/>
  <c r="R63" i="21"/>
  <c r="AU83" i="21"/>
  <c r="K82" i="21"/>
  <c r="L82" i="21" s="1"/>
  <c r="K77" i="21"/>
  <c r="L77" i="21" s="1"/>
  <c r="AU82" i="21"/>
  <c r="K81" i="21"/>
  <c r="L81" i="21" s="1"/>
  <c r="AU77" i="21"/>
  <c r="K76" i="21"/>
  <c r="L76" i="21" s="1"/>
  <c r="AU74" i="21"/>
  <c r="AX74" i="21" s="1"/>
  <c r="K79" i="21"/>
  <c r="L79" i="21" s="1"/>
  <c r="AU80" i="21"/>
  <c r="AT90" i="21"/>
  <c r="K38" i="22"/>
  <c r="L38" i="22" s="1"/>
  <c r="AR36" i="22"/>
  <c r="AR34" i="22"/>
  <c r="AR32" i="22"/>
  <c r="K27" i="22"/>
  <c r="L27" i="22" s="1"/>
  <c r="AR37" i="22"/>
  <c r="K30" i="22"/>
  <c r="L30" i="22" s="1"/>
  <c r="AR28" i="22"/>
  <c r="AR33" i="22"/>
  <c r="AR29" i="22"/>
  <c r="K37" i="22"/>
  <c r="L37" i="22" s="1"/>
  <c r="K34" i="22"/>
  <c r="L34" i="22" s="1"/>
  <c r="AR30" i="22"/>
  <c r="K33" i="22"/>
  <c r="L33" i="22" s="1"/>
  <c r="R60" i="22"/>
  <c r="R82" i="22"/>
  <c r="AR37" i="24"/>
  <c r="K30" i="24"/>
  <c r="L30" i="24" s="1"/>
  <c r="AR28" i="24"/>
  <c r="K37" i="24"/>
  <c r="L37" i="24" s="1"/>
  <c r="K35" i="24"/>
  <c r="L35" i="24" s="1"/>
  <c r="K33" i="24"/>
  <c r="L33" i="24" s="1"/>
  <c r="AR29" i="24"/>
  <c r="AR38" i="24"/>
  <c r="K31" i="24"/>
  <c r="L31" i="24" s="1"/>
  <c r="K29" i="24"/>
  <c r="L29" i="24" s="1"/>
  <c r="AR27" i="24"/>
  <c r="AR36" i="24"/>
  <c r="AR34" i="24"/>
  <c r="AR32" i="24"/>
  <c r="K28" i="24"/>
  <c r="L28" i="24" s="1"/>
  <c r="AR30" i="24"/>
  <c r="K27" i="24"/>
  <c r="L27" i="24" s="1"/>
  <c r="K34" i="24"/>
  <c r="L34" i="24" s="1"/>
  <c r="AR31" i="24"/>
  <c r="K38" i="24"/>
  <c r="L38" i="24" s="1"/>
  <c r="AR35" i="24"/>
  <c r="K32" i="24"/>
  <c r="L32" i="24" s="1"/>
  <c r="AC58" i="18"/>
  <c r="AF58" i="18" s="1"/>
  <c r="K62" i="18"/>
  <c r="L62" i="18" s="1"/>
  <c r="K63" i="18"/>
  <c r="L63" i="18" s="1"/>
  <c r="AV77" i="18"/>
  <c r="AV82" i="18"/>
  <c r="AV95" i="18"/>
  <c r="AV97" i="18"/>
  <c r="AU91" i="19"/>
  <c r="AX91" i="19" s="1"/>
  <c r="K96" i="19"/>
  <c r="L96" i="19" s="1"/>
  <c r="K98" i="19"/>
  <c r="L98" i="19" s="1"/>
  <c r="K100" i="19"/>
  <c r="L100" i="19" s="1"/>
  <c r="AC58" i="31"/>
  <c r="AF58" i="31" s="1"/>
  <c r="K62" i="31"/>
  <c r="L62" i="31" s="1"/>
  <c r="K63" i="31"/>
  <c r="L63" i="31" s="1"/>
  <c r="AV77" i="31"/>
  <c r="AV82" i="31"/>
  <c r="AV95" i="31"/>
  <c r="AV97" i="31"/>
  <c r="AV99" i="31"/>
  <c r="K66" i="20"/>
  <c r="L66" i="20" s="1"/>
  <c r="AC63" i="20"/>
  <c r="K58" i="20"/>
  <c r="L58" i="20" s="1"/>
  <c r="K67" i="20"/>
  <c r="L67" i="20" s="1"/>
  <c r="AC64" i="20"/>
  <c r="K60" i="20"/>
  <c r="L60" i="20" s="1"/>
  <c r="K59" i="20"/>
  <c r="L59" i="20" s="1"/>
  <c r="K62" i="20"/>
  <c r="L62" i="20" s="1"/>
  <c r="AC62" i="20"/>
  <c r="K64" i="20"/>
  <c r="L64" i="20" s="1"/>
  <c r="AC65" i="20"/>
  <c r="AC66" i="20"/>
  <c r="AC67" i="20"/>
  <c r="AU85" i="20"/>
  <c r="AU80" i="20"/>
  <c r="K79" i="20"/>
  <c r="L79" i="20" s="1"/>
  <c r="K75" i="20"/>
  <c r="L75" i="20" s="1"/>
  <c r="AU84" i="20"/>
  <c r="K84" i="20"/>
  <c r="L84" i="20" s="1"/>
  <c r="AU79" i="20"/>
  <c r="AU75" i="20"/>
  <c r="K74" i="20"/>
  <c r="L74" i="20" s="1"/>
  <c r="K77" i="20"/>
  <c r="L77" i="20" s="1"/>
  <c r="AU78" i="20"/>
  <c r="K80" i="20"/>
  <c r="L80" i="20" s="1"/>
  <c r="AR38" i="21"/>
  <c r="K31" i="21"/>
  <c r="L31" i="21" s="1"/>
  <c r="K29" i="21"/>
  <c r="L29" i="21" s="1"/>
  <c r="AR27" i="21"/>
  <c r="K38" i="21"/>
  <c r="L38" i="21" s="1"/>
  <c r="AR36" i="21"/>
  <c r="AR34" i="21"/>
  <c r="AR32" i="21"/>
  <c r="K27" i="21"/>
  <c r="L27" i="21" s="1"/>
  <c r="K35" i="21"/>
  <c r="L35" i="21" s="1"/>
  <c r="K36" i="21"/>
  <c r="L36" i="21" s="1"/>
  <c r="AD63" i="21"/>
  <c r="AD64" i="21"/>
  <c r="AD65" i="21"/>
  <c r="K75" i="21"/>
  <c r="L75" i="21" s="1"/>
  <c r="AU76" i="21"/>
  <c r="K78" i="21"/>
  <c r="L78" i="21" s="1"/>
  <c r="AU84" i="21"/>
  <c r="K32" i="22"/>
  <c r="L32" i="22" s="1"/>
  <c r="K35" i="22"/>
  <c r="L35" i="22" s="1"/>
  <c r="AR44" i="22"/>
  <c r="AR45" i="22"/>
  <c r="P58" i="22"/>
  <c r="Q58" i="22" s="1"/>
  <c r="S58" i="22" s="1"/>
  <c r="U58" i="22" s="1"/>
  <c r="AB58" i="22" s="1"/>
  <c r="AF58" i="22" s="1"/>
  <c r="R61" i="22"/>
  <c r="R62" i="22"/>
  <c r="R77" i="22"/>
  <c r="R78" i="22"/>
  <c r="R95" i="22"/>
  <c r="AR52" i="23"/>
  <c r="K52" i="23"/>
  <c r="L52" i="23" s="1"/>
  <c r="AR47" i="23"/>
  <c r="AR43" i="23"/>
  <c r="K42" i="23"/>
  <c r="L42" i="23" s="1"/>
  <c r="K51" i="23"/>
  <c r="L51" i="23" s="1"/>
  <c r="AR46" i="23"/>
  <c r="K46" i="23"/>
  <c r="L46" i="23" s="1"/>
  <c r="AR42" i="23"/>
  <c r="AR51" i="23"/>
  <c r="K48" i="23"/>
  <c r="L48" i="23" s="1"/>
  <c r="AR44" i="23"/>
  <c r="K43" i="23"/>
  <c r="L43" i="23" s="1"/>
  <c r="AR53" i="23"/>
  <c r="AR50" i="23"/>
  <c r="K49" i="23"/>
  <c r="L49" i="23" s="1"/>
  <c r="K47" i="23"/>
  <c r="L47" i="23" s="1"/>
  <c r="AR45" i="23"/>
  <c r="K44" i="23"/>
  <c r="L44" i="23" s="1"/>
  <c r="K45" i="23"/>
  <c r="L45" i="23" s="1"/>
  <c r="AR49" i="23"/>
  <c r="K50" i="23"/>
  <c r="L50" i="23" s="1"/>
  <c r="R62" i="23"/>
  <c r="AR33" i="24"/>
  <c r="R100" i="21"/>
  <c r="R45" i="22"/>
  <c r="AX74" i="22"/>
  <c r="R76" i="23"/>
  <c r="AV74" i="31"/>
  <c r="AV78" i="31"/>
  <c r="R61" i="20"/>
  <c r="K69" i="20"/>
  <c r="L69" i="20" s="1"/>
  <c r="K76" i="20"/>
  <c r="L76" i="20" s="1"/>
  <c r="R83" i="20"/>
  <c r="K85" i="20"/>
  <c r="L85" i="20" s="1"/>
  <c r="K53" i="21"/>
  <c r="L53" i="21" s="1"/>
  <c r="AR49" i="21"/>
  <c r="K48" i="21"/>
  <c r="L48" i="21" s="1"/>
  <c r="AR44" i="21"/>
  <c r="AR53" i="21"/>
  <c r="AR48" i="21"/>
  <c r="K47" i="21"/>
  <c r="L47" i="21" s="1"/>
  <c r="K43" i="21"/>
  <c r="L43" i="21" s="1"/>
  <c r="AR29" i="21"/>
  <c r="AR30" i="21"/>
  <c r="K32" i="21"/>
  <c r="L32" i="21" s="1"/>
  <c r="K37" i="21"/>
  <c r="L37" i="21" s="1"/>
  <c r="AR37" i="21"/>
  <c r="K45" i="21"/>
  <c r="L45" i="21" s="1"/>
  <c r="AR46" i="21"/>
  <c r="AR51" i="21"/>
  <c r="AU79" i="21"/>
  <c r="K84" i="21"/>
  <c r="L84" i="21" s="1"/>
  <c r="AU98" i="21"/>
  <c r="AU96" i="21"/>
  <c r="AU94" i="21"/>
  <c r="K94" i="21"/>
  <c r="L94" i="21" s="1"/>
  <c r="K92" i="21"/>
  <c r="L92" i="21" s="1"/>
  <c r="AU101" i="21"/>
  <c r="K99" i="21"/>
  <c r="L99" i="21" s="1"/>
  <c r="K97" i="21"/>
  <c r="L97" i="21" s="1"/>
  <c r="K95" i="21"/>
  <c r="L95" i="21" s="1"/>
  <c r="K93" i="21"/>
  <c r="L93" i="21" s="1"/>
  <c r="AU90" i="21"/>
  <c r="BA90" i="21" s="1"/>
  <c r="K101" i="21"/>
  <c r="L101" i="21" s="1"/>
  <c r="K98" i="21"/>
  <c r="L98" i="21" s="1"/>
  <c r="AU92" i="21"/>
  <c r="K91" i="21"/>
  <c r="L91" i="21" s="1"/>
  <c r="AU95" i="21"/>
  <c r="AR53" i="22"/>
  <c r="AR48" i="22"/>
  <c r="K47" i="22"/>
  <c r="L47" i="22" s="1"/>
  <c r="K43" i="22"/>
  <c r="L43" i="22" s="1"/>
  <c r="AR52" i="22"/>
  <c r="K52" i="22"/>
  <c r="L52" i="22" s="1"/>
  <c r="AR47" i="22"/>
  <c r="K51" i="22"/>
  <c r="L51" i="22" s="1"/>
  <c r="AR46" i="22"/>
  <c r="K46" i="22"/>
  <c r="L46" i="22" s="1"/>
  <c r="AR42" i="22"/>
  <c r="AR50" i="22"/>
  <c r="AR43" i="22"/>
  <c r="K50" i="22"/>
  <c r="L50" i="22" s="1"/>
  <c r="K28" i="22"/>
  <c r="L28" i="22" s="1"/>
  <c r="K36" i="22"/>
  <c r="L36" i="22" s="1"/>
  <c r="K42" i="22"/>
  <c r="L42" i="22" s="1"/>
  <c r="AS52" i="22"/>
  <c r="AS47" i="22"/>
  <c r="AS43" i="22"/>
  <c r="AS46" i="22"/>
  <c r="AS51" i="22"/>
  <c r="AS49" i="22"/>
  <c r="AS45" i="22"/>
  <c r="AS42" i="22"/>
  <c r="R44" i="22"/>
  <c r="K49" i="22"/>
  <c r="L49" i="22" s="1"/>
  <c r="R90" i="22"/>
  <c r="S90" i="22" s="1"/>
  <c r="U90" i="22" s="1"/>
  <c r="AT90" i="22" s="1"/>
  <c r="BA90" i="22" s="1"/>
  <c r="R94" i="22"/>
  <c r="R67" i="23"/>
  <c r="R85" i="23"/>
  <c r="AD65" i="20"/>
  <c r="K92" i="20"/>
  <c r="L92" i="20" s="1"/>
  <c r="K94" i="20"/>
  <c r="L94" i="20" s="1"/>
  <c r="AU94" i="20"/>
  <c r="AU96" i="20"/>
  <c r="AU98" i="20"/>
  <c r="AC59" i="21"/>
  <c r="AC60" i="21"/>
  <c r="K64" i="21"/>
  <c r="L64" i="21" s="1"/>
  <c r="AC67" i="21"/>
  <c r="AV76" i="21"/>
  <c r="AV81" i="21"/>
  <c r="AV96" i="21"/>
  <c r="O59" i="22"/>
  <c r="P59" i="22" s="1"/>
  <c r="Q59" i="22" s="1"/>
  <c r="S59" i="22" s="1"/>
  <c r="U59" i="22" s="1"/>
  <c r="AB59" i="22" s="1"/>
  <c r="AV101" i="22"/>
  <c r="AV93" i="22"/>
  <c r="AV81" i="22"/>
  <c r="AV76" i="22"/>
  <c r="AV91" i="22"/>
  <c r="AV85" i="22"/>
  <c r="AV80" i="22"/>
  <c r="AV98" i="22"/>
  <c r="AV96" i="22"/>
  <c r="AV94" i="22"/>
  <c r="AV84" i="22"/>
  <c r="AV79" i="22"/>
  <c r="AV75" i="22"/>
  <c r="AV82" i="22"/>
  <c r="AV99" i="22"/>
  <c r="AV100" i="22"/>
  <c r="R63" i="23"/>
  <c r="AU91" i="20"/>
  <c r="AX91" i="20" s="1"/>
  <c r="K96" i="20"/>
  <c r="L96" i="20" s="1"/>
  <c r="K98" i="20"/>
  <c r="L98" i="20" s="1"/>
  <c r="K100" i="20"/>
  <c r="L100" i="20" s="1"/>
  <c r="AV92" i="21"/>
  <c r="AV99" i="21"/>
  <c r="AV97" i="21"/>
  <c r="AV95" i="21"/>
  <c r="AV77" i="21"/>
  <c r="AV82" i="21"/>
  <c r="R99" i="22"/>
  <c r="K36" i="23"/>
  <c r="L36" i="23" s="1"/>
  <c r="K34" i="23"/>
  <c r="L34" i="23" s="1"/>
  <c r="K32" i="23"/>
  <c r="L32" i="23" s="1"/>
  <c r="AR30" i="23"/>
  <c r="AR37" i="23"/>
  <c r="K30" i="23"/>
  <c r="L30" i="23" s="1"/>
  <c r="AR28" i="23"/>
  <c r="K28" i="23"/>
  <c r="L28" i="23" s="1"/>
  <c r="K27" i="23"/>
  <c r="L27" i="23" s="1"/>
  <c r="K38" i="23"/>
  <c r="L38" i="23" s="1"/>
  <c r="K35" i="23"/>
  <c r="L35" i="23" s="1"/>
  <c r="AR27" i="23"/>
  <c r="AR38" i="23"/>
  <c r="AR35" i="23"/>
  <c r="AR34" i="23"/>
  <c r="AR31" i="23"/>
  <c r="K31" i="23"/>
  <c r="L31" i="23" s="1"/>
  <c r="K29" i="23"/>
  <c r="L29" i="23" s="1"/>
  <c r="K33" i="23"/>
  <c r="L33" i="23" s="1"/>
  <c r="AR33" i="23"/>
  <c r="R59" i="23"/>
  <c r="R64" i="23"/>
  <c r="R82" i="23"/>
  <c r="R75" i="24"/>
  <c r="R77" i="23"/>
  <c r="R83" i="23"/>
  <c r="AS51" i="24"/>
  <c r="AS49" i="24"/>
  <c r="AS44" i="24"/>
  <c r="AS53" i="24"/>
  <c r="AS48" i="24"/>
  <c r="AS47" i="24"/>
  <c r="AS46" i="24"/>
  <c r="AS52" i="24"/>
  <c r="AS43" i="24"/>
  <c r="AS42" i="24"/>
  <c r="AS50" i="24"/>
  <c r="AS45" i="24"/>
  <c r="R76" i="24"/>
  <c r="R80" i="24"/>
  <c r="R81" i="24"/>
  <c r="AC66" i="23"/>
  <c r="AC69" i="23"/>
  <c r="K65" i="23"/>
  <c r="L65" i="23" s="1"/>
  <c r="AC62" i="23"/>
  <c r="AC61" i="23"/>
  <c r="K66" i="23"/>
  <c r="L66" i="23" s="1"/>
  <c r="AC63" i="23"/>
  <c r="K58" i="23"/>
  <c r="L58" i="23" s="1"/>
  <c r="K60" i="23"/>
  <c r="L60" i="23" s="1"/>
  <c r="K61" i="23"/>
  <c r="L61" i="23" s="1"/>
  <c r="K51" i="24"/>
  <c r="L51" i="24" s="1"/>
  <c r="AR46" i="24"/>
  <c r="K46" i="24"/>
  <c r="L46" i="24" s="1"/>
  <c r="AR42" i="24"/>
  <c r="AR50" i="24"/>
  <c r="K49" i="24"/>
  <c r="L49" i="24" s="1"/>
  <c r="AR45" i="24"/>
  <c r="K44" i="24"/>
  <c r="L44" i="24" s="1"/>
  <c r="K53" i="24"/>
  <c r="L53" i="24" s="1"/>
  <c r="AR49" i="24"/>
  <c r="K48" i="24"/>
  <c r="L48" i="24" s="1"/>
  <c r="AR44" i="24"/>
  <c r="K42" i="24"/>
  <c r="L42" i="24" s="1"/>
  <c r="K45" i="24"/>
  <c r="L45" i="24" s="1"/>
  <c r="K52" i="24"/>
  <c r="L52" i="24" s="1"/>
  <c r="R96" i="24"/>
  <c r="R31" i="25"/>
  <c r="AC63" i="22"/>
  <c r="AD64" i="22"/>
  <c r="K66" i="22"/>
  <c r="L66" i="22" s="1"/>
  <c r="K75" i="22"/>
  <c r="L75" i="22" s="1"/>
  <c r="K79" i="22"/>
  <c r="L79" i="22" s="1"/>
  <c r="AU80" i="22"/>
  <c r="AU85" i="22"/>
  <c r="K101" i="22"/>
  <c r="L101" i="22" s="1"/>
  <c r="AU101" i="22"/>
  <c r="AU91" i="22"/>
  <c r="K96" i="22"/>
  <c r="L96" i="22" s="1"/>
  <c r="K98" i="22"/>
  <c r="L98" i="22" s="1"/>
  <c r="AS46" i="23"/>
  <c r="AS42" i="23"/>
  <c r="AS51" i="23"/>
  <c r="AS45" i="23"/>
  <c r="K43" i="24"/>
  <c r="L43" i="24" s="1"/>
  <c r="AR43" i="24"/>
  <c r="K50" i="24"/>
  <c r="L50" i="24" s="1"/>
  <c r="AR51" i="24"/>
  <c r="AR52" i="24"/>
  <c r="AR53" i="24"/>
  <c r="AV101" i="24"/>
  <c r="AV90" i="24"/>
  <c r="AV83" i="24"/>
  <c r="AV99" i="24"/>
  <c r="AV97" i="24"/>
  <c r="AV95" i="24"/>
  <c r="AV100" i="24"/>
  <c r="AV98" i="24"/>
  <c r="AV85" i="24"/>
  <c r="AV96" i="24"/>
  <c r="AV76" i="24"/>
  <c r="AV93" i="24"/>
  <c r="AV77" i="24"/>
  <c r="AV78" i="24"/>
  <c r="R37" i="26"/>
  <c r="AU76" i="22"/>
  <c r="K80" i="22"/>
  <c r="L80" i="22" s="1"/>
  <c r="AU81" i="22"/>
  <c r="K85" i="22"/>
  <c r="L85" i="22" s="1"/>
  <c r="K91" i="22"/>
  <c r="L91" i="22" s="1"/>
  <c r="AU93" i="22"/>
  <c r="AS30" i="23"/>
  <c r="AS34" i="23"/>
  <c r="AS50" i="23"/>
  <c r="AS53" i="23"/>
  <c r="AC67" i="23"/>
  <c r="AC68" i="23"/>
  <c r="K47" i="24"/>
  <c r="L47" i="24" s="1"/>
  <c r="AR47" i="24"/>
  <c r="AV82" i="24"/>
  <c r="R93" i="24"/>
  <c r="R98" i="24"/>
  <c r="R29" i="25"/>
  <c r="R59" i="26"/>
  <c r="AC59" i="22"/>
  <c r="AF59" i="22" s="1"/>
  <c r="AC60" i="22"/>
  <c r="AD61" i="22"/>
  <c r="AD62" i="22"/>
  <c r="K64" i="22"/>
  <c r="L64" i="22" s="1"/>
  <c r="AC67" i="22"/>
  <c r="K76" i="22"/>
  <c r="L76" i="22" s="1"/>
  <c r="AU77" i="22"/>
  <c r="K81" i="22"/>
  <c r="L81" i="22" s="1"/>
  <c r="K93" i="22"/>
  <c r="L93" i="22" s="1"/>
  <c r="AU95" i="22"/>
  <c r="AU97" i="22"/>
  <c r="AU99" i="22"/>
  <c r="AS37" i="23"/>
  <c r="AS28" i="23"/>
  <c r="AS35" i="23"/>
  <c r="AS33" i="23"/>
  <c r="AS31" i="23"/>
  <c r="AS47" i="23"/>
  <c r="AC58" i="23"/>
  <c r="AC59" i="23"/>
  <c r="K68" i="23"/>
  <c r="L68" i="23" s="1"/>
  <c r="K69" i="23"/>
  <c r="L69" i="23" s="1"/>
  <c r="AT74" i="23"/>
  <c r="AX74" i="23" s="1"/>
  <c r="R90" i="23"/>
  <c r="O90" i="23"/>
  <c r="P90" i="23" s="1"/>
  <c r="Q90" i="23" s="1"/>
  <c r="S90" i="23" s="1"/>
  <c r="U90" i="23" s="1"/>
  <c r="AT90" i="23" s="1"/>
  <c r="BA90" i="23" s="1"/>
  <c r="R101" i="23"/>
  <c r="AR48" i="24"/>
  <c r="R85" i="24"/>
  <c r="AV91" i="24"/>
  <c r="AV92" i="24"/>
  <c r="AR37" i="25"/>
  <c r="K30" i="25"/>
  <c r="L30" i="25" s="1"/>
  <c r="AR35" i="25"/>
  <c r="K37" i="25"/>
  <c r="L37" i="25" s="1"/>
  <c r="K35" i="25"/>
  <c r="L35" i="25" s="1"/>
  <c r="K33" i="25"/>
  <c r="L33" i="25" s="1"/>
  <c r="AR29" i="25"/>
  <c r="AR32" i="25"/>
  <c r="AR28" i="25"/>
  <c r="K28" i="25"/>
  <c r="L28" i="25" s="1"/>
  <c r="AR27" i="25"/>
  <c r="K27" i="25"/>
  <c r="L27" i="25" s="1"/>
  <c r="K36" i="25"/>
  <c r="L36" i="25" s="1"/>
  <c r="AR33" i="25"/>
  <c r="AR36" i="25"/>
  <c r="AR34" i="25"/>
  <c r="AR30" i="25"/>
  <c r="K38" i="25"/>
  <c r="L38" i="25" s="1"/>
  <c r="K34" i="25"/>
  <c r="L34" i="25" s="1"/>
  <c r="AR31" i="25"/>
  <c r="K32" i="25"/>
  <c r="L32" i="25" s="1"/>
  <c r="R52" i="25"/>
  <c r="R45" i="26"/>
  <c r="R67" i="26"/>
  <c r="R95" i="26"/>
  <c r="AD64" i="23"/>
  <c r="K75" i="23"/>
  <c r="L75" i="23" s="1"/>
  <c r="AV75" i="23"/>
  <c r="K79" i="23"/>
  <c r="L79" i="23" s="1"/>
  <c r="AV79" i="23"/>
  <c r="AU80" i="23"/>
  <c r="AV84" i="23"/>
  <c r="AU85" i="23"/>
  <c r="AU91" i="23"/>
  <c r="AV94" i="23"/>
  <c r="K96" i="23"/>
  <c r="L96" i="23" s="1"/>
  <c r="AV96" i="23"/>
  <c r="K98" i="23"/>
  <c r="L98" i="23" s="1"/>
  <c r="AV98" i="23"/>
  <c r="K100" i="23"/>
  <c r="L100" i="23" s="1"/>
  <c r="AU100" i="23"/>
  <c r="AS32" i="24"/>
  <c r="AS34" i="24"/>
  <c r="AS36" i="24"/>
  <c r="AD59" i="24"/>
  <c r="AD60" i="24"/>
  <c r="AD67" i="24"/>
  <c r="AD68" i="24"/>
  <c r="K74" i="24"/>
  <c r="L74" i="24" s="1"/>
  <c r="AU77" i="24"/>
  <c r="K79" i="24"/>
  <c r="L79" i="24" s="1"/>
  <c r="AU83" i="24"/>
  <c r="K84" i="24"/>
  <c r="L84" i="24" s="1"/>
  <c r="AU93" i="24"/>
  <c r="R49" i="26"/>
  <c r="AU76" i="23"/>
  <c r="K80" i="23"/>
  <c r="L80" i="23" s="1"/>
  <c r="AV80" i="23"/>
  <c r="AU81" i="23"/>
  <c r="AV85" i="23"/>
  <c r="K91" i="23"/>
  <c r="L91" i="23" s="1"/>
  <c r="AV91" i="23"/>
  <c r="AV100" i="23"/>
  <c r="AD58" i="24"/>
  <c r="AD66" i="24"/>
  <c r="AU75" i="24"/>
  <c r="K101" i="24"/>
  <c r="L101" i="24" s="1"/>
  <c r="AU92" i="24"/>
  <c r="K90" i="24"/>
  <c r="L90" i="24" s="1"/>
  <c r="AU101" i="24"/>
  <c r="K99" i="24"/>
  <c r="L99" i="24" s="1"/>
  <c r="K97" i="24"/>
  <c r="L97" i="24" s="1"/>
  <c r="K95" i="24"/>
  <c r="L95" i="24" s="1"/>
  <c r="AU90" i="24"/>
  <c r="K91" i="24"/>
  <c r="L91" i="24" s="1"/>
  <c r="K94" i="24"/>
  <c r="L94" i="24" s="1"/>
  <c r="K51" i="25"/>
  <c r="L51" i="25" s="1"/>
  <c r="AR46" i="25"/>
  <c r="K46" i="25"/>
  <c r="L46" i="25" s="1"/>
  <c r="AR42" i="25"/>
  <c r="AR51" i="25"/>
  <c r="K50" i="25"/>
  <c r="L50" i="25" s="1"/>
  <c r="K45" i="25"/>
  <c r="L45" i="25" s="1"/>
  <c r="AR50" i="25"/>
  <c r="K49" i="25"/>
  <c r="L49" i="25" s="1"/>
  <c r="AR45" i="25"/>
  <c r="K44" i="25"/>
  <c r="L44" i="25" s="1"/>
  <c r="K48" i="25"/>
  <c r="L48" i="25" s="1"/>
  <c r="AR44" i="25"/>
  <c r="AR53" i="25"/>
  <c r="AR47" i="25"/>
  <c r="AR43" i="25"/>
  <c r="K42" i="25"/>
  <c r="L42" i="25" s="1"/>
  <c r="K43" i="25"/>
  <c r="L43" i="25" s="1"/>
  <c r="K47" i="25"/>
  <c r="L47" i="25" s="1"/>
  <c r="AS53" i="26"/>
  <c r="AS48" i="26"/>
  <c r="AS52" i="26"/>
  <c r="AS47" i="26"/>
  <c r="AS43" i="26"/>
  <c r="AS46" i="26"/>
  <c r="AS42" i="26"/>
  <c r="AS51" i="26"/>
  <c r="AS45" i="26"/>
  <c r="AS50" i="26"/>
  <c r="AS49" i="26"/>
  <c r="AS44" i="26"/>
  <c r="R61" i="26"/>
  <c r="R69" i="26"/>
  <c r="O74" i="26"/>
  <c r="P74" i="26" s="1"/>
  <c r="Q74" i="26" s="1"/>
  <c r="R74" i="26"/>
  <c r="R53" i="25"/>
  <c r="R67" i="27"/>
  <c r="AV77" i="23"/>
  <c r="AV82" i="23"/>
  <c r="AV95" i="23"/>
  <c r="AV97" i="23"/>
  <c r="K83" i="24"/>
  <c r="L83" i="24" s="1"/>
  <c r="AU78" i="24"/>
  <c r="K78" i="24"/>
  <c r="L78" i="24" s="1"/>
  <c r="AU74" i="24"/>
  <c r="K77" i="24"/>
  <c r="L77" i="24" s="1"/>
  <c r="AU79" i="24"/>
  <c r="AU80" i="24"/>
  <c r="AU81" i="24"/>
  <c r="AU85" i="24"/>
  <c r="R76" i="25"/>
  <c r="R97" i="25"/>
  <c r="AR38" i="26"/>
  <c r="K31" i="26"/>
  <c r="L31" i="26" s="1"/>
  <c r="K29" i="26"/>
  <c r="L29" i="26" s="1"/>
  <c r="AR27" i="26"/>
  <c r="K38" i="26"/>
  <c r="L38" i="26" s="1"/>
  <c r="AR36" i="26"/>
  <c r="AR34" i="26"/>
  <c r="AR32" i="26"/>
  <c r="K27" i="26"/>
  <c r="L27" i="26" s="1"/>
  <c r="K36" i="26"/>
  <c r="L36" i="26" s="1"/>
  <c r="K34" i="26"/>
  <c r="L34" i="26" s="1"/>
  <c r="K32" i="26"/>
  <c r="L32" i="26" s="1"/>
  <c r="AR30" i="26"/>
  <c r="AR33" i="26"/>
  <c r="K35" i="26"/>
  <c r="L35" i="26" s="1"/>
  <c r="K28" i="26"/>
  <c r="L28" i="26" s="1"/>
  <c r="K30" i="26"/>
  <c r="L30" i="26" s="1"/>
  <c r="AR29" i="26"/>
  <c r="AR35" i="26"/>
  <c r="AR31" i="26"/>
  <c r="AR28" i="26"/>
  <c r="AR37" i="26"/>
  <c r="K33" i="26"/>
  <c r="L33" i="26" s="1"/>
  <c r="R91" i="26"/>
  <c r="O91" i="26"/>
  <c r="R60" i="26"/>
  <c r="AS35" i="25"/>
  <c r="AS33" i="25"/>
  <c r="AS31" i="25"/>
  <c r="AS38" i="25"/>
  <c r="AS27" i="25"/>
  <c r="K66" i="25"/>
  <c r="L66" i="25" s="1"/>
  <c r="AC63" i="25"/>
  <c r="K58" i="25"/>
  <c r="L58" i="25" s="1"/>
  <c r="K67" i="25"/>
  <c r="L67" i="25" s="1"/>
  <c r="AC64" i="25"/>
  <c r="K60" i="25"/>
  <c r="L60" i="25" s="1"/>
  <c r="K59" i="25"/>
  <c r="L59" i="25" s="1"/>
  <c r="K69" i="25"/>
  <c r="L69" i="25" s="1"/>
  <c r="K68" i="25"/>
  <c r="L68" i="25" s="1"/>
  <c r="AC65" i="25"/>
  <c r="K61" i="25"/>
  <c r="L61" i="25" s="1"/>
  <c r="K63" i="25"/>
  <c r="L63" i="25" s="1"/>
  <c r="AU85" i="25"/>
  <c r="AU80" i="25"/>
  <c r="K79" i="25"/>
  <c r="L79" i="25" s="1"/>
  <c r="K75" i="25"/>
  <c r="L75" i="25" s="1"/>
  <c r="AU84" i="25"/>
  <c r="K84" i="25"/>
  <c r="L84" i="25" s="1"/>
  <c r="AU79" i="25"/>
  <c r="AU75" i="25"/>
  <c r="K74" i="25"/>
  <c r="L74" i="25" s="1"/>
  <c r="K83" i="25"/>
  <c r="L83" i="25" s="1"/>
  <c r="AU78" i="25"/>
  <c r="K78" i="25"/>
  <c r="L78" i="25" s="1"/>
  <c r="AU74" i="25"/>
  <c r="AU82" i="25"/>
  <c r="AS33" i="26"/>
  <c r="AS38" i="26"/>
  <c r="K44" i="26"/>
  <c r="L44" i="26" s="1"/>
  <c r="K50" i="26"/>
  <c r="L50" i="26" s="1"/>
  <c r="R58" i="26"/>
  <c r="AS51" i="25"/>
  <c r="AS50" i="25"/>
  <c r="AS45" i="25"/>
  <c r="AS49" i="25"/>
  <c r="AS44" i="25"/>
  <c r="AS30" i="25"/>
  <c r="AS37" i="25"/>
  <c r="AS52" i="25"/>
  <c r="AC66" i="25"/>
  <c r="AC69" i="25"/>
  <c r="AU76" i="25"/>
  <c r="K80" i="25"/>
  <c r="L80" i="25" s="1"/>
  <c r="AR45" i="26"/>
  <c r="K46" i="26"/>
  <c r="L46" i="26" s="1"/>
  <c r="K51" i="26"/>
  <c r="L51" i="26" s="1"/>
  <c r="O90" i="27"/>
  <c r="P90" i="27" s="1"/>
  <c r="Q90" i="27" s="1"/>
  <c r="S90" i="27" s="1"/>
  <c r="U90" i="27" s="1"/>
  <c r="AT90" i="27" s="1"/>
  <c r="R90" i="27"/>
  <c r="AS43" i="25"/>
  <c r="AS47" i="25"/>
  <c r="AS53" i="25"/>
  <c r="AC60" i="25"/>
  <c r="K64" i="25"/>
  <c r="L64" i="25" s="1"/>
  <c r="AV98" i="25"/>
  <c r="AV96" i="25"/>
  <c r="AV94" i="25"/>
  <c r="AV84" i="25"/>
  <c r="AV79" i="25"/>
  <c r="AV75" i="25"/>
  <c r="AV92" i="25"/>
  <c r="AV78" i="25"/>
  <c r="AV74" i="25"/>
  <c r="AV101" i="25"/>
  <c r="AV90" i="25"/>
  <c r="AV83" i="25"/>
  <c r="AV76" i="25"/>
  <c r="K77" i="25"/>
  <c r="L77" i="25" s="1"/>
  <c r="AV80" i="25"/>
  <c r="K81" i="25"/>
  <c r="L81" i="25" s="1"/>
  <c r="K85" i="25"/>
  <c r="L85" i="25" s="1"/>
  <c r="AV97" i="25"/>
  <c r="AS31" i="26"/>
  <c r="AR46" i="26"/>
  <c r="AD68" i="26"/>
  <c r="AD67" i="26"/>
  <c r="AD60" i="26"/>
  <c r="AD59" i="26"/>
  <c r="AD69" i="26"/>
  <c r="AD62" i="26"/>
  <c r="AD61" i="26"/>
  <c r="AD63" i="26"/>
  <c r="AD66" i="26"/>
  <c r="R45" i="27"/>
  <c r="K53" i="26"/>
  <c r="L53" i="26" s="1"/>
  <c r="AR49" i="26"/>
  <c r="K48" i="26"/>
  <c r="L48" i="26" s="1"/>
  <c r="AR44" i="26"/>
  <c r="AR53" i="26"/>
  <c r="AR48" i="26"/>
  <c r="K47" i="26"/>
  <c r="L47" i="26" s="1"/>
  <c r="K43" i="26"/>
  <c r="L43" i="26" s="1"/>
  <c r="AR52" i="26"/>
  <c r="K52" i="26"/>
  <c r="L52" i="26" s="1"/>
  <c r="AR47" i="26"/>
  <c r="AR43" i="26"/>
  <c r="K42" i="26"/>
  <c r="L42" i="26" s="1"/>
  <c r="AS36" i="26"/>
  <c r="AS34" i="26"/>
  <c r="AS32" i="26"/>
  <c r="AS30" i="26"/>
  <c r="AS37" i="26"/>
  <c r="AS28" i="26"/>
  <c r="AS29" i="26"/>
  <c r="P58" i="26"/>
  <c r="Q58" i="26" s="1"/>
  <c r="S58" i="26" s="1"/>
  <c r="U58" i="26" s="1"/>
  <c r="AB58" i="26" s="1"/>
  <c r="O75" i="26"/>
  <c r="P75" i="26" s="1"/>
  <c r="Q75" i="26" s="1"/>
  <c r="S75" i="26" s="1"/>
  <c r="U75" i="26" s="1"/>
  <c r="R81" i="26"/>
  <c r="AS53" i="27"/>
  <c r="AS48" i="27"/>
  <c r="AS46" i="27"/>
  <c r="AS42" i="27"/>
  <c r="AS51" i="27"/>
  <c r="AS52" i="27"/>
  <c r="AS50" i="27"/>
  <c r="AS49" i="27"/>
  <c r="AS47" i="27"/>
  <c r="AS43" i="27"/>
  <c r="AC69" i="27"/>
  <c r="K69" i="27"/>
  <c r="L69" i="27" s="1"/>
  <c r="K68" i="27"/>
  <c r="L68" i="27" s="1"/>
  <c r="AC65" i="27"/>
  <c r="K61" i="27"/>
  <c r="L61" i="27" s="1"/>
  <c r="AC66" i="27"/>
  <c r="K63" i="27"/>
  <c r="L63" i="27" s="1"/>
  <c r="K62" i="27"/>
  <c r="L62" i="27" s="1"/>
  <c r="AC58" i="27"/>
  <c r="K65" i="27"/>
  <c r="L65" i="27" s="1"/>
  <c r="AC62" i="27"/>
  <c r="AC61" i="27"/>
  <c r="K66" i="27"/>
  <c r="L66" i="27" s="1"/>
  <c r="AC63" i="27"/>
  <c r="K58" i="27"/>
  <c r="L58" i="27" s="1"/>
  <c r="AC68" i="27"/>
  <c r="AC60" i="27"/>
  <c r="K59" i="27"/>
  <c r="L59" i="27" s="1"/>
  <c r="AC67" i="27"/>
  <c r="AC64" i="27"/>
  <c r="K60" i="27"/>
  <c r="L60" i="27" s="1"/>
  <c r="AC59" i="27"/>
  <c r="O76" i="26"/>
  <c r="P76" i="26" s="1"/>
  <c r="Q76" i="26" s="1"/>
  <c r="S76" i="26" s="1"/>
  <c r="U76" i="26" s="1"/>
  <c r="AT76" i="26" s="1"/>
  <c r="AX76" i="26" s="1"/>
  <c r="R76" i="26"/>
  <c r="R64" i="27"/>
  <c r="R77" i="27"/>
  <c r="AR38" i="27"/>
  <c r="K31" i="27"/>
  <c r="L31" i="27" s="1"/>
  <c r="K29" i="27"/>
  <c r="L29" i="27" s="1"/>
  <c r="AR27" i="27"/>
  <c r="K36" i="27"/>
  <c r="L36" i="27" s="1"/>
  <c r="K34" i="27"/>
  <c r="L34" i="27" s="1"/>
  <c r="K32" i="27"/>
  <c r="L32" i="27" s="1"/>
  <c r="AR30" i="27"/>
  <c r="AR37" i="27"/>
  <c r="K30" i="27"/>
  <c r="L30" i="27" s="1"/>
  <c r="AR28" i="27"/>
  <c r="AR31" i="27"/>
  <c r="AR33" i="27"/>
  <c r="AR35" i="27"/>
  <c r="R81" i="27"/>
  <c r="R98" i="27"/>
  <c r="AD58" i="25"/>
  <c r="AD66" i="25"/>
  <c r="K90" i="25"/>
  <c r="L90" i="25" s="1"/>
  <c r="AU92" i="25"/>
  <c r="K101" i="25"/>
  <c r="L101" i="25" s="1"/>
  <c r="AC61" i="26"/>
  <c r="AC62" i="26"/>
  <c r="K65" i="26"/>
  <c r="L65" i="26" s="1"/>
  <c r="AC69" i="26"/>
  <c r="AU85" i="26"/>
  <c r="AU80" i="26"/>
  <c r="K79" i="26"/>
  <c r="L79" i="26" s="1"/>
  <c r="K83" i="26"/>
  <c r="L83" i="26" s="1"/>
  <c r="AU78" i="26"/>
  <c r="K78" i="26"/>
  <c r="L78" i="26" s="1"/>
  <c r="AV98" i="26"/>
  <c r="AV96" i="26"/>
  <c r="AV94" i="26"/>
  <c r="AV84" i="26"/>
  <c r="AV79" i="26"/>
  <c r="AV75" i="26"/>
  <c r="AX75" i="26" s="1"/>
  <c r="AV101" i="26"/>
  <c r="AV90" i="26"/>
  <c r="BA90" i="26" s="1"/>
  <c r="AV83" i="26"/>
  <c r="AV99" i="26"/>
  <c r="AV97" i="26"/>
  <c r="AV95" i="26"/>
  <c r="AU76" i="26"/>
  <c r="AV92" i="26"/>
  <c r="AR29" i="27"/>
  <c r="K37" i="27"/>
  <c r="L37" i="27" s="1"/>
  <c r="R85" i="27"/>
  <c r="R36" i="28"/>
  <c r="AD65" i="25"/>
  <c r="K94" i="25"/>
  <c r="L94" i="25" s="1"/>
  <c r="AU94" i="25"/>
  <c r="AU96" i="25"/>
  <c r="AU98" i="25"/>
  <c r="AC59" i="26"/>
  <c r="AC60" i="26"/>
  <c r="K64" i="26"/>
  <c r="L64" i="26" s="1"/>
  <c r="AC67" i="26"/>
  <c r="AC68" i="26"/>
  <c r="K53" i="27"/>
  <c r="L53" i="27" s="1"/>
  <c r="AR49" i="27"/>
  <c r="K48" i="27"/>
  <c r="L48" i="27" s="1"/>
  <c r="AR44" i="27"/>
  <c r="AR52" i="27"/>
  <c r="K52" i="27"/>
  <c r="L52" i="27" s="1"/>
  <c r="AR47" i="27"/>
  <c r="AR43" i="27"/>
  <c r="K42" i="27"/>
  <c r="L42" i="27" s="1"/>
  <c r="K51" i="27"/>
  <c r="L51" i="27" s="1"/>
  <c r="AR46" i="27"/>
  <c r="K46" i="27"/>
  <c r="L46" i="27" s="1"/>
  <c r="AR42" i="27"/>
  <c r="K27" i="27"/>
  <c r="L27" i="27" s="1"/>
  <c r="AS36" i="27"/>
  <c r="AS34" i="27"/>
  <c r="AS32" i="27"/>
  <c r="AS37" i="27"/>
  <c r="AS28" i="27"/>
  <c r="AS35" i="27"/>
  <c r="AS33" i="27"/>
  <c r="AS31" i="27"/>
  <c r="AS29" i="27"/>
  <c r="AS30" i="27"/>
  <c r="AR32" i="27"/>
  <c r="K33" i="27"/>
  <c r="L33" i="27" s="1"/>
  <c r="AR34" i="27"/>
  <c r="K35" i="27"/>
  <c r="L35" i="27" s="1"/>
  <c r="AR36" i="27"/>
  <c r="K38" i="27"/>
  <c r="L38" i="27" s="1"/>
  <c r="K43" i="27"/>
  <c r="L43" i="27" s="1"/>
  <c r="K47" i="27"/>
  <c r="L47" i="27" s="1"/>
  <c r="AR48" i="27"/>
  <c r="K49" i="27"/>
  <c r="L49" i="27" s="1"/>
  <c r="AU93" i="27"/>
  <c r="K91" i="27"/>
  <c r="L91" i="27" s="1"/>
  <c r="AU98" i="27"/>
  <c r="AU96" i="27"/>
  <c r="AU94" i="27"/>
  <c r="K94" i="27"/>
  <c r="L94" i="27" s="1"/>
  <c r="K92" i="27"/>
  <c r="L92" i="27" s="1"/>
  <c r="AU99" i="27"/>
  <c r="AU97" i="27"/>
  <c r="AU95" i="27"/>
  <c r="AU101" i="27"/>
  <c r="K101" i="27"/>
  <c r="L101" i="27" s="1"/>
  <c r="AU100" i="27"/>
  <c r="K100" i="27"/>
  <c r="L100" i="27" s="1"/>
  <c r="AU92" i="27"/>
  <c r="K99" i="27"/>
  <c r="L99" i="27" s="1"/>
  <c r="K97" i="27"/>
  <c r="L97" i="27" s="1"/>
  <c r="AU90" i="27"/>
  <c r="K96" i="27"/>
  <c r="L96" i="27" s="1"/>
  <c r="AU85" i="28"/>
  <c r="AU80" i="28"/>
  <c r="K79" i="28"/>
  <c r="L79" i="28" s="1"/>
  <c r="K75" i="28"/>
  <c r="L75" i="28" s="1"/>
  <c r="AU84" i="28"/>
  <c r="K84" i="28"/>
  <c r="L84" i="28" s="1"/>
  <c r="AU79" i="28"/>
  <c r="AU75" i="28"/>
  <c r="K74" i="28"/>
  <c r="L74" i="28" s="1"/>
  <c r="K83" i="28"/>
  <c r="L83" i="28" s="1"/>
  <c r="AU78" i="28"/>
  <c r="K78" i="28"/>
  <c r="L78" i="28" s="1"/>
  <c r="AU74" i="28"/>
  <c r="K82" i="28"/>
  <c r="L82" i="28" s="1"/>
  <c r="AU77" i="28"/>
  <c r="K85" i="28"/>
  <c r="L85" i="28" s="1"/>
  <c r="AU81" i="28"/>
  <c r="K77" i="28"/>
  <c r="L77" i="28" s="1"/>
  <c r="K81" i="28"/>
  <c r="L81" i="28" s="1"/>
  <c r="AU76" i="28"/>
  <c r="K80" i="28"/>
  <c r="L80" i="28" s="1"/>
  <c r="K76" i="28"/>
  <c r="L76" i="28" s="1"/>
  <c r="AU82" i="28"/>
  <c r="AU83" i="28"/>
  <c r="AU91" i="25"/>
  <c r="K96" i="25"/>
  <c r="L96" i="25" s="1"/>
  <c r="K98" i="25"/>
  <c r="L98" i="25" s="1"/>
  <c r="K100" i="25"/>
  <c r="L100" i="25" s="1"/>
  <c r="AC58" i="26"/>
  <c r="AF58" i="26" s="1"/>
  <c r="K62" i="26"/>
  <c r="L62" i="26" s="1"/>
  <c r="K63" i="26"/>
  <c r="L63" i="26" s="1"/>
  <c r="AT75" i="26"/>
  <c r="K44" i="27"/>
  <c r="L44" i="27" s="1"/>
  <c r="K50" i="27"/>
  <c r="L50" i="27" s="1"/>
  <c r="AR50" i="27"/>
  <c r="AX90" i="27"/>
  <c r="BA90" i="27"/>
  <c r="K93" i="27"/>
  <c r="L93" i="27" s="1"/>
  <c r="AX105" i="27"/>
  <c r="R108" i="28"/>
  <c r="R62" i="29"/>
  <c r="K28" i="27"/>
  <c r="L28" i="27" s="1"/>
  <c r="O75" i="27"/>
  <c r="P75" i="27" s="1"/>
  <c r="Q75" i="27" s="1"/>
  <c r="R75" i="27"/>
  <c r="R76" i="27"/>
  <c r="R95" i="27"/>
  <c r="R109" i="27"/>
  <c r="AS50" i="28"/>
  <c r="AS45" i="28"/>
  <c r="AS49" i="28"/>
  <c r="AS44" i="28"/>
  <c r="AS53" i="28"/>
  <c r="AS48" i="28"/>
  <c r="AS42" i="28"/>
  <c r="AS52" i="28"/>
  <c r="AS46" i="28"/>
  <c r="AS51" i="28"/>
  <c r="AS47" i="28"/>
  <c r="AS43" i="28"/>
  <c r="AD64" i="27"/>
  <c r="AD69" i="27"/>
  <c r="K116" i="27"/>
  <c r="L116" i="27" s="1"/>
  <c r="AU112" i="27"/>
  <c r="K111" i="27"/>
  <c r="L111" i="27" s="1"/>
  <c r="AU116" i="27"/>
  <c r="AU111" i="27"/>
  <c r="AU108" i="27"/>
  <c r="K107" i="27"/>
  <c r="L107" i="27" s="1"/>
  <c r="AU115" i="27"/>
  <c r="K114" i="27"/>
  <c r="L114" i="27" s="1"/>
  <c r="K112" i="27"/>
  <c r="L112" i="27" s="1"/>
  <c r="K110" i="27"/>
  <c r="L110" i="27" s="1"/>
  <c r="K106" i="27"/>
  <c r="L106" i="27" s="1"/>
  <c r="K113" i="27"/>
  <c r="L113" i="27" s="1"/>
  <c r="K108" i="27"/>
  <c r="L108" i="27" s="1"/>
  <c r="AU106" i="27"/>
  <c r="P27" i="28"/>
  <c r="Q27" i="28" s="1"/>
  <c r="O42" i="28"/>
  <c r="P42" i="28" s="1"/>
  <c r="Q42" i="28" s="1"/>
  <c r="R42" i="28"/>
  <c r="R46" i="28"/>
  <c r="R107" i="28"/>
  <c r="R44" i="29"/>
  <c r="AU92" i="26"/>
  <c r="K101" i="26"/>
  <c r="L101" i="26" s="1"/>
  <c r="AD63" i="27"/>
  <c r="R74" i="27"/>
  <c r="S74" i="27" s="1"/>
  <c r="U74" i="27" s="1"/>
  <c r="AT74" i="27" s="1"/>
  <c r="AX74" i="27" s="1"/>
  <c r="AV79" i="27"/>
  <c r="AV82" i="27"/>
  <c r="AU113" i="27"/>
  <c r="R43" i="28"/>
  <c r="R91" i="28"/>
  <c r="AU91" i="26"/>
  <c r="K96" i="26"/>
  <c r="L96" i="26" s="1"/>
  <c r="K98" i="26"/>
  <c r="L98" i="26" s="1"/>
  <c r="K100" i="26"/>
  <c r="L100" i="26" s="1"/>
  <c r="AD59" i="27"/>
  <c r="AD60" i="27"/>
  <c r="AD67" i="27"/>
  <c r="AV100" i="27"/>
  <c r="AV91" i="27"/>
  <c r="AV85" i="27"/>
  <c r="AV80" i="27"/>
  <c r="AV92" i="27"/>
  <c r="AV93" i="27"/>
  <c r="AV77" i="27"/>
  <c r="AV78" i="27"/>
  <c r="AV81" i="27"/>
  <c r="AV98" i="27"/>
  <c r="K115" i="27"/>
  <c r="L115" i="27" s="1"/>
  <c r="R116" i="28"/>
  <c r="R51" i="28"/>
  <c r="R52" i="28"/>
  <c r="AV116" i="27"/>
  <c r="AV111" i="27"/>
  <c r="AV115" i="27"/>
  <c r="AV108" i="27"/>
  <c r="AR51" i="28"/>
  <c r="K50" i="28"/>
  <c r="L50" i="28" s="1"/>
  <c r="K45" i="28"/>
  <c r="L45" i="28" s="1"/>
  <c r="AR50" i="28"/>
  <c r="K49" i="28"/>
  <c r="L49" i="28" s="1"/>
  <c r="AR45" i="28"/>
  <c r="K44" i="28"/>
  <c r="L44" i="28" s="1"/>
  <c r="K53" i="28"/>
  <c r="L53" i="28" s="1"/>
  <c r="AR49" i="28"/>
  <c r="K48" i="28"/>
  <c r="L48" i="28" s="1"/>
  <c r="AR44" i="28"/>
  <c r="K34" i="28"/>
  <c r="L34" i="28" s="1"/>
  <c r="AR48" i="28"/>
  <c r="AC59" i="28"/>
  <c r="R93" i="28"/>
  <c r="AS52" i="29"/>
  <c r="AS47" i="29"/>
  <c r="AS43" i="29"/>
  <c r="AS46" i="29"/>
  <c r="AS42" i="29"/>
  <c r="AS51" i="29"/>
  <c r="AS50" i="29"/>
  <c r="AS53" i="29"/>
  <c r="AS49" i="29"/>
  <c r="AS44" i="29"/>
  <c r="AS48" i="29"/>
  <c r="AS45" i="29"/>
  <c r="R33" i="29"/>
  <c r="AR31" i="28"/>
  <c r="AR32" i="28"/>
  <c r="AR35" i="28"/>
  <c r="AR36" i="28"/>
  <c r="K38" i="28"/>
  <c r="L38" i="28" s="1"/>
  <c r="K66" i="28"/>
  <c r="L66" i="28" s="1"/>
  <c r="K67" i="28"/>
  <c r="L67" i="28" s="1"/>
  <c r="AC64" i="28"/>
  <c r="K69" i="28"/>
  <c r="L69" i="28" s="1"/>
  <c r="K68" i="28"/>
  <c r="L68" i="28" s="1"/>
  <c r="AC65" i="28"/>
  <c r="AC68" i="28"/>
  <c r="K60" i="28"/>
  <c r="L60" i="28" s="1"/>
  <c r="K59" i="28"/>
  <c r="L59" i="28" s="1"/>
  <c r="K61" i="28"/>
  <c r="L61" i="28" s="1"/>
  <c r="AC69" i="28"/>
  <c r="AC66" i="28"/>
  <c r="K63" i="28"/>
  <c r="L63" i="28" s="1"/>
  <c r="K62" i="28"/>
  <c r="L62" i="28" s="1"/>
  <c r="AC58" i="28"/>
  <c r="AD64" i="28"/>
  <c r="AD65" i="28"/>
  <c r="AD66" i="28"/>
  <c r="AD69" i="28"/>
  <c r="AD58" i="28"/>
  <c r="AD60" i="28"/>
  <c r="AD59" i="28"/>
  <c r="AD61" i="28"/>
  <c r="AD67" i="28"/>
  <c r="O105" i="28"/>
  <c r="P105" i="28" s="1"/>
  <c r="Q105" i="28" s="1"/>
  <c r="S105" i="28" s="1"/>
  <c r="U105" i="28" s="1"/>
  <c r="AT105" i="28" s="1"/>
  <c r="R105" i="28"/>
  <c r="R109" i="28"/>
  <c r="R114" i="28"/>
  <c r="AU84" i="27"/>
  <c r="AV106" i="27"/>
  <c r="AV110" i="27"/>
  <c r="AV113" i="27"/>
  <c r="AR28" i="28"/>
  <c r="K32" i="28"/>
  <c r="L32" i="28" s="1"/>
  <c r="AR46" i="28"/>
  <c r="AR52" i="28"/>
  <c r="K58" i="28"/>
  <c r="L58" i="28" s="1"/>
  <c r="K37" i="28"/>
  <c r="L37" i="28" s="1"/>
  <c r="K35" i="28"/>
  <c r="L35" i="28" s="1"/>
  <c r="K33" i="28"/>
  <c r="L33" i="28" s="1"/>
  <c r="AR29" i="28"/>
  <c r="AR38" i="28"/>
  <c r="K31" i="28"/>
  <c r="L31" i="28" s="1"/>
  <c r="K29" i="28"/>
  <c r="L29" i="28" s="1"/>
  <c r="AR27" i="28"/>
  <c r="K28" i="28"/>
  <c r="L28" i="28" s="1"/>
  <c r="AR30" i="28"/>
  <c r="O43" i="28"/>
  <c r="P43" i="28" s="1"/>
  <c r="Q43" i="28" s="1"/>
  <c r="S43" i="28" s="1"/>
  <c r="U43" i="28" s="1"/>
  <c r="AQ43" i="28" s="1"/>
  <c r="K47" i="28"/>
  <c r="L47" i="28" s="1"/>
  <c r="AR53" i="28"/>
  <c r="AC60" i="28"/>
  <c r="AC63" i="28"/>
  <c r="AD68" i="28"/>
  <c r="AU76" i="27"/>
  <c r="K80" i="27"/>
  <c r="L80" i="27" s="1"/>
  <c r="AU81" i="27"/>
  <c r="AV107" i="27"/>
  <c r="AV112" i="27"/>
  <c r="AS38" i="28"/>
  <c r="AS27" i="28"/>
  <c r="AS36" i="28"/>
  <c r="AS34" i="28"/>
  <c r="AS32" i="28"/>
  <c r="R27" i="28"/>
  <c r="K30" i="28"/>
  <c r="L30" i="28" s="1"/>
  <c r="AS30" i="28"/>
  <c r="AR33" i="28"/>
  <c r="AR34" i="28"/>
  <c r="AR43" i="28"/>
  <c r="AR47" i="28"/>
  <c r="AD63" i="28"/>
  <c r="K64" i="28"/>
  <c r="L64" i="28" s="1"/>
  <c r="K65" i="28"/>
  <c r="L65" i="28" s="1"/>
  <c r="R97" i="28"/>
  <c r="R113" i="28"/>
  <c r="AR53" i="29"/>
  <c r="AR48" i="29"/>
  <c r="K47" i="29"/>
  <c r="L47" i="29" s="1"/>
  <c r="K43" i="29"/>
  <c r="L43" i="29" s="1"/>
  <c r="AR52" i="29"/>
  <c r="K52" i="29"/>
  <c r="L52" i="29" s="1"/>
  <c r="AR47" i="29"/>
  <c r="AR43" i="29"/>
  <c r="K42" i="29"/>
  <c r="L42" i="29" s="1"/>
  <c r="K51" i="29"/>
  <c r="L51" i="29" s="1"/>
  <c r="AR51" i="29"/>
  <c r="AR50" i="29"/>
  <c r="K48" i="29"/>
  <c r="L48" i="29" s="1"/>
  <c r="AR46" i="29"/>
  <c r="K45" i="29"/>
  <c r="L45" i="29" s="1"/>
  <c r="AR42" i="29"/>
  <c r="K50" i="29"/>
  <c r="L50" i="29" s="1"/>
  <c r="K46" i="29"/>
  <c r="L46" i="29" s="1"/>
  <c r="K53" i="29"/>
  <c r="L53" i="29" s="1"/>
  <c r="K49" i="29"/>
  <c r="L49" i="29" s="1"/>
  <c r="AR49" i="29"/>
  <c r="AR44" i="29"/>
  <c r="R35" i="29"/>
  <c r="R60" i="29"/>
  <c r="R81" i="29"/>
  <c r="AV97" i="28"/>
  <c r="R67" i="29"/>
  <c r="R85" i="29"/>
  <c r="R76" i="29"/>
  <c r="AV116" i="28"/>
  <c r="AV111" i="28"/>
  <c r="AV98" i="28"/>
  <c r="AV96" i="28"/>
  <c r="AV94" i="28"/>
  <c r="AV84" i="28"/>
  <c r="AV79" i="28"/>
  <c r="AV75" i="28"/>
  <c r="AV115" i="28"/>
  <c r="AV110" i="28"/>
  <c r="AV106" i="28"/>
  <c r="AV92" i="28"/>
  <c r="AV78" i="28"/>
  <c r="AV74" i="28"/>
  <c r="AV109" i="28"/>
  <c r="AV105" i="28"/>
  <c r="AX105" i="28" s="1"/>
  <c r="AV101" i="28"/>
  <c r="AV90" i="28"/>
  <c r="AV83" i="28"/>
  <c r="AV76" i="28"/>
  <c r="AV114" i="28"/>
  <c r="AS30" i="29"/>
  <c r="AS37" i="29"/>
  <c r="AS28" i="29"/>
  <c r="AS36" i="29"/>
  <c r="AS27" i="29"/>
  <c r="AS34" i="29"/>
  <c r="AS29" i="29"/>
  <c r="R112" i="28"/>
  <c r="R99" i="29"/>
  <c r="O90" i="29"/>
  <c r="P90" i="29" s="1"/>
  <c r="Q90" i="29" s="1"/>
  <c r="S90" i="29" s="1"/>
  <c r="U90" i="29" s="1"/>
  <c r="AT90" i="29" s="1"/>
  <c r="R90" i="29"/>
  <c r="R105" i="29"/>
  <c r="O105" i="29"/>
  <c r="P105" i="29" s="1"/>
  <c r="Q105" i="29" s="1"/>
  <c r="S105" i="29" s="1"/>
  <c r="U105" i="29" s="1"/>
  <c r="AS36" i="30"/>
  <c r="AS34" i="30"/>
  <c r="AS32" i="30"/>
  <c r="AS37" i="30"/>
  <c r="AS28" i="30"/>
  <c r="AS38" i="30"/>
  <c r="AS35" i="30"/>
  <c r="AS31" i="30"/>
  <c r="AS30" i="30"/>
  <c r="AS27" i="30"/>
  <c r="AS29" i="30"/>
  <c r="AS33" i="30"/>
  <c r="R45" i="30"/>
  <c r="K90" i="28"/>
  <c r="L90" i="28" s="1"/>
  <c r="AU92" i="28"/>
  <c r="K101" i="28"/>
  <c r="L101" i="28" s="1"/>
  <c r="AU106" i="28"/>
  <c r="AU110" i="28"/>
  <c r="K115" i="28"/>
  <c r="L115" i="28" s="1"/>
  <c r="AU115" i="28"/>
  <c r="K38" i="29"/>
  <c r="L38" i="29" s="1"/>
  <c r="AR36" i="29"/>
  <c r="AR34" i="29"/>
  <c r="AR32" i="29"/>
  <c r="K27" i="29"/>
  <c r="L27" i="29" s="1"/>
  <c r="K36" i="29"/>
  <c r="L36" i="29" s="1"/>
  <c r="K34" i="29"/>
  <c r="L34" i="29" s="1"/>
  <c r="K32" i="29"/>
  <c r="L32" i="29" s="1"/>
  <c r="AR30" i="29"/>
  <c r="AR27" i="29"/>
  <c r="AR28" i="29"/>
  <c r="K29" i="29"/>
  <c r="L29" i="29" s="1"/>
  <c r="K30" i="29"/>
  <c r="L30" i="29" s="1"/>
  <c r="K37" i="29"/>
  <c r="L37" i="29" s="1"/>
  <c r="AR37" i="29"/>
  <c r="O59" i="29"/>
  <c r="P59" i="29" s="1"/>
  <c r="Q59" i="29" s="1"/>
  <c r="O74" i="29"/>
  <c r="P74" i="29" s="1"/>
  <c r="Q74" i="29" s="1"/>
  <c r="S74" i="29" s="1"/>
  <c r="U74" i="29" s="1"/>
  <c r="AT74" i="29" s="1"/>
  <c r="AX74" i="29" s="1"/>
  <c r="R74" i="29"/>
  <c r="K92" i="28"/>
  <c r="L92" i="28" s="1"/>
  <c r="K94" i="28"/>
  <c r="L94" i="28" s="1"/>
  <c r="AU94" i="28"/>
  <c r="AU96" i="28"/>
  <c r="AU98" i="28"/>
  <c r="K106" i="28"/>
  <c r="L106" i="28" s="1"/>
  <c r="K110" i="28"/>
  <c r="L110" i="28" s="1"/>
  <c r="AU111" i="28"/>
  <c r="AU116" i="28"/>
  <c r="K28" i="29"/>
  <c r="L28" i="29" s="1"/>
  <c r="R66" i="29"/>
  <c r="R95" i="29"/>
  <c r="AU91" i="28"/>
  <c r="K96" i="28"/>
  <c r="L96" i="28" s="1"/>
  <c r="K98" i="28"/>
  <c r="L98" i="28" s="1"/>
  <c r="K100" i="28"/>
  <c r="L100" i="28" s="1"/>
  <c r="AU100" i="28"/>
  <c r="AU107" i="28"/>
  <c r="K111" i="28"/>
  <c r="L111" i="28" s="1"/>
  <c r="K31" i="29"/>
  <c r="L31" i="29" s="1"/>
  <c r="AR31" i="29"/>
  <c r="AF58" i="29"/>
  <c r="R59" i="29"/>
  <c r="R65" i="29"/>
  <c r="R75" i="29"/>
  <c r="O75" i="29"/>
  <c r="P75" i="29" s="1"/>
  <c r="Q75" i="29" s="1"/>
  <c r="S75" i="29" s="1"/>
  <c r="U75" i="29" s="1"/>
  <c r="AT75" i="29" s="1"/>
  <c r="R78" i="29"/>
  <c r="AD64" i="29"/>
  <c r="AV91" i="29"/>
  <c r="AV85" i="29"/>
  <c r="AV80" i="29"/>
  <c r="AV98" i="29"/>
  <c r="AV96" i="29"/>
  <c r="AV94" i="29"/>
  <c r="AV84" i="29"/>
  <c r="AV79" i="29"/>
  <c r="AV92" i="29"/>
  <c r="R77" i="29"/>
  <c r="AV77" i="29"/>
  <c r="R83" i="29"/>
  <c r="AV83" i="29"/>
  <c r="AV99" i="29"/>
  <c r="AR52" i="30"/>
  <c r="K52" i="30"/>
  <c r="L52" i="30" s="1"/>
  <c r="AR47" i="30"/>
  <c r="K51" i="30"/>
  <c r="L51" i="30" s="1"/>
  <c r="AR53" i="30"/>
  <c r="AR50" i="30"/>
  <c r="K49" i="30"/>
  <c r="L49" i="30" s="1"/>
  <c r="AR44" i="30"/>
  <c r="K53" i="30"/>
  <c r="L53" i="30" s="1"/>
  <c r="K50" i="30"/>
  <c r="L50" i="30" s="1"/>
  <c r="AR48" i="30"/>
  <c r="K47" i="30"/>
  <c r="L47" i="30" s="1"/>
  <c r="AR43" i="30"/>
  <c r="K42" i="30"/>
  <c r="L42" i="30" s="1"/>
  <c r="AR45" i="30"/>
  <c r="K44" i="30"/>
  <c r="L44" i="30" s="1"/>
  <c r="K46" i="30"/>
  <c r="L46" i="30" s="1"/>
  <c r="K48" i="30"/>
  <c r="L48" i="30" s="1"/>
  <c r="AR46" i="30"/>
  <c r="AR42" i="30"/>
  <c r="AR51" i="30"/>
  <c r="K43" i="30"/>
  <c r="L43" i="30" s="1"/>
  <c r="AR49" i="30"/>
  <c r="AD63" i="29"/>
  <c r="AD68" i="29"/>
  <c r="K69" i="29"/>
  <c r="L69" i="29" s="1"/>
  <c r="AV90" i="29"/>
  <c r="BA90" i="29" s="1"/>
  <c r="AS51" i="30"/>
  <c r="AS52" i="30"/>
  <c r="AS49" i="30"/>
  <c r="AS46" i="30"/>
  <c r="AS42" i="30"/>
  <c r="AS53" i="30"/>
  <c r="AS50" i="30"/>
  <c r="AS44" i="30"/>
  <c r="AS47" i="30"/>
  <c r="AS43" i="30"/>
  <c r="AC59" i="29"/>
  <c r="AC60" i="29"/>
  <c r="AD61" i="29"/>
  <c r="AD62" i="29"/>
  <c r="K64" i="29"/>
  <c r="L64" i="29" s="1"/>
  <c r="AC67" i="29"/>
  <c r="AV76" i="29"/>
  <c r="AV81" i="29"/>
  <c r="AX90" i="29"/>
  <c r="AV95" i="29"/>
  <c r="AS48" i="30"/>
  <c r="R69" i="30"/>
  <c r="AD67" i="29"/>
  <c r="AD69" i="29"/>
  <c r="AV75" i="29"/>
  <c r="R79" i="29"/>
  <c r="AV100" i="29"/>
  <c r="AV101" i="29"/>
  <c r="R38" i="30"/>
  <c r="AS45" i="30"/>
  <c r="K68" i="29"/>
  <c r="L68" i="29" s="1"/>
  <c r="AV78" i="29"/>
  <c r="R82" i="29"/>
  <c r="AV82" i="29"/>
  <c r="AV93" i="29"/>
  <c r="R97" i="29"/>
  <c r="AV97" i="29"/>
  <c r="R112" i="29"/>
  <c r="R67" i="30"/>
  <c r="R60" i="30"/>
  <c r="K84" i="29"/>
  <c r="L84" i="29" s="1"/>
  <c r="AU84" i="29"/>
  <c r="K92" i="29"/>
  <c r="L92" i="29" s="1"/>
  <c r="K94" i="29"/>
  <c r="L94" i="29" s="1"/>
  <c r="AU94" i="29"/>
  <c r="AU96" i="29"/>
  <c r="AU98" i="29"/>
  <c r="K100" i="29"/>
  <c r="L100" i="29" s="1"/>
  <c r="AT105" i="29"/>
  <c r="K111" i="29"/>
  <c r="L111" i="29" s="1"/>
  <c r="AU80" i="29"/>
  <c r="AU85" i="29"/>
  <c r="AU91" i="29"/>
  <c r="K96" i="29"/>
  <c r="L96" i="29" s="1"/>
  <c r="K98" i="29"/>
  <c r="L98" i="29" s="1"/>
  <c r="K101" i="29"/>
  <c r="L101" i="29" s="1"/>
  <c r="AU116" i="29"/>
  <c r="K114" i="29"/>
  <c r="L114" i="29" s="1"/>
  <c r="AU109" i="29"/>
  <c r="K109" i="29"/>
  <c r="L109" i="29" s="1"/>
  <c r="AU114" i="29"/>
  <c r="K113" i="29"/>
  <c r="L113" i="29" s="1"/>
  <c r="K108" i="29"/>
  <c r="L108" i="29" s="1"/>
  <c r="AU105" i="29"/>
  <c r="AX105" i="29" s="1"/>
  <c r="K107" i="29"/>
  <c r="L107" i="29" s="1"/>
  <c r="K116" i="29"/>
  <c r="L116" i="29" s="1"/>
  <c r="AR38" i="30"/>
  <c r="K31" i="30"/>
  <c r="L31" i="30" s="1"/>
  <c r="K29" i="30"/>
  <c r="L29" i="30" s="1"/>
  <c r="AR27" i="30"/>
  <c r="K36" i="30"/>
  <c r="L36" i="30" s="1"/>
  <c r="K34" i="30"/>
  <c r="L34" i="30" s="1"/>
  <c r="K32" i="30"/>
  <c r="L32" i="30" s="1"/>
  <c r="AR30" i="30"/>
  <c r="K37" i="30"/>
  <c r="L37" i="30" s="1"/>
  <c r="K35" i="30"/>
  <c r="L35" i="30" s="1"/>
  <c r="K33" i="30"/>
  <c r="L33" i="30" s="1"/>
  <c r="AR33" i="30"/>
  <c r="K27" i="30"/>
  <c r="L27" i="30" s="1"/>
  <c r="AR37" i="30"/>
  <c r="AR35" i="30"/>
  <c r="AR31" i="30"/>
  <c r="AR28" i="30"/>
  <c r="K28" i="30"/>
  <c r="L28" i="30" s="1"/>
  <c r="AR36" i="30"/>
  <c r="R81" i="30"/>
  <c r="R93" i="30"/>
  <c r="AU76" i="29"/>
  <c r="K80" i="29"/>
  <c r="L80" i="29" s="1"/>
  <c r="AU81" i="29"/>
  <c r="K91" i="29"/>
  <c r="L91" i="29" s="1"/>
  <c r="AU93" i="29"/>
  <c r="K106" i="29"/>
  <c r="L106" i="29" s="1"/>
  <c r="K110" i="29"/>
  <c r="L110" i="29" s="1"/>
  <c r="AU113" i="29"/>
  <c r="K115" i="29"/>
  <c r="L115" i="29" s="1"/>
  <c r="K30" i="30"/>
  <c r="L30" i="30" s="1"/>
  <c r="AV108" i="29"/>
  <c r="AV113" i="29"/>
  <c r="AC69" i="30"/>
  <c r="K65" i="30"/>
  <c r="L65" i="30" s="1"/>
  <c r="AC62" i="30"/>
  <c r="AC61" i="30"/>
  <c r="K66" i="30"/>
  <c r="L66" i="30" s="1"/>
  <c r="AC63" i="30"/>
  <c r="K58" i="30"/>
  <c r="L58" i="30" s="1"/>
  <c r="AC68" i="30"/>
  <c r="K68" i="30"/>
  <c r="L68" i="30" s="1"/>
  <c r="AC67" i="30"/>
  <c r="AC66" i="30"/>
  <c r="AC65" i="30"/>
  <c r="AC64" i="30"/>
  <c r="K63" i="30"/>
  <c r="L63" i="30" s="1"/>
  <c r="K62" i="30"/>
  <c r="L62" i="30" s="1"/>
  <c r="AC60" i="30"/>
  <c r="AC58" i="30"/>
  <c r="K61" i="30"/>
  <c r="L61" i="30" s="1"/>
  <c r="R94" i="30"/>
  <c r="R59" i="30"/>
  <c r="P74" i="30"/>
  <c r="Q74" i="30" s="1"/>
  <c r="S74" i="30" s="1"/>
  <c r="U74" i="30" s="1"/>
  <c r="AT74" i="30" s="1"/>
  <c r="AX74" i="30" s="1"/>
  <c r="R84" i="30"/>
  <c r="R95" i="30"/>
  <c r="AV99" i="30"/>
  <c r="AV97" i="30"/>
  <c r="AV95" i="30"/>
  <c r="AV82" i="30"/>
  <c r="AV93" i="30"/>
  <c r="AV100" i="30"/>
  <c r="AV91" i="30"/>
  <c r="AV85" i="30"/>
  <c r="AV80" i="30"/>
  <c r="AV98" i="30"/>
  <c r="AV96" i="30"/>
  <c r="AV94" i="30"/>
  <c r="AV84" i="30"/>
  <c r="AV79" i="30"/>
  <c r="AV101" i="30"/>
  <c r="AV90" i="30"/>
  <c r="AV83" i="30"/>
  <c r="AV78" i="30"/>
  <c r="AV77" i="30"/>
  <c r="AV75" i="30"/>
  <c r="R92" i="30"/>
  <c r="R106" i="30"/>
  <c r="R114" i="30"/>
  <c r="AD64" i="30"/>
  <c r="K75" i="30"/>
  <c r="L75" i="30" s="1"/>
  <c r="AU83" i="30"/>
  <c r="K82" i="30"/>
  <c r="L82" i="30" s="1"/>
  <c r="K85" i="30"/>
  <c r="L85" i="30" s="1"/>
  <c r="AU81" i="30"/>
  <c r="K80" i="30"/>
  <c r="L80" i="30" s="1"/>
  <c r="AU85" i="30"/>
  <c r="AU80" i="30"/>
  <c r="K79" i="30"/>
  <c r="L79" i="30" s="1"/>
  <c r="K83" i="30"/>
  <c r="L83" i="30" s="1"/>
  <c r="AU78" i="30"/>
  <c r="K78" i="30"/>
  <c r="L78" i="30" s="1"/>
  <c r="K76" i="30"/>
  <c r="L76" i="30" s="1"/>
  <c r="R111" i="30"/>
  <c r="R116" i="30"/>
  <c r="K90" i="30"/>
  <c r="L90" i="30" s="1"/>
  <c r="AU92" i="30"/>
  <c r="K101" i="30"/>
  <c r="L101" i="30" s="1"/>
  <c r="K105" i="30"/>
  <c r="L105" i="30" s="1"/>
  <c r="AU106" i="30"/>
  <c r="K110" i="30"/>
  <c r="L110" i="30" s="1"/>
  <c r="AU111" i="30"/>
  <c r="AU116" i="30"/>
  <c r="R91" i="30"/>
  <c r="AU91" i="30"/>
  <c r="K96" i="30"/>
  <c r="L96" i="30" s="1"/>
  <c r="K98" i="30"/>
  <c r="L98" i="30" s="1"/>
  <c r="K100" i="30"/>
  <c r="L100" i="30" s="1"/>
  <c r="AU100" i="30"/>
  <c r="K107" i="30"/>
  <c r="L107" i="30" s="1"/>
  <c r="AU108" i="30"/>
  <c r="K112" i="30"/>
  <c r="L112" i="30" s="1"/>
  <c r="AU113" i="30"/>
  <c r="AU93" i="30"/>
  <c r="K108" i="30"/>
  <c r="L108" i="30" s="1"/>
  <c r="K113" i="30"/>
  <c r="L113" i="30" s="1"/>
  <c r="AU114" i="30"/>
  <c r="K97" i="30"/>
  <c r="L97" i="30" s="1"/>
  <c r="K99" i="30"/>
  <c r="L99" i="30" s="1"/>
  <c r="K115" i="30"/>
  <c r="L115" i="30" s="1"/>
  <c r="AX74" i="16" l="1"/>
  <c r="AX91" i="2"/>
  <c r="BA91" i="2"/>
  <c r="AF58" i="9"/>
  <c r="AF59" i="29"/>
  <c r="AX75" i="28"/>
  <c r="BA90" i="20"/>
  <c r="AX90" i="20"/>
  <c r="AF58" i="12"/>
  <c r="AU42" i="27"/>
  <c r="AX90" i="1"/>
  <c r="BA90" i="1"/>
  <c r="R105" i="30"/>
  <c r="O105" i="30"/>
  <c r="R83" i="30"/>
  <c r="R85" i="30"/>
  <c r="R66" i="30"/>
  <c r="R115" i="29"/>
  <c r="R28" i="30"/>
  <c r="R34" i="30"/>
  <c r="R116" i="29"/>
  <c r="R98" i="29"/>
  <c r="R92" i="29"/>
  <c r="R53" i="30"/>
  <c r="R27" i="29"/>
  <c r="O27" i="29"/>
  <c r="P27" i="29" s="1"/>
  <c r="Q27" i="29" s="1"/>
  <c r="S27" i="29" s="1"/>
  <c r="U27" i="29" s="1"/>
  <c r="AQ27" i="29" s="1"/>
  <c r="R115" i="28"/>
  <c r="R49" i="29"/>
  <c r="R47" i="28"/>
  <c r="R29" i="28"/>
  <c r="R37" i="28"/>
  <c r="R62" i="28"/>
  <c r="R60" i="28"/>
  <c r="R67" i="28"/>
  <c r="R100" i="26"/>
  <c r="R101" i="26"/>
  <c r="R112" i="27"/>
  <c r="R50" i="27"/>
  <c r="R98" i="25"/>
  <c r="R80" i="28"/>
  <c r="R74" i="28"/>
  <c r="O74" i="28"/>
  <c r="P74" i="28" s="1"/>
  <c r="Q74" i="28" s="1"/>
  <c r="S74" i="28" s="1"/>
  <c r="U74" i="28" s="1"/>
  <c r="AT74" i="28" s="1"/>
  <c r="R79" i="28"/>
  <c r="R96" i="27"/>
  <c r="R92" i="27"/>
  <c r="R49" i="27"/>
  <c r="R35" i="27"/>
  <c r="R51" i="27"/>
  <c r="R37" i="27"/>
  <c r="R29" i="27"/>
  <c r="R65" i="27"/>
  <c r="O42" i="26"/>
  <c r="P42" i="26" s="1"/>
  <c r="Q42" i="26" s="1"/>
  <c r="R42" i="26"/>
  <c r="R47" i="26"/>
  <c r="R53" i="26"/>
  <c r="R77" i="25"/>
  <c r="O77" i="26"/>
  <c r="R61" i="25"/>
  <c r="P91" i="26"/>
  <c r="Q91" i="26" s="1"/>
  <c r="S91" i="26" s="1"/>
  <c r="U91" i="26" s="1"/>
  <c r="AT91" i="26" s="1"/>
  <c r="R31" i="26"/>
  <c r="S74" i="26"/>
  <c r="U74" i="26" s="1"/>
  <c r="AT74" i="26" s="1"/>
  <c r="AX74" i="26" s="1"/>
  <c r="R49" i="25"/>
  <c r="R46" i="25"/>
  <c r="R97" i="24"/>
  <c r="R96" i="23"/>
  <c r="R30" i="25"/>
  <c r="R69" i="23"/>
  <c r="R47" i="24"/>
  <c r="R42" i="24"/>
  <c r="O42" i="24"/>
  <c r="P42" i="24" s="1"/>
  <c r="Q42" i="24" s="1"/>
  <c r="S42" i="24" s="1"/>
  <c r="U42" i="24" s="1"/>
  <c r="AQ42" i="24" s="1"/>
  <c r="AU42" i="24" s="1"/>
  <c r="AX90" i="23"/>
  <c r="R28" i="23"/>
  <c r="R34" i="23"/>
  <c r="R100" i="20"/>
  <c r="R92" i="20"/>
  <c r="O92" i="20"/>
  <c r="AU42" i="22"/>
  <c r="R28" i="22"/>
  <c r="R46" i="22"/>
  <c r="R43" i="22"/>
  <c r="O92" i="21"/>
  <c r="P92" i="21" s="1"/>
  <c r="Q92" i="21" s="1"/>
  <c r="S92" i="21" s="1"/>
  <c r="U92" i="21" s="1"/>
  <c r="AT92" i="21" s="1"/>
  <c r="BA92" i="21" s="1"/>
  <c r="R92" i="21"/>
  <c r="R84" i="21"/>
  <c r="R45" i="21"/>
  <c r="R43" i="21"/>
  <c r="O43" i="21"/>
  <c r="R76" i="20"/>
  <c r="R45" i="23"/>
  <c r="R46" i="23"/>
  <c r="R52" i="23"/>
  <c r="R35" i="22"/>
  <c r="R35" i="21"/>
  <c r="R38" i="21"/>
  <c r="R62" i="20"/>
  <c r="R58" i="20"/>
  <c r="O58" i="20"/>
  <c r="P58" i="20" s="1"/>
  <c r="Q58" i="20" s="1"/>
  <c r="S58" i="20" s="1"/>
  <c r="U58" i="20" s="1"/>
  <c r="AB58" i="20" s="1"/>
  <c r="AF58" i="20" s="1"/>
  <c r="R98" i="19"/>
  <c r="R32" i="24"/>
  <c r="R29" i="24"/>
  <c r="R37" i="24"/>
  <c r="R34" i="22"/>
  <c r="R82" i="21"/>
  <c r="O76" i="31"/>
  <c r="P76" i="31" s="1"/>
  <c r="Q76" i="31" s="1"/>
  <c r="S76" i="31" s="1"/>
  <c r="U76" i="31" s="1"/>
  <c r="AT76" i="31" s="1"/>
  <c r="AX76" i="31" s="1"/>
  <c r="R76" i="31"/>
  <c r="R95" i="31"/>
  <c r="R34" i="19"/>
  <c r="R47" i="31"/>
  <c r="R53" i="31"/>
  <c r="S42" i="21"/>
  <c r="U42" i="21" s="1"/>
  <c r="AQ42" i="21" s="1"/>
  <c r="R47" i="19"/>
  <c r="R32" i="19"/>
  <c r="AX90" i="21"/>
  <c r="R31" i="31"/>
  <c r="R67" i="24"/>
  <c r="R63" i="24"/>
  <c r="R58" i="24"/>
  <c r="O58" i="24"/>
  <c r="P58" i="24" s="1"/>
  <c r="Q58" i="24" s="1"/>
  <c r="R53" i="19"/>
  <c r="R64" i="19"/>
  <c r="R68" i="17"/>
  <c r="R32" i="16"/>
  <c r="R33" i="20"/>
  <c r="AU43" i="31"/>
  <c r="R96" i="18"/>
  <c r="R96" i="16"/>
  <c r="R83" i="19"/>
  <c r="R81" i="19"/>
  <c r="R75" i="19"/>
  <c r="O75" i="19"/>
  <c r="P75" i="19" s="1"/>
  <c r="Q75" i="19" s="1"/>
  <c r="S75" i="19" s="1"/>
  <c r="U75" i="19" s="1"/>
  <c r="AT75" i="19" s="1"/>
  <c r="AX75" i="19" s="1"/>
  <c r="O28" i="18"/>
  <c r="P28" i="18" s="1"/>
  <c r="Q28" i="18" s="1"/>
  <c r="R28" i="18"/>
  <c r="R63" i="19"/>
  <c r="R101" i="18"/>
  <c r="R37" i="18"/>
  <c r="R85" i="15"/>
  <c r="O29" i="18"/>
  <c r="R29" i="18"/>
  <c r="R97" i="16"/>
  <c r="R98" i="15"/>
  <c r="O75" i="15"/>
  <c r="P75" i="15" s="1"/>
  <c r="Q75" i="15" s="1"/>
  <c r="R75" i="15"/>
  <c r="R95" i="14"/>
  <c r="R101" i="14"/>
  <c r="O59" i="17"/>
  <c r="R36" i="17"/>
  <c r="R35" i="17"/>
  <c r="R100" i="13"/>
  <c r="R45" i="18"/>
  <c r="R51" i="18"/>
  <c r="R48" i="18"/>
  <c r="R62" i="14"/>
  <c r="R69" i="14"/>
  <c r="R78" i="13"/>
  <c r="R80" i="12"/>
  <c r="O59" i="18"/>
  <c r="R48" i="17"/>
  <c r="R44" i="16"/>
  <c r="R31" i="15"/>
  <c r="R64" i="13"/>
  <c r="R68" i="13"/>
  <c r="R58" i="13"/>
  <c r="O58" i="13"/>
  <c r="P58" i="13" s="1"/>
  <c r="Q58" i="13" s="1"/>
  <c r="S58" i="13" s="1"/>
  <c r="U58" i="13" s="1"/>
  <c r="AB58" i="13" s="1"/>
  <c r="AF58" i="13" s="1"/>
  <c r="R98" i="11"/>
  <c r="R46" i="11"/>
  <c r="R29" i="10"/>
  <c r="O29" i="10"/>
  <c r="R62" i="16"/>
  <c r="R69" i="16"/>
  <c r="O27" i="15"/>
  <c r="P27" i="15" s="1"/>
  <c r="Q27" i="15" s="1"/>
  <c r="S27" i="15" s="1"/>
  <c r="U27" i="15" s="1"/>
  <c r="AQ27" i="15" s="1"/>
  <c r="AU27" i="15" s="1"/>
  <c r="R27" i="15"/>
  <c r="R28" i="15"/>
  <c r="O28" i="15"/>
  <c r="P28" i="15" s="1"/>
  <c r="Q28" i="15" s="1"/>
  <c r="S28" i="15" s="1"/>
  <c r="U28" i="15" s="1"/>
  <c r="AQ28" i="15" s="1"/>
  <c r="R32" i="15"/>
  <c r="R37" i="15"/>
  <c r="R31" i="14"/>
  <c r="R67" i="12"/>
  <c r="R65" i="12"/>
  <c r="R27" i="12"/>
  <c r="O27" i="12"/>
  <c r="R84" i="9"/>
  <c r="R29" i="13"/>
  <c r="R36" i="13"/>
  <c r="R101" i="12"/>
  <c r="R101" i="11"/>
  <c r="R34" i="10"/>
  <c r="R44" i="13"/>
  <c r="R48" i="14"/>
  <c r="R85" i="9"/>
  <c r="R94" i="10"/>
  <c r="O28" i="13"/>
  <c r="P28" i="13" s="1"/>
  <c r="Q28" i="13" s="1"/>
  <c r="S28" i="13" s="1"/>
  <c r="U28" i="13" s="1"/>
  <c r="AQ28" i="13" s="1"/>
  <c r="AU28" i="13" s="1"/>
  <c r="R32" i="11"/>
  <c r="R96" i="10"/>
  <c r="R93" i="10"/>
  <c r="R97" i="10"/>
  <c r="O76" i="6"/>
  <c r="P76" i="6" s="1"/>
  <c r="Q76" i="6" s="1"/>
  <c r="R76" i="6"/>
  <c r="R50" i="15"/>
  <c r="O59" i="14"/>
  <c r="P59" i="14" s="1"/>
  <c r="Q59" i="14" s="1"/>
  <c r="S59" i="14" s="1"/>
  <c r="U59" i="14" s="1"/>
  <c r="AB59" i="14" s="1"/>
  <c r="AF59" i="14" s="1"/>
  <c r="R65" i="9"/>
  <c r="R59" i="9"/>
  <c r="O59" i="9"/>
  <c r="P59" i="9" s="1"/>
  <c r="Q59" i="9" s="1"/>
  <c r="S59" i="9" s="1"/>
  <c r="U59" i="9" s="1"/>
  <c r="AB59" i="9" s="1"/>
  <c r="AF59" i="9" s="1"/>
  <c r="R66" i="9"/>
  <c r="R42" i="9"/>
  <c r="O42" i="9"/>
  <c r="P42" i="9" s="1"/>
  <c r="Q42" i="9" s="1"/>
  <c r="R67" i="11"/>
  <c r="R34" i="9"/>
  <c r="R92" i="5"/>
  <c r="R81" i="5"/>
  <c r="R44" i="3"/>
  <c r="R62" i="5"/>
  <c r="BA91" i="9"/>
  <c r="AU27" i="8"/>
  <c r="R66" i="5"/>
  <c r="R84" i="3"/>
  <c r="R36" i="2"/>
  <c r="R52" i="1"/>
  <c r="R93" i="8"/>
  <c r="R90" i="8"/>
  <c r="O90" i="8"/>
  <c r="P90" i="8" s="1"/>
  <c r="Q90" i="8" s="1"/>
  <c r="S90" i="8" s="1"/>
  <c r="U90" i="8" s="1"/>
  <c r="AT90" i="8" s="1"/>
  <c r="BA90" i="8" s="1"/>
  <c r="R97" i="8"/>
  <c r="AB58" i="10"/>
  <c r="R31" i="9"/>
  <c r="R60" i="8"/>
  <c r="R92" i="6"/>
  <c r="R97" i="6"/>
  <c r="R111" i="5"/>
  <c r="R105" i="5"/>
  <c r="O105" i="5"/>
  <c r="R31" i="5"/>
  <c r="R95" i="4"/>
  <c r="R83" i="3"/>
  <c r="R34" i="3"/>
  <c r="O28" i="2"/>
  <c r="P28" i="2" s="1"/>
  <c r="Q28" i="2" s="1"/>
  <c r="S28" i="2" s="1"/>
  <c r="U28" i="2" s="1"/>
  <c r="AQ28" i="2" s="1"/>
  <c r="AU28" i="2" s="1"/>
  <c r="R28" i="2"/>
  <c r="R63" i="5"/>
  <c r="R51" i="12"/>
  <c r="R43" i="12"/>
  <c r="S75" i="10"/>
  <c r="U75" i="10" s="1"/>
  <c r="AT75" i="10" s="1"/>
  <c r="AX75" i="10" s="1"/>
  <c r="R50" i="10"/>
  <c r="R52" i="10"/>
  <c r="R91" i="5"/>
  <c r="R61" i="5"/>
  <c r="R91" i="4"/>
  <c r="R77" i="3"/>
  <c r="R45" i="1"/>
  <c r="R80" i="8"/>
  <c r="R28" i="5"/>
  <c r="R29" i="2"/>
  <c r="R42" i="6"/>
  <c r="O42" i="6"/>
  <c r="P42" i="6" s="1"/>
  <c r="Q42" i="6" s="1"/>
  <c r="R44" i="7"/>
  <c r="R46" i="5"/>
  <c r="R35" i="1"/>
  <c r="R33" i="7"/>
  <c r="R38" i="4"/>
  <c r="R37" i="4"/>
  <c r="R30" i="4"/>
  <c r="R32" i="4"/>
  <c r="R49" i="2"/>
  <c r="R51" i="2"/>
  <c r="R113" i="30"/>
  <c r="R107" i="30"/>
  <c r="R101" i="30"/>
  <c r="R79" i="30"/>
  <c r="R82" i="30"/>
  <c r="R75" i="30"/>
  <c r="O75" i="30"/>
  <c r="P75" i="30" s="1"/>
  <c r="Q75" i="30" s="1"/>
  <c r="S75" i="30" s="1"/>
  <c r="U75" i="30" s="1"/>
  <c r="AT75" i="30" s="1"/>
  <c r="R80" i="29"/>
  <c r="R33" i="30"/>
  <c r="R36" i="30"/>
  <c r="R109" i="29"/>
  <c r="R96" i="29"/>
  <c r="R100" i="29"/>
  <c r="O42" i="30"/>
  <c r="P42" i="30" s="1"/>
  <c r="Q42" i="30" s="1"/>
  <c r="R42" i="30"/>
  <c r="R52" i="30"/>
  <c r="R100" i="28"/>
  <c r="R94" i="28"/>
  <c r="R37" i="29"/>
  <c r="O76" i="29"/>
  <c r="R53" i="29"/>
  <c r="R48" i="29"/>
  <c r="R31" i="28"/>
  <c r="R58" i="28"/>
  <c r="O58" i="28"/>
  <c r="P58" i="28" s="1"/>
  <c r="Q58" i="28" s="1"/>
  <c r="S58" i="28" s="1"/>
  <c r="U58" i="28" s="1"/>
  <c r="AB58" i="28" s="1"/>
  <c r="AF58" i="28" s="1"/>
  <c r="R63" i="28"/>
  <c r="R66" i="28"/>
  <c r="R49" i="28"/>
  <c r="R98" i="26"/>
  <c r="R114" i="27"/>
  <c r="R111" i="27"/>
  <c r="S75" i="27"/>
  <c r="U75" i="27" s="1"/>
  <c r="AT75" i="27" s="1"/>
  <c r="AX75" i="27" s="1"/>
  <c r="R96" i="25"/>
  <c r="R82" i="28"/>
  <c r="R101" i="27"/>
  <c r="R94" i="27"/>
  <c r="O42" i="27"/>
  <c r="P42" i="27" s="1"/>
  <c r="Q42" i="27" s="1"/>
  <c r="S42" i="27" s="1"/>
  <c r="U42" i="27" s="1"/>
  <c r="AQ42" i="27" s="1"/>
  <c r="R42" i="27"/>
  <c r="R48" i="27"/>
  <c r="R78" i="26"/>
  <c r="O90" i="25"/>
  <c r="R90" i="25"/>
  <c r="R31" i="27"/>
  <c r="R60" i="27"/>
  <c r="R58" i="27"/>
  <c r="O58" i="27"/>
  <c r="P58" i="27" s="1"/>
  <c r="Q58" i="27" s="1"/>
  <c r="S58" i="27" s="1"/>
  <c r="U58" i="27" s="1"/>
  <c r="AB58" i="27" s="1"/>
  <c r="AF58" i="27" s="1"/>
  <c r="R68" i="27"/>
  <c r="R83" i="25"/>
  <c r="R75" i="25"/>
  <c r="R67" i="25"/>
  <c r="R77" i="24"/>
  <c r="R94" i="24"/>
  <c r="R99" i="24"/>
  <c r="R79" i="24"/>
  <c r="R79" i="23"/>
  <c r="R34" i="25"/>
  <c r="R36" i="25"/>
  <c r="R68" i="23"/>
  <c r="R76" i="22"/>
  <c r="R80" i="22"/>
  <c r="R98" i="22"/>
  <c r="R52" i="24"/>
  <c r="R53" i="24"/>
  <c r="R46" i="24"/>
  <c r="R66" i="23"/>
  <c r="R33" i="23"/>
  <c r="R36" i="23"/>
  <c r="R98" i="20"/>
  <c r="R47" i="22"/>
  <c r="R93" i="21"/>
  <c r="R94" i="21"/>
  <c r="R47" i="21"/>
  <c r="R53" i="21"/>
  <c r="R69" i="20"/>
  <c r="R44" i="23"/>
  <c r="R43" i="23"/>
  <c r="R80" i="20"/>
  <c r="R84" i="20"/>
  <c r="R96" i="19"/>
  <c r="R63" i="18"/>
  <c r="R28" i="24"/>
  <c r="R31" i="24"/>
  <c r="R37" i="22"/>
  <c r="O27" i="22"/>
  <c r="P27" i="22" s="1"/>
  <c r="Q27" i="22" s="1"/>
  <c r="S27" i="22" s="1"/>
  <c r="U27" i="22" s="1"/>
  <c r="AQ27" i="22" s="1"/>
  <c r="AU27" i="22" s="1"/>
  <c r="R27" i="22"/>
  <c r="R76" i="21"/>
  <c r="R64" i="31"/>
  <c r="R94" i="19"/>
  <c r="R74" i="31"/>
  <c r="O74" i="31"/>
  <c r="P74" i="31" s="1"/>
  <c r="Q74" i="31" s="1"/>
  <c r="S74" i="31" s="1"/>
  <c r="U74" i="31" s="1"/>
  <c r="AT74" i="31" s="1"/>
  <c r="AX74" i="31" s="1"/>
  <c r="R93" i="31"/>
  <c r="R97" i="31"/>
  <c r="R46" i="20"/>
  <c r="R50" i="20"/>
  <c r="R78" i="31"/>
  <c r="R52" i="31"/>
  <c r="R37" i="31"/>
  <c r="R42" i="19"/>
  <c r="O42" i="19"/>
  <c r="R59" i="24"/>
  <c r="O59" i="24"/>
  <c r="P59" i="24" s="1"/>
  <c r="Q59" i="24" s="1"/>
  <c r="R36" i="19"/>
  <c r="R62" i="19"/>
  <c r="R90" i="17"/>
  <c r="O90" i="17"/>
  <c r="R68" i="15"/>
  <c r="R34" i="20"/>
  <c r="R31" i="20"/>
  <c r="R30" i="20"/>
  <c r="R38" i="20"/>
  <c r="R94" i="18"/>
  <c r="R82" i="19"/>
  <c r="R74" i="19"/>
  <c r="O74" i="19"/>
  <c r="P74" i="19" s="1"/>
  <c r="Q74" i="19" s="1"/>
  <c r="R79" i="19"/>
  <c r="R92" i="16"/>
  <c r="R93" i="15"/>
  <c r="R68" i="19"/>
  <c r="R59" i="19"/>
  <c r="R66" i="19"/>
  <c r="R35" i="18"/>
  <c r="R85" i="17"/>
  <c r="AX90" i="14"/>
  <c r="BA90" i="14"/>
  <c r="R96" i="17"/>
  <c r="R31" i="16"/>
  <c r="R96" i="15"/>
  <c r="R66" i="15"/>
  <c r="R98" i="14"/>
  <c r="R97" i="14"/>
  <c r="O91" i="14"/>
  <c r="R91" i="14"/>
  <c r="R80" i="13"/>
  <c r="R83" i="18"/>
  <c r="R84" i="18"/>
  <c r="R81" i="18"/>
  <c r="R47" i="18"/>
  <c r="R30" i="17"/>
  <c r="O27" i="17"/>
  <c r="P27" i="17" s="1"/>
  <c r="Q27" i="17" s="1"/>
  <c r="R27" i="17"/>
  <c r="R29" i="17"/>
  <c r="O29" i="17"/>
  <c r="P29" i="17" s="1"/>
  <c r="Q29" i="17" s="1"/>
  <c r="S29" i="17" s="1"/>
  <c r="U29" i="17" s="1"/>
  <c r="AQ29" i="17" s="1"/>
  <c r="AU29" i="17" s="1"/>
  <c r="R37" i="17"/>
  <c r="R98" i="13"/>
  <c r="AU42" i="17"/>
  <c r="R63" i="14"/>
  <c r="R101" i="13"/>
  <c r="R51" i="17"/>
  <c r="R43" i="17"/>
  <c r="O42" i="16"/>
  <c r="P42" i="16" s="1"/>
  <c r="Q42" i="16" s="1"/>
  <c r="S42" i="16" s="1"/>
  <c r="U42" i="16" s="1"/>
  <c r="AQ42" i="16" s="1"/>
  <c r="AU42" i="16" s="1"/>
  <c r="R42" i="16"/>
  <c r="R63" i="13"/>
  <c r="R69" i="13"/>
  <c r="R77" i="10"/>
  <c r="O77" i="10"/>
  <c r="R79" i="9"/>
  <c r="R63" i="16"/>
  <c r="R59" i="16"/>
  <c r="R34" i="15"/>
  <c r="R45" i="11"/>
  <c r="R38" i="10"/>
  <c r="R93" i="12"/>
  <c r="R36" i="12"/>
  <c r="R78" i="11"/>
  <c r="R49" i="11"/>
  <c r="R32" i="10"/>
  <c r="R78" i="9"/>
  <c r="R51" i="13"/>
  <c r="O43" i="14"/>
  <c r="P43" i="14" s="1"/>
  <c r="Q43" i="14" s="1"/>
  <c r="S43" i="14" s="1"/>
  <c r="U43" i="14" s="1"/>
  <c r="AQ43" i="14" s="1"/>
  <c r="AU43" i="14" s="1"/>
  <c r="R43" i="14"/>
  <c r="R80" i="11"/>
  <c r="R42" i="11"/>
  <c r="O42" i="11"/>
  <c r="R61" i="10"/>
  <c r="AX90" i="8"/>
  <c r="R65" i="7"/>
  <c r="R64" i="6"/>
  <c r="S58" i="12"/>
  <c r="U58" i="12" s="1"/>
  <c r="AB58" i="12" s="1"/>
  <c r="R34" i="11"/>
  <c r="R98" i="10"/>
  <c r="R99" i="10"/>
  <c r="R100" i="7"/>
  <c r="S74" i="12"/>
  <c r="U74" i="12" s="1"/>
  <c r="AT74" i="12" s="1"/>
  <c r="AX74" i="12" s="1"/>
  <c r="O75" i="12"/>
  <c r="R60" i="9"/>
  <c r="R49" i="9"/>
  <c r="R46" i="9"/>
  <c r="R63" i="6"/>
  <c r="R68" i="11"/>
  <c r="R58" i="11"/>
  <c r="O58" i="11"/>
  <c r="P58" i="11" s="1"/>
  <c r="Q58" i="11" s="1"/>
  <c r="S58" i="11" s="1"/>
  <c r="U58" i="11" s="1"/>
  <c r="AB58" i="11" s="1"/>
  <c r="AF58" i="11" s="1"/>
  <c r="R36" i="9"/>
  <c r="R45" i="8"/>
  <c r="R53" i="8"/>
  <c r="R94" i="4"/>
  <c r="R79" i="3"/>
  <c r="R31" i="3"/>
  <c r="S90" i="12"/>
  <c r="U90" i="12" s="1"/>
  <c r="AT90" i="12" s="1"/>
  <c r="R90" i="5"/>
  <c r="O90" i="5"/>
  <c r="P90" i="5" s="1"/>
  <c r="Q90" i="5" s="1"/>
  <c r="S90" i="5" s="1"/>
  <c r="U90" i="5" s="1"/>
  <c r="AT90" i="5" s="1"/>
  <c r="BA90" i="5" s="1"/>
  <c r="R64" i="4"/>
  <c r="R43" i="3"/>
  <c r="R34" i="2"/>
  <c r="R96" i="8"/>
  <c r="R99" i="8"/>
  <c r="R49" i="4"/>
  <c r="R29" i="9"/>
  <c r="R65" i="8"/>
  <c r="R61" i="8"/>
  <c r="R33" i="8"/>
  <c r="R94" i="6"/>
  <c r="R99" i="6"/>
  <c r="R107" i="5"/>
  <c r="R96" i="5"/>
  <c r="O74" i="5"/>
  <c r="P74" i="5" s="1"/>
  <c r="Q74" i="5" s="1"/>
  <c r="S74" i="5" s="1"/>
  <c r="U74" i="5" s="1"/>
  <c r="AT74" i="5" s="1"/>
  <c r="AX74" i="5" s="1"/>
  <c r="R74" i="5"/>
  <c r="R29" i="5"/>
  <c r="R81" i="4"/>
  <c r="R32" i="3"/>
  <c r="R51" i="1"/>
  <c r="R84" i="8"/>
  <c r="R78" i="8"/>
  <c r="R49" i="12"/>
  <c r="O42" i="12"/>
  <c r="P42" i="12" s="1"/>
  <c r="Q42" i="12" s="1"/>
  <c r="S42" i="12" s="1"/>
  <c r="U42" i="12" s="1"/>
  <c r="AQ42" i="12" s="1"/>
  <c r="AU42" i="12" s="1"/>
  <c r="R42" i="12"/>
  <c r="R47" i="12"/>
  <c r="R53" i="12"/>
  <c r="R49" i="10"/>
  <c r="R48" i="10"/>
  <c r="R95" i="5"/>
  <c r="R101" i="5"/>
  <c r="O76" i="10"/>
  <c r="P76" i="10" s="1"/>
  <c r="Q76" i="10" s="1"/>
  <c r="S76" i="10" s="1"/>
  <c r="U76" i="10" s="1"/>
  <c r="AT76" i="10" s="1"/>
  <c r="AX76" i="10" s="1"/>
  <c r="R53" i="4"/>
  <c r="R80" i="3"/>
  <c r="R50" i="3"/>
  <c r="R27" i="2"/>
  <c r="O27" i="2"/>
  <c r="P27" i="2" s="1"/>
  <c r="Q27" i="2" s="1"/>
  <c r="S27" i="2" s="1"/>
  <c r="U27" i="2" s="1"/>
  <c r="AQ27" i="2" s="1"/>
  <c r="AU27" i="2" s="1"/>
  <c r="R48" i="1"/>
  <c r="R44" i="1"/>
  <c r="S58" i="3"/>
  <c r="U58" i="3" s="1"/>
  <c r="AB58" i="3" s="1"/>
  <c r="AF58" i="3" s="1"/>
  <c r="R53" i="6"/>
  <c r="R52" i="6"/>
  <c r="R48" i="7"/>
  <c r="O42" i="5"/>
  <c r="P42" i="5" s="1"/>
  <c r="Q42" i="5" s="1"/>
  <c r="R42" i="5"/>
  <c r="R53" i="5"/>
  <c r="R45" i="5"/>
  <c r="R37" i="1"/>
  <c r="O27" i="1"/>
  <c r="P27" i="1" s="1"/>
  <c r="Q27" i="1" s="1"/>
  <c r="R27" i="1"/>
  <c r="R37" i="7"/>
  <c r="R32" i="7"/>
  <c r="O27" i="4"/>
  <c r="P27" i="4" s="1"/>
  <c r="Q27" i="4" s="1"/>
  <c r="S27" i="4" s="1"/>
  <c r="U27" i="4" s="1"/>
  <c r="AQ27" i="4" s="1"/>
  <c r="AU27" i="4" s="1"/>
  <c r="R27" i="4"/>
  <c r="R34" i="4"/>
  <c r="O75" i="2"/>
  <c r="R47" i="2"/>
  <c r="R48" i="2"/>
  <c r="R108" i="30"/>
  <c r="AX75" i="30"/>
  <c r="R62" i="30"/>
  <c r="R68" i="30"/>
  <c r="R110" i="29"/>
  <c r="R35" i="30"/>
  <c r="R107" i="29"/>
  <c r="R84" i="29"/>
  <c r="R49" i="30"/>
  <c r="R98" i="28"/>
  <c r="R110" i="28"/>
  <c r="R92" i="28"/>
  <c r="O60" i="29"/>
  <c r="R46" i="29"/>
  <c r="R52" i="29"/>
  <c r="R30" i="28"/>
  <c r="R80" i="27"/>
  <c r="R48" i="28"/>
  <c r="R96" i="26"/>
  <c r="R108" i="27"/>
  <c r="R44" i="27"/>
  <c r="O44" i="27"/>
  <c r="R63" i="26"/>
  <c r="R81" i="28"/>
  <c r="R97" i="27"/>
  <c r="R47" i="27"/>
  <c r="R33" i="27"/>
  <c r="R27" i="27"/>
  <c r="O27" i="27"/>
  <c r="P27" i="27" s="1"/>
  <c r="Q27" i="27" s="1"/>
  <c r="S27" i="27" s="1"/>
  <c r="U27" i="27" s="1"/>
  <c r="AQ27" i="27" s="1"/>
  <c r="AU27" i="27" s="1"/>
  <c r="R65" i="26"/>
  <c r="R32" i="27"/>
  <c r="R62" i="27"/>
  <c r="R69" i="27"/>
  <c r="R85" i="25"/>
  <c r="R74" i="25"/>
  <c r="O74" i="25"/>
  <c r="P74" i="25" s="1"/>
  <c r="Q74" i="25" s="1"/>
  <c r="S74" i="25" s="1"/>
  <c r="U74" i="25" s="1"/>
  <c r="AT74" i="25" s="1"/>
  <c r="R79" i="25"/>
  <c r="R68" i="25"/>
  <c r="R58" i="25"/>
  <c r="O58" i="25"/>
  <c r="P58" i="25" s="1"/>
  <c r="Q58" i="25" s="1"/>
  <c r="S58" i="25" s="1"/>
  <c r="U58" i="25" s="1"/>
  <c r="AB58" i="25" s="1"/>
  <c r="AF58" i="25" s="1"/>
  <c r="R32" i="26"/>
  <c r="R47" i="25"/>
  <c r="R45" i="25"/>
  <c r="R51" i="25"/>
  <c r="R100" i="23"/>
  <c r="R38" i="25"/>
  <c r="O27" i="25"/>
  <c r="P27" i="25" s="1"/>
  <c r="Q27" i="25" s="1"/>
  <c r="R27" i="25"/>
  <c r="R33" i="25"/>
  <c r="O43" i="24"/>
  <c r="P43" i="24" s="1"/>
  <c r="Q43" i="24" s="1"/>
  <c r="S43" i="24" s="1"/>
  <c r="U43" i="24" s="1"/>
  <c r="AQ43" i="24" s="1"/>
  <c r="AU43" i="24" s="1"/>
  <c r="R43" i="24"/>
  <c r="R96" i="22"/>
  <c r="R79" i="22"/>
  <c r="R44" i="24"/>
  <c r="R29" i="23"/>
  <c r="R30" i="23"/>
  <c r="R96" i="20"/>
  <c r="R42" i="22"/>
  <c r="O42" i="22"/>
  <c r="P42" i="22" s="1"/>
  <c r="Q42" i="22" s="1"/>
  <c r="S42" i="22" s="1"/>
  <c r="U42" i="22" s="1"/>
  <c r="AQ42" i="22" s="1"/>
  <c r="R50" i="22"/>
  <c r="R51" i="22"/>
  <c r="O91" i="21"/>
  <c r="P91" i="21" s="1"/>
  <c r="Q91" i="21" s="1"/>
  <c r="R91" i="21"/>
  <c r="R95" i="21"/>
  <c r="R37" i="21"/>
  <c r="R51" i="23"/>
  <c r="R32" i="22"/>
  <c r="R78" i="21"/>
  <c r="R27" i="21"/>
  <c r="O27" i="21"/>
  <c r="R29" i="21"/>
  <c r="O59" i="20"/>
  <c r="P59" i="20" s="1"/>
  <c r="Q59" i="20" s="1"/>
  <c r="R59" i="20"/>
  <c r="R66" i="20"/>
  <c r="R63" i="31"/>
  <c r="R62" i="18"/>
  <c r="R38" i="24"/>
  <c r="R30" i="24"/>
  <c r="R33" i="22"/>
  <c r="O92" i="19"/>
  <c r="R92" i="19"/>
  <c r="R81" i="31"/>
  <c r="R34" i="31"/>
  <c r="R99" i="31"/>
  <c r="BA91" i="19"/>
  <c r="R45" i="20"/>
  <c r="R43" i="20"/>
  <c r="O43" i="20"/>
  <c r="R32" i="31"/>
  <c r="R30" i="19"/>
  <c r="R52" i="19"/>
  <c r="O29" i="19"/>
  <c r="P29" i="19" s="1"/>
  <c r="Q29" i="19" s="1"/>
  <c r="S29" i="19" s="1"/>
  <c r="U29" i="19" s="1"/>
  <c r="AQ29" i="19" s="1"/>
  <c r="AU29" i="19" s="1"/>
  <c r="R29" i="19"/>
  <c r="R36" i="31"/>
  <c r="O61" i="24"/>
  <c r="R61" i="24"/>
  <c r="R66" i="24"/>
  <c r="R28" i="31"/>
  <c r="R48" i="19"/>
  <c r="R46" i="19"/>
  <c r="R80" i="19"/>
  <c r="R92" i="18"/>
  <c r="R34" i="18"/>
  <c r="R61" i="17"/>
  <c r="R80" i="14"/>
  <c r="R29" i="20"/>
  <c r="R28" i="20"/>
  <c r="R95" i="18"/>
  <c r="R81" i="17"/>
  <c r="R60" i="19"/>
  <c r="R33" i="18"/>
  <c r="R101" i="16"/>
  <c r="R37" i="16"/>
  <c r="R80" i="15"/>
  <c r="R79" i="17"/>
  <c r="R95" i="16"/>
  <c r="O29" i="16"/>
  <c r="R29" i="16"/>
  <c r="R99" i="14"/>
  <c r="R64" i="14"/>
  <c r="R74" i="18"/>
  <c r="O74" i="18"/>
  <c r="P74" i="18" s="1"/>
  <c r="Q74" i="18" s="1"/>
  <c r="S74" i="18" s="1"/>
  <c r="U74" i="18" s="1"/>
  <c r="AT74" i="18" s="1"/>
  <c r="AX74" i="18" s="1"/>
  <c r="R31" i="17"/>
  <c r="R96" i="13"/>
  <c r="R44" i="18"/>
  <c r="R49" i="18"/>
  <c r="R42" i="18"/>
  <c r="O42" i="18"/>
  <c r="R53" i="18"/>
  <c r="R94" i="13"/>
  <c r="O60" i="15"/>
  <c r="P60" i="15" s="1"/>
  <c r="Q60" i="15" s="1"/>
  <c r="S60" i="15" s="1"/>
  <c r="U60" i="15" s="1"/>
  <c r="AB60" i="15" s="1"/>
  <c r="AF60" i="15" s="1"/>
  <c r="O42" i="17"/>
  <c r="P42" i="17" s="1"/>
  <c r="Q42" i="17" s="1"/>
  <c r="S42" i="17" s="1"/>
  <c r="U42" i="17" s="1"/>
  <c r="AQ42" i="17" s="1"/>
  <c r="R42" i="17"/>
  <c r="R47" i="17"/>
  <c r="R53" i="17"/>
  <c r="R49" i="16"/>
  <c r="O59" i="13"/>
  <c r="P59" i="13" s="1"/>
  <c r="Q59" i="13" s="1"/>
  <c r="S59" i="13" s="1"/>
  <c r="U59" i="13" s="1"/>
  <c r="AB59" i="13" s="1"/>
  <c r="AF59" i="13" s="1"/>
  <c r="R59" i="13"/>
  <c r="R66" i="13"/>
  <c r="R31" i="12"/>
  <c r="R96" i="11"/>
  <c r="R79" i="11"/>
  <c r="R63" i="10"/>
  <c r="R100" i="9"/>
  <c r="R75" i="9"/>
  <c r="O75" i="9"/>
  <c r="R58" i="16"/>
  <c r="O58" i="16"/>
  <c r="P58" i="16" s="1"/>
  <c r="Q58" i="16" s="1"/>
  <c r="R60" i="16"/>
  <c r="R65" i="16"/>
  <c r="R36" i="15"/>
  <c r="R32" i="14"/>
  <c r="R38" i="12"/>
  <c r="R74" i="11"/>
  <c r="O74" i="11"/>
  <c r="P74" i="11" s="1"/>
  <c r="Q74" i="11" s="1"/>
  <c r="R45" i="14"/>
  <c r="R34" i="12"/>
  <c r="R85" i="10"/>
  <c r="R65" i="10"/>
  <c r="R53" i="13"/>
  <c r="R49" i="13"/>
  <c r="R42" i="13"/>
  <c r="O42" i="13"/>
  <c r="P42" i="13" s="1"/>
  <c r="Q42" i="13" s="1"/>
  <c r="S42" i="13" s="1"/>
  <c r="U42" i="13" s="1"/>
  <c r="AQ42" i="13" s="1"/>
  <c r="AU42" i="13" s="1"/>
  <c r="R53" i="11"/>
  <c r="O42" i="14"/>
  <c r="P42" i="14" s="1"/>
  <c r="Q42" i="14" s="1"/>
  <c r="R42" i="14"/>
  <c r="R47" i="14"/>
  <c r="R53" i="14"/>
  <c r="P77" i="13"/>
  <c r="Q77" i="13" s="1"/>
  <c r="S77" i="13" s="1"/>
  <c r="U77" i="13" s="1"/>
  <c r="AT77" i="13" s="1"/>
  <c r="AX77" i="13" s="1"/>
  <c r="R37" i="10"/>
  <c r="R80" i="9"/>
  <c r="R38" i="11"/>
  <c r="R36" i="11"/>
  <c r="R33" i="11"/>
  <c r="R100" i="10"/>
  <c r="R98" i="7"/>
  <c r="O58" i="7"/>
  <c r="R58" i="7"/>
  <c r="R65" i="6"/>
  <c r="R53" i="15"/>
  <c r="R46" i="15"/>
  <c r="R52" i="15"/>
  <c r="R44" i="15"/>
  <c r="R61" i="9"/>
  <c r="R62" i="6"/>
  <c r="R62" i="11"/>
  <c r="R69" i="11"/>
  <c r="R38" i="9"/>
  <c r="R98" i="8"/>
  <c r="R79" i="8"/>
  <c r="R47" i="8"/>
  <c r="R50" i="8"/>
  <c r="R44" i="8"/>
  <c r="R77" i="5"/>
  <c r="O58" i="5"/>
  <c r="P58" i="5" s="1"/>
  <c r="Q58" i="5" s="1"/>
  <c r="R58" i="5"/>
  <c r="R92" i="4"/>
  <c r="R47" i="4"/>
  <c r="R29" i="3"/>
  <c r="R47" i="1"/>
  <c r="R28" i="9"/>
  <c r="O28" i="9"/>
  <c r="P28" i="9" s="1"/>
  <c r="Q28" i="9" s="1"/>
  <c r="S28" i="9" s="1"/>
  <c r="U28" i="9" s="1"/>
  <c r="AQ28" i="9" s="1"/>
  <c r="AU28" i="9" s="1"/>
  <c r="R59" i="5"/>
  <c r="O59" i="5"/>
  <c r="P59" i="5" s="1"/>
  <c r="Q59" i="5" s="1"/>
  <c r="S59" i="5" s="1"/>
  <c r="U59" i="5" s="1"/>
  <c r="AB59" i="5" s="1"/>
  <c r="AF59" i="5" s="1"/>
  <c r="R101" i="4"/>
  <c r="R100" i="3"/>
  <c r="R38" i="3"/>
  <c r="R32" i="2"/>
  <c r="R67" i="8"/>
  <c r="R35" i="8"/>
  <c r="R110" i="5"/>
  <c r="R67" i="5"/>
  <c r="O27" i="5"/>
  <c r="P27" i="5" s="1"/>
  <c r="Q27" i="5" s="1"/>
  <c r="R27" i="5"/>
  <c r="O58" i="4"/>
  <c r="R58" i="4"/>
  <c r="R78" i="3"/>
  <c r="R47" i="3"/>
  <c r="R45" i="12"/>
  <c r="R46" i="10"/>
  <c r="R43" i="10"/>
  <c r="R97" i="5"/>
  <c r="R50" i="4"/>
  <c r="R81" i="3"/>
  <c r="R64" i="5"/>
  <c r="R100" i="4"/>
  <c r="R69" i="4"/>
  <c r="R45" i="3"/>
  <c r="R50" i="6"/>
  <c r="R43" i="6"/>
  <c r="O43" i="6"/>
  <c r="P43" i="6" s="1"/>
  <c r="Q43" i="6" s="1"/>
  <c r="S43" i="6" s="1"/>
  <c r="U43" i="6" s="1"/>
  <c r="AQ43" i="6" s="1"/>
  <c r="AU43" i="6" s="1"/>
  <c r="R46" i="6"/>
  <c r="R53" i="7"/>
  <c r="R46" i="7"/>
  <c r="R52" i="7"/>
  <c r="R47" i="5"/>
  <c r="R50" i="5"/>
  <c r="R51" i="5"/>
  <c r="R29" i="1"/>
  <c r="R28" i="1"/>
  <c r="R28" i="7"/>
  <c r="R38" i="7"/>
  <c r="R34" i="7"/>
  <c r="R31" i="4"/>
  <c r="R36" i="4"/>
  <c r="O91" i="1"/>
  <c r="R50" i="2"/>
  <c r="R115" i="30"/>
  <c r="R100" i="30"/>
  <c r="R90" i="30"/>
  <c r="O90" i="30"/>
  <c r="O76" i="30"/>
  <c r="R76" i="30"/>
  <c r="R63" i="30"/>
  <c r="R65" i="30"/>
  <c r="O106" i="29"/>
  <c r="P106" i="29" s="1"/>
  <c r="Q106" i="29" s="1"/>
  <c r="S106" i="29" s="1"/>
  <c r="U106" i="29" s="1"/>
  <c r="AT106" i="29" s="1"/>
  <c r="AX106" i="29" s="1"/>
  <c r="R106" i="29"/>
  <c r="R37" i="30"/>
  <c r="R29" i="30"/>
  <c r="R114" i="29"/>
  <c r="R48" i="30"/>
  <c r="R47" i="30"/>
  <c r="R31" i="29"/>
  <c r="R96" i="28"/>
  <c r="R106" i="28"/>
  <c r="O106" i="28"/>
  <c r="S59" i="29"/>
  <c r="U59" i="29" s="1"/>
  <c r="AB59" i="29" s="1"/>
  <c r="R32" i="29"/>
  <c r="R101" i="28"/>
  <c r="AU27" i="29"/>
  <c r="AX74" i="28"/>
  <c r="R50" i="29"/>
  <c r="R68" i="28"/>
  <c r="R45" i="28"/>
  <c r="AX91" i="26"/>
  <c r="BA91" i="26"/>
  <c r="R113" i="27"/>
  <c r="R107" i="27"/>
  <c r="R116" i="27"/>
  <c r="R93" i="27"/>
  <c r="R62" i="26"/>
  <c r="R77" i="28"/>
  <c r="R78" i="28"/>
  <c r="R84" i="28"/>
  <c r="R99" i="27"/>
  <c r="R43" i="27"/>
  <c r="O43" i="27"/>
  <c r="P43" i="27" s="1"/>
  <c r="Q43" i="27" s="1"/>
  <c r="S43" i="27" s="1"/>
  <c r="U43" i="27" s="1"/>
  <c r="AQ43" i="27" s="1"/>
  <c r="R53" i="27"/>
  <c r="R83" i="26"/>
  <c r="R34" i="27"/>
  <c r="R66" i="27"/>
  <c r="R63" i="27"/>
  <c r="R52" i="26"/>
  <c r="R64" i="25"/>
  <c r="R51" i="26"/>
  <c r="R69" i="25"/>
  <c r="R33" i="26"/>
  <c r="R30" i="26"/>
  <c r="R34" i="26"/>
  <c r="R38" i="26"/>
  <c r="R78" i="24"/>
  <c r="R48" i="25"/>
  <c r="R50" i="25"/>
  <c r="O91" i="24"/>
  <c r="R91" i="24"/>
  <c r="R90" i="24"/>
  <c r="O90" i="24"/>
  <c r="P90" i="24" s="1"/>
  <c r="Q90" i="24" s="1"/>
  <c r="R80" i="23"/>
  <c r="R75" i="23"/>
  <c r="O75" i="23"/>
  <c r="R35" i="25"/>
  <c r="R64" i="22"/>
  <c r="O75" i="22"/>
  <c r="P75" i="22" s="1"/>
  <c r="Q75" i="22" s="1"/>
  <c r="S75" i="22" s="1"/>
  <c r="U75" i="22" s="1"/>
  <c r="AT75" i="22" s="1"/>
  <c r="AX75" i="22" s="1"/>
  <c r="R75" i="22"/>
  <c r="R51" i="24"/>
  <c r="R61" i="23"/>
  <c r="R31" i="23"/>
  <c r="R35" i="23"/>
  <c r="R49" i="22"/>
  <c r="R36" i="22"/>
  <c r="R97" i="21"/>
  <c r="R32" i="21"/>
  <c r="R47" i="23"/>
  <c r="R48" i="23"/>
  <c r="R42" i="23"/>
  <c r="O42" i="23"/>
  <c r="P42" i="23" s="1"/>
  <c r="Q42" i="23" s="1"/>
  <c r="S42" i="23" s="1"/>
  <c r="U42" i="23" s="1"/>
  <c r="AQ42" i="23" s="1"/>
  <c r="AU42" i="23" s="1"/>
  <c r="R31" i="21"/>
  <c r="R77" i="20"/>
  <c r="R75" i="20"/>
  <c r="R60" i="20"/>
  <c r="O60" i="20"/>
  <c r="R62" i="31"/>
  <c r="O60" i="22"/>
  <c r="R81" i="21"/>
  <c r="R64" i="18"/>
  <c r="R85" i="31"/>
  <c r="R33" i="31"/>
  <c r="R52" i="20"/>
  <c r="R28" i="19"/>
  <c r="O28" i="19"/>
  <c r="P28" i="19" s="1"/>
  <c r="Q28" i="19" s="1"/>
  <c r="S28" i="19" s="1"/>
  <c r="U28" i="19" s="1"/>
  <c r="AQ28" i="19" s="1"/>
  <c r="AU28" i="19" s="1"/>
  <c r="O42" i="31"/>
  <c r="P42" i="31" s="1"/>
  <c r="Q42" i="31" s="1"/>
  <c r="R42" i="31"/>
  <c r="R35" i="31"/>
  <c r="R38" i="31"/>
  <c r="R64" i="24"/>
  <c r="R32" i="18"/>
  <c r="R80" i="16"/>
  <c r="O90" i="15"/>
  <c r="R90" i="15"/>
  <c r="R61" i="15"/>
  <c r="R27" i="20"/>
  <c r="O27" i="20"/>
  <c r="P27" i="20" s="1"/>
  <c r="Q27" i="20" s="1"/>
  <c r="R93" i="18"/>
  <c r="R97" i="18"/>
  <c r="R76" i="19"/>
  <c r="R64" i="17"/>
  <c r="R84" i="16"/>
  <c r="O28" i="16"/>
  <c r="P28" i="16" s="1"/>
  <c r="Q28" i="16" s="1"/>
  <c r="R28" i="16"/>
  <c r="R81" i="15"/>
  <c r="R64" i="15"/>
  <c r="R35" i="16"/>
  <c r="R83" i="14"/>
  <c r="R100" i="17"/>
  <c r="R82" i="14"/>
  <c r="AU27" i="16"/>
  <c r="R85" i="18"/>
  <c r="R77" i="18"/>
  <c r="R67" i="14"/>
  <c r="O76" i="16"/>
  <c r="R43" i="16"/>
  <c r="O43" i="16"/>
  <c r="P43" i="16" s="1"/>
  <c r="Q43" i="16" s="1"/>
  <c r="S43" i="16" s="1"/>
  <c r="U43" i="16" s="1"/>
  <c r="AQ43" i="16" s="1"/>
  <c r="AU43" i="16" s="1"/>
  <c r="R61" i="14"/>
  <c r="R65" i="14"/>
  <c r="R92" i="13"/>
  <c r="R45" i="17"/>
  <c r="AU42" i="15"/>
  <c r="O90" i="13"/>
  <c r="P90" i="13" s="1"/>
  <c r="Q90" i="13" s="1"/>
  <c r="R90" i="13"/>
  <c r="R44" i="17"/>
  <c r="R46" i="16"/>
  <c r="R48" i="16"/>
  <c r="R60" i="13"/>
  <c r="R46" i="13"/>
  <c r="R63" i="12"/>
  <c r="R29" i="12"/>
  <c r="R62" i="10"/>
  <c r="R98" i="9"/>
  <c r="R61" i="16"/>
  <c r="R30" i="15"/>
  <c r="R34" i="14"/>
  <c r="R38" i="14"/>
  <c r="R33" i="14"/>
  <c r="R84" i="11"/>
  <c r="AX75" i="13"/>
  <c r="R33" i="13"/>
  <c r="R92" i="12"/>
  <c r="R32" i="12"/>
  <c r="O90" i="11"/>
  <c r="R90" i="11"/>
  <c r="R101" i="9"/>
  <c r="P74" i="14"/>
  <c r="Q74" i="14" s="1"/>
  <c r="S74" i="14" s="1"/>
  <c r="U74" i="14" s="1"/>
  <c r="AT74" i="14" s="1"/>
  <c r="AX74" i="14" s="1"/>
  <c r="R44" i="14"/>
  <c r="R37" i="12"/>
  <c r="R35" i="10"/>
  <c r="R91" i="7"/>
  <c r="O91" i="7"/>
  <c r="R30" i="6"/>
  <c r="R35" i="11"/>
  <c r="R90" i="10"/>
  <c r="O90" i="10"/>
  <c r="P90" i="10" s="1"/>
  <c r="Q90" i="10" s="1"/>
  <c r="S90" i="10" s="1"/>
  <c r="U90" i="10" s="1"/>
  <c r="AT90" i="10" s="1"/>
  <c r="BA90" i="10" s="1"/>
  <c r="R96" i="7"/>
  <c r="O59" i="12"/>
  <c r="R48" i="15"/>
  <c r="S28" i="10"/>
  <c r="U28" i="10" s="1"/>
  <c r="AQ28" i="10" s="1"/>
  <c r="AU28" i="10" s="1"/>
  <c r="R67" i="9"/>
  <c r="R52" i="9"/>
  <c r="R45" i="9"/>
  <c r="R51" i="9"/>
  <c r="R64" i="7"/>
  <c r="R63" i="11"/>
  <c r="R59" i="11"/>
  <c r="O59" i="11"/>
  <c r="P59" i="11" s="1"/>
  <c r="Q59" i="11" s="1"/>
  <c r="S59" i="11" s="1"/>
  <c r="U59" i="11" s="1"/>
  <c r="AB59" i="11" s="1"/>
  <c r="AF59" i="11" s="1"/>
  <c r="R66" i="11"/>
  <c r="O27" i="9"/>
  <c r="P27" i="9" s="1"/>
  <c r="Q27" i="9" s="1"/>
  <c r="R27" i="9"/>
  <c r="R33" i="9"/>
  <c r="O43" i="8"/>
  <c r="P43" i="8" s="1"/>
  <c r="Q43" i="8" s="1"/>
  <c r="S43" i="8" s="1"/>
  <c r="U43" i="8" s="1"/>
  <c r="AQ43" i="8" s="1"/>
  <c r="AU43" i="8" s="1"/>
  <c r="R43" i="8"/>
  <c r="R98" i="5"/>
  <c r="R82" i="5"/>
  <c r="R90" i="4"/>
  <c r="O90" i="4"/>
  <c r="P90" i="4" s="1"/>
  <c r="Q90" i="4" s="1"/>
  <c r="O74" i="3"/>
  <c r="P74" i="3" s="1"/>
  <c r="Q74" i="3" s="1"/>
  <c r="R74" i="3"/>
  <c r="R27" i="3"/>
  <c r="O27" i="3"/>
  <c r="P27" i="3" s="1"/>
  <c r="Q27" i="3" s="1"/>
  <c r="S27" i="3" s="1"/>
  <c r="U27" i="3" s="1"/>
  <c r="AQ27" i="3" s="1"/>
  <c r="AU27" i="3" s="1"/>
  <c r="BA90" i="9"/>
  <c r="R37" i="5"/>
  <c r="R98" i="3"/>
  <c r="R53" i="3"/>
  <c r="R101" i="8"/>
  <c r="R68" i="8"/>
  <c r="R29" i="8"/>
  <c r="R37" i="8"/>
  <c r="R93" i="6"/>
  <c r="R93" i="5"/>
  <c r="O76" i="4"/>
  <c r="R76" i="4"/>
  <c r="R51" i="4"/>
  <c r="R94" i="3"/>
  <c r="R63" i="3"/>
  <c r="R46" i="1"/>
  <c r="R77" i="8"/>
  <c r="R83" i="8"/>
  <c r="O76" i="3"/>
  <c r="P76" i="3" s="1"/>
  <c r="Q76" i="3" s="1"/>
  <c r="S76" i="3" s="1"/>
  <c r="U76" i="3" s="1"/>
  <c r="AT76" i="3" s="1"/>
  <c r="AX76" i="3" s="1"/>
  <c r="R76" i="3"/>
  <c r="O59" i="10"/>
  <c r="O42" i="10"/>
  <c r="P42" i="10" s="1"/>
  <c r="Q42" i="10" s="1"/>
  <c r="R42" i="10"/>
  <c r="R47" i="10"/>
  <c r="R53" i="10"/>
  <c r="R75" i="8"/>
  <c r="O75" i="8"/>
  <c r="P75" i="8" s="1"/>
  <c r="Q75" i="8" s="1"/>
  <c r="S75" i="8" s="1"/>
  <c r="U75" i="8" s="1"/>
  <c r="AT75" i="8" s="1"/>
  <c r="AX75" i="8" s="1"/>
  <c r="R99" i="5"/>
  <c r="R69" i="5"/>
  <c r="R45" i="4"/>
  <c r="R83" i="5"/>
  <c r="R98" i="4"/>
  <c r="R68" i="4"/>
  <c r="R48" i="4"/>
  <c r="R93" i="3"/>
  <c r="R75" i="3"/>
  <c r="O75" i="3"/>
  <c r="P75" i="3" s="1"/>
  <c r="Q75" i="3" s="1"/>
  <c r="S75" i="3" s="1"/>
  <c r="U75" i="3" s="1"/>
  <c r="AT75" i="3" s="1"/>
  <c r="AX75" i="3" s="1"/>
  <c r="R37" i="3"/>
  <c r="R43" i="1"/>
  <c r="R44" i="4"/>
  <c r="R45" i="6"/>
  <c r="R49" i="6"/>
  <c r="O92" i="2"/>
  <c r="R43" i="7"/>
  <c r="O43" i="5"/>
  <c r="P43" i="5" s="1"/>
  <c r="Q43" i="5" s="1"/>
  <c r="R43" i="5"/>
  <c r="O44" i="5"/>
  <c r="P44" i="5" s="1"/>
  <c r="Q44" i="5" s="1"/>
  <c r="R44" i="5"/>
  <c r="R38" i="1"/>
  <c r="R33" i="1"/>
  <c r="R30" i="1"/>
  <c r="R32" i="1"/>
  <c r="R36" i="7"/>
  <c r="AX90" i="2"/>
  <c r="O75" i="4"/>
  <c r="P75" i="4" s="1"/>
  <c r="Q75" i="4" s="1"/>
  <c r="S75" i="4" s="1"/>
  <c r="U75" i="4" s="1"/>
  <c r="AT75" i="4" s="1"/>
  <c r="AX75" i="4" s="1"/>
  <c r="O60" i="2"/>
  <c r="R52" i="2"/>
  <c r="R53" i="2"/>
  <c r="O59" i="1"/>
  <c r="R99" i="30"/>
  <c r="R98" i="30"/>
  <c r="R110" i="30"/>
  <c r="R78" i="30"/>
  <c r="R80" i="30"/>
  <c r="R58" i="30"/>
  <c r="O58" i="30"/>
  <c r="R30" i="30"/>
  <c r="R31" i="30"/>
  <c r="R108" i="29"/>
  <c r="R111" i="29"/>
  <c r="R68" i="29"/>
  <c r="R46" i="30"/>
  <c r="R111" i="28"/>
  <c r="R30" i="29"/>
  <c r="R34" i="29"/>
  <c r="R38" i="29"/>
  <c r="R51" i="29"/>
  <c r="R43" i="29"/>
  <c r="O43" i="29"/>
  <c r="R65" i="28"/>
  <c r="R28" i="28"/>
  <c r="O28" i="28"/>
  <c r="P28" i="28" s="1"/>
  <c r="Q28" i="28" s="1"/>
  <c r="S28" i="28" s="1"/>
  <c r="U28" i="28" s="1"/>
  <c r="AQ28" i="28" s="1"/>
  <c r="AU28" i="28" s="1"/>
  <c r="R33" i="28"/>
  <c r="R61" i="28"/>
  <c r="R69" i="28"/>
  <c r="R38" i="28"/>
  <c r="R53" i="28"/>
  <c r="R50" i="28"/>
  <c r="S42" i="28"/>
  <c r="U42" i="28" s="1"/>
  <c r="AQ42" i="28" s="1"/>
  <c r="AU42" i="28" s="1"/>
  <c r="O106" i="27"/>
  <c r="P106" i="27" s="1"/>
  <c r="Q106" i="27" s="1"/>
  <c r="R106" i="27"/>
  <c r="O76" i="27"/>
  <c r="R28" i="27"/>
  <c r="R38" i="27"/>
  <c r="R46" i="27"/>
  <c r="R52" i="27"/>
  <c r="R64" i="26"/>
  <c r="R94" i="25"/>
  <c r="R79" i="26"/>
  <c r="R36" i="27"/>
  <c r="R59" i="27"/>
  <c r="AU43" i="27"/>
  <c r="R48" i="26"/>
  <c r="R81" i="25"/>
  <c r="R46" i="26"/>
  <c r="R80" i="25"/>
  <c r="R50" i="26"/>
  <c r="R59" i="25"/>
  <c r="O59" i="25"/>
  <c r="P59" i="25" s="1"/>
  <c r="Q59" i="25" s="1"/>
  <c r="R66" i="25"/>
  <c r="R28" i="26"/>
  <c r="R36" i="26"/>
  <c r="R42" i="25"/>
  <c r="O42" i="25"/>
  <c r="P42" i="25" s="1"/>
  <c r="Q42" i="25" s="1"/>
  <c r="S42" i="25" s="1"/>
  <c r="U42" i="25" s="1"/>
  <c r="AQ42" i="25" s="1"/>
  <c r="AU42" i="25" s="1"/>
  <c r="R44" i="25"/>
  <c r="R74" i="24"/>
  <c r="O74" i="24"/>
  <c r="R98" i="23"/>
  <c r="R28" i="25"/>
  <c r="R37" i="25"/>
  <c r="R93" i="22"/>
  <c r="O59" i="26"/>
  <c r="R91" i="22"/>
  <c r="O91" i="22"/>
  <c r="R66" i="22"/>
  <c r="R45" i="24"/>
  <c r="R49" i="24"/>
  <c r="R60" i="23"/>
  <c r="R65" i="23"/>
  <c r="R38" i="23"/>
  <c r="R52" i="22"/>
  <c r="R98" i="21"/>
  <c r="R99" i="21"/>
  <c r="R85" i="20"/>
  <c r="R50" i="23"/>
  <c r="R49" i="23"/>
  <c r="O75" i="21"/>
  <c r="P75" i="21" s="1"/>
  <c r="Q75" i="21" s="1"/>
  <c r="R75" i="21"/>
  <c r="R74" i="20"/>
  <c r="O74" i="20"/>
  <c r="P74" i="20" s="1"/>
  <c r="Q74" i="20" s="1"/>
  <c r="S74" i="20" s="1"/>
  <c r="U74" i="20" s="1"/>
  <c r="AT74" i="20" s="1"/>
  <c r="AX74" i="20" s="1"/>
  <c r="R79" i="20"/>
  <c r="R64" i="20"/>
  <c r="R34" i="24"/>
  <c r="R33" i="24"/>
  <c r="R79" i="21"/>
  <c r="P58" i="21"/>
  <c r="Q58" i="21" s="1"/>
  <c r="S58" i="21" s="1"/>
  <c r="U58" i="21" s="1"/>
  <c r="AB58" i="21" s="1"/>
  <c r="AF58" i="21" s="1"/>
  <c r="BA91" i="20"/>
  <c r="R77" i="31"/>
  <c r="R84" i="31"/>
  <c r="R100" i="31"/>
  <c r="R92" i="31"/>
  <c r="R35" i="19"/>
  <c r="R48" i="20"/>
  <c r="R51" i="20"/>
  <c r="R48" i="31"/>
  <c r="R33" i="19"/>
  <c r="R68" i="24"/>
  <c r="R46" i="31"/>
  <c r="R45" i="19"/>
  <c r="R51" i="19"/>
  <c r="R78" i="17"/>
  <c r="R32" i="20"/>
  <c r="R35" i="20"/>
  <c r="R90" i="18"/>
  <c r="O90" i="18"/>
  <c r="R99" i="18"/>
  <c r="R100" i="16"/>
  <c r="R85" i="19"/>
  <c r="R84" i="19"/>
  <c r="R61" i="19"/>
  <c r="R69" i="19"/>
  <c r="R67" i="19"/>
  <c r="R80" i="17"/>
  <c r="R33" i="16"/>
  <c r="R77" i="19"/>
  <c r="O75" i="17"/>
  <c r="P75" i="17" s="1"/>
  <c r="Q75" i="17" s="1"/>
  <c r="S75" i="17" s="1"/>
  <c r="U75" i="17" s="1"/>
  <c r="AT75" i="17" s="1"/>
  <c r="AX75" i="17" s="1"/>
  <c r="R75" i="17"/>
  <c r="R99" i="16"/>
  <c r="AB58" i="17"/>
  <c r="AF58" i="17" s="1"/>
  <c r="R47" i="16"/>
  <c r="R90" i="14"/>
  <c r="O90" i="14"/>
  <c r="P90" i="14" s="1"/>
  <c r="Q90" i="14" s="1"/>
  <c r="S90" i="14" s="1"/>
  <c r="U90" i="14" s="1"/>
  <c r="AT90" i="14" s="1"/>
  <c r="R60" i="14"/>
  <c r="O75" i="18"/>
  <c r="P75" i="18" s="1"/>
  <c r="Q75" i="18" s="1"/>
  <c r="S75" i="18" s="1"/>
  <c r="U75" i="18" s="1"/>
  <c r="AT75" i="18" s="1"/>
  <c r="AX75" i="18" s="1"/>
  <c r="R75" i="18"/>
  <c r="R82" i="18"/>
  <c r="R50" i="17"/>
  <c r="R32" i="17"/>
  <c r="R46" i="18"/>
  <c r="AU28" i="15"/>
  <c r="R94" i="14"/>
  <c r="R83" i="13"/>
  <c r="R45" i="16"/>
  <c r="R52" i="16"/>
  <c r="R61" i="13"/>
  <c r="R43" i="13"/>
  <c r="O43" i="13"/>
  <c r="P43" i="13" s="1"/>
  <c r="Q43" i="13" s="1"/>
  <c r="S43" i="13" s="1"/>
  <c r="U43" i="13" s="1"/>
  <c r="AQ43" i="13" s="1"/>
  <c r="AU43" i="13" s="1"/>
  <c r="R62" i="12"/>
  <c r="R75" i="11"/>
  <c r="O75" i="11"/>
  <c r="AF58" i="10"/>
  <c r="R96" i="9"/>
  <c r="R67" i="16"/>
  <c r="R29" i="15"/>
  <c r="R33" i="15"/>
  <c r="R36" i="14"/>
  <c r="R35" i="14"/>
  <c r="R64" i="10"/>
  <c r="R35" i="13"/>
  <c r="R32" i="13"/>
  <c r="O91" i="12"/>
  <c r="P91" i="12" s="1"/>
  <c r="Q91" i="12" s="1"/>
  <c r="R91" i="12"/>
  <c r="R44" i="11"/>
  <c r="R45" i="13"/>
  <c r="R48" i="11"/>
  <c r="R35" i="12"/>
  <c r="R85" i="11"/>
  <c r="R52" i="11"/>
  <c r="R69" i="10"/>
  <c r="R33" i="10"/>
  <c r="R82" i="6"/>
  <c r="R28" i="6"/>
  <c r="O28" i="6"/>
  <c r="O27" i="11"/>
  <c r="P27" i="11" s="1"/>
  <c r="Q27" i="11" s="1"/>
  <c r="S27" i="11" s="1"/>
  <c r="U27" i="11" s="1"/>
  <c r="AQ27" i="11" s="1"/>
  <c r="AU27" i="11" s="1"/>
  <c r="R27" i="11"/>
  <c r="R29" i="11"/>
  <c r="R37" i="11"/>
  <c r="R30" i="11"/>
  <c r="R91" i="10"/>
  <c r="O92" i="9"/>
  <c r="R48" i="9"/>
  <c r="R81" i="6"/>
  <c r="R51" i="15"/>
  <c r="R43" i="15"/>
  <c r="R49" i="15"/>
  <c r="R68" i="9"/>
  <c r="R58" i="9"/>
  <c r="O58" i="9"/>
  <c r="P58" i="9" s="1"/>
  <c r="Q58" i="9" s="1"/>
  <c r="S58" i="9" s="1"/>
  <c r="U58" i="9" s="1"/>
  <c r="AB58" i="9" s="1"/>
  <c r="O43" i="9"/>
  <c r="P43" i="9" s="1"/>
  <c r="Q43" i="9" s="1"/>
  <c r="R43" i="9"/>
  <c r="R50" i="9"/>
  <c r="R60" i="11"/>
  <c r="R35" i="9"/>
  <c r="R30" i="9"/>
  <c r="R76" i="8"/>
  <c r="R49" i="8"/>
  <c r="R63" i="4"/>
  <c r="R42" i="4"/>
  <c r="O42" i="4"/>
  <c r="P42" i="4" s="1"/>
  <c r="Q42" i="4" s="1"/>
  <c r="S42" i="4" s="1"/>
  <c r="U42" i="4" s="1"/>
  <c r="AQ42" i="4" s="1"/>
  <c r="AU42" i="4" s="1"/>
  <c r="R49" i="3"/>
  <c r="R42" i="1"/>
  <c r="O42" i="1"/>
  <c r="P42" i="1" s="1"/>
  <c r="Q42" i="1" s="1"/>
  <c r="O42" i="8"/>
  <c r="P42" i="8" s="1"/>
  <c r="Q42" i="8" s="1"/>
  <c r="R42" i="8"/>
  <c r="R76" i="5"/>
  <c r="R35" i="5"/>
  <c r="R52" i="4"/>
  <c r="R96" i="3"/>
  <c r="R94" i="8"/>
  <c r="R62" i="8"/>
  <c r="R69" i="8"/>
  <c r="R28" i="8"/>
  <c r="O28" i="8"/>
  <c r="P28" i="8" s="1"/>
  <c r="Q28" i="8" s="1"/>
  <c r="R31" i="8"/>
  <c r="R115" i="5"/>
  <c r="O60" i="5"/>
  <c r="P60" i="5" s="1"/>
  <c r="Q60" i="5" s="1"/>
  <c r="R60" i="5"/>
  <c r="R99" i="4"/>
  <c r="R92" i="3"/>
  <c r="R62" i="3"/>
  <c r="O42" i="3"/>
  <c r="P42" i="3" s="1"/>
  <c r="Q42" i="3" s="1"/>
  <c r="R42" i="3"/>
  <c r="R74" i="8"/>
  <c r="O74" i="8"/>
  <c r="P74" i="8" s="1"/>
  <c r="Q74" i="8" s="1"/>
  <c r="R82" i="8"/>
  <c r="R46" i="12"/>
  <c r="R52" i="12"/>
  <c r="O75" i="7"/>
  <c r="R68" i="5"/>
  <c r="R30" i="3"/>
  <c r="R80" i="5"/>
  <c r="R96" i="4"/>
  <c r="R91" i="3"/>
  <c r="R35" i="3"/>
  <c r="R44" i="6"/>
  <c r="R48" i="6"/>
  <c r="R51" i="6"/>
  <c r="O60" i="3"/>
  <c r="R45" i="7"/>
  <c r="R47" i="7"/>
  <c r="R51" i="7"/>
  <c r="R34" i="1"/>
  <c r="R35" i="7"/>
  <c r="R27" i="7"/>
  <c r="O27" i="7"/>
  <c r="P27" i="7" s="1"/>
  <c r="Q27" i="7" s="1"/>
  <c r="S27" i="7" s="1"/>
  <c r="U27" i="7" s="1"/>
  <c r="AQ27" i="7" s="1"/>
  <c r="AU27" i="7" s="1"/>
  <c r="R30" i="7"/>
  <c r="R33" i="4"/>
  <c r="R29" i="4"/>
  <c r="O76" i="1"/>
  <c r="R44" i="2"/>
  <c r="R46" i="2"/>
  <c r="R45" i="2"/>
  <c r="R97" i="30"/>
  <c r="R112" i="30"/>
  <c r="R96" i="30"/>
  <c r="R61" i="30"/>
  <c r="R91" i="29"/>
  <c r="O91" i="29"/>
  <c r="P91" i="29" s="1"/>
  <c r="Q91" i="29" s="1"/>
  <c r="S91" i="29" s="1"/>
  <c r="U91" i="29" s="1"/>
  <c r="AT91" i="29" s="1"/>
  <c r="BA91" i="29" s="1"/>
  <c r="R27" i="30"/>
  <c r="O27" i="30"/>
  <c r="P27" i="30" s="1"/>
  <c r="Q27" i="30" s="1"/>
  <c r="R32" i="30"/>
  <c r="R113" i="29"/>
  <c r="R101" i="29"/>
  <c r="R94" i="29"/>
  <c r="AX75" i="29"/>
  <c r="R64" i="29"/>
  <c r="R69" i="29"/>
  <c r="R43" i="30"/>
  <c r="O43" i="30"/>
  <c r="P43" i="30" s="1"/>
  <c r="Q43" i="30" s="1"/>
  <c r="R44" i="30"/>
  <c r="O44" i="30"/>
  <c r="R50" i="30"/>
  <c r="R51" i="30"/>
  <c r="O28" i="29"/>
  <c r="P28" i="29" s="1"/>
  <c r="Q28" i="29" s="1"/>
  <c r="R28" i="29"/>
  <c r="R29" i="29"/>
  <c r="R36" i="29"/>
  <c r="O90" i="28"/>
  <c r="R90" i="28"/>
  <c r="R45" i="29"/>
  <c r="O42" i="29"/>
  <c r="P42" i="29" s="1"/>
  <c r="Q42" i="29" s="1"/>
  <c r="R42" i="29"/>
  <c r="R47" i="29"/>
  <c r="R64" i="28"/>
  <c r="R35" i="28"/>
  <c r="R32" i="28"/>
  <c r="R59" i="28"/>
  <c r="R34" i="28"/>
  <c r="R44" i="28"/>
  <c r="O44" i="28"/>
  <c r="P44" i="28" s="1"/>
  <c r="Q44" i="28" s="1"/>
  <c r="R115" i="27"/>
  <c r="S27" i="28"/>
  <c r="U27" i="28" s="1"/>
  <c r="AQ27" i="28" s="1"/>
  <c r="AU27" i="28" s="1"/>
  <c r="R110" i="27"/>
  <c r="AU43" i="28"/>
  <c r="R100" i="25"/>
  <c r="R76" i="28"/>
  <c r="R85" i="28"/>
  <c r="R83" i="28"/>
  <c r="R75" i="28"/>
  <c r="O75" i="28"/>
  <c r="P75" i="28" s="1"/>
  <c r="Q75" i="28" s="1"/>
  <c r="S75" i="28" s="1"/>
  <c r="U75" i="28" s="1"/>
  <c r="AT75" i="28" s="1"/>
  <c r="BA91" i="27"/>
  <c r="R100" i="27"/>
  <c r="R91" i="27"/>
  <c r="O91" i="27"/>
  <c r="P91" i="27" s="1"/>
  <c r="Q91" i="27" s="1"/>
  <c r="S91" i="27" s="1"/>
  <c r="U91" i="27" s="1"/>
  <c r="AT91" i="27" s="1"/>
  <c r="AX91" i="27" s="1"/>
  <c r="R101" i="25"/>
  <c r="R30" i="27"/>
  <c r="R61" i="27"/>
  <c r="R43" i="26"/>
  <c r="O43" i="26"/>
  <c r="P43" i="26" s="1"/>
  <c r="Q43" i="26" s="1"/>
  <c r="AX74" i="25"/>
  <c r="AX90" i="26"/>
  <c r="R44" i="26"/>
  <c r="O44" i="26"/>
  <c r="R78" i="25"/>
  <c r="R84" i="25"/>
  <c r="R63" i="25"/>
  <c r="R60" i="25"/>
  <c r="O60" i="25"/>
  <c r="P60" i="25" s="1"/>
  <c r="Q60" i="25" s="1"/>
  <c r="S60" i="25" s="1"/>
  <c r="U60" i="25" s="1"/>
  <c r="AB60" i="25" s="1"/>
  <c r="AF60" i="25" s="1"/>
  <c r="R35" i="26"/>
  <c r="R27" i="26"/>
  <c r="O27" i="26"/>
  <c r="P27" i="26" s="1"/>
  <c r="Q27" i="26" s="1"/>
  <c r="S27" i="26" s="1"/>
  <c r="U27" i="26" s="1"/>
  <c r="AQ27" i="26" s="1"/>
  <c r="AU27" i="26" s="1"/>
  <c r="R29" i="26"/>
  <c r="R83" i="24"/>
  <c r="O43" i="25"/>
  <c r="P43" i="25" s="1"/>
  <c r="Q43" i="25" s="1"/>
  <c r="R43" i="25"/>
  <c r="R95" i="24"/>
  <c r="R101" i="24"/>
  <c r="O91" i="23"/>
  <c r="R91" i="23"/>
  <c r="R84" i="24"/>
  <c r="R32" i="25"/>
  <c r="R81" i="22"/>
  <c r="R85" i="22"/>
  <c r="R50" i="24"/>
  <c r="R101" i="22"/>
  <c r="R48" i="24"/>
  <c r="R58" i="23"/>
  <c r="O58" i="23"/>
  <c r="R27" i="23"/>
  <c r="O27" i="23"/>
  <c r="P27" i="23" s="1"/>
  <c r="Q27" i="23" s="1"/>
  <c r="S27" i="23" s="1"/>
  <c r="U27" i="23" s="1"/>
  <c r="AQ27" i="23" s="1"/>
  <c r="AU27" i="23" s="1"/>
  <c r="R32" i="23"/>
  <c r="AX92" i="21"/>
  <c r="R64" i="21"/>
  <c r="R94" i="20"/>
  <c r="AX90" i="22"/>
  <c r="R101" i="21"/>
  <c r="R48" i="21"/>
  <c r="R36" i="21"/>
  <c r="R67" i="20"/>
  <c r="R100" i="19"/>
  <c r="O27" i="24"/>
  <c r="P27" i="24" s="1"/>
  <c r="Q27" i="24" s="1"/>
  <c r="R27" i="24"/>
  <c r="R35" i="24"/>
  <c r="R30" i="22"/>
  <c r="R38" i="22"/>
  <c r="R77" i="21"/>
  <c r="R51" i="21"/>
  <c r="R80" i="31"/>
  <c r="R82" i="31"/>
  <c r="R94" i="31"/>
  <c r="R79" i="31"/>
  <c r="R30" i="31"/>
  <c r="R47" i="20"/>
  <c r="R53" i="20"/>
  <c r="R45" i="31"/>
  <c r="O43" i="31"/>
  <c r="P43" i="31" s="1"/>
  <c r="Q43" i="31" s="1"/>
  <c r="S43" i="31" s="1"/>
  <c r="U43" i="31" s="1"/>
  <c r="AQ43" i="31" s="1"/>
  <c r="R43" i="31"/>
  <c r="AU42" i="21"/>
  <c r="R75" i="31"/>
  <c r="O75" i="31"/>
  <c r="P75" i="31" s="1"/>
  <c r="Q75" i="31" s="1"/>
  <c r="O27" i="31"/>
  <c r="P27" i="31" s="1"/>
  <c r="Q27" i="31" s="1"/>
  <c r="R27" i="31"/>
  <c r="R29" i="31"/>
  <c r="R65" i="24"/>
  <c r="R60" i="24"/>
  <c r="O60" i="24"/>
  <c r="P60" i="24" s="1"/>
  <c r="Q60" i="24" s="1"/>
  <c r="S60" i="24" s="1"/>
  <c r="U60" i="24" s="1"/>
  <c r="AB60" i="24" s="1"/>
  <c r="AF60" i="24" s="1"/>
  <c r="R62" i="24"/>
  <c r="R69" i="24"/>
  <c r="R90" i="31"/>
  <c r="O90" i="31"/>
  <c r="R44" i="31"/>
  <c r="O44" i="31"/>
  <c r="P44" i="31" s="1"/>
  <c r="Q44" i="31" s="1"/>
  <c r="S44" i="31" s="1"/>
  <c r="U44" i="31" s="1"/>
  <c r="AQ44" i="31" s="1"/>
  <c r="AU44" i="31" s="1"/>
  <c r="R50" i="19"/>
  <c r="R37" i="19"/>
  <c r="R91" i="16"/>
  <c r="R34" i="16"/>
  <c r="R78" i="15"/>
  <c r="R37" i="20"/>
  <c r="R36" i="20"/>
  <c r="R98" i="16"/>
  <c r="R93" i="17"/>
  <c r="O76" i="17"/>
  <c r="R76" i="17"/>
  <c r="R94" i="16"/>
  <c r="O76" i="15"/>
  <c r="R76" i="15"/>
  <c r="R65" i="19"/>
  <c r="R58" i="19"/>
  <c r="O58" i="19"/>
  <c r="P58" i="19" s="1"/>
  <c r="Q58" i="19" s="1"/>
  <c r="S58" i="19" s="1"/>
  <c r="U58" i="19" s="1"/>
  <c r="AB58" i="19" s="1"/>
  <c r="AF58" i="19" s="1"/>
  <c r="O90" i="16"/>
  <c r="P90" i="16" s="1"/>
  <c r="Q90" i="16" s="1"/>
  <c r="S90" i="16" s="1"/>
  <c r="U90" i="16" s="1"/>
  <c r="AT90" i="16" s="1"/>
  <c r="AX90" i="16" s="1"/>
  <c r="R90" i="16"/>
  <c r="R65" i="15"/>
  <c r="R78" i="14"/>
  <c r="R31" i="18"/>
  <c r="R98" i="17"/>
  <c r="R66" i="17"/>
  <c r="R100" i="15"/>
  <c r="R79" i="15"/>
  <c r="R77" i="14"/>
  <c r="R28" i="17"/>
  <c r="O28" i="17"/>
  <c r="P28" i="17" s="1"/>
  <c r="Q28" i="17" s="1"/>
  <c r="S28" i="17" s="1"/>
  <c r="U28" i="17" s="1"/>
  <c r="AQ28" i="17" s="1"/>
  <c r="AU28" i="17" s="1"/>
  <c r="S74" i="15"/>
  <c r="U74" i="15" s="1"/>
  <c r="AT74" i="15" s="1"/>
  <c r="AX74" i="15" s="1"/>
  <c r="R91" i="13"/>
  <c r="O91" i="13"/>
  <c r="P91" i="13" s="1"/>
  <c r="Q91" i="13" s="1"/>
  <c r="S91" i="13" s="1"/>
  <c r="U91" i="13" s="1"/>
  <c r="AT91" i="13" s="1"/>
  <c r="AX91" i="13" s="1"/>
  <c r="R78" i="18"/>
  <c r="R76" i="18"/>
  <c r="O76" i="18"/>
  <c r="P76" i="18" s="1"/>
  <c r="Q76" i="18" s="1"/>
  <c r="S27" i="18"/>
  <c r="U27" i="18" s="1"/>
  <c r="AQ27" i="18" s="1"/>
  <c r="AU27" i="18" s="1"/>
  <c r="R34" i="17"/>
  <c r="R38" i="17"/>
  <c r="R33" i="17"/>
  <c r="R52" i="18"/>
  <c r="R68" i="14"/>
  <c r="R84" i="13"/>
  <c r="O59" i="31"/>
  <c r="R46" i="17"/>
  <c r="R52" i="17"/>
  <c r="R49" i="17"/>
  <c r="R53" i="16"/>
  <c r="R50" i="16"/>
  <c r="R38" i="15"/>
  <c r="R50" i="14"/>
  <c r="R67" i="13"/>
  <c r="R65" i="13"/>
  <c r="BA90" i="12"/>
  <c r="AX90" i="12"/>
  <c r="R100" i="11"/>
  <c r="R82" i="10"/>
  <c r="R31" i="10"/>
  <c r="R68" i="16"/>
  <c r="R66" i="16"/>
  <c r="R35" i="15"/>
  <c r="R51" i="14"/>
  <c r="O27" i="14"/>
  <c r="R27" i="14"/>
  <c r="R29" i="14"/>
  <c r="R37" i="14"/>
  <c r="AU27" i="13"/>
  <c r="R50" i="11"/>
  <c r="R31" i="13"/>
  <c r="R37" i="13"/>
  <c r="R34" i="13"/>
  <c r="R83" i="11"/>
  <c r="R80" i="10"/>
  <c r="R36" i="10"/>
  <c r="R83" i="9"/>
  <c r="R50" i="13"/>
  <c r="R52" i="13"/>
  <c r="R52" i="14"/>
  <c r="R49" i="14"/>
  <c r="R33" i="12"/>
  <c r="R68" i="10"/>
  <c r="R80" i="7"/>
  <c r="R77" i="6"/>
  <c r="O77" i="6"/>
  <c r="R31" i="11"/>
  <c r="R28" i="11"/>
  <c r="R101" i="10"/>
  <c r="R95" i="10"/>
  <c r="R62" i="9"/>
  <c r="R47" i="9"/>
  <c r="R66" i="7"/>
  <c r="O58" i="6"/>
  <c r="R58" i="6"/>
  <c r="R45" i="15"/>
  <c r="R42" i="15"/>
  <c r="O42" i="15"/>
  <c r="P42" i="15" s="1"/>
  <c r="Q42" i="15" s="1"/>
  <c r="S42" i="15" s="1"/>
  <c r="U42" i="15" s="1"/>
  <c r="AQ42" i="15" s="1"/>
  <c r="R47" i="15"/>
  <c r="S74" i="13"/>
  <c r="U74" i="13" s="1"/>
  <c r="AT74" i="13" s="1"/>
  <c r="AX74" i="13" s="1"/>
  <c r="AU27" i="10"/>
  <c r="R69" i="9"/>
  <c r="R44" i="9"/>
  <c r="R65" i="11"/>
  <c r="R61" i="11"/>
  <c r="R32" i="9"/>
  <c r="R37" i="9"/>
  <c r="R48" i="8"/>
  <c r="R65" i="5"/>
  <c r="R62" i="4"/>
  <c r="AX74" i="9"/>
  <c r="R91" i="8"/>
  <c r="R75" i="5"/>
  <c r="R33" i="5"/>
  <c r="R48" i="3"/>
  <c r="R92" i="8"/>
  <c r="R95" i="8"/>
  <c r="R81" i="8"/>
  <c r="R59" i="8"/>
  <c r="O59" i="8"/>
  <c r="P59" i="8" s="1"/>
  <c r="Q59" i="8" s="1"/>
  <c r="S59" i="8" s="1"/>
  <c r="U59" i="8" s="1"/>
  <c r="AB59" i="8" s="1"/>
  <c r="AF59" i="8" s="1"/>
  <c r="R63" i="8"/>
  <c r="R90" i="6"/>
  <c r="O90" i="6"/>
  <c r="R95" i="6"/>
  <c r="R101" i="6"/>
  <c r="R113" i="5"/>
  <c r="R97" i="4"/>
  <c r="R65" i="4"/>
  <c r="R46" i="4"/>
  <c r="O90" i="3"/>
  <c r="P90" i="3" s="1"/>
  <c r="Q90" i="3" s="1"/>
  <c r="R90" i="3"/>
  <c r="R36" i="3"/>
  <c r="R30" i="2"/>
  <c r="R44" i="12"/>
  <c r="R48" i="12"/>
  <c r="R44" i="10"/>
  <c r="R93" i="4"/>
  <c r="R82" i="3"/>
  <c r="R28" i="3"/>
  <c r="R50" i="1"/>
  <c r="AB58" i="8"/>
  <c r="AF58" i="8" s="1"/>
  <c r="R30" i="5"/>
  <c r="R61" i="4"/>
  <c r="R43" i="4"/>
  <c r="O43" i="4"/>
  <c r="P43" i="4" s="1"/>
  <c r="Q43" i="4" s="1"/>
  <c r="R85" i="3"/>
  <c r="R33" i="3"/>
  <c r="R31" i="2"/>
  <c r="R53" i="1"/>
  <c r="R49" i="1"/>
  <c r="R47" i="6"/>
  <c r="R50" i="7"/>
  <c r="R49" i="7"/>
  <c r="R42" i="7"/>
  <c r="O42" i="7"/>
  <c r="P42" i="7" s="1"/>
  <c r="Q42" i="7" s="1"/>
  <c r="S42" i="7" s="1"/>
  <c r="U42" i="7" s="1"/>
  <c r="AQ42" i="7" s="1"/>
  <c r="AU42" i="7" s="1"/>
  <c r="R52" i="5"/>
  <c r="R48" i="5"/>
  <c r="R49" i="5"/>
  <c r="R31" i="1"/>
  <c r="R36" i="1"/>
  <c r="R31" i="7"/>
  <c r="R29" i="7"/>
  <c r="R35" i="4"/>
  <c r="R28" i="4"/>
  <c r="R42" i="2"/>
  <c r="O42" i="2"/>
  <c r="P42" i="2" s="1"/>
  <c r="Q42" i="2" s="1"/>
  <c r="O43" i="2"/>
  <c r="P43" i="2" s="1"/>
  <c r="Q43" i="2" s="1"/>
  <c r="R43" i="2"/>
  <c r="P76" i="30" l="1"/>
  <c r="Q76" i="30" s="1"/>
  <c r="S76" i="30" s="1"/>
  <c r="U76" i="30" s="1"/>
  <c r="AT76" i="30" s="1"/>
  <c r="AX76" i="30" s="1"/>
  <c r="O77" i="30"/>
  <c r="O30" i="16"/>
  <c r="P29" i="16"/>
  <c r="Q29" i="16" s="1"/>
  <c r="S29" i="16" s="1"/>
  <c r="U29" i="16" s="1"/>
  <c r="AQ29" i="16" s="1"/>
  <c r="AU29" i="16" s="1"/>
  <c r="O30" i="19"/>
  <c r="S43" i="2"/>
  <c r="U43" i="2" s="1"/>
  <c r="AQ43" i="2" s="1"/>
  <c r="AU43" i="2" s="1"/>
  <c r="O91" i="8"/>
  <c r="P58" i="6"/>
  <c r="Q58" i="6" s="1"/>
  <c r="S58" i="6" s="1"/>
  <c r="U58" i="6" s="1"/>
  <c r="AB58" i="6" s="1"/>
  <c r="AF58" i="6" s="1"/>
  <c r="S27" i="24"/>
  <c r="U27" i="24" s="1"/>
  <c r="AQ27" i="24" s="1"/>
  <c r="AU27" i="24" s="1"/>
  <c r="S42" i="3"/>
  <c r="U42" i="3" s="1"/>
  <c r="AQ42" i="3" s="1"/>
  <c r="AU42" i="3" s="1"/>
  <c r="P90" i="30"/>
  <c r="Q90" i="30" s="1"/>
  <c r="S90" i="30" s="1"/>
  <c r="U90" i="30" s="1"/>
  <c r="AT90" i="30" s="1"/>
  <c r="O91" i="30"/>
  <c r="O28" i="4"/>
  <c r="O28" i="11"/>
  <c r="P27" i="14"/>
  <c r="Q27" i="14" s="1"/>
  <c r="S27" i="14" s="1"/>
  <c r="U27" i="14" s="1"/>
  <c r="AQ27" i="14" s="1"/>
  <c r="AU27" i="14" s="1"/>
  <c r="O28" i="14"/>
  <c r="S75" i="31"/>
  <c r="U75" i="31" s="1"/>
  <c r="AT75" i="31" s="1"/>
  <c r="AX75" i="31" s="1"/>
  <c r="O45" i="31"/>
  <c r="S43" i="26"/>
  <c r="U43" i="26" s="1"/>
  <c r="AQ43" i="26" s="1"/>
  <c r="AU43" i="26" s="1"/>
  <c r="P76" i="1"/>
  <c r="Q76" i="1" s="1"/>
  <c r="S76" i="1" s="1"/>
  <c r="U76" i="1" s="1"/>
  <c r="AT76" i="1" s="1"/>
  <c r="AX76" i="1" s="1"/>
  <c r="S28" i="8"/>
  <c r="U28" i="8" s="1"/>
  <c r="AQ28" i="8" s="1"/>
  <c r="AU28" i="8" s="1"/>
  <c r="S42" i="1"/>
  <c r="U42" i="1" s="1"/>
  <c r="AQ42" i="1" s="1"/>
  <c r="AU42" i="1" s="1"/>
  <c r="BA90" i="16"/>
  <c r="P91" i="22"/>
  <c r="Q91" i="22" s="1"/>
  <c r="S91" i="22" s="1"/>
  <c r="U91" i="22" s="1"/>
  <c r="AT91" i="22" s="1"/>
  <c r="S59" i="25"/>
  <c r="U59" i="25" s="1"/>
  <c r="AB59" i="25" s="1"/>
  <c r="AF59" i="25" s="1"/>
  <c r="O59" i="27"/>
  <c r="P76" i="27"/>
  <c r="Q76" i="27" s="1"/>
  <c r="S76" i="27" s="1"/>
  <c r="U76" i="27" s="1"/>
  <c r="AT76" i="27" s="1"/>
  <c r="AX76" i="27" s="1"/>
  <c r="O43" i="1"/>
  <c r="S90" i="4"/>
  <c r="U90" i="4" s="1"/>
  <c r="AT90" i="4" s="1"/>
  <c r="O92" i="13"/>
  <c r="S27" i="20"/>
  <c r="U27" i="20" s="1"/>
  <c r="AQ27" i="20" s="1"/>
  <c r="AU27" i="20" s="1"/>
  <c r="S90" i="24"/>
  <c r="U90" i="24" s="1"/>
  <c r="AT90" i="24" s="1"/>
  <c r="O45" i="28"/>
  <c r="P91" i="1"/>
  <c r="Q91" i="1" s="1"/>
  <c r="S91" i="1" s="1"/>
  <c r="U91" i="1" s="1"/>
  <c r="AT91" i="1" s="1"/>
  <c r="O92" i="1"/>
  <c r="O28" i="1"/>
  <c r="O44" i="8"/>
  <c r="S58" i="16"/>
  <c r="U58" i="16" s="1"/>
  <c r="AB58" i="16" s="1"/>
  <c r="AF58" i="16" s="1"/>
  <c r="O44" i="24"/>
  <c r="O45" i="5"/>
  <c r="O43" i="3"/>
  <c r="O30" i="17"/>
  <c r="S74" i="19"/>
  <c r="U74" i="19" s="1"/>
  <c r="AT74" i="19" s="1"/>
  <c r="AX74" i="19" s="1"/>
  <c r="O28" i="24"/>
  <c r="P76" i="29"/>
  <c r="Q76" i="29" s="1"/>
  <c r="S76" i="29" s="1"/>
  <c r="U76" i="29" s="1"/>
  <c r="AT76" i="29" s="1"/>
  <c r="AX76" i="29" s="1"/>
  <c r="S42" i="30"/>
  <c r="U42" i="30" s="1"/>
  <c r="AQ42" i="30" s="1"/>
  <c r="AU42" i="30" s="1"/>
  <c r="S42" i="6"/>
  <c r="U42" i="6" s="1"/>
  <c r="AQ42" i="6" s="1"/>
  <c r="AU42" i="6" s="1"/>
  <c r="O61" i="5"/>
  <c r="O44" i="13"/>
  <c r="P29" i="10"/>
  <c r="Q29" i="10" s="1"/>
  <c r="S29" i="10" s="1"/>
  <c r="U29" i="10" s="1"/>
  <c r="AQ29" i="10" s="1"/>
  <c r="AU29" i="10" s="1"/>
  <c r="O44" i="16"/>
  <c r="P59" i="17"/>
  <c r="Q59" i="17" s="1"/>
  <c r="S59" i="17" s="1"/>
  <c r="U59" i="17" s="1"/>
  <c r="AB59" i="17" s="1"/>
  <c r="AF59" i="17" s="1"/>
  <c r="S28" i="18"/>
  <c r="U28" i="18" s="1"/>
  <c r="AQ28" i="18" s="1"/>
  <c r="AU28" i="18" s="1"/>
  <c r="P43" i="21"/>
  <c r="Q43" i="21" s="1"/>
  <c r="S43" i="21" s="1"/>
  <c r="U43" i="21" s="1"/>
  <c r="AQ43" i="21" s="1"/>
  <c r="AU43" i="21" s="1"/>
  <c r="O28" i="22"/>
  <c r="O29" i="28"/>
  <c r="O92" i="29"/>
  <c r="AX91" i="29"/>
  <c r="O76" i="7"/>
  <c r="P75" i="7"/>
  <c r="Q75" i="7" s="1"/>
  <c r="S75" i="7" s="1"/>
  <c r="U75" i="7" s="1"/>
  <c r="AT75" i="7" s="1"/>
  <c r="AX75" i="7" s="1"/>
  <c r="P43" i="29"/>
  <c r="Q43" i="29" s="1"/>
  <c r="S43" i="29" s="1"/>
  <c r="U43" i="29" s="1"/>
  <c r="AQ43" i="29" s="1"/>
  <c r="AU43" i="29" s="1"/>
  <c r="P27" i="12"/>
  <c r="Q27" i="12" s="1"/>
  <c r="S27" i="12" s="1"/>
  <c r="U27" i="12" s="1"/>
  <c r="AQ27" i="12" s="1"/>
  <c r="AU27" i="12" s="1"/>
  <c r="O28" i="12"/>
  <c r="P91" i="23"/>
  <c r="Q91" i="23" s="1"/>
  <c r="S91" i="23" s="1"/>
  <c r="U91" i="23" s="1"/>
  <c r="AT91" i="23" s="1"/>
  <c r="O92" i="23"/>
  <c r="S28" i="29"/>
  <c r="U28" i="29" s="1"/>
  <c r="AQ28" i="29" s="1"/>
  <c r="AU28" i="29" s="1"/>
  <c r="P90" i="18"/>
  <c r="Q90" i="18" s="1"/>
  <c r="S90" i="18" s="1"/>
  <c r="U90" i="18" s="1"/>
  <c r="AT90" i="18" s="1"/>
  <c r="O91" i="18"/>
  <c r="P58" i="4"/>
  <c r="Q58" i="4" s="1"/>
  <c r="S58" i="4" s="1"/>
  <c r="U58" i="4" s="1"/>
  <c r="AB58" i="4" s="1"/>
  <c r="AF58" i="4" s="1"/>
  <c r="P42" i="18"/>
  <c r="Q42" i="18" s="1"/>
  <c r="S42" i="18" s="1"/>
  <c r="U42" i="18" s="1"/>
  <c r="AQ42" i="18" s="1"/>
  <c r="AU42" i="18" s="1"/>
  <c r="O43" i="18"/>
  <c r="P61" i="24"/>
  <c r="Q61" i="24" s="1"/>
  <c r="S61" i="24" s="1"/>
  <c r="U61" i="24" s="1"/>
  <c r="AB61" i="24" s="1"/>
  <c r="AF61" i="24" s="1"/>
  <c r="N62" i="24"/>
  <c r="P27" i="21"/>
  <c r="Q27" i="21" s="1"/>
  <c r="S27" i="21" s="1"/>
  <c r="U27" i="21" s="1"/>
  <c r="AQ27" i="21" s="1"/>
  <c r="AU27" i="21" s="1"/>
  <c r="S27" i="25"/>
  <c r="U27" i="25" s="1"/>
  <c r="AQ27" i="25" s="1"/>
  <c r="AU27" i="25" s="1"/>
  <c r="P44" i="27"/>
  <c r="Q44" i="27" s="1"/>
  <c r="S44" i="27" s="1"/>
  <c r="U44" i="27" s="1"/>
  <c r="AQ44" i="27" s="1"/>
  <c r="AU44" i="27" s="1"/>
  <c r="S27" i="1"/>
  <c r="U27" i="1" s="1"/>
  <c r="AQ27" i="1" s="1"/>
  <c r="AU27" i="1" s="1"/>
  <c r="P75" i="12"/>
  <c r="Q75" i="12" s="1"/>
  <c r="S75" i="12" s="1"/>
  <c r="U75" i="12" s="1"/>
  <c r="AT75" i="12" s="1"/>
  <c r="AX75" i="12" s="1"/>
  <c r="O76" i="12"/>
  <c r="P77" i="10"/>
  <c r="Q77" i="10" s="1"/>
  <c r="S77" i="10" s="1"/>
  <c r="U77" i="10" s="1"/>
  <c r="AT77" i="10" s="1"/>
  <c r="AX77" i="10" s="1"/>
  <c r="P90" i="25"/>
  <c r="Q90" i="25" s="1"/>
  <c r="S90" i="25" s="1"/>
  <c r="U90" i="25" s="1"/>
  <c r="AT90" i="25" s="1"/>
  <c r="O91" i="25"/>
  <c r="O29" i="2"/>
  <c r="O77" i="3"/>
  <c r="O91" i="5"/>
  <c r="O61" i="25"/>
  <c r="S42" i="26"/>
  <c r="U42" i="26" s="1"/>
  <c r="AQ42" i="26" s="1"/>
  <c r="AU42" i="26" s="1"/>
  <c r="O28" i="30"/>
  <c r="O75" i="20"/>
  <c r="P75" i="2"/>
  <c r="Q75" i="2" s="1"/>
  <c r="S75" i="2" s="1"/>
  <c r="U75" i="2" s="1"/>
  <c r="AT75" i="2" s="1"/>
  <c r="AX75" i="2" s="1"/>
  <c r="O76" i="2"/>
  <c r="P42" i="11"/>
  <c r="Q42" i="11" s="1"/>
  <c r="S42" i="11" s="1"/>
  <c r="U42" i="11" s="1"/>
  <c r="AQ42" i="11" s="1"/>
  <c r="AU42" i="11" s="1"/>
  <c r="O43" i="11"/>
  <c r="S43" i="9"/>
  <c r="U43" i="9" s="1"/>
  <c r="AQ43" i="9" s="1"/>
  <c r="AU43" i="9" s="1"/>
  <c r="S44" i="5"/>
  <c r="U44" i="5" s="1"/>
  <c r="AQ44" i="5" s="1"/>
  <c r="AU44" i="5" s="1"/>
  <c r="O75" i="14"/>
  <c r="P75" i="9"/>
  <c r="Q75" i="9" s="1"/>
  <c r="S75" i="9" s="1"/>
  <c r="U75" i="9" s="1"/>
  <c r="AT75" i="9" s="1"/>
  <c r="AX75" i="9" s="1"/>
  <c r="O76" i="9"/>
  <c r="S42" i="2"/>
  <c r="U42" i="2" s="1"/>
  <c r="AQ42" i="2" s="1"/>
  <c r="AU42" i="2" s="1"/>
  <c r="S43" i="4"/>
  <c r="U43" i="4" s="1"/>
  <c r="AQ43" i="4" s="1"/>
  <c r="AU43" i="4" s="1"/>
  <c r="S90" i="3"/>
  <c r="U90" i="3" s="1"/>
  <c r="AT90" i="3" s="1"/>
  <c r="BA91" i="13"/>
  <c r="S76" i="18"/>
  <c r="U76" i="18" s="1"/>
  <c r="AT76" i="18" s="1"/>
  <c r="AX76" i="18" s="1"/>
  <c r="P90" i="31"/>
  <c r="Q90" i="31" s="1"/>
  <c r="S90" i="31" s="1"/>
  <c r="U90" i="31" s="1"/>
  <c r="AT90" i="31" s="1"/>
  <c r="O62" i="24"/>
  <c r="O59" i="28"/>
  <c r="P44" i="30"/>
  <c r="Q44" i="30" s="1"/>
  <c r="S44" i="30" s="1"/>
  <c r="U44" i="30" s="1"/>
  <c r="AQ44" i="30" s="1"/>
  <c r="AU44" i="30" s="1"/>
  <c r="O45" i="30"/>
  <c r="O91" i="3"/>
  <c r="O76" i="8"/>
  <c r="O60" i="11"/>
  <c r="P92" i="9"/>
  <c r="Q92" i="9" s="1"/>
  <c r="S92" i="9" s="1"/>
  <c r="U92" i="9" s="1"/>
  <c r="AT92" i="9" s="1"/>
  <c r="O93" i="9"/>
  <c r="P75" i="11"/>
  <c r="Q75" i="11" s="1"/>
  <c r="S75" i="11" s="1"/>
  <c r="U75" i="11" s="1"/>
  <c r="AT75" i="11" s="1"/>
  <c r="AX75" i="11" s="1"/>
  <c r="O77" i="31"/>
  <c r="P59" i="26"/>
  <c r="Q59" i="26" s="1"/>
  <c r="S59" i="26" s="1"/>
  <c r="U59" i="26" s="1"/>
  <c r="AB59" i="26" s="1"/>
  <c r="AF59" i="26" s="1"/>
  <c r="O28" i="26"/>
  <c r="S106" i="27"/>
  <c r="U106" i="27" s="1"/>
  <c r="AT106" i="27" s="1"/>
  <c r="AX106" i="27" s="1"/>
  <c r="S42" i="10"/>
  <c r="U42" i="10" s="1"/>
  <c r="AQ42" i="10" s="1"/>
  <c r="AU42" i="10" s="1"/>
  <c r="O29" i="8"/>
  <c r="P91" i="7"/>
  <c r="Q91" i="7" s="1"/>
  <c r="S91" i="7" s="1"/>
  <c r="U91" i="7" s="1"/>
  <c r="AT91" i="7" s="1"/>
  <c r="O92" i="7"/>
  <c r="O92" i="12"/>
  <c r="O60" i="13"/>
  <c r="P76" i="16"/>
  <c r="Q76" i="16" s="1"/>
  <c r="S76" i="16" s="1"/>
  <c r="U76" i="16" s="1"/>
  <c r="AT76" i="16" s="1"/>
  <c r="AX76" i="16" s="1"/>
  <c r="O61" i="15"/>
  <c r="P91" i="24"/>
  <c r="Q91" i="24" s="1"/>
  <c r="S91" i="24" s="1"/>
  <c r="U91" i="24" s="1"/>
  <c r="AT91" i="24" s="1"/>
  <c r="O92" i="24"/>
  <c r="O28" i="20"/>
  <c r="O28" i="31"/>
  <c r="P60" i="29"/>
  <c r="Q60" i="29" s="1"/>
  <c r="S60" i="29" s="1"/>
  <c r="U60" i="29" s="1"/>
  <c r="AB60" i="29" s="1"/>
  <c r="AF60" i="29" s="1"/>
  <c r="O107" i="29"/>
  <c r="O59" i="16"/>
  <c r="S76" i="6"/>
  <c r="U76" i="6" s="1"/>
  <c r="AT76" i="6" s="1"/>
  <c r="AX76" i="6" s="1"/>
  <c r="O43" i="22"/>
  <c r="P92" i="20"/>
  <c r="Q92" i="20" s="1"/>
  <c r="S92" i="20" s="1"/>
  <c r="U92" i="20" s="1"/>
  <c r="AT92" i="20" s="1"/>
  <c r="O28" i="23"/>
  <c r="P105" i="30"/>
  <c r="Q105" i="30" s="1"/>
  <c r="S105" i="30" s="1"/>
  <c r="U105" i="30" s="1"/>
  <c r="AT105" i="30" s="1"/>
  <c r="AX105" i="30" s="1"/>
  <c r="AX90" i="10"/>
  <c r="P92" i="2"/>
  <c r="Q92" i="2" s="1"/>
  <c r="S92" i="2" s="1"/>
  <c r="U92" i="2" s="1"/>
  <c r="AT92" i="2" s="1"/>
  <c r="O93" i="2"/>
  <c r="O29" i="9"/>
  <c r="O76" i="22"/>
  <c r="P58" i="23"/>
  <c r="Q58" i="23" s="1"/>
  <c r="S58" i="23" s="1"/>
  <c r="U58" i="23" s="1"/>
  <c r="AB58" i="23" s="1"/>
  <c r="AF58" i="23" s="1"/>
  <c r="O59" i="23"/>
  <c r="P90" i="28"/>
  <c r="Q90" i="28" s="1"/>
  <c r="S90" i="28" s="1"/>
  <c r="U90" i="28" s="1"/>
  <c r="AT90" i="28" s="1"/>
  <c r="O28" i="3"/>
  <c r="O75" i="5"/>
  <c r="P77" i="6"/>
  <c r="Q77" i="6" s="1"/>
  <c r="S77" i="6" s="1"/>
  <c r="U77" i="6" s="1"/>
  <c r="AT77" i="6" s="1"/>
  <c r="AX77" i="6" s="1"/>
  <c r="P59" i="31"/>
  <c r="Q59" i="31" s="1"/>
  <c r="S59" i="31" s="1"/>
  <c r="U59" i="31" s="1"/>
  <c r="AB59" i="31" s="1"/>
  <c r="AF59" i="31" s="1"/>
  <c r="O60" i="31"/>
  <c r="P76" i="15"/>
  <c r="Q76" i="15" s="1"/>
  <c r="S76" i="15" s="1"/>
  <c r="U76" i="15" s="1"/>
  <c r="AT76" i="15" s="1"/>
  <c r="AX76" i="15" s="1"/>
  <c r="P44" i="26"/>
  <c r="Q44" i="26" s="1"/>
  <c r="S44" i="26" s="1"/>
  <c r="U44" i="26" s="1"/>
  <c r="AQ44" i="26" s="1"/>
  <c r="AU44" i="26" s="1"/>
  <c r="O76" i="28"/>
  <c r="S42" i="29"/>
  <c r="U42" i="29" s="1"/>
  <c r="AQ42" i="29" s="1"/>
  <c r="AU42" i="29" s="1"/>
  <c r="O44" i="2"/>
  <c r="S60" i="5"/>
  <c r="U60" i="5" s="1"/>
  <c r="AB60" i="5" s="1"/>
  <c r="AF60" i="5" s="1"/>
  <c r="S75" i="21"/>
  <c r="U75" i="21" s="1"/>
  <c r="AT75" i="21" s="1"/>
  <c r="AX75" i="21" s="1"/>
  <c r="O28" i="25"/>
  <c r="P74" i="24"/>
  <c r="Q74" i="24" s="1"/>
  <c r="S74" i="24" s="1"/>
  <c r="U74" i="24" s="1"/>
  <c r="AT74" i="24" s="1"/>
  <c r="AX74" i="24" s="1"/>
  <c r="O75" i="24"/>
  <c r="P58" i="30"/>
  <c r="Q58" i="30" s="1"/>
  <c r="S58" i="30" s="1"/>
  <c r="U58" i="30" s="1"/>
  <c r="AB58" i="30" s="1"/>
  <c r="AF58" i="30" s="1"/>
  <c r="O59" i="30"/>
  <c r="P59" i="1"/>
  <c r="Q59" i="1" s="1"/>
  <c r="S59" i="1" s="1"/>
  <c r="U59" i="1" s="1"/>
  <c r="AB59" i="1" s="1"/>
  <c r="AF59" i="1" s="1"/>
  <c r="O60" i="1"/>
  <c r="P60" i="2"/>
  <c r="Q60" i="2" s="1"/>
  <c r="S60" i="2" s="1"/>
  <c r="U60" i="2" s="1"/>
  <c r="AB60" i="2" s="1"/>
  <c r="AF60" i="2" s="1"/>
  <c r="S43" i="5"/>
  <c r="U43" i="5" s="1"/>
  <c r="AQ43" i="5" s="1"/>
  <c r="AU43" i="5" s="1"/>
  <c r="P76" i="4"/>
  <c r="Q76" i="4" s="1"/>
  <c r="S76" i="4" s="1"/>
  <c r="U76" i="4" s="1"/>
  <c r="AT76" i="4" s="1"/>
  <c r="AX76" i="4" s="1"/>
  <c r="O77" i="18"/>
  <c r="P60" i="22"/>
  <c r="Q60" i="22" s="1"/>
  <c r="S60" i="22" s="1"/>
  <c r="U60" i="22" s="1"/>
  <c r="AB60" i="22" s="1"/>
  <c r="AF60" i="22" s="1"/>
  <c r="P60" i="20"/>
  <c r="Q60" i="20" s="1"/>
  <c r="S60" i="20" s="1"/>
  <c r="U60" i="20" s="1"/>
  <c r="AB60" i="20" s="1"/>
  <c r="AF60" i="20" s="1"/>
  <c r="O61" i="20"/>
  <c r="O107" i="27"/>
  <c r="S27" i="5"/>
  <c r="U27" i="5" s="1"/>
  <c r="AQ27" i="5" s="1"/>
  <c r="AU27" i="5" s="1"/>
  <c r="S59" i="20"/>
  <c r="U59" i="20" s="1"/>
  <c r="AB59" i="20" s="1"/>
  <c r="AF59" i="20" s="1"/>
  <c r="O43" i="17"/>
  <c r="S27" i="17"/>
  <c r="U27" i="17" s="1"/>
  <c r="AQ27" i="17" s="1"/>
  <c r="AU27" i="17" s="1"/>
  <c r="O59" i="19"/>
  <c r="P90" i="17"/>
  <c r="Q90" i="17" s="1"/>
  <c r="S90" i="17" s="1"/>
  <c r="U90" i="17" s="1"/>
  <c r="AT90" i="17" s="1"/>
  <c r="O91" i="17"/>
  <c r="S59" i="24"/>
  <c r="U59" i="24" s="1"/>
  <c r="AB59" i="24" s="1"/>
  <c r="AF59" i="24" s="1"/>
  <c r="O76" i="21"/>
  <c r="O75" i="25"/>
  <c r="O28" i="5"/>
  <c r="O91" i="4"/>
  <c r="O43" i="12"/>
  <c r="S42" i="9"/>
  <c r="U42" i="9" s="1"/>
  <c r="AQ42" i="9" s="1"/>
  <c r="AU42" i="9" s="1"/>
  <c r="S75" i="15"/>
  <c r="U75" i="15" s="1"/>
  <c r="AT75" i="15" s="1"/>
  <c r="AX75" i="15" s="1"/>
  <c r="P29" i="18"/>
  <c r="Q29" i="18" s="1"/>
  <c r="S29" i="18" s="1"/>
  <c r="U29" i="18" s="1"/>
  <c r="AQ29" i="18" s="1"/>
  <c r="AU29" i="18" s="1"/>
  <c r="O30" i="18"/>
  <c r="S58" i="24"/>
  <c r="U58" i="24" s="1"/>
  <c r="AB58" i="24" s="1"/>
  <c r="AF58" i="24" s="1"/>
  <c r="O92" i="26"/>
  <c r="N78" i="26"/>
  <c r="P77" i="26"/>
  <c r="O92" i="27"/>
  <c r="O91" i="16"/>
  <c r="P92" i="19"/>
  <c r="Q92" i="19" s="1"/>
  <c r="S92" i="19" s="1"/>
  <c r="U92" i="19" s="1"/>
  <c r="AT92" i="19" s="1"/>
  <c r="O93" i="19"/>
  <c r="P91" i="14"/>
  <c r="Q91" i="14" s="1"/>
  <c r="S91" i="14" s="1"/>
  <c r="U91" i="14" s="1"/>
  <c r="AT91" i="14" s="1"/>
  <c r="O92" i="14"/>
  <c r="O43" i="19"/>
  <c r="P42" i="19"/>
  <c r="Q42" i="19" s="1"/>
  <c r="S42" i="19" s="1"/>
  <c r="U42" i="19" s="1"/>
  <c r="AQ42" i="19" s="1"/>
  <c r="AU42" i="19" s="1"/>
  <c r="P76" i="17"/>
  <c r="Q76" i="17" s="1"/>
  <c r="S76" i="17" s="1"/>
  <c r="U76" i="17" s="1"/>
  <c r="AT76" i="17" s="1"/>
  <c r="AX76" i="17" s="1"/>
  <c r="S43" i="25"/>
  <c r="U43" i="25" s="1"/>
  <c r="AQ43" i="25" s="1"/>
  <c r="AU43" i="25" s="1"/>
  <c r="P28" i="6"/>
  <c r="Q28" i="6" s="1"/>
  <c r="S28" i="6" s="1"/>
  <c r="U28" i="6" s="1"/>
  <c r="AQ28" i="6" s="1"/>
  <c r="AU28" i="6" s="1"/>
  <c r="O60" i="14"/>
  <c r="O44" i="25"/>
  <c r="P90" i="6"/>
  <c r="Q90" i="6" s="1"/>
  <c r="S90" i="6" s="1"/>
  <c r="U90" i="6" s="1"/>
  <c r="AT90" i="6" s="1"/>
  <c r="O91" i="6"/>
  <c r="O44" i="9"/>
  <c r="S27" i="31"/>
  <c r="U27" i="31" s="1"/>
  <c r="AQ27" i="31" s="1"/>
  <c r="AU27" i="31" s="1"/>
  <c r="S44" i="28"/>
  <c r="U44" i="28" s="1"/>
  <c r="AQ44" i="28" s="1"/>
  <c r="AU44" i="28" s="1"/>
  <c r="O29" i="29"/>
  <c r="S43" i="30"/>
  <c r="U43" i="30" s="1"/>
  <c r="AQ43" i="30" s="1"/>
  <c r="AU43" i="30" s="1"/>
  <c r="S27" i="30"/>
  <c r="U27" i="30" s="1"/>
  <c r="AQ27" i="30" s="1"/>
  <c r="AU27" i="30" s="1"/>
  <c r="P60" i="3"/>
  <c r="Q60" i="3" s="1"/>
  <c r="S60" i="3" s="1"/>
  <c r="U60" i="3" s="1"/>
  <c r="AB60" i="3" s="1"/>
  <c r="AF60" i="3" s="1"/>
  <c r="O61" i="3"/>
  <c r="O44" i="6"/>
  <c r="S74" i="8"/>
  <c r="U74" i="8" s="1"/>
  <c r="AT74" i="8" s="1"/>
  <c r="AX74" i="8" s="1"/>
  <c r="S42" i="8"/>
  <c r="U42" i="8" s="1"/>
  <c r="AQ42" i="8" s="1"/>
  <c r="AU42" i="8" s="1"/>
  <c r="O43" i="15"/>
  <c r="O91" i="10"/>
  <c r="S91" i="12"/>
  <c r="U91" i="12" s="1"/>
  <c r="AT91" i="12" s="1"/>
  <c r="O29" i="15"/>
  <c r="O59" i="21"/>
  <c r="O28" i="27"/>
  <c r="O43" i="7"/>
  <c r="O44" i="4"/>
  <c r="P59" i="10"/>
  <c r="Q59" i="10" s="1"/>
  <c r="S59" i="10" s="1"/>
  <c r="U59" i="10" s="1"/>
  <c r="AB59" i="10" s="1"/>
  <c r="AF59" i="10" s="1"/>
  <c r="S74" i="3"/>
  <c r="U74" i="3" s="1"/>
  <c r="AT74" i="3" s="1"/>
  <c r="AX74" i="3" s="1"/>
  <c r="S27" i="9"/>
  <c r="U27" i="9" s="1"/>
  <c r="AQ27" i="9" s="1"/>
  <c r="AU27" i="9" s="1"/>
  <c r="P59" i="12"/>
  <c r="Q59" i="12" s="1"/>
  <c r="S59" i="12" s="1"/>
  <c r="U59" i="12" s="1"/>
  <c r="AB59" i="12" s="1"/>
  <c r="AF59" i="12" s="1"/>
  <c r="O60" i="12"/>
  <c r="O44" i="14"/>
  <c r="P90" i="11"/>
  <c r="Q90" i="11" s="1"/>
  <c r="S90" i="11" s="1"/>
  <c r="U90" i="11" s="1"/>
  <c r="AT90" i="11" s="1"/>
  <c r="O91" i="11"/>
  <c r="S90" i="13"/>
  <c r="U90" i="13" s="1"/>
  <c r="AT90" i="13" s="1"/>
  <c r="S28" i="16"/>
  <c r="U28" i="16" s="1"/>
  <c r="AQ28" i="16" s="1"/>
  <c r="AU28" i="16" s="1"/>
  <c r="O76" i="19"/>
  <c r="P90" i="15"/>
  <c r="Q90" i="15" s="1"/>
  <c r="S90" i="15" s="1"/>
  <c r="U90" i="15" s="1"/>
  <c r="AT90" i="15" s="1"/>
  <c r="S42" i="31"/>
  <c r="U42" i="31" s="1"/>
  <c r="AQ42" i="31" s="1"/>
  <c r="AU42" i="31" s="1"/>
  <c r="P75" i="23"/>
  <c r="Q75" i="23" s="1"/>
  <c r="S75" i="23" s="1"/>
  <c r="U75" i="23" s="1"/>
  <c r="AT75" i="23" s="1"/>
  <c r="AX75" i="23" s="1"/>
  <c r="P106" i="28"/>
  <c r="Q106" i="28" s="1"/>
  <c r="S106" i="28" s="1"/>
  <c r="U106" i="28" s="1"/>
  <c r="AT106" i="28" s="1"/>
  <c r="AX106" i="28" s="1"/>
  <c r="O28" i="7"/>
  <c r="O43" i="10"/>
  <c r="S58" i="5"/>
  <c r="U58" i="5" s="1"/>
  <c r="AB58" i="5" s="1"/>
  <c r="AF58" i="5" s="1"/>
  <c r="P58" i="7"/>
  <c r="Q58" i="7" s="1"/>
  <c r="S58" i="7" s="1"/>
  <c r="U58" i="7" s="1"/>
  <c r="AB58" i="7" s="1"/>
  <c r="AF58" i="7" s="1"/>
  <c r="O59" i="7"/>
  <c r="N78" i="13"/>
  <c r="S42" i="14"/>
  <c r="U42" i="14" s="1"/>
  <c r="AQ42" i="14" s="1"/>
  <c r="AU42" i="14" s="1"/>
  <c r="S74" i="11"/>
  <c r="U74" i="11" s="1"/>
  <c r="AT74" i="11" s="1"/>
  <c r="AX74" i="11" s="1"/>
  <c r="P43" i="20"/>
  <c r="Q43" i="20" s="1"/>
  <c r="S43" i="20" s="1"/>
  <c r="U43" i="20" s="1"/>
  <c r="AQ43" i="20" s="1"/>
  <c r="AU43" i="20" s="1"/>
  <c r="O44" i="20"/>
  <c r="S91" i="21"/>
  <c r="U91" i="21" s="1"/>
  <c r="AT91" i="21" s="1"/>
  <c r="S42" i="5"/>
  <c r="U42" i="5" s="1"/>
  <c r="AQ42" i="5" s="1"/>
  <c r="AU42" i="5" s="1"/>
  <c r="O60" i="9"/>
  <c r="O43" i="23"/>
  <c r="O93" i="21"/>
  <c r="P105" i="5"/>
  <c r="Q105" i="5" s="1"/>
  <c r="S105" i="5" s="1"/>
  <c r="U105" i="5" s="1"/>
  <c r="AT105" i="5" s="1"/>
  <c r="AX105" i="5" s="1"/>
  <c r="O60" i="8"/>
  <c r="O29" i="13"/>
  <c r="P59" i="18"/>
  <c r="Q59" i="18" s="1"/>
  <c r="S59" i="18" s="1"/>
  <c r="U59" i="18" s="1"/>
  <c r="AB59" i="18" s="1"/>
  <c r="AF59" i="18" s="1"/>
  <c r="O60" i="18"/>
  <c r="O78" i="13"/>
  <c r="AX90" i="5"/>
  <c r="P60" i="18" l="1"/>
  <c r="Q60" i="18" s="1"/>
  <c r="S60" i="18" s="1"/>
  <c r="U60" i="18" s="1"/>
  <c r="AB60" i="18" s="1"/>
  <c r="AF60" i="18" s="1"/>
  <c r="O61" i="18"/>
  <c r="P59" i="7"/>
  <c r="Q59" i="7" s="1"/>
  <c r="S59" i="7" s="1"/>
  <c r="U59" i="7" s="1"/>
  <c r="AB59" i="7" s="1"/>
  <c r="AF59" i="7" s="1"/>
  <c r="O60" i="7"/>
  <c r="P44" i="14"/>
  <c r="Q44" i="14" s="1"/>
  <c r="S44" i="14" s="1"/>
  <c r="U44" i="14" s="1"/>
  <c r="AQ44" i="14" s="1"/>
  <c r="AU44" i="14" s="1"/>
  <c r="O45" i="14"/>
  <c r="P44" i="6"/>
  <c r="Q44" i="6" s="1"/>
  <c r="S44" i="6" s="1"/>
  <c r="U44" i="6" s="1"/>
  <c r="AQ44" i="6" s="1"/>
  <c r="AU44" i="6" s="1"/>
  <c r="O45" i="6"/>
  <c r="BA90" i="28"/>
  <c r="AX90" i="28"/>
  <c r="P60" i="11"/>
  <c r="Q60" i="11" s="1"/>
  <c r="S60" i="11" s="1"/>
  <c r="U60" i="11" s="1"/>
  <c r="AB60" i="11" s="1"/>
  <c r="AF60" i="11" s="1"/>
  <c r="P29" i="2"/>
  <c r="Q29" i="2" s="1"/>
  <c r="S29" i="2" s="1"/>
  <c r="U29" i="2" s="1"/>
  <c r="AQ29" i="2" s="1"/>
  <c r="AU29" i="2" s="1"/>
  <c r="P60" i="9"/>
  <c r="Q60" i="9" s="1"/>
  <c r="S60" i="9" s="1"/>
  <c r="U60" i="9" s="1"/>
  <c r="AB60" i="9" s="1"/>
  <c r="AF60" i="9" s="1"/>
  <c r="O61" i="9"/>
  <c r="P43" i="10"/>
  <c r="Q43" i="10" s="1"/>
  <c r="S43" i="10" s="1"/>
  <c r="U43" i="10" s="1"/>
  <c r="AQ43" i="10" s="1"/>
  <c r="AU43" i="10" s="1"/>
  <c r="AX90" i="13"/>
  <c r="BA90" i="13"/>
  <c r="P43" i="19"/>
  <c r="Q43" i="19" s="1"/>
  <c r="S43" i="19" s="1"/>
  <c r="U43" i="19" s="1"/>
  <c r="AQ43" i="19" s="1"/>
  <c r="AU43" i="19" s="1"/>
  <c r="O44" i="19"/>
  <c r="P59" i="30"/>
  <c r="Q59" i="30" s="1"/>
  <c r="S59" i="30" s="1"/>
  <c r="U59" i="30" s="1"/>
  <c r="AB59" i="30" s="1"/>
  <c r="AF59" i="30" s="1"/>
  <c r="O60" i="30"/>
  <c r="P60" i="8"/>
  <c r="Q60" i="8" s="1"/>
  <c r="S60" i="8" s="1"/>
  <c r="U60" i="8" s="1"/>
  <c r="AB60" i="8" s="1"/>
  <c r="AF60" i="8" s="1"/>
  <c r="O61" i="8"/>
  <c r="P28" i="7"/>
  <c r="Q28" i="7" s="1"/>
  <c r="S28" i="7" s="1"/>
  <c r="U28" i="7" s="1"/>
  <c r="AQ28" i="7" s="1"/>
  <c r="AU28" i="7" s="1"/>
  <c r="P78" i="13"/>
  <c r="Q78" i="13" s="1"/>
  <c r="S78" i="13" s="1"/>
  <c r="U78" i="13" s="1"/>
  <c r="AT78" i="13" s="1"/>
  <c r="AX78" i="13" s="1"/>
  <c r="O106" i="5"/>
  <c r="O107" i="28"/>
  <c r="O91" i="15"/>
  <c r="AX90" i="11"/>
  <c r="BA90" i="11"/>
  <c r="O60" i="10"/>
  <c r="P29" i="29"/>
  <c r="Q29" i="29" s="1"/>
  <c r="S29" i="29" s="1"/>
  <c r="U29" i="29" s="1"/>
  <c r="AQ29" i="29" s="1"/>
  <c r="AU29" i="29" s="1"/>
  <c r="O30" i="29"/>
  <c r="BA90" i="6"/>
  <c r="AX90" i="6"/>
  <c r="O77" i="17"/>
  <c r="BA91" i="14"/>
  <c r="AX91" i="14"/>
  <c r="P91" i="16"/>
  <c r="Q91" i="16" s="1"/>
  <c r="S91" i="16" s="1"/>
  <c r="U91" i="16" s="1"/>
  <c r="AT91" i="16" s="1"/>
  <c r="P91" i="4"/>
  <c r="Q91" i="4" s="1"/>
  <c r="S91" i="4" s="1"/>
  <c r="U91" i="4" s="1"/>
  <c r="AT91" i="4" s="1"/>
  <c r="O92" i="4"/>
  <c r="BA90" i="17"/>
  <c r="AX90" i="17"/>
  <c r="O61" i="22"/>
  <c r="O61" i="2"/>
  <c r="P44" i="2"/>
  <c r="Q44" i="2" s="1"/>
  <c r="S44" i="2" s="1"/>
  <c r="U44" i="2" s="1"/>
  <c r="AQ44" i="2" s="1"/>
  <c r="AU44" i="2" s="1"/>
  <c r="O45" i="2"/>
  <c r="O77" i="15"/>
  <c r="N78" i="6"/>
  <c r="O78" i="6" s="1"/>
  <c r="O91" i="28"/>
  <c r="O93" i="20"/>
  <c r="P28" i="20"/>
  <c r="Q28" i="20" s="1"/>
  <c r="S28" i="20" s="1"/>
  <c r="U28" i="20" s="1"/>
  <c r="AQ28" i="20" s="1"/>
  <c r="AU28" i="20" s="1"/>
  <c r="O29" i="20"/>
  <c r="O77" i="16"/>
  <c r="O60" i="26"/>
  <c r="AX92" i="9"/>
  <c r="BA92" i="9"/>
  <c r="P59" i="28"/>
  <c r="Q59" i="28" s="1"/>
  <c r="S59" i="28" s="1"/>
  <c r="U59" i="28" s="1"/>
  <c r="AB59" i="28" s="1"/>
  <c r="AF59" i="28" s="1"/>
  <c r="O60" i="28"/>
  <c r="P75" i="14"/>
  <c r="Q75" i="14" s="1"/>
  <c r="S75" i="14" s="1"/>
  <c r="U75" i="14" s="1"/>
  <c r="AT75" i="14" s="1"/>
  <c r="AX75" i="14" s="1"/>
  <c r="O76" i="14"/>
  <c r="P28" i="30"/>
  <c r="Q28" i="30" s="1"/>
  <c r="S28" i="30" s="1"/>
  <c r="U28" i="30" s="1"/>
  <c r="AQ28" i="30" s="1"/>
  <c r="AU28" i="30" s="1"/>
  <c r="P77" i="3"/>
  <c r="Q77" i="3" s="1"/>
  <c r="S77" i="3" s="1"/>
  <c r="U77" i="3" s="1"/>
  <c r="AT77" i="3" s="1"/>
  <c r="AX77" i="3" s="1"/>
  <c r="N78" i="10"/>
  <c r="O45" i="27"/>
  <c r="BA90" i="18"/>
  <c r="AX90" i="18"/>
  <c r="P76" i="7"/>
  <c r="Q76" i="7" s="1"/>
  <c r="S76" i="7" s="1"/>
  <c r="U76" i="7" s="1"/>
  <c r="AT76" i="7" s="1"/>
  <c r="AX76" i="7" s="1"/>
  <c r="O77" i="7"/>
  <c r="O60" i="17"/>
  <c r="P61" i="5"/>
  <c r="Q61" i="5" s="1"/>
  <c r="S61" i="5" s="1"/>
  <c r="U61" i="5" s="1"/>
  <c r="AB61" i="5" s="1"/>
  <c r="AF61" i="5" s="1"/>
  <c r="P44" i="8"/>
  <c r="Q44" i="8" s="1"/>
  <c r="S44" i="8" s="1"/>
  <c r="U44" i="8" s="1"/>
  <c r="AQ44" i="8" s="1"/>
  <c r="AU44" i="8" s="1"/>
  <c r="P45" i="31"/>
  <c r="Q45" i="31" s="1"/>
  <c r="S45" i="31" s="1"/>
  <c r="U45" i="31" s="1"/>
  <c r="AQ45" i="31" s="1"/>
  <c r="AU45" i="31" s="1"/>
  <c r="P28" i="4"/>
  <c r="Q28" i="4" s="1"/>
  <c r="S28" i="4" s="1"/>
  <c r="U28" i="4" s="1"/>
  <c r="AQ28" i="4" s="1"/>
  <c r="AU28" i="4" s="1"/>
  <c r="O29" i="4"/>
  <c r="AX91" i="21"/>
  <c r="BA91" i="21"/>
  <c r="P75" i="24"/>
  <c r="Q75" i="24" s="1"/>
  <c r="S75" i="24" s="1"/>
  <c r="U75" i="24" s="1"/>
  <c r="AT75" i="24" s="1"/>
  <c r="AX75" i="24" s="1"/>
  <c r="O76" i="24"/>
  <c r="P43" i="18"/>
  <c r="Q43" i="18" s="1"/>
  <c r="S43" i="18" s="1"/>
  <c r="U43" i="18" s="1"/>
  <c r="AQ43" i="18" s="1"/>
  <c r="AU43" i="18" s="1"/>
  <c r="O44" i="18"/>
  <c r="P30" i="17"/>
  <c r="Q30" i="17" s="1"/>
  <c r="S30" i="17" s="1"/>
  <c r="U30" i="17" s="1"/>
  <c r="AQ30" i="17" s="1"/>
  <c r="AU30" i="17" s="1"/>
  <c r="N31" i="17"/>
  <c r="P92" i="13"/>
  <c r="Q92" i="13" s="1"/>
  <c r="S92" i="13" s="1"/>
  <c r="U92" i="13" s="1"/>
  <c r="AT92" i="13" s="1"/>
  <c r="P59" i="27"/>
  <c r="Q59" i="27" s="1"/>
  <c r="S59" i="27" s="1"/>
  <c r="U59" i="27" s="1"/>
  <c r="AB59" i="27" s="1"/>
  <c r="AF59" i="27" s="1"/>
  <c r="O60" i="27"/>
  <c r="N31" i="16"/>
  <c r="O31" i="16" s="1"/>
  <c r="P30" i="16"/>
  <c r="Q30" i="16" s="1"/>
  <c r="S30" i="16" s="1"/>
  <c r="U30" i="16" s="1"/>
  <c r="AQ30" i="16" s="1"/>
  <c r="AU30" i="16" s="1"/>
  <c r="P76" i="19"/>
  <c r="Q76" i="19" s="1"/>
  <c r="S76" i="19" s="1"/>
  <c r="U76" i="19" s="1"/>
  <c r="AT76" i="19" s="1"/>
  <c r="AX76" i="19" s="1"/>
  <c r="O77" i="19"/>
  <c r="P60" i="12"/>
  <c r="Q60" i="12" s="1"/>
  <c r="S60" i="12" s="1"/>
  <c r="U60" i="12" s="1"/>
  <c r="AB60" i="12" s="1"/>
  <c r="AF60" i="12" s="1"/>
  <c r="P44" i="4"/>
  <c r="Q44" i="4" s="1"/>
  <c r="S44" i="4" s="1"/>
  <c r="U44" i="4" s="1"/>
  <c r="AQ44" i="4" s="1"/>
  <c r="AU44" i="4" s="1"/>
  <c r="BA91" i="12"/>
  <c r="AX91" i="12"/>
  <c r="N62" i="3"/>
  <c r="O62" i="3" s="1"/>
  <c r="P61" i="3"/>
  <c r="Q61" i="3" s="1"/>
  <c r="S61" i="3" s="1"/>
  <c r="U61" i="3" s="1"/>
  <c r="AB61" i="3" s="1"/>
  <c r="AF61" i="3" s="1"/>
  <c r="P60" i="14"/>
  <c r="Q60" i="14" s="1"/>
  <c r="S60" i="14" s="1"/>
  <c r="U60" i="14" s="1"/>
  <c r="AB60" i="14" s="1"/>
  <c r="AF60" i="14" s="1"/>
  <c r="O61" i="14"/>
  <c r="P93" i="19"/>
  <c r="Q93" i="19" s="1"/>
  <c r="S93" i="19" s="1"/>
  <c r="U93" i="19" s="1"/>
  <c r="AT93" i="19" s="1"/>
  <c r="N94" i="19"/>
  <c r="P92" i="27"/>
  <c r="Q92" i="27" s="1"/>
  <c r="S92" i="27" s="1"/>
  <c r="U92" i="27" s="1"/>
  <c r="AT92" i="27" s="1"/>
  <c r="P75" i="25"/>
  <c r="Q75" i="25" s="1"/>
  <c r="S75" i="25" s="1"/>
  <c r="U75" i="25" s="1"/>
  <c r="AT75" i="25" s="1"/>
  <c r="AX75" i="25" s="1"/>
  <c r="O76" i="25"/>
  <c r="P77" i="18"/>
  <c r="Q77" i="18" s="1"/>
  <c r="S77" i="18" s="1"/>
  <c r="U77" i="18" s="1"/>
  <c r="AT77" i="18" s="1"/>
  <c r="AX77" i="18" s="1"/>
  <c r="P60" i="1"/>
  <c r="Q60" i="1" s="1"/>
  <c r="S60" i="1" s="1"/>
  <c r="U60" i="1" s="1"/>
  <c r="AB60" i="1" s="1"/>
  <c r="AF60" i="1" s="1"/>
  <c r="O61" i="1"/>
  <c r="P76" i="28"/>
  <c r="Q76" i="28" s="1"/>
  <c r="S76" i="28" s="1"/>
  <c r="U76" i="28" s="1"/>
  <c r="AT76" i="28" s="1"/>
  <c r="AX76" i="28" s="1"/>
  <c r="O77" i="28"/>
  <c r="P60" i="31"/>
  <c r="Q60" i="31" s="1"/>
  <c r="S60" i="31" s="1"/>
  <c r="U60" i="31" s="1"/>
  <c r="AB60" i="31" s="1"/>
  <c r="AF60" i="31" s="1"/>
  <c r="O61" i="31"/>
  <c r="P59" i="23"/>
  <c r="Q59" i="23" s="1"/>
  <c r="S59" i="23" s="1"/>
  <c r="U59" i="23" s="1"/>
  <c r="AB59" i="23" s="1"/>
  <c r="AF59" i="23" s="1"/>
  <c r="O60" i="23"/>
  <c r="P29" i="9"/>
  <c r="Q29" i="9" s="1"/>
  <c r="S29" i="9" s="1"/>
  <c r="U29" i="9" s="1"/>
  <c r="AQ29" i="9" s="1"/>
  <c r="AU29" i="9" s="1"/>
  <c r="O30" i="9"/>
  <c r="P43" i="22"/>
  <c r="Q43" i="22" s="1"/>
  <c r="S43" i="22" s="1"/>
  <c r="U43" i="22" s="1"/>
  <c r="AQ43" i="22" s="1"/>
  <c r="AU43" i="22" s="1"/>
  <c r="O44" i="22"/>
  <c r="P107" i="29"/>
  <c r="Q107" i="29" s="1"/>
  <c r="S107" i="29" s="1"/>
  <c r="U107" i="29" s="1"/>
  <c r="AT107" i="29" s="1"/>
  <c r="AX107" i="29" s="1"/>
  <c r="P92" i="24"/>
  <c r="Q92" i="24" s="1"/>
  <c r="S92" i="24" s="1"/>
  <c r="U92" i="24" s="1"/>
  <c r="AT92" i="24" s="1"/>
  <c r="P60" i="13"/>
  <c r="Q60" i="13" s="1"/>
  <c r="S60" i="13" s="1"/>
  <c r="U60" i="13" s="1"/>
  <c r="AB60" i="13" s="1"/>
  <c r="AF60" i="13" s="1"/>
  <c r="O61" i="13"/>
  <c r="P77" i="31"/>
  <c r="Q77" i="31" s="1"/>
  <c r="S77" i="31" s="1"/>
  <c r="U77" i="31" s="1"/>
  <c r="AT77" i="31" s="1"/>
  <c r="AX77" i="31" s="1"/>
  <c r="P76" i="8"/>
  <c r="Q76" i="8" s="1"/>
  <c r="S76" i="8" s="1"/>
  <c r="U76" i="8" s="1"/>
  <c r="AT76" i="8" s="1"/>
  <c r="AX76" i="8" s="1"/>
  <c r="O77" i="8"/>
  <c r="P62" i="24"/>
  <c r="Q62" i="24" s="1"/>
  <c r="S62" i="24" s="1"/>
  <c r="U62" i="24" s="1"/>
  <c r="AB62" i="24" s="1"/>
  <c r="AF62" i="24" s="1"/>
  <c r="P61" i="25"/>
  <c r="Q61" i="25" s="1"/>
  <c r="S61" i="25" s="1"/>
  <c r="U61" i="25" s="1"/>
  <c r="AB61" i="25" s="1"/>
  <c r="AF61" i="25" s="1"/>
  <c r="P91" i="25"/>
  <c r="Q91" i="25" s="1"/>
  <c r="S91" i="25" s="1"/>
  <c r="U91" i="25" s="1"/>
  <c r="AT91" i="25" s="1"/>
  <c r="P76" i="12"/>
  <c r="Q76" i="12" s="1"/>
  <c r="S76" i="12" s="1"/>
  <c r="U76" i="12" s="1"/>
  <c r="AT76" i="12" s="1"/>
  <c r="AX76" i="12" s="1"/>
  <c r="O93" i="23"/>
  <c r="P92" i="23"/>
  <c r="Q92" i="23" s="1"/>
  <c r="S92" i="23" s="1"/>
  <c r="U92" i="23" s="1"/>
  <c r="AT92" i="23" s="1"/>
  <c r="P28" i="22"/>
  <c r="Q28" i="22" s="1"/>
  <c r="S28" i="22" s="1"/>
  <c r="U28" i="22" s="1"/>
  <c r="AQ28" i="22" s="1"/>
  <c r="AU28" i="22" s="1"/>
  <c r="O29" i="22"/>
  <c r="P44" i="16"/>
  <c r="Q44" i="16" s="1"/>
  <c r="S44" i="16" s="1"/>
  <c r="U44" i="16" s="1"/>
  <c r="AQ44" i="16" s="1"/>
  <c r="AU44" i="16" s="1"/>
  <c r="O45" i="16"/>
  <c r="P43" i="3"/>
  <c r="Q43" i="3" s="1"/>
  <c r="S43" i="3" s="1"/>
  <c r="U43" i="3" s="1"/>
  <c r="AQ43" i="3" s="1"/>
  <c r="AU43" i="3" s="1"/>
  <c r="P92" i="1"/>
  <c r="Q92" i="1" s="1"/>
  <c r="S92" i="1" s="1"/>
  <c r="U92" i="1" s="1"/>
  <c r="AT92" i="1" s="1"/>
  <c r="O93" i="1"/>
  <c r="AX90" i="4"/>
  <c r="BA90" i="4"/>
  <c r="P28" i="14"/>
  <c r="Q28" i="14" s="1"/>
  <c r="S28" i="14" s="1"/>
  <c r="U28" i="14" s="1"/>
  <c r="AQ28" i="14" s="1"/>
  <c r="AU28" i="14" s="1"/>
  <c r="AX90" i="30"/>
  <c r="BA90" i="30"/>
  <c r="N78" i="30"/>
  <c r="O78" i="30" s="1"/>
  <c r="P77" i="30"/>
  <c r="Q77" i="30" s="1"/>
  <c r="S77" i="30" s="1"/>
  <c r="U77" i="30" s="1"/>
  <c r="AT77" i="30" s="1"/>
  <c r="AX77" i="30" s="1"/>
  <c r="AX90" i="15"/>
  <c r="BA90" i="15"/>
  <c r="P29" i="15"/>
  <c r="Q29" i="15" s="1"/>
  <c r="S29" i="15" s="1"/>
  <c r="U29" i="15" s="1"/>
  <c r="AQ29" i="15" s="1"/>
  <c r="AU29" i="15" s="1"/>
  <c r="O30" i="15"/>
  <c r="BA90" i="3"/>
  <c r="AX90" i="3"/>
  <c r="P28" i="1"/>
  <c r="Q28" i="1" s="1"/>
  <c r="S28" i="1" s="1"/>
  <c r="U28" i="1" s="1"/>
  <c r="AQ28" i="1" s="1"/>
  <c r="AU28" i="1" s="1"/>
  <c r="O29" i="1"/>
  <c r="P91" i="30"/>
  <c r="Q91" i="30" s="1"/>
  <c r="S91" i="30" s="1"/>
  <c r="U91" i="30" s="1"/>
  <c r="AT91" i="30" s="1"/>
  <c r="O92" i="30"/>
  <c r="P91" i="8"/>
  <c r="Q91" i="8" s="1"/>
  <c r="S91" i="8" s="1"/>
  <c r="U91" i="8" s="1"/>
  <c r="AT91" i="8" s="1"/>
  <c r="P93" i="21"/>
  <c r="Q93" i="21" s="1"/>
  <c r="S93" i="21" s="1"/>
  <c r="U93" i="21" s="1"/>
  <c r="AT93" i="21" s="1"/>
  <c r="N94" i="21"/>
  <c r="O94" i="21"/>
  <c r="P44" i="20"/>
  <c r="Q44" i="20" s="1"/>
  <c r="S44" i="20" s="1"/>
  <c r="U44" i="20" s="1"/>
  <c r="AQ44" i="20" s="1"/>
  <c r="AU44" i="20" s="1"/>
  <c r="P29" i="13"/>
  <c r="Q29" i="13" s="1"/>
  <c r="S29" i="13" s="1"/>
  <c r="U29" i="13" s="1"/>
  <c r="AQ29" i="13" s="1"/>
  <c r="AU29" i="13" s="1"/>
  <c r="O30" i="13"/>
  <c r="P43" i="23"/>
  <c r="Q43" i="23" s="1"/>
  <c r="S43" i="23" s="1"/>
  <c r="U43" i="23" s="1"/>
  <c r="AQ43" i="23" s="1"/>
  <c r="AU43" i="23" s="1"/>
  <c r="O44" i="23"/>
  <c r="O76" i="23"/>
  <c r="P43" i="7"/>
  <c r="Q43" i="7" s="1"/>
  <c r="S43" i="7" s="1"/>
  <c r="U43" i="7" s="1"/>
  <c r="AQ43" i="7" s="1"/>
  <c r="AU43" i="7" s="1"/>
  <c r="O44" i="7"/>
  <c r="P91" i="10"/>
  <c r="Q91" i="10" s="1"/>
  <c r="S91" i="10" s="1"/>
  <c r="U91" i="10" s="1"/>
  <c r="AT91" i="10" s="1"/>
  <c r="O29" i="6"/>
  <c r="BA92" i="19"/>
  <c r="AX92" i="19"/>
  <c r="Q77" i="26"/>
  <c r="S77" i="26" s="1"/>
  <c r="U77" i="26" s="1"/>
  <c r="AT77" i="26" s="1"/>
  <c r="AX77" i="26" s="1"/>
  <c r="O78" i="26"/>
  <c r="P76" i="21"/>
  <c r="Q76" i="21" s="1"/>
  <c r="S76" i="21" s="1"/>
  <c r="U76" i="21" s="1"/>
  <c r="AT76" i="21" s="1"/>
  <c r="AX76" i="21" s="1"/>
  <c r="O77" i="21"/>
  <c r="P43" i="17"/>
  <c r="Q43" i="17" s="1"/>
  <c r="S43" i="17" s="1"/>
  <c r="U43" i="17" s="1"/>
  <c r="AQ43" i="17" s="1"/>
  <c r="AU43" i="17" s="1"/>
  <c r="O44" i="17"/>
  <c r="P107" i="27"/>
  <c r="Q107" i="27" s="1"/>
  <c r="S107" i="27" s="1"/>
  <c r="U107" i="27" s="1"/>
  <c r="AT107" i="27" s="1"/>
  <c r="AX107" i="27" s="1"/>
  <c r="O108" i="27"/>
  <c r="O77" i="4"/>
  <c r="P28" i="25"/>
  <c r="Q28" i="25" s="1"/>
  <c r="S28" i="25" s="1"/>
  <c r="U28" i="25" s="1"/>
  <c r="AQ28" i="25" s="1"/>
  <c r="AU28" i="25" s="1"/>
  <c r="O29" i="25"/>
  <c r="O45" i="26"/>
  <c r="P75" i="5"/>
  <c r="Q75" i="5" s="1"/>
  <c r="S75" i="5" s="1"/>
  <c r="U75" i="5" s="1"/>
  <c r="AT75" i="5" s="1"/>
  <c r="AX75" i="5" s="1"/>
  <c r="O76" i="5"/>
  <c r="O106" i="30"/>
  <c r="O61" i="29"/>
  <c r="AX91" i="24"/>
  <c r="BA91" i="24"/>
  <c r="P92" i="12"/>
  <c r="Q92" i="12" s="1"/>
  <c r="S92" i="12" s="1"/>
  <c r="U92" i="12" s="1"/>
  <c r="AT92" i="12" s="1"/>
  <c r="O93" i="12"/>
  <c r="O76" i="11"/>
  <c r="P91" i="3"/>
  <c r="Q91" i="3" s="1"/>
  <c r="S91" i="3" s="1"/>
  <c r="U91" i="3" s="1"/>
  <c r="AT91" i="3" s="1"/>
  <c r="O91" i="31"/>
  <c r="P75" i="20"/>
  <c r="Q75" i="20" s="1"/>
  <c r="S75" i="20" s="1"/>
  <c r="U75" i="20" s="1"/>
  <c r="AT75" i="20" s="1"/>
  <c r="AX75" i="20" s="1"/>
  <c r="AX90" i="25"/>
  <c r="BA90" i="25"/>
  <c r="O28" i="21"/>
  <c r="O59" i="4"/>
  <c r="AX91" i="23"/>
  <c r="BA91" i="23"/>
  <c r="O44" i="29"/>
  <c r="O44" i="21"/>
  <c r="O30" i="10"/>
  <c r="O77" i="29"/>
  <c r="N46" i="5"/>
  <c r="O46" i="5" s="1"/>
  <c r="P45" i="5"/>
  <c r="Q45" i="5" s="1"/>
  <c r="S45" i="5" s="1"/>
  <c r="U45" i="5" s="1"/>
  <c r="AQ45" i="5" s="1"/>
  <c r="AU45" i="5" s="1"/>
  <c r="AX91" i="1"/>
  <c r="BA91" i="1"/>
  <c r="P43" i="1"/>
  <c r="Q43" i="1" s="1"/>
  <c r="S43" i="1" s="1"/>
  <c r="U43" i="1" s="1"/>
  <c r="AQ43" i="1" s="1"/>
  <c r="AU43" i="1" s="1"/>
  <c r="O44" i="1"/>
  <c r="O92" i="22"/>
  <c r="O77" i="1"/>
  <c r="P44" i="25"/>
  <c r="Q44" i="25" s="1"/>
  <c r="S44" i="25" s="1"/>
  <c r="U44" i="25" s="1"/>
  <c r="AQ44" i="25" s="1"/>
  <c r="AU44" i="25" s="1"/>
  <c r="P59" i="19"/>
  <c r="Q59" i="19" s="1"/>
  <c r="S59" i="19" s="1"/>
  <c r="U59" i="19" s="1"/>
  <c r="AB59" i="19" s="1"/>
  <c r="AF59" i="19" s="1"/>
  <c r="BA92" i="20"/>
  <c r="AX92" i="20"/>
  <c r="P29" i="8"/>
  <c r="Q29" i="8" s="1"/>
  <c r="S29" i="8" s="1"/>
  <c r="U29" i="8" s="1"/>
  <c r="AQ29" i="8" s="1"/>
  <c r="AU29" i="8" s="1"/>
  <c r="O30" i="8"/>
  <c r="P76" i="2"/>
  <c r="Q76" i="2" s="1"/>
  <c r="S76" i="2" s="1"/>
  <c r="U76" i="2" s="1"/>
  <c r="AT76" i="2" s="1"/>
  <c r="AX76" i="2" s="1"/>
  <c r="O77" i="2"/>
  <c r="P28" i="27"/>
  <c r="Q28" i="27" s="1"/>
  <c r="S28" i="27" s="1"/>
  <c r="U28" i="27" s="1"/>
  <c r="AQ28" i="27" s="1"/>
  <c r="AU28" i="27" s="1"/>
  <c r="P43" i="15"/>
  <c r="Q43" i="15" s="1"/>
  <c r="S43" i="15" s="1"/>
  <c r="U43" i="15" s="1"/>
  <c r="AQ43" i="15" s="1"/>
  <c r="AU43" i="15" s="1"/>
  <c r="P44" i="9"/>
  <c r="Q44" i="9" s="1"/>
  <c r="S44" i="9" s="1"/>
  <c r="U44" i="9" s="1"/>
  <c r="AQ44" i="9" s="1"/>
  <c r="AU44" i="9" s="1"/>
  <c r="O45" i="9"/>
  <c r="P61" i="20"/>
  <c r="Q61" i="20" s="1"/>
  <c r="S61" i="20" s="1"/>
  <c r="U61" i="20" s="1"/>
  <c r="AB61" i="20" s="1"/>
  <c r="AF61" i="20" s="1"/>
  <c r="P28" i="3"/>
  <c r="Q28" i="3" s="1"/>
  <c r="S28" i="3" s="1"/>
  <c r="U28" i="3" s="1"/>
  <c r="AQ28" i="3" s="1"/>
  <c r="AU28" i="3" s="1"/>
  <c r="O29" i="3"/>
  <c r="P93" i="2"/>
  <c r="Q93" i="2" s="1"/>
  <c r="S93" i="2" s="1"/>
  <c r="U93" i="2" s="1"/>
  <c r="AT93" i="2" s="1"/>
  <c r="P61" i="15"/>
  <c r="Q61" i="15" s="1"/>
  <c r="S61" i="15" s="1"/>
  <c r="U61" i="15" s="1"/>
  <c r="AB61" i="15" s="1"/>
  <c r="AF61" i="15" s="1"/>
  <c r="N62" i="15"/>
  <c r="P92" i="7"/>
  <c r="Q92" i="7" s="1"/>
  <c r="S92" i="7" s="1"/>
  <c r="U92" i="7" s="1"/>
  <c r="AT92" i="7" s="1"/>
  <c r="O93" i="7"/>
  <c r="P28" i="26"/>
  <c r="Q28" i="26" s="1"/>
  <c r="S28" i="26" s="1"/>
  <c r="U28" i="26" s="1"/>
  <c r="AQ28" i="26" s="1"/>
  <c r="AU28" i="26" s="1"/>
  <c r="N46" i="30"/>
  <c r="O46" i="30" s="1"/>
  <c r="P45" i="30"/>
  <c r="Q45" i="30" s="1"/>
  <c r="S45" i="30" s="1"/>
  <c r="U45" i="30" s="1"/>
  <c r="AQ45" i="30" s="1"/>
  <c r="AU45" i="30" s="1"/>
  <c r="BA90" i="31"/>
  <c r="AX90" i="31"/>
  <c r="P76" i="9"/>
  <c r="Q76" i="9" s="1"/>
  <c r="S76" i="9" s="1"/>
  <c r="U76" i="9" s="1"/>
  <c r="AT76" i="9" s="1"/>
  <c r="AX76" i="9" s="1"/>
  <c r="O77" i="9"/>
  <c r="P28" i="12"/>
  <c r="Q28" i="12" s="1"/>
  <c r="S28" i="12" s="1"/>
  <c r="U28" i="12" s="1"/>
  <c r="AQ28" i="12" s="1"/>
  <c r="AU28" i="12" s="1"/>
  <c r="O29" i="12"/>
  <c r="P92" i="29"/>
  <c r="Q92" i="29" s="1"/>
  <c r="S92" i="29" s="1"/>
  <c r="U92" i="29" s="1"/>
  <c r="AT92" i="29" s="1"/>
  <c r="O93" i="29"/>
  <c r="P44" i="24"/>
  <c r="Q44" i="24" s="1"/>
  <c r="S44" i="24" s="1"/>
  <c r="U44" i="24" s="1"/>
  <c r="AQ44" i="24" s="1"/>
  <c r="AU44" i="24" s="1"/>
  <c r="O45" i="24"/>
  <c r="P45" i="28"/>
  <c r="Q45" i="28" s="1"/>
  <c r="S45" i="28" s="1"/>
  <c r="U45" i="28" s="1"/>
  <c r="AQ45" i="28" s="1"/>
  <c r="AU45" i="28" s="1"/>
  <c r="N46" i="28"/>
  <c r="AX91" i="22"/>
  <c r="BA91" i="22"/>
  <c r="P30" i="18"/>
  <c r="Q30" i="18" s="1"/>
  <c r="S30" i="18" s="1"/>
  <c r="U30" i="18" s="1"/>
  <c r="AQ30" i="18" s="1"/>
  <c r="AU30" i="18" s="1"/>
  <c r="P28" i="5"/>
  <c r="Q28" i="5" s="1"/>
  <c r="S28" i="5" s="1"/>
  <c r="U28" i="5" s="1"/>
  <c r="AQ28" i="5" s="1"/>
  <c r="AU28" i="5" s="1"/>
  <c r="O29" i="5"/>
  <c r="P76" i="22"/>
  <c r="Q76" i="22" s="1"/>
  <c r="S76" i="22" s="1"/>
  <c r="U76" i="22" s="1"/>
  <c r="AT76" i="22" s="1"/>
  <c r="AX76" i="22" s="1"/>
  <c r="P91" i="11"/>
  <c r="Q91" i="11" s="1"/>
  <c r="S91" i="11" s="1"/>
  <c r="U91" i="11" s="1"/>
  <c r="AT91" i="11" s="1"/>
  <c r="O92" i="11"/>
  <c r="P59" i="21"/>
  <c r="Q59" i="21" s="1"/>
  <c r="S59" i="21" s="1"/>
  <c r="U59" i="21" s="1"/>
  <c r="AB59" i="21" s="1"/>
  <c r="AF59" i="21" s="1"/>
  <c r="O60" i="21"/>
  <c r="P91" i="6"/>
  <c r="Q91" i="6" s="1"/>
  <c r="S91" i="6" s="1"/>
  <c r="U91" i="6" s="1"/>
  <c r="AT91" i="6" s="1"/>
  <c r="O92" i="6"/>
  <c r="P92" i="14"/>
  <c r="Q92" i="14" s="1"/>
  <c r="S92" i="14" s="1"/>
  <c r="U92" i="14" s="1"/>
  <c r="AT92" i="14" s="1"/>
  <c r="O93" i="14"/>
  <c r="P92" i="26"/>
  <c r="Q92" i="26" s="1"/>
  <c r="S92" i="26" s="1"/>
  <c r="U92" i="26" s="1"/>
  <c r="AT92" i="26" s="1"/>
  <c r="O93" i="26"/>
  <c r="P43" i="12"/>
  <c r="Q43" i="12" s="1"/>
  <c r="S43" i="12" s="1"/>
  <c r="U43" i="12" s="1"/>
  <c r="AQ43" i="12" s="1"/>
  <c r="AU43" i="12" s="1"/>
  <c r="O44" i="12"/>
  <c r="P91" i="17"/>
  <c r="Q91" i="17" s="1"/>
  <c r="S91" i="17" s="1"/>
  <c r="U91" i="17" s="1"/>
  <c r="AT91" i="17" s="1"/>
  <c r="O92" i="17"/>
  <c r="AX92" i="2"/>
  <c r="BA92" i="2"/>
  <c r="P28" i="23"/>
  <c r="Q28" i="23" s="1"/>
  <c r="S28" i="23" s="1"/>
  <c r="U28" i="23" s="1"/>
  <c r="AQ28" i="23" s="1"/>
  <c r="AU28" i="23" s="1"/>
  <c r="P59" i="16"/>
  <c r="Q59" i="16" s="1"/>
  <c r="S59" i="16" s="1"/>
  <c r="U59" i="16" s="1"/>
  <c r="AB59" i="16" s="1"/>
  <c r="AF59" i="16" s="1"/>
  <c r="O60" i="16"/>
  <c r="P28" i="31"/>
  <c r="Q28" i="31" s="1"/>
  <c r="S28" i="31" s="1"/>
  <c r="U28" i="31" s="1"/>
  <c r="AQ28" i="31" s="1"/>
  <c r="AU28" i="31" s="1"/>
  <c r="AX91" i="7"/>
  <c r="BA91" i="7"/>
  <c r="P93" i="9"/>
  <c r="Q93" i="9" s="1"/>
  <c r="S93" i="9" s="1"/>
  <c r="U93" i="9" s="1"/>
  <c r="AT93" i="9" s="1"/>
  <c r="N94" i="9"/>
  <c r="O94" i="9"/>
  <c r="P43" i="11"/>
  <c r="Q43" i="11" s="1"/>
  <c r="S43" i="11" s="1"/>
  <c r="U43" i="11" s="1"/>
  <c r="AQ43" i="11" s="1"/>
  <c r="AU43" i="11" s="1"/>
  <c r="O44" i="11"/>
  <c r="P91" i="5"/>
  <c r="Q91" i="5" s="1"/>
  <c r="S91" i="5" s="1"/>
  <c r="U91" i="5" s="1"/>
  <c r="AT91" i="5" s="1"/>
  <c r="O92" i="5"/>
  <c r="O78" i="10"/>
  <c r="P91" i="18"/>
  <c r="Q91" i="18" s="1"/>
  <c r="S91" i="18" s="1"/>
  <c r="U91" i="18" s="1"/>
  <c r="AT91" i="18" s="1"/>
  <c r="O92" i="18"/>
  <c r="P29" i="28"/>
  <c r="Q29" i="28" s="1"/>
  <c r="S29" i="28" s="1"/>
  <c r="U29" i="28" s="1"/>
  <c r="AQ29" i="28" s="1"/>
  <c r="AU29" i="28" s="1"/>
  <c r="O30" i="28"/>
  <c r="P44" i="13"/>
  <c r="Q44" i="13" s="1"/>
  <c r="S44" i="13" s="1"/>
  <c r="U44" i="13" s="1"/>
  <c r="AQ44" i="13" s="1"/>
  <c r="AU44" i="13" s="1"/>
  <c r="O45" i="13"/>
  <c r="P28" i="24"/>
  <c r="Q28" i="24" s="1"/>
  <c r="S28" i="24" s="1"/>
  <c r="U28" i="24" s="1"/>
  <c r="AQ28" i="24" s="1"/>
  <c r="AU28" i="24" s="1"/>
  <c r="O29" i="24"/>
  <c r="BA90" i="24"/>
  <c r="AX90" i="24"/>
  <c r="O77" i="27"/>
  <c r="P28" i="11"/>
  <c r="Q28" i="11" s="1"/>
  <c r="S28" i="11" s="1"/>
  <c r="U28" i="11" s="1"/>
  <c r="AQ28" i="11" s="1"/>
  <c r="AU28" i="11" s="1"/>
  <c r="O29" i="11"/>
  <c r="O59" i="6"/>
  <c r="N31" i="19"/>
  <c r="O31" i="19" s="1"/>
  <c r="P30" i="19"/>
  <c r="Q30" i="19" s="1"/>
  <c r="S30" i="19" s="1"/>
  <c r="U30" i="19" s="1"/>
  <c r="AQ30" i="19" s="1"/>
  <c r="AU30" i="19" s="1"/>
  <c r="P46" i="5" l="1"/>
  <c r="Q46" i="5" s="1"/>
  <c r="S46" i="5" s="1"/>
  <c r="U46" i="5" s="1"/>
  <c r="AQ46" i="5" s="1"/>
  <c r="AU46" i="5" s="1"/>
  <c r="O47" i="5"/>
  <c r="P78" i="30"/>
  <c r="Q78" i="30" s="1"/>
  <c r="S78" i="30" s="1"/>
  <c r="U78" i="30" s="1"/>
  <c r="AT78" i="30" s="1"/>
  <c r="AX78" i="30" s="1"/>
  <c r="P46" i="30"/>
  <c r="Q46" i="30" s="1"/>
  <c r="S46" i="30" s="1"/>
  <c r="U46" i="30" s="1"/>
  <c r="AQ46" i="30" s="1"/>
  <c r="AU46" i="30" s="1"/>
  <c r="P31" i="19"/>
  <c r="Q31" i="19" s="1"/>
  <c r="S31" i="19" s="1"/>
  <c r="U31" i="19" s="1"/>
  <c r="AQ31" i="19" s="1"/>
  <c r="AU31" i="19" s="1"/>
  <c r="P31" i="16"/>
  <c r="Q31" i="16" s="1"/>
  <c r="S31" i="16" s="1"/>
  <c r="U31" i="16" s="1"/>
  <c r="AQ31" i="16" s="1"/>
  <c r="AU31" i="16" s="1"/>
  <c r="P62" i="3"/>
  <c r="Q62" i="3" s="1"/>
  <c r="S62" i="3" s="1"/>
  <c r="U62" i="3" s="1"/>
  <c r="AB62" i="3" s="1"/>
  <c r="AF62" i="3" s="1"/>
  <c r="P93" i="26"/>
  <c r="Q93" i="26" s="1"/>
  <c r="S93" i="26" s="1"/>
  <c r="U93" i="26" s="1"/>
  <c r="AT93" i="26" s="1"/>
  <c r="P29" i="25"/>
  <c r="Q29" i="25" s="1"/>
  <c r="S29" i="25" s="1"/>
  <c r="U29" i="25" s="1"/>
  <c r="AQ29" i="25" s="1"/>
  <c r="AU29" i="25" s="1"/>
  <c r="O30" i="25"/>
  <c r="N94" i="23"/>
  <c r="O94" i="23" s="1"/>
  <c r="P93" i="23"/>
  <c r="Q93" i="23" s="1"/>
  <c r="S93" i="23" s="1"/>
  <c r="U93" i="23" s="1"/>
  <c r="AT93" i="23" s="1"/>
  <c r="P76" i="14"/>
  <c r="Q76" i="14" s="1"/>
  <c r="S76" i="14" s="1"/>
  <c r="U76" i="14" s="1"/>
  <c r="AT76" i="14" s="1"/>
  <c r="AX76" i="14" s="1"/>
  <c r="P45" i="14"/>
  <c r="Q45" i="14" s="1"/>
  <c r="S45" i="14" s="1"/>
  <c r="U45" i="14" s="1"/>
  <c r="AQ45" i="14" s="1"/>
  <c r="AU45" i="14" s="1"/>
  <c r="P44" i="1"/>
  <c r="Q44" i="1" s="1"/>
  <c r="S44" i="1" s="1"/>
  <c r="U44" i="1" s="1"/>
  <c r="AQ44" i="1" s="1"/>
  <c r="AU44" i="1" s="1"/>
  <c r="P106" i="30"/>
  <c r="Q106" i="30" s="1"/>
  <c r="S106" i="30" s="1"/>
  <c r="U106" i="30" s="1"/>
  <c r="AT106" i="30" s="1"/>
  <c r="AX106" i="30" s="1"/>
  <c r="AX91" i="10"/>
  <c r="BA91" i="10"/>
  <c r="P44" i="23"/>
  <c r="Q44" i="23" s="1"/>
  <c r="S44" i="23" s="1"/>
  <c r="U44" i="23" s="1"/>
  <c r="AQ44" i="23" s="1"/>
  <c r="AU44" i="23" s="1"/>
  <c r="O45" i="23"/>
  <c r="P30" i="15"/>
  <c r="Q30" i="15" s="1"/>
  <c r="S30" i="15" s="1"/>
  <c r="U30" i="15" s="1"/>
  <c r="AQ30" i="15" s="1"/>
  <c r="AU30" i="15" s="1"/>
  <c r="P45" i="16"/>
  <c r="Q45" i="16" s="1"/>
  <c r="S45" i="16" s="1"/>
  <c r="U45" i="16" s="1"/>
  <c r="AQ45" i="16" s="1"/>
  <c r="AU45" i="16" s="1"/>
  <c r="AX91" i="25"/>
  <c r="BA91" i="25"/>
  <c r="P60" i="23"/>
  <c r="Q60" i="23" s="1"/>
  <c r="S60" i="23" s="1"/>
  <c r="U60" i="23" s="1"/>
  <c r="AB60" i="23" s="1"/>
  <c r="AF60" i="23" s="1"/>
  <c r="P60" i="26"/>
  <c r="Q60" i="26" s="1"/>
  <c r="S60" i="26" s="1"/>
  <c r="U60" i="26" s="1"/>
  <c r="AB60" i="26" s="1"/>
  <c r="AF60" i="26" s="1"/>
  <c r="O61" i="26"/>
  <c r="P30" i="29"/>
  <c r="Q30" i="29" s="1"/>
  <c r="S30" i="29" s="1"/>
  <c r="U30" i="29" s="1"/>
  <c r="AQ30" i="29" s="1"/>
  <c r="AU30" i="29" s="1"/>
  <c r="N31" i="29"/>
  <c r="O31" i="29" s="1"/>
  <c r="P59" i="6"/>
  <c r="Q59" i="6" s="1"/>
  <c r="S59" i="6" s="1"/>
  <c r="U59" i="6" s="1"/>
  <c r="AB59" i="6" s="1"/>
  <c r="AF59" i="6" s="1"/>
  <c r="O60" i="6"/>
  <c r="AX92" i="26"/>
  <c r="BA92" i="26"/>
  <c r="P29" i="5"/>
  <c r="Q29" i="5" s="1"/>
  <c r="S29" i="5" s="1"/>
  <c r="U29" i="5" s="1"/>
  <c r="AQ29" i="5" s="1"/>
  <c r="AU29" i="5" s="1"/>
  <c r="P45" i="9"/>
  <c r="Q45" i="9" s="1"/>
  <c r="S45" i="9" s="1"/>
  <c r="U45" i="9" s="1"/>
  <c r="AQ45" i="9" s="1"/>
  <c r="AU45" i="9" s="1"/>
  <c r="P77" i="29"/>
  <c r="Q77" i="29" s="1"/>
  <c r="S77" i="29" s="1"/>
  <c r="U77" i="29" s="1"/>
  <c r="AT77" i="29" s="1"/>
  <c r="AX77" i="29" s="1"/>
  <c r="P59" i="4"/>
  <c r="Q59" i="4" s="1"/>
  <c r="S59" i="4" s="1"/>
  <c r="U59" i="4" s="1"/>
  <c r="AB59" i="4" s="1"/>
  <c r="AF59" i="4" s="1"/>
  <c r="O60" i="4"/>
  <c r="N94" i="12"/>
  <c r="P93" i="12"/>
  <c r="Q93" i="12" s="1"/>
  <c r="S93" i="12" s="1"/>
  <c r="U93" i="12" s="1"/>
  <c r="AT93" i="12" s="1"/>
  <c r="O94" i="12"/>
  <c r="P44" i="7"/>
  <c r="Q44" i="7" s="1"/>
  <c r="S44" i="7" s="1"/>
  <c r="U44" i="7" s="1"/>
  <c r="AQ44" i="7" s="1"/>
  <c r="AU44" i="7" s="1"/>
  <c r="P94" i="21"/>
  <c r="Q94" i="21" s="1"/>
  <c r="S94" i="21" s="1"/>
  <c r="U94" i="21" s="1"/>
  <c r="AT94" i="21" s="1"/>
  <c r="O95" i="21"/>
  <c r="P92" i="30"/>
  <c r="Q92" i="30" s="1"/>
  <c r="S92" i="30" s="1"/>
  <c r="U92" i="30" s="1"/>
  <c r="AT92" i="30" s="1"/>
  <c r="O93" i="30"/>
  <c r="P93" i="1"/>
  <c r="Q93" i="1" s="1"/>
  <c r="S93" i="1" s="1"/>
  <c r="U93" i="1" s="1"/>
  <c r="AT93" i="1" s="1"/>
  <c r="P77" i="8"/>
  <c r="Q77" i="8" s="1"/>
  <c r="S77" i="8" s="1"/>
  <c r="U77" i="8" s="1"/>
  <c r="AT77" i="8" s="1"/>
  <c r="AX77" i="8" s="1"/>
  <c r="P61" i="13"/>
  <c r="Q61" i="13" s="1"/>
  <c r="S61" i="13" s="1"/>
  <c r="U61" i="13" s="1"/>
  <c r="AB61" i="13" s="1"/>
  <c r="AF61" i="13" s="1"/>
  <c r="P44" i="22"/>
  <c r="Q44" i="22" s="1"/>
  <c r="S44" i="22" s="1"/>
  <c r="U44" i="22" s="1"/>
  <c r="AQ44" i="22" s="1"/>
  <c r="AU44" i="22" s="1"/>
  <c r="P61" i="1"/>
  <c r="Q61" i="1" s="1"/>
  <c r="S61" i="1" s="1"/>
  <c r="U61" i="1" s="1"/>
  <c r="AB61" i="1" s="1"/>
  <c r="AF61" i="1" s="1"/>
  <c r="P76" i="25"/>
  <c r="Q76" i="25" s="1"/>
  <c r="S76" i="25" s="1"/>
  <c r="U76" i="25" s="1"/>
  <c r="AT76" i="25" s="1"/>
  <c r="AX76" i="25" s="1"/>
  <c r="BA93" i="19"/>
  <c r="AX93" i="19"/>
  <c r="P77" i="19"/>
  <c r="Q77" i="19" s="1"/>
  <c r="S77" i="19" s="1"/>
  <c r="U77" i="19" s="1"/>
  <c r="AT77" i="19" s="1"/>
  <c r="AX77" i="19" s="1"/>
  <c r="P60" i="27"/>
  <c r="Q60" i="27" s="1"/>
  <c r="S60" i="27" s="1"/>
  <c r="U60" i="27" s="1"/>
  <c r="AB60" i="27" s="1"/>
  <c r="AF60" i="27" s="1"/>
  <c r="O61" i="27"/>
  <c r="N78" i="16"/>
  <c r="P77" i="16"/>
  <c r="Q77" i="16" s="1"/>
  <c r="S77" i="16" s="1"/>
  <c r="U77" i="16" s="1"/>
  <c r="AT77" i="16" s="1"/>
  <c r="AX77" i="16" s="1"/>
  <c r="P77" i="15"/>
  <c r="Q77" i="15" s="1"/>
  <c r="S77" i="15" s="1"/>
  <c r="U77" i="15" s="1"/>
  <c r="AT77" i="15" s="1"/>
  <c r="AX77" i="15" s="1"/>
  <c r="P107" i="28"/>
  <c r="Q107" i="28" s="1"/>
  <c r="S107" i="28" s="1"/>
  <c r="U107" i="28" s="1"/>
  <c r="AT107" i="28" s="1"/>
  <c r="AX107" i="28" s="1"/>
  <c r="O108" i="28"/>
  <c r="N62" i="9"/>
  <c r="O62" i="9" s="1"/>
  <c r="P61" i="9"/>
  <c r="Q61" i="9" s="1"/>
  <c r="S61" i="9" s="1"/>
  <c r="U61" i="9" s="1"/>
  <c r="AB61" i="9" s="1"/>
  <c r="AF61" i="9" s="1"/>
  <c r="AX91" i="8"/>
  <c r="BA91" i="8"/>
  <c r="BA91" i="16"/>
  <c r="AX91" i="16"/>
  <c r="P91" i="15"/>
  <c r="Q91" i="15" s="1"/>
  <c r="S91" i="15" s="1"/>
  <c r="U91" i="15" s="1"/>
  <c r="AT91" i="15" s="1"/>
  <c r="O92" i="15"/>
  <c r="P78" i="10"/>
  <c r="Q78" i="10" s="1"/>
  <c r="S78" i="10" s="1"/>
  <c r="U78" i="10" s="1"/>
  <c r="AT78" i="10" s="1"/>
  <c r="AX78" i="10" s="1"/>
  <c r="O79" i="10"/>
  <c r="P60" i="16"/>
  <c r="Q60" i="16" s="1"/>
  <c r="S60" i="16" s="1"/>
  <c r="U60" i="16" s="1"/>
  <c r="AB60" i="16" s="1"/>
  <c r="AF60" i="16" s="1"/>
  <c r="P60" i="21"/>
  <c r="Q60" i="21" s="1"/>
  <c r="S60" i="21" s="1"/>
  <c r="U60" i="21" s="1"/>
  <c r="AB60" i="21" s="1"/>
  <c r="AF60" i="21" s="1"/>
  <c r="P29" i="24"/>
  <c r="Q29" i="24" s="1"/>
  <c r="S29" i="24" s="1"/>
  <c r="U29" i="24" s="1"/>
  <c r="AQ29" i="24" s="1"/>
  <c r="AU29" i="24" s="1"/>
  <c r="O30" i="24"/>
  <c r="P92" i="17"/>
  <c r="Q92" i="17" s="1"/>
  <c r="S92" i="17" s="1"/>
  <c r="U92" i="17" s="1"/>
  <c r="AT92" i="17" s="1"/>
  <c r="N94" i="14"/>
  <c r="O94" i="14" s="1"/>
  <c r="P93" i="14"/>
  <c r="Q93" i="14" s="1"/>
  <c r="S93" i="14" s="1"/>
  <c r="U93" i="14" s="1"/>
  <c r="AT93" i="14" s="1"/>
  <c r="P45" i="24"/>
  <c r="Q45" i="24" s="1"/>
  <c r="S45" i="24" s="1"/>
  <c r="U45" i="24" s="1"/>
  <c r="AQ45" i="24" s="1"/>
  <c r="AU45" i="24" s="1"/>
  <c r="AX92" i="7"/>
  <c r="BA92" i="7"/>
  <c r="P77" i="2"/>
  <c r="Q77" i="2" s="1"/>
  <c r="S77" i="2" s="1"/>
  <c r="U77" i="2" s="1"/>
  <c r="AT77" i="2" s="1"/>
  <c r="AX77" i="2" s="1"/>
  <c r="P30" i="10"/>
  <c r="Q30" i="10" s="1"/>
  <c r="S30" i="10" s="1"/>
  <c r="U30" i="10" s="1"/>
  <c r="AQ30" i="10" s="1"/>
  <c r="AU30" i="10" s="1"/>
  <c r="P28" i="21"/>
  <c r="Q28" i="21" s="1"/>
  <c r="S28" i="21" s="1"/>
  <c r="U28" i="21" s="1"/>
  <c r="AQ28" i="21" s="1"/>
  <c r="AU28" i="21" s="1"/>
  <c r="O29" i="21"/>
  <c r="P91" i="31"/>
  <c r="Q91" i="31" s="1"/>
  <c r="S91" i="31" s="1"/>
  <c r="U91" i="31" s="1"/>
  <c r="AT91" i="31" s="1"/>
  <c r="O92" i="31"/>
  <c r="AX92" i="12"/>
  <c r="BA92" i="12"/>
  <c r="P76" i="5"/>
  <c r="Q76" i="5" s="1"/>
  <c r="S76" i="5" s="1"/>
  <c r="U76" i="5" s="1"/>
  <c r="AT76" i="5" s="1"/>
  <c r="AX76" i="5" s="1"/>
  <c r="O77" i="5"/>
  <c r="P77" i="21"/>
  <c r="Q77" i="21" s="1"/>
  <c r="S77" i="21" s="1"/>
  <c r="U77" i="21" s="1"/>
  <c r="AT77" i="21" s="1"/>
  <c r="AX77" i="21" s="1"/>
  <c r="P30" i="13"/>
  <c r="Q30" i="13" s="1"/>
  <c r="S30" i="13" s="1"/>
  <c r="U30" i="13" s="1"/>
  <c r="AQ30" i="13" s="1"/>
  <c r="AU30" i="13" s="1"/>
  <c r="BA91" i="30"/>
  <c r="AX91" i="30"/>
  <c r="AX92" i="1"/>
  <c r="BA92" i="1"/>
  <c r="P29" i="22"/>
  <c r="Q29" i="22" s="1"/>
  <c r="S29" i="22" s="1"/>
  <c r="U29" i="22" s="1"/>
  <c r="AQ29" i="22" s="1"/>
  <c r="AU29" i="22" s="1"/>
  <c r="O30" i="22"/>
  <c r="P61" i="31"/>
  <c r="Q61" i="31" s="1"/>
  <c r="S61" i="31" s="1"/>
  <c r="U61" i="31" s="1"/>
  <c r="AB61" i="31" s="1"/>
  <c r="AF61" i="31" s="1"/>
  <c r="P61" i="14"/>
  <c r="Q61" i="14" s="1"/>
  <c r="S61" i="14" s="1"/>
  <c r="U61" i="14" s="1"/>
  <c r="AB61" i="14" s="1"/>
  <c r="AF61" i="14" s="1"/>
  <c r="P44" i="18"/>
  <c r="Q44" i="18" s="1"/>
  <c r="S44" i="18" s="1"/>
  <c r="U44" i="18" s="1"/>
  <c r="AQ44" i="18" s="1"/>
  <c r="AU44" i="18" s="1"/>
  <c r="O45" i="18"/>
  <c r="N46" i="31"/>
  <c r="O46" i="31" s="1"/>
  <c r="N78" i="3"/>
  <c r="O78" i="3" s="1"/>
  <c r="P60" i="28"/>
  <c r="Q60" i="28" s="1"/>
  <c r="S60" i="28" s="1"/>
  <c r="U60" i="28" s="1"/>
  <c r="AB60" i="28" s="1"/>
  <c r="AF60" i="28" s="1"/>
  <c r="P29" i="20"/>
  <c r="Q29" i="20" s="1"/>
  <c r="S29" i="20" s="1"/>
  <c r="U29" i="20" s="1"/>
  <c r="AQ29" i="20" s="1"/>
  <c r="AU29" i="20" s="1"/>
  <c r="P45" i="2"/>
  <c r="Q45" i="2" s="1"/>
  <c r="S45" i="2" s="1"/>
  <c r="U45" i="2" s="1"/>
  <c r="AQ45" i="2" s="1"/>
  <c r="AU45" i="2" s="1"/>
  <c r="P92" i="4"/>
  <c r="Q92" i="4" s="1"/>
  <c r="S92" i="4" s="1"/>
  <c r="U92" i="4" s="1"/>
  <c r="AT92" i="4" s="1"/>
  <c r="O93" i="4"/>
  <c r="P106" i="5"/>
  <c r="Q106" i="5" s="1"/>
  <c r="S106" i="5" s="1"/>
  <c r="U106" i="5" s="1"/>
  <c r="AT106" i="5" s="1"/>
  <c r="AX106" i="5" s="1"/>
  <c r="O107" i="5"/>
  <c r="N62" i="8"/>
  <c r="O62" i="8" s="1"/>
  <c r="P61" i="8"/>
  <c r="Q61" i="8" s="1"/>
  <c r="S61" i="8" s="1"/>
  <c r="U61" i="8" s="1"/>
  <c r="AB61" i="8" s="1"/>
  <c r="AF61" i="8" s="1"/>
  <c r="P60" i="7"/>
  <c r="Q60" i="7" s="1"/>
  <c r="S60" i="7" s="1"/>
  <c r="U60" i="7" s="1"/>
  <c r="AB60" i="7" s="1"/>
  <c r="AF60" i="7" s="1"/>
  <c r="O61" i="7"/>
  <c r="P44" i="17"/>
  <c r="Q44" i="17" s="1"/>
  <c r="S44" i="17" s="1"/>
  <c r="U44" i="17" s="1"/>
  <c r="AQ44" i="17" s="1"/>
  <c r="AU44" i="17" s="1"/>
  <c r="O45" i="17"/>
  <c r="P77" i="7"/>
  <c r="Q77" i="7" s="1"/>
  <c r="S77" i="7" s="1"/>
  <c r="U77" i="7" s="1"/>
  <c r="AT77" i="7" s="1"/>
  <c r="AX77" i="7" s="1"/>
  <c r="P78" i="6"/>
  <c r="Q78" i="6" s="1"/>
  <c r="S78" i="6" s="1"/>
  <c r="U78" i="6" s="1"/>
  <c r="AT78" i="6" s="1"/>
  <c r="AX78" i="6" s="1"/>
  <c r="O79" i="6"/>
  <c r="P44" i="19"/>
  <c r="Q44" i="19" s="1"/>
  <c r="S44" i="19" s="1"/>
  <c r="U44" i="19" s="1"/>
  <c r="AQ44" i="19" s="1"/>
  <c r="AU44" i="19" s="1"/>
  <c r="O45" i="19"/>
  <c r="P93" i="7"/>
  <c r="Q93" i="7" s="1"/>
  <c r="S93" i="7" s="1"/>
  <c r="U93" i="7" s="1"/>
  <c r="AT93" i="7" s="1"/>
  <c r="P29" i="11"/>
  <c r="Q29" i="11" s="1"/>
  <c r="S29" i="11" s="1"/>
  <c r="U29" i="11" s="1"/>
  <c r="AQ29" i="11" s="1"/>
  <c r="AU29" i="11" s="1"/>
  <c r="O30" i="11"/>
  <c r="P92" i="5"/>
  <c r="Q92" i="5" s="1"/>
  <c r="S92" i="5" s="1"/>
  <c r="U92" i="5" s="1"/>
  <c r="AT92" i="5" s="1"/>
  <c r="O93" i="5"/>
  <c r="AX93" i="9"/>
  <c r="BA93" i="9"/>
  <c r="AX91" i="5"/>
  <c r="BA91" i="5"/>
  <c r="O29" i="23"/>
  <c r="BA91" i="17"/>
  <c r="AX91" i="17"/>
  <c r="BA92" i="14"/>
  <c r="AX92" i="14"/>
  <c r="O31" i="18"/>
  <c r="O62" i="15"/>
  <c r="O44" i="15"/>
  <c r="O60" i="19"/>
  <c r="P44" i="21"/>
  <c r="Q44" i="21" s="1"/>
  <c r="S44" i="21" s="1"/>
  <c r="U44" i="21" s="1"/>
  <c r="AQ44" i="21" s="1"/>
  <c r="AU44" i="21" s="1"/>
  <c r="O92" i="3"/>
  <c r="P77" i="4"/>
  <c r="Q77" i="4" s="1"/>
  <c r="S77" i="4" s="1"/>
  <c r="U77" i="4" s="1"/>
  <c r="AT77" i="4" s="1"/>
  <c r="AX77" i="4" s="1"/>
  <c r="N78" i="4"/>
  <c r="O78" i="4" s="1"/>
  <c r="P29" i="6"/>
  <c r="Q29" i="6" s="1"/>
  <c r="S29" i="6" s="1"/>
  <c r="U29" i="6" s="1"/>
  <c r="AQ29" i="6" s="1"/>
  <c r="AU29" i="6" s="1"/>
  <c r="O30" i="6"/>
  <c r="P76" i="23"/>
  <c r="Q76" i="23" s="1"/>
  <c r="S76" i="23" s="1"/>
  <c r="U76" i="23" s="1"/>
  <c r="AT76" i="23" s="1"/>
  <c r="AX76" i="23" s="1"/>
  <c r="AX93" i="21"/>
  <c r="BA93" i="21"/>
  <c r="O29" i="14"/>
  <c r="O44" i="3"/>
  <c r="O77" i="12"/>
  <c r="N62" i="25"/>
  <c r="O62" i="25" s="1"/>
  <c r="O78" i="31"/>
  <c r="O93" i="24"/>
  <c r="O78" i="18"/>
  <c r="O93" i="27"/>
  <c r="O45" i="4"/>
  <c r="O93" i="13"/>
  <c r="N62" i="5"/>
  <c r="O62" i="5" s="1"/>
  <c r="O29" i="30"/>
  <c r="AX91" i="4"/>
  <c r="BA91" i="4"/>
  <c r="P77" i="17"/>
  <c r="Q77" i="17" s="1"/>
  <c r="S77" i="17" s="1"/>
  <c r="U77" i="17" s="1"/>
  <c r="AT77" i="17" s="1"/>
  <c r="AX77" i="17" s="1"/>
  <c r="P60" i="10"/>
  <c r="Q60" i="10" s="1"/>
  <c r="S60" i="10" s="1"/>
  <c r="U60" i="10" s="1"/>
  <c r="AB60" i="10" s="1"/>
  <c r="AF60" i="10" s="1"/>
  <c r="O61" i="10"/>
  <c r="O79" i="13"/>
  <c r="O30" i="2"/>
  <c r="P30" i="28"/>
  <c r="Q30" i="28" s="1"/>
  <c r="S30" i="28" s="1"/>
  <c r="U30" i="28" s="1"/>
  <c r="AQ30" i="28" s="1"/>
  <c r="AU30" i="28" s="1"/>
  <c r="N31" i="28"/>
  <c r="O31" i="28"/>
  <c r="P94" i="9"/>
  <c r="Q94" i="9" s="1"/>
  <c r="S94" i="9" s="1"/>
  <c r="U94" i="9" s="1"/>
  <c r="AT94" i="9" s="1"/>
  <c r="O95" i="9"/>
  <c r="P77" i="9"/>
  <c r="Q77" i="9" s="1"/>
  <c r="S77" i="9" s="1"/>
  <c r="U77" i="9" s="1"/>
  <c r="AT77" i="9" s="1"/>
  <c r="AX77" i="9" s="1"/>
  <c r="BA93" i="2"/>
  <c r="AX93" i="2"/>
  <c r="P30" i="8"/>
  <c r="Q30" i="8" s="1"/>
  <c r="S30" i="8" s="1"/>
  <c r="U30" i="8" s="1"/>
  <c r="AQ30" i="8" s="1"/>
  <c r="AU30" i="8" s="1"/>
  <c r="N31" i="8"/>
  <c r="N78" i="1"/>
  <c r="O78" i="1" s="1"/>
  <c r="P77" i="1"/>
  <c r="Q77" i="1" s="1"/>
  <c r="S77" i="1" s="1"/>
  <c r="U77" i="1" s="1"/>
  <c r="AT77" i="1" s="1"/>
  <c r="AX77" i="1" s="1"/>
  <c r="P44" i="29"/>
  <c r="Q44" i="29" s="1"/>
  <c r="S44" i="29" s="1"/>
  <c r="U44" i="29" s="1"/>
  <c r="AQ44" i="29" s="1"/>
  <c r="AU44" i="29" s="1"/>
  <c r="O45" i="29"/>
  <c r="N109" i="27"/>
  <c r="O109" i="27" s="1"/>
  <c r="P108" i="27"/>
  <c r="Q108" i="27" s="1"/>
  <c r="S108" i="27" s="1"/>
  <c r="U108" i="27" s="1"/>
  <c r="AT108" i="27" s="1"/>
  <c r="AX108" i="27" s="1"/>
  <c r="P78" i="26"/>
  <c r="Q78" i="26" s="1"/>
  <c r="S78" i="26" s="1"/>
  <c r="U78" i="26" s="1"/>
  <c r="AT78" i="26" s="1"/>
  <c r="AX78" i="26" s="1"/>
  <c r="O79" i="26"/>
  <c r="P29" i="1"/>
  <c r="Q29" i="1" s="1"/>
  <c r="S29" i="1" s="1"/>
  <c r="U29" i="1" s="1"/>
  <c r="AQ29" i="1" s="1"/>
  <c r="AU29" i="1" s="1"/>
  <c r="O30" i="1"/>
  <c r="BA92" i="24"/>
  <c r="AX92" i="24"/>
  <c r="N31" i="9"/>
  <c r="O31" i="9" s="1"/>
  <c r="P30" i="9"/>
  <c r="Q30" i="9" s="1"/>
  <c r="S30" i="9" s="1"/>
  <c r="U30" i="9" s="1"/>
  <c r="AQ30" i="9" s="1"/>
  <c r="AU30" i="9" s="1"/>
  <c r="P77" i="28"/>
  <c r="Q77" i="28" s="1"/>
  <c r="S77" i="28" s="1"/>
  <c r="U77" i="28" s="1"/>
  <c r="AT77" i="28" s="1"/>
  <c r="AX77" i="28" s="1"/>
  <c r="BA92" i="27"/>
  <c r="AX92" i="27"/>
  <c r="AX92" i="13"/>
  <c r="BA92" i="13"/>
  <c r="P76" i="24"/>
  <c r="Q76" i="24" s="1"/>
  <c r="S76" i="24" s="1"/>
  <c r="U76" i="24" s="1"/>
  <c r="AT76" i="24" s="1"/>
  <c r="AX76" i="24" s="1"/>
  <c r="O77" i="24"/>
  <c r="P29" i="4"/>
  <c r="Q29" i="4" s="1"/>
  <c r="S29" i="4" s="1"/>
  <c r="U29" i="4" s="1"/>
  <c r="AQ29" i="4" s="1"/>
  <c r="AU29" i="4" s="1"/>
  <c r="O30" i="4"/>
  <c r="P45" i="27"/>
  <c r="Q45" i="27" s="1"/>
  <c r="S45" i="27" s="1"/>
  <c r="U45" i="27" s="1"/>
  <c r="AQ45" i="27" s="1"/>
  <c r="AU45" i="27" s="1"/>
  <c r="P93" i="20"/>
  <c r="Q93" i="20" s="1"/>
  <c r="S93" i="20" s="1"/>
  <c r="U93" i="20" s="1"/>
  <c r="AT93" i="20" s="1"/>
  <c r="N94" i="20"/>
  <c r="O94" i="20" s="1"/>
  <c r="P61" i="2"/>
  <c r="Q61" i="2" s="1"/>
  <c r="S61" i="2" s="1"/>
  <c r="U61" i="2" s="1"/>
  <c r="AB61" i="2" s="1"/>
  <c r="AF61" i="2" s="1"/>
  <c r="P60" i="30"/>
  <c r="Q60" i="30" s="1"/>
  <c r="S60" i="30" s="1"/>
  <c r="U60" i="30" s="1"/>
  <c r="AB60" i="30" s="1"/>
  <c r="AF60" i="30" s="1"/>
  <c r="O61" i="30"/>
  <c r="N46" i="6"/>
  <c r="O46" i="6" s="1"/>
  <c r="P45" i="6"/>
  <c r="Q45" i="6" s="1"/>
  <c r="S45" i="6" s="1"/>
  <c r="U45" i="6" s="1"/>
  <c r="AQ45" i="6" s="1"/>
  <c r="AU45" i="6" s="1"/>
  <c r="P61" i="18"/>
  <c r="Q61" i="18" s="1"/>
  <c r="S61" i="18" s="1"/>
  <c r="U61" i="18" s="1"/>
  <c r="AB61" i="18" s="1"/>
  <c r="AF61" i="18" s="1"/>
  <c r="N62" i="18"/>
  <c r="P29" i="12"/>
  <c r="Q29" i="12" s="1"/>
  <c r="S29" i="12" s="1"/>
  <c r="U29" i="12" s="1"/>
  <c r="AQ29" i="12" s="1"/>
  <c r="AU29" i="12" s="1"/>
  <c r="O30" i="12"/>
  <c r="P29" i="3"/>
  <c r="Q29" i="3" s="1"/>
  <c r="S29" i="3" s="1"/>
  <c r="U29" i="3" s="1"/>
  <c r="AQ29" i="3" s="1"/>
  <c r="AU29" i="3" s="1"/>
  <c r="O30" i="3"/>
  <c r="P77" i="27"/>
  <c r="Q77" i="27" s="1"/>
  <c r="S77" i="27" s="1"/>
  <c r="U77" i="27" s="1"/>
  <c r="AT77" i="27" s="1"/>
  <c r="AX77" i="27" s="1"/>
  <c r="N78" i="27"/>
  <c r="O78" i="27" s="1"/>
  <c r="P45" i="13"/>
  <c r="Q45" i="13" s="1"/>
  <c r="S45" i="13" s="1"/>
  <c r="U45" i="13" s="1"/>
  <c r="AQ45" i="13" s="1"/>
  <c r="AU45" i="13" s="1"/>
  <c r="N46" i="13"/>
  <c r="O46" i="13"/>
  <c r="P92" i="18"/>
  <c r="Q92" i="18" s="1"/>
  <c r="S92" i="18" s="1"/>
  <c r="U92" i="18" s="1"/>
  <c r="AT92" i="18" s="1"/>
  <c r="O93" i="18"/>
  <c r="P44" i="11"/>
  <c r="Q44" i="11" s="1"/>
  <c r="S44" i="11" s="1"/>
  <c r="U44" i="11" s="1"/>
  <c r="AQ44" i="11" s="1"/>
  <c r="AU44" i="11" s="1"/>
  <c r="O45" i="11"/>
  <c r="P44" i="12"/>
  <c r="Q44" i="12" s="1"/>
  <c r="S44" i="12" s="1"/>
  <c r="U44" i="12" s="1"/>
  <c r="AQ44" i="12" s="1"/>
  <c r="AU44" i="12" s="1"/>
  <c r="P92" i="6"/>
  <c r="Q92" i="6" s="1"/>
  <c r="S92" i="6" s="1"/>
  <c r="U92" i="6" s="1"/>
  <c r="AT92" i="6" s="1"/>
  <c r="P92" i="11"/>
  <c r="Q92" i="11" s="1"/>
  <c r="S92" i="11" s="1"/>
  <c r="U92" i="11" s="1"/>
  <c r="AT92" i="11" s="1"/>
  <c r="O93" i="11"/>
  <c r="P93" i="29"/>
  <c r="Q93" i="29" s="1"/>
  <c r="S93" i="29" s="1"/>
  <c r="U93" i="29" s="1"/>
  <c r="AT93" i="29" s="1"/>
  <c r="BA91" i="3"/>
  <c r="AX91" i="3"/>
  <c r="AX91" i="18"/>
  <c r="BA91" i="18"/>
  <c r="O29" i="31"/>
  <c r="AX91" i="6"/>
  <c r="BA91" i="6"/>
  <c r="BA91" i="11"/>
  <c r="AX91" i="11"/>
  <c r="O77" i="22"/>
  <c r="N31" i="18"/>
  <c r="O46" i="28"/>
  <c r="AX92" i="29"/>
  <c r="BA92" i="29"/>
  <c r="O29" i="26"/>
  <c r="N94" i="2"/>
  <c r="O94" i="2" s="1"/>
  <c r="N62" i="20"/>
  <c r="O62" i="20" s="1"/>
  <c r="O29" i="27"/>
  <c r="O45" i="25"/>
  <c r="P92" i="22"/>
  <c r="Q92" i="22" s="1"/>
  <c r="S92" i="22" s="1"/>
  <c r="U92" i="22" s="1"/>
  <c r="AT92" i="22" s="1"/>
  <c r="O93" i="22"/>
  <c r="O76" i="20"/>
  <c r="P76" i="11"/>
  <c r="Q76" i="11" s="1"/>
  <c r="S76" i="11" s="1"/>
  <c r="U76" i="11" s="1"/>
  <c r="AT76" i="11" s="1"/>
  <c r="AX76" i="11" s="1"/>
  <c r="O77" i="11"/>
  <c r="P61" i="29"/>
  <c r="Q61" i="29" s="1"/>
  <c r="S61" i="29" s="1"/>
  <c r="U61" i="29" s="1"/>
  <c r="AB61" i="29" s="1"/>
  <c r="AF61" i="29" s="1"/>
  <c r="N62" i="29"/>
  <c r="O62" i="29"/>
  <c r="N46" i="26"/>
  <c r="O46" i="26" s="1"/>
  <c r="P45" i="26"/>
  <c r="Q45" i="26" s="1"/>
  <c r="S45" i="26" s="1"/>
  <c r="U45" i="26" s="1"/>
  <c r="AQ45" i="26" s="1"/>
  <c r="AU45" i="26" s="1"/>
  <c r="O92" i="10"/>
  <c r="O45" i="20"/>
  <c r="O92" i="8"/>
  <c r="BA92" i="23"/>
  <c r="AX92" i="23"/>
  <c r="O92" i="25"/>
  <c r="O63" i="24"/>
  <c r="N78" i="31"/>
  <c r="O108" i="29"/>
  <c r="N78" i="18"/>
  <c r="O94" i="19"/>
  <c r="O61" i="12"/>
  <c r="O31" i="17"/>
  <c r="O45" i="8"/>
  <c r="P60" i="17"/>
  <c r="Q60" i="17" s="1"/>
  <c r="S60" i="17" s="1"/>
  <c r="U60" i="17" s="1"/>
  <c r="AB60" i="17" s="1"/>
  <c r="AF60" i="17" s="1"/>
  <c r="O61" i="17"/>
  <c r="P91" i="28"/>
  <c r="Q91" i="28" s="1"/>
  <c r="S91" i="28" s="1"/>
  <c r="U91" i="28" s="1"/>
  <c r="AT91" i="28" s="1"/>
  <c r="P61" i="22"/>
  <c r="Q61" i="22" s="1"/>
  <c r="S61" i="22" s="1"/>
  <c r="U61" i="22" s="1"/>
  <c r="AB61" i="22" s="1"/>
  <c r="AF61" i="22" s="1"/>
  <c r="N62" i="22"/>
  <c r="O62" i="22"/>
  <c r="O92" i="16"/>
  <c r="O29" i="7"/>
  <c r="O44" i="10"/>
  <c r="O61" i="11"/>
  <c r="P62" i="8" l="1"/>
  <c r="Q62" i="8" s="1"/>
  <c r="S62" i="8" s="1"/>
  <c r="U62" i="8" s="1"/>
  <c r="AB62" i="8" s="1"/>
  <c r="AF62" i="8" s="1"/>
  <c r="O63" i="8"/>
  <c r="P94" i="14"/>
  <c r="Q94" i="14" s="1"/>
  <c r="S94" i="14" s="1"/>
  <c r="U94" i="14" s="1"/>
  <c r="AT94" i="14" s="1"/>
  <c r="O95" i="14"/>
  <c r="P62" i="9"/>
  <c r="Q62" i="9" s="1"/>
  <c r="S62" i="9" s="1"/>
  <c r="U62" i="9" s="1"/>
  <c r="AB62" i="9" s="1"/>
  <c r="AF62" i="9" s="1"/>
  <c r="O63" i="9"/>
  <c r="P46" i="6"/>
  <c r="Q46" i="6" s="1"/>
  <c r="S46" i="6" s="1"/>
  <c r="U46" i="6" s="1"/>
  <c r="AQ46" i="6" s="1"/>
  <c r="AU46" i="6" s="1"/>
  <c r="P31" i="29"/>
  <c r="Q31" i="29" s="1"/>
  <c r="S31" i="29" s="1"/>
  <c r="U31" i="29" s="1"/>
  <c r="AQ31" i="29" s="1"/>
  <c r="AU31" i="29" s="1"/>
  <c r="P78" i="4"/>
  <c r="Q78" i="4" s="1"/>
  <c r="S78" i="4" s="1"/>
  <c r="U78" i="4" s="1"/>
  <c r="AT78" i="4" s="1"/>
  <c r="AX78" i="4" s="1"/>
  <c r="O79" i="4"/>
  <c r="P62" i="5"/>
  <c r="Q62" i="5" s="1"/>
  <c r="S62" i="5" s="1"/>
  <c r="U62" i="5" s="1"/>
  <c r="AB62" i="5" s="1"/>
  <c r="AF62" i="5" s="1"/>
  <c r="O63" i="5"/>
  <c r="P109" i="27"/>
  <c r="Q109" i="27" s="1"/>
  <c r="S109" i="27" s="1"/>
  <c r="U109" i="27" s="1"/>
  <c r="AT109" i="27" s="1"/>
  <c r="AX109" i="27" s="1"/>
  <c r="O110" i="27"/>
  <c r="P94" i="23"/>
  <c r="Q94" i="23" s="1"/>
  <c r="S94" i="23" s="1"/>
  <c r="U94" i="23" s="1"/>
  <c r="AT94" i="23" s="1"/>
  <c r="O79" i="27"/>
  <c r="P78" i="27"/>
  <c r="Q78" i="27" s="1"/>
  <c r="S78" i="27" s="1"/>
  <c r="U78" i="27" s="1"/>
  <c r="AT78" i="27" s="1"/>
  <c r="AX78" i="27" s="1"/>
  <c r="P62" i="20"/>
  <c r="Q62" i="20" s="1"/>
  <c r="S62" i="20" s="1"/>
  <c r="U62" i="20" s="1"/>
  <c r="AB62" i="20" s="1"/>
  <c r="AF62" i="20" s="1"/>
  <c r="O63" i="20"/>
  <c r="P94" i="20"/>
  <c r="Q94" i="20" s="1"/>
  <c r="S94" i="20" s="1"/>
  <c r="U94" i="20" s="1"/>
  <c r="AT94" i="20" s="1"/>
  <c r="P46" i="26"/>
  <c r="Q46" i="26" s="1"/>
  <c r="S46" i="26" s="1"/>
  <c r="U46" i="26" s="1"/>
  <c r="AQ46" i="26" s="1"/>
  <c r="AU46" i="26" s="1"/>
  <c r="O47" i="26"/>
  <c r="P94" i="2"/>
  <c r="Q94" i="2" s="1"/>
  <c r="S94" i="2" s="1"/>
  <c r="U94" i="2" s="1"/>
  <c r="AT94" i="2" s="1"/>
  <c r="O95" i="2"/>
  <c r="P31" i="9"/>
  <c r="Q31" i="9" s="1"/>
  <c r="S31" i="9" s="1"/>
  <c r="U31" i="9" s="1"/>
  <c r="AQ31" i="9" s="1"/>
  <c r="AU31" i="9" s="1"/>
  <c r="P78" i="1"/>
  <c r="Q78" i="1" s="1"/>
  <c r="S78" i="1" s="1"/>
  <c r="U78" i="1" s="1"/>
  <c r="AT78" i="1" s="1"/>
  <c r="AX78" i="1" s="1"/>
  <c r="O79" i="1"/>
  <c r="P62" i="22"/>
  <c r="Q62" i="22" s="1"/>
  <c r="S62" i="22" s="1"/>
  <c r="U62" i="22" s="1"/>
  <c r="AB62" i="22" s="1"/>
  <c r="AF62" i="22" s="1"/>
  <c r="O63" i="22"/>
  <c r="P29" i="27"/>
  <c r="Q29" i="27" s="1"/>
  <c r="S29" i="27" s="1"/>
  <c r="U29" i="27" s="1"/>
  <c r="AQ29" i="27" s="1"/>
  <c r="AU29" i="27" s="1"/>
  <c r="O30" i="27"/>
  <c r="P46" i="13"/>
  <c r="Q46" i="13" s="1"/>
  <c r="S46" i="13" s="1"/>
  <c r="U46" i="13" s="1"/>
  <c r="AQ46" i="13" s="1"/>
  <c r="AU46" i="13" s="1"/>
  <c r="O47" i="13"/>
  <c r="P77" i="24"/>
  <c r="Q77" i="24" s="1"/>
  <c r="S77" i="24" s="1"/>
  <c r="U77" i="24" s="1"/>
  <c r="AT77" i="24" s="1"/>
  <c r="AX77" i="24" s="1"/>
  <c r="P79" i="26"/>
  <c r="Q79" i="26" s="1"/>
  <c r="S79" i="26" s="1"/>
  <c r="U79" i="26" s="1"/>
  <c r="AT79" i="26" s="1"/>
  <c r="AX79" i="26" s="1"/>
  <c r="O80" i="26"/>
  <c r="P79" i="13"/>
  <c r="Q79" i="13" s="1"/>
  <c r="S79" i="13" s="1"/>
  <c r="U79" i="13" s="1"/>
  <c r="AT79" i="13" s="1"/>
  <c r="AX79" i="13" s="1"/>
  <c r="N94" i="13"/>
  <c r="O94" i="13" s="1"/>
  <c r="P93" i="13"/>
  <c r="Q93" i="13" s="1"/>
  <c r="S93" i="13" s="1"/>
  <c r="U93" i="13" s="1"/>
  <c r="AT93" i="13" s="1"/>
  <c r="P61" i="7"/>
  <c r="Q61" i="7" s="1"/>
  <c r="S61" i="7" s="1"/>
  <c r="U61" i="7" s="1"/>
  <c r="AB61" i="7" s="1"/>
  <c r="AF61" i="7" s="1"/>
  <c r="N62" i="7"/>
  <c r="P45" i="18"/>
  <c r="Q45" i="18" s="1"/>
  <c r="S45" i="18" s="1"/>
  <c r="U45" i="18" s="1"/>
  <c r="AQ45" i="18" s="1"/>
  <c r="AU45" i="18" s="1"/>
  <c r="P92" i="25"/>
  <c r="Q92" i="25" s="1"/>
  <c r="S92" i="25" s="1"/>
  <c r="U92" i="25" s="1"/>
  <c r="AT92" i="25" s="1"/>
  <c r="O93" i="25"/>
  <c r="P61" i="10"/>
  <c r="Q61" i="10" s="1"/>
  <c r="S61" i="10" s="1"/>
  <c r="U61" i="10" s="1"/>
  <c r="AB61" i="10" s="1"/>
  <c r="AF61" i="10" s="1"/>
  <c r="N62" i="10"/>
  <c r="O62" i="10"/>
  <c r="P92" i="3"/>
  <c r="Q92" i="3" s="1"/>
  <c r="S92" i="3" s="1"/>
  <c r="U92" i="3" s="1"/>
  <c r="AT92" i="3" s="1"/>
  <c r="O93" i="3"/>
  <c r="P31" i="17"/>
  <c r="Q31" i="17" s="1"/>
  <c r="S31" i="17" s="1"/>
  <c r="U31" i="17" s="1"/>
  <c r="AQ31" i="17" s="1"/>
  <c r="AU31" i="17" s="1"/>
  <c r="O32" i="17"/>
  <c r="P77" i="11"/>
  <c r="Q77" i="11" s="1"/>
  <c r="S77" i="11" s="1"/>
  <c r="U77" i="11" s="1"/>
  <c r="AT77" i="11" s="1"/>
  <c r="AX77" i="11" s="1"/>
  <c r="P29" i="26"/>
  <c r="Q29" i="26" s="1"/>
  <c r="S29" i="26" s="1"/>
  <c r="U29" i="26" s="1"/>
  <c r="AQ29" i="26" s="1"/>
  <c r="AU29" i="26" s="1"/>
  <c r="P77" i="22"/>
  <c r="Q77" i="22" s="1"/>
  <c r="S77" i="22" s="1"/>
  <c r="U77" i="22" s="1"/>
  <c r="AT77" i="22" s="1"/>
  <c r="AX77" i="22" s="1"/>
  <c r="BA92" i="6"/>
  <c r="AX92" i="6"/>
  <c r="P93" i="18"/>
  <c r="Q93" i="18" s="1"/>
  <c r="S93" i="18" s="1"/>
  <c r="U93" i="18" s="1"/>
  <c r="AT93" i="18" s="1"/>
  <c r="P30" i="1"/>
  <c r="Q30" i="1" s="1"/>
  <c r="S30" i="1" s="1"/>
  <c r="U30" i="1" s="1"/>
  <c r="AQ30" i="1" s="1"/>
  <c r="AU30" i="1" s="1"/>
  <c r="N31" i="1"/>
  <c r="P78" i="18"/>
  <c r="Q78" i="18" s="1"/>
  <c r="S78" i="18" s="1"/>
  <c r="U78" i="18" s="1"/>
  <c r="AT78" i="18" s="1"/>
  <c r="AX78" i="18" s="1"/>
  <c r="O79" i="18"/>
  <c r="P44" i="3"/>
  <c r="Q44" i="3" s="1"/>
  <c r="S44" i="3" s="1"/>
  <c r="U44" i="3" s="1"/>
  <c r="AQ44" i="3" s="1"/>
  <c r="AU44" i="3" s="1"/>
  <c r="P62" i="15"/>
  <c r="Q62" i="15" s="1"/>
  <c r="S62" i="15" s="1"/>
  <c r="U62" i="15" s="1"/>
  <c r="AB62" i="15" s="1"/>
  <c r="AF62" i="15" s="1"/>
  <c r="P46" i="31"/>
  <c r="Q46" i="31" s="1"/>
  <c r="S46" i="31" s="1"/>
  <c r="U46" i="31" s="1"/>
  <c r="AQ46" i="31" s="1"/>
  <c r="AU46" i="31" s="1"/>
  <c r="O62" i="14"/>
  <c r="P92" i="31"/>
  <c r="Q92" i="31" s="1"/>
  <c r="S92" i="31" s="1"/>
  <c r="U92" i="31" s="1"/>
  <c r="AT92" i="31" s="1"/>
  <c r="O93" i="31"/>
  <c r="P92" i="15"/>
  <c r="Q92" i="15" s="1"/>
  <c r="S92" i="15" s="1"/>
  <c r="U92" i="15" s="1"/>
  <c r="AT92" i="15" s="1"/>
  <c r="P92" i="16"/>
  <c r="Q92" i="16" s="1"/>
  <c r="S92" i="16" s="1"/>
  <c r="U92" i="16" s="1"/>
  <c r="AT92" i="16" s="1"/>
  <c r="O93" i="16"/>
  <c r="P61" i="12"/>
  <c r="Q61" i="12" s="1"/>
  <c r="S61" i="12" s="1"/>
  <c r="U61" i="12" s="1"/>
  <c r="AB61" i="12" s="1"/>
  <c r="AF61" i="12" s="1"/>
  <c r="P29" i="31"/>
  <c r="Q29" i="31" s="1"/>
  <c r="S29" i="31" s="1"/>
  <c r="U29" i="31" s="1"/>
  <c r="AQ29" i="31" s="1"/>
  <c r="AU29" i="31" s="1"/>
  <c r="O30" i="31"/>
  <c r="N94" i="29"/>
  <c r="O45" i="12"/>
  <c r="AX92" i="18"/>
  <c r="BA92" i="18"/>
  <c r="O62" i="18"/>
  <c r="BA93" i="20"/>
  <c r="AX93" i="20"/>
  <c r="O31" i="8"/>
  <c r="O78" i="9"/>
  <c r="BA94" i="9"/>
  <c r="AX94" i="9"/>
  <c r="N78" i="17"/>
  <c r="P93" i="24"/>
  <c r="Q93" i="24" s="1"/>
  <c r="S93" i="24" s="1"/>
  <c r="U93" i="24" s="1"/>
  <c r="AT93" i="24" s="1"/>
  <c r="P29" i="14"/>
  <c r="Q29" i="14" s="1"/>
  <c r="S29" i="14" s="1"/>
  <c r="U29" i="14" s="1"/>
  <c r="AQ29" i="14" s="1"/>
  <c r="AU29" i="14" s="1"/>
  <c r="O30" i="14"/>
  <c r="O77" i="23"/>
  <c r="N78" i="7"/>
  <c r="BA92" i="4"/>
  <c r="AX92" i="4"/>
  <c r="O61" i="28"/>
  <c r="N62" i="14"/>
  <c r="N78" i="21"/>
  <c r="AX91" i="31"/>
  <c r="BA91" i="31"/>
  <c r="O93" i="17"/>
  <c r="O61" i="16"/>
  <c r="BA91" i="15"/>
  <c r="AX91" i="15"/>
  <c r="N78" i="19"/>
  <c r="N62" i="1"/>
  <c r="O62" i="1" s="1"/>
  <c r="N62" i="13"/>
  <c r="O94" i="1"/>
  <c r="BA92" i="30"/>
  <c r="AX92" i="30"/>
  <c r="N46" i="9"/>
  <c r="O46" i="9" s="1"/>
  <c r="N31" i="15"/>
  <c r="O31" i="15" s="1"/>
  <c r="O107" i="30"/>
  <c r="AX93" i="23"/>
  <c r="BA93" i="23"/>
  <c r="O32" i="19"/>
  <c r="O79" i="30"/>
  <c r="N62" i="11"/>
  <c r="P61" i="11"/>
  <c r="Q61" i="11" s="1"/>
  <c r="S61" i="11" s="1"/>
  <c r="U61" i="11" s="1"/>
  <c r="AB61" i="11" s="1"/>
  <c r="AF61" i="11" s="1"/>
  <c r="O62" i="11"/>
  <c r="P63" i="24"/>
  <c r="Q63" i="24" s="1"/>
  <c r="S63" i="24" s="1"/>
  <c r="U63" i="24" s="1"/>
  <c r="AB63" i="24" s="1"/>
  <c r="AF63" i="24" s="1"/>
  <c r="O64" i="24"/>
  <c r="P30" i="3"/>
  <c r="Q30" i="3" s="1"/>
  <c r="S30" i="3" s="1"/>
  <c r="U30" i="3" s="1"/>
  <c r="AQ30" i="3" s="1"/>
  <c r="AU30" i="3" s="1"/>
  <c r="P45" i="29"/>
  <c r="Q45" i="29" s="1"/>
  <c r="S45" i="29" s="1"/>
  <c r="U45" i="29" s="1"/>
  <c r="AQ45" i="29" s="1"/>
  <c r="AU45" i="29" s="1"/>
  <c r="P31" i="28"/>
  <c r="Q31" i="28" s="1"/>
  <c r="S31" i="28" s="1"/>
  <c r="U31" i="28" s="1"/>
  <c r="AQ31" i="28" s="1"/>
  <c r="AU31" i="28" s="1"/>
  <c r="P78" i="31"/>
  <c r="Q78" i="31" s="1"/>
  <c r="S78" i="31" s="1"/>
  <c r="U78" i="31" s="1"/>
  <c r="AT78" i="31" s="1"/>
  <c r="AX78" i="31" s="1"/>
  <c r="O79" i="31"/>
  <c r="P60" i="19"/>
  <c r="Q60" i="19" s="1"/>
  <c r="S60" i="19" s="1"/>
  <c r="U60" i="19" s="1"/>
  <c r="AB60" i="19" s="1"/>
  <c r="AF60" i="19" s="1"/>
  <c r="P77" i="5"/>
  <c r="Q77" i="5" s="1"/>
  <c r="S77" i="5" s="1"/>
  <c r="U77" i="5" s="1"/>
  <c r="AT77" i="5" s="1"/>
  <c r="AX77" i="5" s="1"/>
  <c r="P95" i="21"/>
  <c r="Q95" i="21" s="1"/>
  <c r="S95" i="21" s="1"/>
  <c r="U95" i="21" s="1"/>
  <c r="AT95" i="21" s="1"/>
  <c r="P94" i="19"/>
  <c r="Q94" i="19" s="1"/>
  <c r="S94" i="19" s="1"/>
  <c r="U94" i="19" s="1"/>
  <c r="AT94" i="19" s="1"/>
  <c r="O95" i="19"/>
  <c r="P61" i="30"/>
  <c r="Q61" i="30" s="1"/>
  <c r="S61" i="30" s="1"/>
  <c r="U61" i="30" s="1"/>
  <c r="AB61" i="30" s="1"/>
  <c r="AF61" i="30" s="1"/>
  <c r="N62" i="30"/>
  <c r="P62" i="25"/>
  <c r="Q62" i="25" s="1"/>
  <c r="S62" i="25" s="1"/>
  <c r="U62" i="25" s="1"/>
  <c r="AB62" i="25" s="1"/>
  <c r="AF62" i="25" s="1"/>
  <c r="P44" i="15"/>
  <c r="Q44" i="15" s="1"/>
  <c r="S44" i="15" s="1"/>
  <c r="U44" i="15" s="1"/>
  <c r="AQ44" i="15" s="1"/>
  <c r="AU44" i="15" s="1"/>
  <c r="O45" i="15"/>
  <c r="P78" i="3"/>
  <c r="Q78" i="3" s="1"/>
  <c r="S78" i="3" s="1"/>
  <c r="U78" i="3" s="1"/>
  <c r="AT78" i="3" s="1"/>
  <c r="AX78" i="3" s="1"/>
  <c r="N46" i="24"/>
  <c r="O46" i="24" s="1"/>
  <c r="P79" i="10"/>
  <c r="Q79" i="10" s="1"/>
  <c r="S79" i="10" s="1"/>
  <c r="U79" i="10" s="1"/>
  <c r="AT79" i="10" s="1"/>
  <c r="AX79" i="10" s="1"/>
  <c r="N94" i="1"/>
  <c r="P60" i="6"/>
  <c r="Q60" i="6" s="1"/>
  <c r="S60" i="6" s="1"/>
  <c r="U60" i="6" s="1"/>
  <c r="AB60" i="6" s="1"/>
  <c r="AF60" i="6" s="1"/>
  <c r="O61" i="6"/>
  <c r="N46" i="14"/>
  <c r="O46" i="14" s="1"/>
  <c r="P29" i="7"/>
  <c r="Q29" i="7" s="1"/>
  <c r="S29" i="7" s="1"/>
  <c r="U29" i="7" s="1"/>
  <c r="AQ29" i="7" s="1"/>
  <c r="AU29" i="7" s="1"/>
  <c r="O30" i="7"/>
  <c r="P45" i="8"/>
  <c r="Q45" i="8" s="1"/>
  <c r="S45" i="8" s="1"/>
  <c r="U45" i="8" s="1"/>
  <c r="AQ45" i="8" s="1"/>
  <c r="AU45" i="8" s="1"/>
  <c r="N94" i="22"/>
  <c r="O94" i="22" s="1"/>
  <c r="P93" i="22"/>
  <c r="Q93" i="22" s="1"/>
  <c r="S93" i="22" s="1"/>
  <c r="U93" i="22" s="1"/>
  <c r="AT93" i="22" s="1"/>
  <c r="P46" i="28"/>
  <c r="Q46" i="28" s="1"/>
  <c r="S46" i="28" s="1"/>
  <c r="U46" i="28" s="1"/>
  <c r="AQ46" i="28" s="1"/>
  <c r="AU46" i="28" s="1"/>
  <c r="O47" i="28"/>
  <c r="AX92" i="11"/>
  <c r="BA92" i="11"/>
  <c r="P45" i="11"/>
  <c r="Q45" i="11" s="1"/>
  <c r="S45" i="11" s="1"/>
  <c r="U45" i="11" s="1"/>
  <c r="AQ45" i="11" s="1"/>
  <c r="AU45" i="11" s="1"/>
  <c r="P30" i="12"/>
  <c r="Q30" i="12" s="1"/>
  <c r="S30" i="12" s="1"/>
  <c r="U30" i="12" s="1"/>
  <c r="AQ30" i="12" s="1"/>
  <c r="AU30" i="12" s="1"/>
  <c r="N31" i="12"/>
  <c r="O31" i="12"/>
  <c r="N62" i="2"/>
  <c r="O62" i="2" s="1"/>
  <c r="P77" i="12"/>
  <c r="Q77" i="12" s="1"/>
  <c r="S77" i="12" s="1"/>
  <c r="U77" i="12" s="1"/>
  <c r="AT77" i="12" s="1"/>
  <c r="AX77" i="12" s="1"/>
  <c r="P93" i="5"/>
  <c r="Q93" i="5" s="1"/>
  <c r="S93" i="5" s="1"/>
  <c r="U93" i="5" s="1"/>
  <c r="AT93" i="5" s="1"/>
  <c r="N94" i="5"/>
  <c r="O94" i="5"/>
  <c r="N94" i="7"/>
  <c r="O94" i="7" s="1"/>
  <c r="N46" i="2"/>
  <c r="O46" i="2" s="1"/>
  <c r="N31" i="22"/>
  <c r="O31" i="22" s="1"/>
  <c r="P30" i="22"/>
  <c r="Q30" i="22" s="1"/>
  <c r="S30" i="22" s="1"/>
  <c r="U30" i="22" s="1"/>
  <c r="AQ30" i="22" s="1"/>
  <c r="AU30" i="22" s="1"/>
  <c r="N78" i="2"/>
  <c r="O78" i="2" s="1"/>
  <c r="O78" i="16"/>
  <c r="O45" i="22"/>
  <c r="N78" i="8"/>
  <c r="O78" i="8" s="1"/>
  <c r="AX93" i="12"/>
  <c r="BA93" i="12"/>
  <c r="N78" i="29"/>
  <c r="O78" i="29" s="1"/>
  <c r="N46" i="16"/>
  <c r="O46" i="16" s="1"/>
  <c r="O45" i="1"/>
  <c r="O77" i="14"/>
  <c r="O32" i="16"/>
  <c r="O47" i="30"/>
  <c r="P47" i="5"/>
  <c r="Q47" i="5" s="1"/>
  <c r="S47" i="5" s="1"/>
  <c r="U47" i="5" s="1"/>
  <c r="AQ47" i="5" s="1"/>
  <c r="AU47" i="5" s="1"/>
  <c r="P61" i="17"/>
  <c r="Q61" i="17" s="1"/>
  <c r="S61" i="17" s="1"/>
  <c r="U61" i="17" s="1"/>
  <c r="AB61" i="17" s="1"/>
  <c r="AF61" i="17" s="1"/>
  <c r="P76" i="20"/>
  <c r="Q76" i="20" s="1"/>
  <c r="S76" i="20" s="1"/>
  <c r="U76" i="20" s="1"/>
  <c r="AT76" i="20" s="1"/>
  <c r="AX76" i="20" s="1"/>
  <c r="O77" i="20"/>
  <c r="P29" i="23"/>
  <c r="Q29" i="23" s="1"/>
  <c r="S29" i="23" s="1"/>
  <c r="U29" i="23" s="1"/>
  <c r="AQ29" i="23" s="1"/>
  <c r="AU29" i="23" s="1"/>
  <c r="O30" i="23"/>
  <c r="P29" i="21"/>
  <c r="Q29" i="21" s="1"/>
  <c r="S29" i="21" s="1"/>
  <c r="U29" i="21" s="1"/>
  <c r="AQ29" i="21" s="1"/>
  <c r="AU29" i="21" s="1"/>
  <c r="O30" i="21"/>
  <c r="BA92" i="17"/>
  <c r="AX92" i="17"/>
  <c r="P44" i="10"/>
  <c r="Q44" i="10" s="1"/>
  <c r="S44" i="10" s="1"/>
  <c r="U44" i="10" s="1"/>
  <c r="AQ44" i="10" s="1"/>
  <c r="AU44" i="10" s="1"/>
  <c r="O45" i="10"/>
  <c r="P45" i="20"/>
  <c r="Q45" i="20" s="1"/>
  <c r="S45" i="20" s="1"/>
  <c r="U45" i="20" s="1"/>
  <c r="AQ45" i="20" s="1"/>
  <c r="AU45" i="20" s="1"/>
  <c r="N78" i="9"/>
  <c r="N46" i="4"/>
  <c r="O46" i="4" s="1"/>
  <c r="P45" i="4"/>
  <c r="Q45" i="4" s="1"/>
  <c r="S45" i="4" s="1"/>
  <c r="U45" i="4" s="1"/>
  <c r="AQ45" i="4" s="1"/>
  <c r="AU45" i="4" s="1"/>
  <c r="P30" i="6"/>
  <c r="Q30" i="6" s="1"/>
  <c r="S30" i="6" s="1"/>
  <c r="U30" i="6" s="1"/>
  <c r="AQ30" i="6" s="1"/>
  <c r="AU30" i="6" s="1"/>
  <c r="P31" i="18"/>
  <c r="Q31" i="18" s="1"/>
  <c r="S31" i="18" s="1"/>
  <c r="U31" i="18" s="1"/>
  <c r="AQ31" i="18" s="1"/>
  <c r="AU31" i="18" s="1"/>
  <c r="BA93" i="7"/>
  <c r="AX93" i="7"/>
  <c r="P79" i="6"/>
  <c r="Q79" i="6" s="1"/>
  <c r="S79" i="6" s="1"/>
  <c r="U79" i="6" s="1"/>
  <c r="AT79" i="6" s="1"/>
  <c r="AX79" i="6" s="1"/>
  <c r="O80" i="6"/>
  <c r="N46" i="17"/>
  <c r="O46" i="17" s="1"/>
  <c r="P45" i="17"/>
  <c r="Q45" i="17" s="1"/>
  <c r="S45" i="17" s="1"/>
  <c r="U45" i="17" s="1"/>
  <c r="AQ45" i="17" s="1"/>
  <c r="AU45" i="17" s="1"/>
  <c r="P107" i="5"/>
  <c r="Q107" i="5" s="1"/>
  <c r="S107" i="5" s="1"/>
  <c r="U107" i="5" s="1"/>
  <c r="AT107" i="5" s="1"/>
  <c r="AX107" i="5" s="1"/>
  <c r="O108" i="5"/>
  <c r="N31" i="13"/>
  <c r="O31" i="13" s="1"/>
  <c r="P30" i="24"/>
  <c r="Q30" i="24" s="1"/>
  <c r="S30" i="24" s="1"/>
  <c r="U30" i="24" s="1"/>
  <c r="AQ30" i="24" s="1"/>
  <c r="AU30" i="24" s="1"/>
  <c r="N109" i="28"/>
  <c r="O109" i="28" s="1"/>
  <c r="P108" i="28"/>
  <c r="Q108" i="28" s="1"/>
  <c r="S108" i="28" s="1"/>
  <c r="U108" i="28" s="1"/>
  <c r="AT108" i="28" s="1"/>
  <c r="AX108" i="28" s="1"/>
  <c r="N78" i="15"/>
  <c r="O78" i="15" s="1"/>
  <c r="P61" i="27"/>
  <c r="Q61" i="27" s="1"/>
  <c r="S61" i="27" s="1"/>
  <c r="U61" i="27" s="1"/>
  <c r="AB61" i="27" s="1"/>
  <c r="AF61" i="27" s="1"/>
  <c r="N62" i="27"/>
  <c r="O62" i="27"/>
  <c r="AX94" i="21"/>
  <c r="BA94" i="21"/>
  <c r="P94" i="12"/>
  <c r="Q94" i="12" s="1"/>
  <c r="S94" i="12" s="1"/>
  <c r="U94" i="12" s="1"/>
  <c r="AT94" i="12" s="1"/>
  <c r="O95" i="12"/>
  <c r="P61" i="26"/>
  <c r="Q61" i="26" s="1"/>
  <c r="S61" i="26" s="1"/>
  <c r="U61" i="26" s="1"/>
  <c r="AB61" i="26" s="1"/>
  <c r="AF61" i="26" s="1"/>
  <c r="N62" i="26"/>
  <c r="O62" i="26" s="1"/>
  <c r="N46" i="23"/>
  <c r="O46" i="23" s="1"/>
  <c r="P45" i="23"/>
  <c r="Q45" i="23" s="1"/>
  <c r="S45" i="23" s="1"/>
  <c r="U45" i="23" s="1"/>
  <c r="AQ45" i="23" s="1"/>
  <c r="AU45" i="23" s="1"/>
  <c r="P30" i="25"/>
  <c r="Q30" i="25" s="1"/>
  <c r="S30" i="25" s="1"/>
  <c r="U30" i="25" s="1"/>
  <c r="AQ30" i="25" s="1"/>
  <c r="AU30" i="25" s="1"/>
  <c r="P92" i="10"/>
  <c r="Q92" i="10" s="1"/>
  <c r="S92" i="10" s="1"/>
  <c r="U92" i="10" s="1"/>
  <c r="AT92" i="10" s="1"/>
  <c r="O93" i="10"/>
  <c r="O92" i="28"/>
  <c r="BA92" i="22"/>
  <c r="AX92" i="22"/>
  <c r="O94" i="29"/>
  <c r="O93" i="6"/>
  <c r="N46" i="27"/>
  <c r="O46" i="27" s="1"/>
  <c r="N78" i="28"/>
  <c r="O78" i="28" s="1"/>
  <c r="P30" i="2"/>
  <c r="Q30" i="2" s="1"/>
  <c r="S30" i="2" s="1"/>
  <c r="U30" i="2" s="1"/>
  <c r="AQ30" i="2" s="1"/>
  <c r="AU30" i="2" s="1"/>
  <c r="O78" i="17"/>
  <c r="P29" i="30"/>
  <c r="Q29" i="30" s="1"/>
  <c r="S29" i="30" s="1"/>
  <c r="U29" i="30" s="1"/>
  <c r="AQ29" i="30" s="1"/>
  <c r="AU29" i="30" s="1"/>
  <c r="P93" i="27"/>
  <c r="Q93" i="27" s="1"/>
  <c r="S93" i="27" s="1"/>
  <c r="U93" i="27" s="1"/>
  <c r="AT93" i="27" s="1"/>
  <c r="O45" i="21"/>
  <c r="BA92" i="5"/>
  <c r="AX92" i="5"/>
  <c r="O78" i="7"/>
  <c r="O30" i="20"/>
  <c r="N62" i="31"/>
  <c r="O62" i="31" s="1"/>
  <c r="O78" i="21"/>
  <c r="N31" i="10"/>
  <c r="O31" i="10" s="1"/>
  <c r="AX93" i="14"/>
  <c r="BA93" i="14"/>
  <c r="O61" i="21"/>
  <c r="O78" i="19"/>
  <c r="O77" i="25"/>
  <c r="O45" i="7"/>
  <c r="O30" i="5"/>
  <c r="O61" i="23"/>
  <c r="N94" i="26"/>
  <c r="O94" i="26" s="1"/>
  <c r="O63" i="3"/>
  <c r="P92" i="8"/>
  <c r="Q92" i="8" s="1"/>
  <c r="S92" i="8" s="1"/>
  <c r="U92" i="8" s="1"/>
  <c r="AT92" i="8" s="1"/>
  <c r="AX93" i="1"/>
  <c r="BA93" i="1"/>
  <c r="P62" i="29"/>
  <c r="Q62" i="29" s="1"/>
  <c r="S62" i="29" s="1"/>
  <c r="U62" i="29" s="1"/>
  <c r="AB62" i="29" s="1"/>
  <c r="AF62" i="29" s="1"/>
  <c r="P93" i="11"/>
  <c r="Q93" i="11" s="1"/>
  <c r="S93" i="11" s="1"/>
  <c r="U93" i="11" s="1"/>
  <c r="AT93" i="11" s="1"/>
  <c r="N94" i="11"/>
  <c r="AX91" i="28"/>
  <c r="BA91" i="28"/>
  <c r="P108" i="29"/>
  <c r="Q108" i="29" s="1"/>
  <c r="S108" i="29" s="1"/>
  <c r="U108" i="29" s="1"/>
  <c r="AT108" i="29" s="1"/>
  <c r="AX108" i="29" s="1"/>
  <c r="P45" i="25"/>
  <c r="Q45" i="25" s="1"/>
  <c r="S45" i="25" s="1"/>
  <c r="U45" i="25" s="1"/>
  <c r="AQ45" i="25" s="1"/>
  <c r="AU45" i="25" s="1"/>
  <c r="AX93" i="29"/>
  <c r="BA93" i="29"/>
  <c r="P30" i="4"/>
  <c r="Q30" i="4" s="1"/>
  <c r="S30" i="4" s="1"/>
  <c r="U30" i="4" s="1"/>
  <c r="AQ30" i="4" s="1"/>
  <c r="AU30" i="4" s="1"/>
  <c r="P95" i="9"/>
  <c r="Q95" i="9" s="1"/>
  <c r="S95" i="9" s="1"/>
  <c r="U95" i="9" s="1"/>
  <c r="AT95" i="9" s="1"/>
  <c r="O96" i="9"/>
  <c r="P30" i="11"/>
  <c r="Q30" i="11" s="1"/>
  <c r="S30" i="11" s="1"/>
  <c r="U30" i="11" s="1"/>
  <c r="AQ30" i="11" s="1"/>
  <c r="AU30" i="11" s="1"/>
  <c r="P45" i="19"/>
  <c r="Q45" i="19" s="1"/>
  <c r="S45" i="19" s="1"/>
  <c r="U45" i="19" s="1"/>
  <c r="AQ45" i="19" s="1"/>
  <c r="AU45" i="19" s="1"/>
  <c r="P93" i="4"/>
  <c r="Q93" i="4" s="1"/>
  <c r="S93" i="4" s="1"/>
  <c r="U93" i="4" s="1"/>
  <c r="AT93" i="4" s="1"/>
  <c r="N94" i="4"/>
  <c r="O62" i="13"/>
  <c r="P93" i="30"/>
  <c r="Q93" i="30" s="1"/>
  <c r="S93" i="30" s="1"/>
  <c r="U93" i="30" s="1"/>
  <c r="AT93" i="30" s="1"/>
  <c r="P60" i="4"/>
  <c r="Q60" i="4" s="1"/>
  <c r="S60" i="4" s="1"/>
  <c r="U60" i="4" s="1"/>
  <c r="AB60" i="4" s="1"/>
  <c r="AF60" i="4" s="1"/>
  <c r="AX93" i="26"/>
  <c r="BA93" i="26"/>
  <c r="P78" i="15" l="1"/>
  <c r="Q78" i="15" s="1"/>
  <c r="S78" i="15" s="1"/>
  <c r="U78" i="15" s="1"/>
  <c r="AT78" i="15" s="1"/>
  <c r="AX78" i="15" s="1"/>
  <c r="O79" i="15"/>
  <c r="P94" i="13"/>
  <c r="Q94" i="13" s="1"/>
  <c r="S94" i="13" s="1"/>
  <c r="U94" i="13" s="1"/>
  <c r="AT94" i="13" s="1"/>
  <c r="P94" i="22"/>
  <c r="Q94" i="22" s="1"/>
  <c r="S94" i="22" s="1"/>
  <c r="U94" i="22" s="1"/>
  <c r="AT94" i="22" s="1"/>
  <c r="P31" i="15"/>
  <c r="Q31" i="15" s="1"/>
  <c r="S31" i="15" s="1"/>
  <c r="U31" i="15" s="1"/>
  <c r="AQ31" i="15" s="1"/>
  <c r="AU31" i="15" s="1"/>
  <c r="O32" i="15"/>
  <c r="P46" i="23"/>
  <c r="Q46" i="23" s="1"/>
  <c r="S46" i="23" s="1"/>
  <c r="U46" i="23" s="1"/>
  <c r="AQ46" i="23" s="1"/>
  <c r="AU46" i="23" s="1"/>
  <c r="O47" i="23"/>
  <c r="P109" i="28"/>
  <c r="Q109" i="28" s="1"/>
  <c r="S109" i="28" s="1"/>
  <c r="U109" i="28" s="1"/>
  <c r="AT109" i="28" s="1"/>
  <c r="AX109" i="28" s="1"/>
  <c r="O110" i="28"/>
  <c r="P46" i="17"/>
  <c r="Q46" i="17" s="1"/>
  <c r="S46" i="17" s="1"/>
  <c r="U46" i="17" s="1"/>
  <c r="AQ46" i="17" s="1"/>
  <c r="AU46" i="17" s="1"/>
  <c r="O47" i="17"/>
  <c r="P31" i="22"/>
  <c r="Q31" i="22" s="1"/>
  <c r="S31" i="22" s="1"/>
  <c r="U31" i="22" s="1"/>
  <c r="AQ31" i="22" s="1"/>
  <c r="AU31" i="22" s="1"/>
  <c r="O32" i="22"/>
  <c r="P46" i="9"/>
  <c r="Q46" i="9" s="1"/>
  <c r="S46" i="9" s="1"/>
  <c r="U46" i="9" s="1"/>
  <c r="AQ46" i="9" s="1"/>
  <c r="AU46" i="9" s="1"/>
  <c r="P94" i="26"/>
  <c r="Q94" i="26" s="1"/>
  <c r="S94" i="26" s="1"/>
  <c r="U94" i="26" s="1"/>
  <c r="AT94" i="26" s="1"/>
  <c r="P31" i="13"/>
  <c r="Q31" i="13" s="1"/>
  <c r="S31" i="13" s="1"/>
  <c r="U31" i="13" s="1"/>
  <c r="AQ31" i="13" s="1"/>
  <c r="AU31" i="13" s="1"/>
  <c r="P46" i="4"/>
  <c r="Q46" i="4" s="1"/>
  <c r="S46" i="4" s="1"/>
  <c r="U46" i="4" s="1"/>
  <c r="AQ46" i="4" s="1"/>
  <c r="AU46" i="4" s="1"/>
  <c r="O47" i="4"/>
  <c r="P46" i="24"/>
  <c r="Q46" i="24" s="1"/>
  <c r="S46" i="24" s="1"/>
  <c r="U46" i="24" s="1"/>
  <c r="AQ46" i="24" s="1"/>
  <c r="AU46" i="24" s="1"/>
  <c r="P31" i="10"/>
  <c r="Q31" i="10" s="1"/>
  <c r="S31" i="10" s="1"/>
  <c r="U31" i="10" s="1"/>
  <c r="AQ31" i="10" s="1"/>
  <c r="AU31" i="10" s="1"/>
  <c r="O32" i="10"/>
  <c r="P62" i="26"/>
  <c r="Q62" i="26" s="1"/>
  <c r="S62" i="26" s="1"/>
  <c r="U62" i="26" s="1"/>
  <c r="AB62" i="26" s="1"/>
  <c r="AF62" i="26" s="1"/>
  <c r="O63" i="26"/>
  <c r="P62" i="31"/>
  <c r="Q62" i="31" s="1"/>
  <c r="S62" i="31" s="1"/>
  <c r="U62" i="31" s="1"/>
  <c r="AB62" i="31" s="1"/>
  <c r="AF62" i="31" s="1"/>
  <c r="O63" i="31"/>
  <c r="P46" i="14"/>
  <c r="Q46" i="14" s="1"/>
  <c r="S46" i="14" s="1"/>
  <c r="U46" i="14" s="1"/>
  <c r="AQ46" i="14" s="1"/>
  <c r="AU46" i="14" s="1"/>
  <c r="O47" i="14"/>
  <c r="P61" i="23"/>
  <c r="Q61" i="23" s="1"/>
  <c r="S61" i="23" s="1"/>
  <c r="U61" i="23" s="1"/>
  <c r="AB61" i="23" s="1"/>
  <c r="AF61" i="23" s="1"/>
  <c r="N62" i="23"/>
  <c r="P94" i="5"/>
  <c r="Q94" i="5" s="1"/>
  <c r="S94" i="5" s="1"/>
  <c r="U94" i="5" s="1"/>
  <c r="AT94" i="5" s="1"/>
  <c r="O95" i="5"/>
  <c r="O61" i="4"/>
  <c r="BA93" i="4"/>
  <c r="AX93" i="4"/>
  <c r="N31" i="11"/>
  <c r="N31" i="4"/>
  <c r="O31" i="4" s="1"/>
  <c r="O94" i="11"/>
  <c r="O93" i="8"/>
  <c r="P45" i="21"/>
  <c r="Q45" i="21" s="1"/>
  <c r="S45" i="21" s="1"/>
  <c r="U45" i="21" s="1"/>
  <c r="AQ45" i="21" s="1"/>
  <c r="AU45" i="21" s="1"/>
  <c r="P78" i="17"/>
  <c r="Q78" i="17" s="1"/>
  <c r="S78" i="17" s="1"/>
  <c r="U78" i="17" s="1"/>
  <c r="AT78" i="17" s="1"/>
  <c r="AX78" i="17" s="1"/>
  <c r="O79" i="17"/>
  <c r="P78" i="28"/>
  <c r="Q78" i="28" s="1"/>
  <c r="S78" i="28" s="1"/>
  <c r="U78" i="28" s="1"/>
  <c r="AT78" i="28" s="1"/>
  <c r="AX78" i="28" s="1"/>
  <c r="O79" i="28"/>
  <c r="O32" i="18"/>
  <c r="N46" i="20"/>
  <c r="P47" i="30"/>
  <c r="Q47" i="30" s="1"/>
  <c r="S47" i="30" s="1"/>
  <c r="U47" i="30" s="1"/>
  <c r="AQ47" i="30" s="1"/>
  <c r="AU47" i="30" s="1"/>
  <c r="O48" i="30"/>
  <c r="P78" i="16"/>
  <c r="Q78" i="16" s="1"/>
  <c r="S78" i="16" s="1"/>
  <c r="U78" i="16" s="1"/>
  <c r="AT78" i="16" s="1"/>
  <c r="AX78" i="16" s="1"/>
  <c r="O79" i="16"/>
  <c r="O95" i="7"/>
  <c r="P94" i="7"/>
  <c r="Q94" i="7" s="1"/>
  <c r="S94" i="7" s="1"/>
  <c r="U94" i="7" s="1"/>
  <c r="AT94" i="7" s="1"/>
  <c r="O78" i="12"/>
  <c r="N46" i="11"/>
  <c r="BA93" i="22"/>
  <c r="AX93" i="22"/>
  <c r="O80" i="10"/>
  <c r="O62" i="30"/>
  <c r="O96" i="21"/>
  <c r="O61" i="19"/>
  <c r="O46" i="29"/>
  <c r="P79" i="30"/>
  <c r="Q79" i="30" s="1"/>
  <c r="S79" i="30" s="1"/>
  <c r="U79" i="30" s="1"/>
  <c r="AT79" i="30" s="1"/>
  <c r="AX79" i="30" s="1"/>
  <c r="P107" i="30"/>
  <c r="Q107" i="30" s="1"/>
  <c r="S107" i="30" s="1"/>
  <c r="U107" i="30" s="1"/>
  <c r="AT107" i="30" s="1"/>
  <c r="AX107" i="30" s="1"/>
  <c r="N62" i="12"/>
  <c r="O93" i="15"/>
  <c r="O47" i="31"/>
  <c r="O45" i="3"/>
  <c r="O78" i="11"/>
  <c r="BA92" i="3"/>
  <c r="AX92" i="3"/>
  <c r="BA92" i="25"/>
  <c r="AX92" i="25"/>
  <c r="O62" i="7"/>
  <c r="O80" i="13"/>
  <c r="N78" i="24"/>
  <c r="O95" i="20"/>
  <c r="O95" i="23"/>
  <c r="P30" i="20"/>
  <c r="Q30" i="20" s="1"/>
  <c r="S30" i="20" s="1"/>
  <c r="U30" i="20" s="1"/>
  <c r="AQ30" i="20" s="1"/>
  <c r="AU30" i="20" s="1"/>
  <c r="P62" i="27"/>
  <c r="Q62" i="27" s="1"/>
  <c r="S62" i="27" s="1"/>
  <c r="U62" i="27" s="1"/>
  <c r="AB62" i="27" s="1"/>
  <c r="AF62" i="27" s="1"/>
  <c r="O63" i="27"/>
  <c r="P78" i="29"/>
  <c r="Q78" i="29" s="1"/>
  <c r="S78" i="29" s="1"/>
  <c r="U78" i="29" s="1"/>
  <c r="AT78" i="29" s="1"/>
  <c r="AX78" i="29" s="1"/>
  <c r="O79" i="29"/>
  <c r="P64" i="24"/>
  <c r="Q64" i="24" s="1"/>
  <c r="S64" i="24" s="1"/>
  <c r="U64" i="24" s="1"/>
  <c r="AB64" i="24" s="1"/>
  <c r="AF64" i="24" s="1"/>
  <c r="O65" i="24"/>
  <c r="P62" i="10"/>
  <c r="Q62" i="10" s="1"/>
  <c r="S62" i="10" s="1"/>
  <c r="U62" i="10" s="1"/>
  <c r="AB62" i="10" s="1"/>
  <c r="AF62" i="10" s="1"/>
  <c r="O63" i="10"/>
  <c r="BA94" i="20"/>
  <c r="AX94" i="20"/>
  <c r="P79" i="4"/>
  <c r="Q79" i="4" s="1"/>
  <c r="S79" i="4" s="1"/>
  <c r="U79" i="4" s="1"/>
  <c r="AT79" i="4" s="1"/>
  <c r="AX79" i="4" s="1"/>
  <c r="O80" i="4"/>
  <c r="N109" i="29"/>
  <c r="O109" i="29" s="1"/>
  <c r="P30" i="5"/>
  <c r="Q30" i="5" s="1"/>
  <c r="S30" i="5" s="1"/>
  <c r="U30" i="5" s="1"/>
  <c r="AQ30" i="5" s="1"/>
  <c r="AU30" i="5" s="1"/>
  <c r="AX93" i="27"/>
  <c r="BA93" i="27"/>
  <c r="P92" i="28"/>
  <c r="Q92" i="28" s="1"/>
  <c r="S92" i="28" s="1"/>
  <c r="U92" i="28" s="1"/>
  <c r="AT92" i="28" s="1"/>
  <c r="O93" i="28"/>
  <c r="N31" i="25"/>
  <c r="O31" i="25" s="1"/>
  <c r="P80" i="6"/>
  <c r="Q80" i="6" s="1"/>
  <c r="S80" i="6" s="1"/>
  <c r="U80" i="6" s="1"/>
  <c r="AT80" i="6" s="1"/>
  <c r="AX80" i="6" s="1"/>
  <c r="O81" i="6"/>
  <c r="P45" i="10"/>
  <c r="Q45" i="10" s="1"/>
  <c r="S45" i="10" s="1"/>
  <c r="U45" i="10" s="1"/>
  <c r="AQ45" i="10" s="1"/>
  <c r="AU45" i="10" s="1"/>
  <c r="N62" i="17"/>
  <c r="O62" i="17" s="1"/>
  <c r="P77" i="14"/>
  <c r="Q77" i="14" s="1"/>
  <c r="S77" i="14" s="1"/>
  <c r="U77" i="14" s="1"/>
  <c r="AT77" i="14" s="1"/>
  <c r="AX77" i="14" s="1"/>
  <c r="N78" i="14"/>
  <c r="N78" i="12"/>
  <c r="P61" i="6"/>
  <c r="Q61" i="6" s="1"/>
  <c r="S61" i="6" s="1"/>
  <c r="U61" i="6" s="1"/>
  <c r="AB61" i="6" s="1"/>
  <c r="AF61" i="6" s="1"/>
  <c r="N62" i="6"/>
  <c r="P45" i="15"/>
  <c r="Q45" i="15" s="1"/>
  <c r="S45" i="15" s="1"/>
  <c r="U45" i="15" s="1"/>
  <c r="AQ45" i="15" s="1"/>
  <c r="AU45" i="15" s="1"/>
  <c r="P79" i="31"/>
  <c r="Q79" i="31" s="1"/>
  <c r="S79" i="31" s="1"/>
  <c r="U79" i="31" s="1"/>
  <c r="AT79" i="31" s="1"/>
  <c r="AX79" i="31" s="1"/>
  <c r="O80" i="31"/>
  <c r="N46" i="29"/>
  <c r="AX93" i="24"/>
  <c r="BA93" i="24"/>
  <c r="P31" i="8"/>
  <c r="Q31" i="8" s="1"/>
  <c r="S31" i="8" s="1"/>
  <c r="U31" i="8" s="1"/>
  <c r="AQ31" i="8" s="1"/>
  <c r="AU31" i="8" s="1"/>
  <c r="P62" i="18"/>
  <c r="Q62" i="18" s="1"/>
  <c r="S62" i="18" s="1"/>
  <c r="U62" i="18" s="1"/>
  <c r="AB62" i="18" s="1"/>
  <c r="AF62" i="18" s="1"/>
  <c r="O63" i="18"/>
  <c r="P93" i="16"/>
  <c r="Q93" i="16" s="1"/>
  <c r="S93" i="16" s="1"/>
  <c r="U93" i="16" s="1"/>
  <c r="AT93" i="16" s="1"/>
  <c r="P93" i="31"/>
  <c r="Q93" i="31" s="1"/>
  <c r="S93" i="31" s="1"/>
  <c r="U93" i="31" s="1"/>
  <c r="AT93" i="31" s="1"/>
  <c r="N94" i="31"/>
  <c r="O94" i="31"/>
  <c r="P79" i="18"/>
  <c r="Q79" i="18" s="1"/>
  <c r="S79" i="18" s="1"/>
  <c r="U79" i="18" s="1"/>
  <c r="AT79" i="18" s="1"/>
  <c r="AX79" i="18" s="1"/>
  <c r="O80" i="18"/>
  <c r="N78" i="11"/>
  <c r="P80" i="26"/>
  <c r="Q80" i="26" s="1"/>
  <c r="S80" i="26" s="1"/>
  <c r="U80" i="26" s="1"/>
  <c r="AT80" i="26" s="1"/>
  <c r="AX80" i="26" s="1"/>
  <c r="O81" i="26"/>
  <c r="AX94" i="2"/>
  <c r="BA94" i="2"/>
  <c r="P63" i="20"/>
  <c r="Q63" i="20" s="1"/>
  <c r="S63" i="20" s="1"/>
  <c r="U63" i="20" s="1"/>
  <c r="AB63" i="20" s="1"/>
  <c r="AF63" i="20" s="1"/>
  <c r="O64" i="20"/>
  <c r="P95" i="14"/>
  <c r="Q95" i="14" s="1"/>
  <c r="S95" i="14" s="1"/>
  <c r="U95" i="14" s="1"/>
  <c r="AT95" i="14" s="1"/>
  <c r="O96" i="14"/>
  <c r="P32" i="16"/>
  <c r="Q32" i="16" s="1"/>
  <c r="S32" i="16" s="1"/>
  <c r="U32" i="16" s="1"/>
  <c r="AQ32" i="16" s="1"/>
  <c r="AU32" i="16" s="1"/>
  <c r="O33" i="16"/>
  <c r="P31" i="12"/>
  <c r="Q31" i="12" s="1"/>
  <c r="S31" i="12" s="1"/>
  <c r="U31" i="12" s="1"/>
  <c r="AQ31" i="12" s="1"/>
  <c r="AU31" i="12" s="1"/>
  <c r="P78" i="9"/>
  <c r="Q78" i="9" s="1"/>
  <c r="S78" i="9" s="1"/>
  <c r="U78" i="9" s="1"/>
  <c r="AT78" i="9" s="1"/>
  <c r="AX78" i="9" s="1"/>
  <c r="O79" i="9"/>
  <c r="P30" i="31"/>
  <c r="Q30" i="31" s="1"/>
  <c r="S30" i="31" s="1"/>
  <c r="U30" i="31" s="1"/>
  <c r="AQ30" i="31" s="1"/>
  <c r="AU30" i="31" s="1"/>
  <c r="N31" i="31"/>
  <c r="O31" i="31" s="1"/>
  <c r="P79" i="1"/>
  <c r="Q79" i="1" s="1"/>
  <c r="S79" i="1" s="1"/>
  <c r="U79" i="1" s="1"/>
  <c r="AT79" i="1" s="1"/>
  <c r="AX79" i="1" s="1"/>
  <c r="O80" i="1"/>
  <c r="P95" i="2"/>
  <c r="Q95" i="2" s="1"/>
  <c r="S95" i="2" s="1"/>
  <c r="U95" i="2" s="1"/>
  <c r="AT95" i="2" s="1"/>
  <c r="O96" i="2"/>
  <c r="P63" i="5"/>
  <c r="Q63" i="5" s="1"/>
  <c r="S63" i="5" s="1"/>
  <c r="U63" i="5" s="1"/>
  <c r="AB63" i="5" s="1"/>
  <c r="AF63" i="5" s="1"/>
  <c r="O64" i="5"/>
  <c r="BA93" i="11"/>
  <c r="AX93" i="11"/>
  <c r="P78" i="7"/>
  <c r="Q78" i="7" s="1"/>
  <c r="S78" i="7" s="1"/>
  <c r="U78" i="7" s="1"/>
  <c r="AT78" i="7" s="1"/>
  <c r="AX78" i="7" s="1"/>
  <c r="O79" i="7"/>
  <c r="N46" i="19"/>
  <c r="O46" i="19" s="1"/>
  <c r="N31" i="2"/>
  <c r="O31" i="2" s="1"/>
  <c r="P93" i="10"/>
  <c r="Q93" i="10" s="1"/>
  <c r="S93" i="10" s="1"/>
  <c r="U93" i="10" s="1"/>
  <c r="AT93" i="10" s="1"/>
  <c r="P95" i="12"/>
  <c r="Q95" i="12" s="1"/>
  <c r="S95" i="12" s="1"/>
  <c r="U95" i="12" s="1"/>
  <c r="AT95" i="12" s="1"/>
  <c r="P78" i="2"/>
  <c r="Q78" i="2" s="1"/>
  <c r="S78" i="2" s="1"/>
  <c r="U78" i="2" s="1"/>
  <c r="AT78" i="2" s="1"/>
  <c r="AX78" i="2" s="1"/>
  <c r="O79" i="2"/>
  <c r="BA93" i="5"/>
  <c r="AX93" i="5"/>
  <c r="P47" i="28"/>
  <c r="Q47" i="28" s="1"/>
  <c r="S47" i="28" s="1"/>
  <c r="U47" i="28" s="1"/>
  <c r="AQ47" i="28" s="1"/>
  <c r="AU47" i="28" s="1"/>
  <c r="O48" i="28"/>
  <c r="P95" i="19"/>
  <c r="Q95" i="19" s="1"/>
  <c r="S95" i="19" s="1"/>
  <c r="U95" i="19" s="1"/>
  <c r="AT95" i="19" s="1"/>
  <c r="O96" i="19"/>
  <c r="P62" i="11"/>
  <c r="Q62" i="11" s="1"/>
  <c r="S62" i="11" s="1"/>
  <c r="U62" i="11" s="1"/>
  <c r="AB62" i="11" s="1"/>
  <c r="AF62" i="11" s="1"/>
  <c r="O63" i="11"/>
  <c r="P62" i="1"/>
  <c r="Q62" i="1" s="1"/>
  <c r="S62" i="1" s="1"/>
  <c r="U62" i="1" s="1"/>
  <c r="AB62" i="1" s="1"/>
  <c r="AF62" i="1" s="1"/>
  <c r="P61" i="16"/>
  <c r="Q61" i="16" s="1"/>
  <c r="S61" i="16" s="1"/>
  <c r="U61" i="16" s="1"/>
  <c r="AB61" i="16" s="1"/>
  <c r="AF61" i="16" s="1"/>
  <c r="N94" i="24"/>
  <c r="O94" i="24" s="1"/>
  <c r="AX92" i="16"/>
  <c r="BA92" i="16"/>
  <c r="BA92" i="31"/>
  <c r="AX92" i="31"/>
  <c r="BA93" i="18"/>
  <c r="AX93" i="18"/>
  <c r="N78" i="22"/>
  <c r="O78" i="22" s="1"/>
  <c r="P32" i="17"/>
  <c r="Q32" i="17" s="1"/>
  <c r="S32" i="17" s="1"/>
  <c r="U32" i="17" s="1"/>
  <c r="AQ32" i="17" s="1"/>
  <c r="AU32" i="17" s="1"/>
  <c r="P30" i="27"/>
  <c r="Q30" i="27" s="1"/>
  <c r="S30" i="27" s="1"/>
  <c r="U30" i="27" s="1"/>
  <c r="AQ30" i="27" s="1"/>
  <c r="AU30" i="27" s="1"/>
  <c r="N31" i="27"/>
  <c r="O31" i="27" s="1"/>
  <c r="P47" i="26"/>
  <c r="Q47" i="26" s="1"/>
  <c r="S47" i="26" s="1"/>
  <c r="U47" i="26" s="1"/>
  <c r="AQ47" i="26" s="1"/>
  <c r="AU47" i="26" s="1"/>
  <c r="P110" i="27"/>
  <c r="Q110" i="27" s="1"/>
  <c r="S110" i="27" s="1"/>
  <c r="U110" i="27" s="1"/>
  <c r="AT110" i="27" s="1"/>
  <c r="AX110" i="27" s="1"/>
  <c r="O111" i="27"/>
  <c r="AX94" i="14"/>
  <c r="BA94" i="14"/>
  <c r="P63" i="8"/>
  <c r="Q63" i="8" s="1"/>
  <c r="S63" i="8" s="1"/>
  <c r="U63" i="8" s="1"/>
  <c r="AB63" i="8" s="1"/>
  <c r="AF63" i="8" s="1"/>
  <c r="O64" i="8"/>
  <c r="P61" i="21"/>
  <c r="Q61" i="21" s="1"/>
  <c r="S61" i="21" s="1"/>
  <c r="U61" i="21" s="1"/>
  <c r="AB61" i="21" s="1"/>
  <c r="AF61" i="21" s="1"/>
  <c r="P94" i="1"/>
  <c r="Q94" i="1" s="1"/>
  <c r="S94" i="1" s="1"/>
  <c r="U94" i="1" s="1"/>
  <c r="AT94" i="1" s="1"/>
  <c r="O95" i="1"/>
  <c r="AX92" i="15"/>
  <c r="BA92" i="15"/>
  <c r="P47" i="13"/>
  <c r="Q47" i="13" s="1"/>
  <c r="S47" i="13" s="1"/>
  <c r="U47" i="13" s="1"/>
  <c r="AQ47" i="13" s="1"/>
  <c r="AU47" i="13" s="1"/>
  <c r="O48" i="13"/>
  <c r="AX94" i="23"/>
  <c r="BA94" i="23"/>
  <c r="P96" i="9"/>
  <c r="Q96" i="9" s="1"/>
  <c r="S96" i="9" s="1"/>
  <c r="U96" i="9" s="1"/>
  <c r="AT96" i="9" s="1"/>
  <c r="O97" i="9"/>
  <c r="BA93" i="30"/>
  <c r="AX93" i="30"/>
  <c r="AX95" i="9"/>
  <c r="BA95" i="9"/>
  <c r="N46" i="7"/>
  <c r="O46" i="7" s="1"/>
  <c r="P45" i="7"/>
  <c r="Q45" i="7" s="1"/>
  <c r="S45" i="7" s="1"/>
  <c r="U45" i="7" s="1"/>
  <c r="AQ45" i="7" s="1"/>
  <c r="AU45" i="7" s="1"/>
  <c r="N94" i="27"/>
  <c r="O94" i="27" s="1"/>
  <c r="P93" i="6"/>
  <c r="Q93" i="6" s="1"/>
  <c r="S93" i="6" s="1"/>
  <c r="U93" i="6" s="1"/>
  <c r="AT93" i="6" s="1"/>
  <c r="P108" i="5"/>
  <c r="Q108" i="5" s="1"/>
  <c r="S108" i="5" s="1"/>
  <c r="U108" i="5" s="1"/>
  <c r="AT108" i="5" s="1"/>
  <c r="AX108" i="5" s="1"/>
  <c r="N31" i="23"/>
  <c r="O31" i="23" s="1"/>
  <c r="P30" i="23"/>
  <c r="Q30" i="23" s="1"/>
  <c r="S30" i="23" s="1"/>
  <c r="U30" i="23" s="1"/>
  <c r="AQ30" i="23" s="1"/>
  <c r="AU30" i="23" s="1"/>
  <c r="P45" i="1"/>
  <c r="Q45" i="1" s="1"/>
  <c r="S45" i="1" s="1"/>
  <c r="U45" i="1" s="1"/>
  <c r="AQ45" i="1" s="1"/>
  <c r="AU45" i="1" s="1"/>
  <c r="P46" i="2"/>
  <c r="Q46" i="2" s="1"/>
  <c r="S46" i="2" s="1"/>
  <c r="U46" i="2" s="1"/>
  <c r="AQ46" i="2" s="1"/>
  <c r="AU46" i="2" s="1"/>
  <c r="N94" i="30"/>
  <c r="O94" i="30" s="1"/>
  <c r="O94" i="4"/>
  <c r="O31" i="11"/>
  <c r="N46" i="25"/>
  <c r="O46" i="25" s="1"/>
  <c r="O63" i="29"/>
  <c r="P63" i="3"/>
  <c r="Q63" i="3" s="1"/>
  <c r="S63" i="3" s="1"/>
  <c r="U63" i="3" s="1"/>
  <c r="AB63" i="3" s="1"/>
  <c r="AF63" i="3" s="1"/>
  <c r="O64" i="3"/>
  <c r="P77" i="25"/>
  <c r="Q77" i="25" s="1"/>
  <c r="S77" i="25" s="1"/>
  <c r="U77" i="25" s="1"/>
  <c r="AT77" i="25" s="1"/>
  <c r="AX77" i="25" s="1"/>
  <c r="O30" i="30"/>
  <c r="P94" i="29"/>
  <c r="Q94" i="29" s="1"/>
  <c r="S94" i="29" s="1"/>
  <c r="U94" i="29" s="1"/>
  <c r="AT94" i="29" s="1"/>
  <c r="O95" i="29"/>
  <c r="BA92" i="10"/>
  <c r="AX92" i="10"/>
  <c r="AX94" i="12"/>
  <c r="BA94" i="12"/>
  <c r="N31" i="24"/>
  <c r="O31" i="24" s="1"/>
  <c r="N31" i="6"/>
  <c r="O31" i="6" s="1"/>
  <c r="O48" i="5"/>
  <c r="P46" i="16"/>
  <c r="Q46" i="16" s="1"/>
  <c r="S46" i="16" s="1"/>
  <c r="U46" i="16" s="1"/>
  <c r="AQ46" i="16" s="1"/>
  <c r="AU46" i="16" s="1"/>
  <c r="O47" i="16"/>
  <c r="P78" i="8"/>
  <c r="Q78" i="8" s="1"/>
  <c r="S78" i="8" s="1"/>
  <c r="U78" i="8" s="1"/>
  <c r="AT78" i="8" s="1"/>
  <c r="AX78" i="8" s="1"/>
  <c r="O79" i="8"/>
  <c r="O46" i="11"/>
  <c r="N46" i="8"/>
  <c r="O46" i="8" s="1"/>
  <c r="O79" i="3"/>
  <c r="O63" i="25"/>
  <c r="AX94" i="19"/>
  <c r="BA94" i="19"/>
  <c r="N78" i="5"/>
  <c r="O78" i="5" s="1"/>
  <c r="O32" i="28"/>
  <c r="N31" i="3"/>
  <c r="O31" i="3" s="1"/>
  <c r="N94" i="17"/>
  <c r="O94" i="17" s="1"/>
  <c r="P93" i="17"/>
  <c r="Q93" i="17" s="1"/>
  <c r="S93" i="17" s="1"/>
  <c r="U93" i="17" s="1"/>
  <c r="AT93" i="17" s="1"/>
  <c r="P77" i="23"/>
  <c r="Q77" i="23" s="1"/>
  <c r="S77" i="23" s="1"/>
  <c r="U77" i="23" s="1"/>
  <c r="AT77" i="23" s="1"/>
  <c r="AX77" i="23" s="1"/>
  <c r="O63" i="15"/>
  <c r="O31" i="1"/>
  <c r="N94" i="18"/>
  <c r="O94" i="18" s="1"/>
  <c r="O30" i="26"/>
  <c r="N46" i="18"/>
  <c r="O46" i="18" s="1"/>
  <c r="AX93" i="13"/>
  <c r="BA93" i="13"/>
  <c r="O78" i="24"/>
  <c r="O32" i="9"/>
  <c r="O32" i="29"/>
  <c r="O47" i="6"/>
  <c r="BA92" i="8"/>
  <c r="AX92" i="8"/>
  <c r="P46" i="27"/>
  <c r="Q46" i="27" s="1"/>
  <c r="S46" i="27" s="1"/>
  <c r="U46" i="27" s="1"/>
  <c r="AQ46" i="27" s="1"/>
  <c r="AU46" i="27" s="1"/>
  <c r="P30" i="21"/>
  <c r="Q30" i="21" s="1"/>
  <c r="S30" i="21" s="1"/>
  <c r="U30" i="21" s="1"/>
  <c r="AQ30" i="21" s="1"/>
  <c r="AU30" i="21" s="1"/>
  <c r="AX95" i="21"/>
  <c r="BA95" i="21"/>
  <c r="P32" i="19"/>
  <c r="Q32" i="19" s="1"/>
  <c r="S32" i="19" s="1"/>
  <c r="U32" i="19" s="1"/>
  <c r="AQ32" i="19" s="1"/>
  <c r="AU32" i="19" s="1"/>
  <c r="O33" i="19"/>
  <c r="P63" i="9"/>
  <c r="Q63" i="9" s="1"/>
  <c r="S63" i="9" s="1"/>
  <c r="U63" i="9" s="1"/>
  <c r="AB63" i="9" s="1"/>
  <c r="AF63" i="9" s="1"/>
  <c r="O64" i="9"/>
  <c r="P62" i="13"/>
  <c r="Q62" i="13" s="1"/>
  <c r="S62" i="13" s="1"/>
  <c r="U62" i="13" s="1"/>
  <c r="AB62" i="13" s="1"/>
  <c r="AF62" i="13" s="1"/>
  <c r="P78" i="19"/>
  <c r="Q78" i="19" s="1"/>
  <c r="S78" i="19" s="1"/>
  <c r="U78" i="19" s="1"/>
  <c r="AT78" i="19" s="1"/>
  <c r="AX78" i="19" s="1"/>
  <c r="O79" i="19"/>
  <c r="P78" i="21"/>
  <c r="Q78" i="21" s="1"/>
  <c r="S78" i="21" s="1"/>
  <c r="U78" i="21" s="1"/>
  <c r="AT78" i="21" s="1"/>
  <c r="AX78" i="21" s="1"/>
  <c r="O79" i="21"/>
  <c r="O46" i="20"/>
  <c r="P77" i="20"/>
  <c r="Q77" i="20" s="1"/>
  <c r="S77" i="20" s="1"/>
  <c r="U77" i="20" s="1"/>
  <c r="AT77" i="20" s="1"/>
  <c r="AX77" i="20" s="1"/>
  <c r="P45" i="22"/>
  <c r="Q45" i="22" s="1"/>
  <c r="S45" i="22" s="1"/>
  <c r="U45" i="22" s="1"/>
  <c r="AQ45" i="22" s="1"/>
  <c r="AU45" i="22" s="1"/>
  <c r="P62" i="2"/>
  <c r="Q62" i="2" s="1"/>
  <c r="S62" i="2" s="1"/>
  <c r="U62" i="2" s="1"/>
  <c r="AB62" i="2" s="1"/>
  <c r="AF62" i="2" s="1"/>
  <c r="P30" i="7"/>
  <c r="Q30" i="7" s="1"/>
  <c r="S30" i="7" s="1"/>
  <c r="U30" i="7" s="1"/>
  <c r="AQ30" i="7" s="1"/>
  <c r="AU30" i="7" s="1"/>
  <c r="P61" i="28"/>
  <c r="Q61" i="28" s="1"/>
  <c r="S61" i="28" s="1"/>
  <c r="U61" i="28" s="1"/>
  <c r="AB61" i="28" s="1"/>
  <c r="AF61" i="28" s="1"/>
  <c r="P30" i="14"/>
  <c r="Q30" i="14" s="1"/>
  <c r="S30" i="14" s="1"/>
  <c r="U30" i="14" s="1"/>
  <c r="AQ30" i="14" s="1"/>
  <c r="AU30" i="14" s="1"/>
  <c r="P45" i="12"/>
  <c r="Q45" i="12" s="1"/>
  <c r="S45" i="12" s="1"/>
  <c r="U45" i="12" s="1"/>
  <c r="AQ45" i="12" s="1"/>
  <c r="AU45" i="12" s="1"/>
  <c r="O62" i="12"/>
  <c r="P62" i="14"/>
  <c r="Q62" i="14" s="1"/>
  <c r="S62" i="14" s="1"/>
  <c r="U62" i="14" s="1"/>
  <c r="AB62" i="14" s="1"/>
  <c r="AF62" i="14" s="1"/>
  <c r="O63" i="14"/>
  <c r="N94" i="3"/>
  <c r="O94" i="3" s="1"/>
  <c r="P93" i="3"/>
  <c r="Q93" i="3" s="1"/>
  <c r="S93" i="3" s="1"/>
  <c r="U93" i="3" s="1"/>
  <c r="AT93" i="3" s="1"/>
  <c r="P93" i="25"/>
  <c r="Q93" i="25" s="1"/>
  <c r="S93" i="25" s="1"/>
  <c r="U93" i="25" s="1"/>
  <c r="AT93" i="25" s="1"/>
  <c r="N94" i="25"/>
  <c r="O94" i="25"/>
  <c r="P63" i="22"/>
  <c r="Q63" i="22" s="1"/>
  <c r="S63" i="22" s="1"/>
  <c r="U63" i="22" s="1"/>
  <c r="AB63" i="22" s="1"/>
  <c r="AF63" i="22" s="1"/>
  <c r="P79" i="27"/>
  <c r="Q79" i="27" s="1"/>
  <c r="S79" i="27" s="1"/>
  <c r="U79" i="27" s="1"/>
  <c r="AT79" i="27" s="1"/>
  <c r="AX79" i="27" s="1"/>
  <c r="P31" i="27" l="1"/>
  <c r="Q31" i="27" s="1"/>
  <c r="S31" i="27" s="1"/>
  <c r="U31" i="27" s="1"/>
  <c r="AQ31" i="27" s="1"/>
  <c r="AU31" i="27" s="1"/>
  <c r="P46" i="25"/>
  <c r="Q46" i="25" s="1"/>
  <c r="S46" i="25" s="1"/>
  <c r="U46" i="25" s="1"/>
  <c r="AQ46" i="25" s="1"/>
  <c r="AU46" i="25" s="1"/>
  <c r="P46" i="7"/>
  <c r="Q46" i="7" s="1"/>
  <c r="S46" i="7" s="1"/>
  <c r="U46" i="7" s="1"/>
  <c r="AQ46" i="7" s="1"/>
  <c r="AU46" i="7" s="1"/>
  <c r="O47" i="7"/>
  <c r="P31" i="31"/>
  <c r="Q31" i="31" s="1"/>
  <c r="S31" i="31" s="1"/>
  <c r="U31" i="31" s="1"/>
  <c r="AQ31" i="31" s="1"/>
  <c r="AU31" i="31" s="1"/>
  <c r="P31" i="23"/>
  <c r="Q31" i="23" s="1"/>
  <c r="S31" i="23" s="1"/>
  <c r="U31" i="23" s="1"/>
  <c r="AQ31" i="23" s="1"/>
  <c r="AU31" i="23" s="1"/>
  <c r="O32" i="23"/>
  <c r="P94" i="17"/>
  <c r="Q94" i="17" s="1"/>
  <c r="S94" i="17" s="1"/>
  <c r="U94" i="17" s="1"/>
  <c r="AT94" i="17" s="1"/>
  <c r="P46" i="18"/>
  <c r="Q46" i="18" s="1"/>
  <c r="S46" i="18" s="1"/>
  <c r="U46" i="18" s="1"/>
  <c r="AQ46" i="18" s="1"/>
  <c r="AU46" i="18" s="1"/>
  <c r="O47" i="18"/>
  <c r="P94" i="3"/>
  <c r="Q94" i="3" s="1"/>
  <c r="S94" i="3" s="1"/>
  <c r="U94" i="3" s="1"/>
  <c r="AT94" i="3" s="1"/>
  <c r="P31" i="25"/>
  <c r="Q31" i="25" s="1"/>
  <c r="S31" i="25" s="1"/>
  <c r="U31" i="25" s="1"/>
  <c r="AQ31" i="25" s="1"/>
  <c r="AU31" i="25" s="1"/>
  <c r="O32" i="25"/>
  <c r="P109" i="29"/>
  <c r="Q109" i="29" s="1"/>
  <c r="S109" i="29" s="1"/>
  <c r="U109" i="29" s="1"/>
  <c r="AT109" i="29" s="1"/>
  <c r="AX109" i="29" s="1"/>
  <c r="O110" i="29"/>
  <c r="P31" i="4"/>
  <c r="Q31" i="4" s="1"/>
  <c r="S31" i="4" s="1"/>
  <c r="U31" i="4" s="1"/>
  <c r="AQ31" i="4" s="1"/>
  <c r="AU31" i="4" s="1"/>
  <c r="P62" i="12"/>
  <c r="Q62" i="12" s="1"/>
  <c r="S62" i="12" s="1"/>
  <c r="U62" i="12" s="1"/>
  <c r="AB62" i="12" s="1"/>
  <c r="AF62" i="12" s="1"/>
  <c r="P63" i="15"/>
  <c r="Q63" i="15" s="1"/>
  <c r="S63" i="15" s="1"/>
  <c r="U63" i="15" s="1"/>
  <c r="AB63" i="15" s="1"/>
  <c r="AF63" i="15" s="1"/>
  <c r="P31" i="6"/>
  <c r="Q31" i="6" s="1"/>
  <c r="S31" i="6" s="1"/>
  <c r="U31" i="6" s="1"/>
  <c r="AQ31" i="6" s="1"/>
  <c r="AU31" i="6" s="1"/>
  <c r="O64" i="22"/>
  <c r="AX93" i="3"/>
  <c r="BA93" i="3"/>
  <c r="O62" i="28"/>
  <c r="O63" i="2"/>
  <c r="N78" i="20"/>
  <c r="O63" i="13"/>
  <c r="O47" i="27"/>
  <c r="P32" i="29"/>
  <c r="Q32" i="29" s="1"/>
  <c r="S32" i="29" s="1"/>
  <c r="U32" i="29" s="1"/>
  <c r="AQ32" i="29" s="1"/>
  <c r="AU32" i="29" s="1"/>
  <c r="O33" i="29"/>
  <c r="N78" i="25"/>
  <c r="N94" i="6"/>
  <c r="O94" i="6" s="1"/>
  <c r="AX96" i="9"/>
  <c r="BA96" i="9"/>
  <c r="P78" i="22"/>
  <c r="Q78" i="22" s="1"/>
  <c r="S78" i="22" s="1"/>
  <c r="U78" i="22" s="1"/>
  <c r="AT78" i="22" s="1"/>
  <c r="AX78" i="22" s="1"/>
  <c r="O79" i="22"/>
  <c r="O63" i="1"/>
  <c r="AX95" i="19"/>
  <c r="BA95" i="19"/>
  <c r="P46" i="19"/>
  <c r="Q46" i="19" s="1"/>
  <c r="S46" i="19" s="1"/>
  <c r="U46" i="19" s="1"/>
  <c r="AQ46" i="19" s="1"/>
  <c r="AU46" i="19" s="1"/>
  <c r="O47" i="19"/>
  <c r="O32" i="12"/>
  <c r="BA95" i="14"/>
  <c r="AX95" i="14"/>
  <c r="N94" i="16"/>
  <c r="O80" i="30"/>
  <c r="P80" i="10"/>
  <c r="Q80" i="10" s="1"/>
  <c r="S80" i="10" s="1"/>
  <c r="U80" i="10" s="1"/>
  <c r="AT80" i="10" s="1"/>
  <c r="AX80" i="10" s="1"/>
  <c r="O81" i="10"/>
  <c r="AX94" i="7"/>
  <c r="BA94" i="7"/>
  <c r="O47" i="24"/>
  <c r="O47" i="9"/>
  <c r="O95" i="13"/>
  <c r="P63" i="25"/>
  <c r="Q63" i="25" s="1"/>
  <c r="S63" i="25" s="1"/>
  <c r="U63" i="25" s="1"/>
  <c r="AB63" i="25" s="1"/>
  <c r="AF63" i="25" s="1"/>
  <c r="P111" i="27"/>
  <c r="Q111" i="27" s="1"/>
  <c r="S111" i="27" s="1"/>
  <c r="U111" i="27" s="1"/>
  <c r="AT111" i="27" s="1"/>
  <c r="AX111" i="27" s="1"/>
  <c r="O112" i="27"/>
  <c r="AX93" i="10"/>
  <c r="BA93" i="10"/>
  <c r="P96" i="2"/>
  <c r="Q96" i="2" s="1"/>
  <c r="S96" i="2" s="1"/>
  <c r="U96" i="2" s="1"/>
  <c r="AT96" i="2" s="1"/>
  <c r="O97" i="2"/>
  <c r="P63" i="26"/>
  <c r="Q63" i="26" s="1"/>
  <c r="S63" i="26" s="1"/>
  <c r="U63" i="26" s="1"/>
  <c r="AB63" i="26" s="1"/>
  <c r="AF63" i="26" s="1"/>
  <c r="P110" i="28"/>
  <c r="Q110" i="28" s="1"/>
  <c r="S110" i="28" s="1"/>
  <c r="U110" i="28" s="1"/>
  <c r="AT110" i="28" s="1"/>
  <c r="AX110" i="28" s="1"/>
  <c r="O111" i="28"/>
  <c r="P46" i="20"/>
  <c r="Q46" i="20" s="1"/>
  <c r="S46" i="20" s="1"/>
  <c r="U46" i="20" s="1"/>
  <c r="AQ46" i="20" s="1"/>
  <c r="AU46" i="20" s="1"/>
  <c r="O47" i="20"/>
  <c r="N78" i="23"/>
  <c r="O78" i="23" s="1"/>
  <c r="P79" i="3"/>
  <c r="Q79" i="3" s="1"/>
  <c r="S79" i="3" s="1"/>
  <c r="U79" i="3" s="1"/>
  <c r="AT79" i="3" s="1"/>
  <c r="AX79" i="3" s="1"/>
  <c r="BA94" i="29"/>
  <c r="AX94" i="29"/>
  <c r="P94" i="4"/>
  <c r="Q94" i="4" s="1"/>
  <c r="S94" i="4" s="1"/>
  <c r="U94" i="4" s="1"/>
  <c r="AT94" i="4" s="1"/>
  <c r="N46" i="1"/>
  <c r="O46" i="1" s="1"/>
  <c r="P94" i="27"/>
  <c r="Q94" i="27" s="1"/>
  <c r="S94" i="27" s="1"/>
  <c r="U94" i="27" s="1"/>
  <c r="AT94" i="27" s="1"/>
  <c r="O95" i="27"/>
  <c r="O96" i="1"/>
  <c r="P95" i="1"/>
  <c r="Q95" i="1" s="1"/>
  <c r="S95" i="1" s="1"/>
  <c r="U95" i="1" s="1"/>
  <c r="AT95" i="1" s="1"/>
  <c r="N62" i="21"/>
  <c r="O62" i="21" s="1"/>
  <c r="P94" i="24"/>
  <c r="Q94" i="24" s="1"/>
  <c r="S94" i="24" s="1"/>
  <c r="U94" i="24" s="1"/>
  <c r="AT94" i="24" s="1"/>
  <c r="N94" i="10"/>
  <c r="O94" i="10" s="1"/>
  <c r="AX95" i="2"/>
  <c r="BA95" i="2"/>
  <c r="P33" i="16"/>
  <c r="Q33" i="16" s="1"/>
  <c r="S33" i="16" s="1"/>
  <c r="U33" i="16" s="1"/>
  <c r="AQ33" i="16" s="1"/>
  <c r="AU33" i="16" s="1"/>
  <c r="P81" i="26"/>
  <c r="Q81" i="26" s="1"/>
  <c r="S81" i="26" s="1"/>
  <c r="U81" i="26" s="1"/>
  <c r="AT81" i="26" s="1"/>
  <c r="AX81" i="26" s="1"/>
  <c r="O82" i="26"/>
  <c r="P63" i="18"/>
  <c r="Q63" i="18" s="1"/>
  <c r="S63" i="18" s="1"/>
  <c r="U63" i="18" s="1"/>
  <c r="AB63" i="18" s="1"/>
  <c r="AF63" i="18" s="1"/>
  <c r="P93" i="28"/>
  <c r="Q93" i="28" s="1"/>
  <c r="S93" i="28" s="1"/>
  <c r="U93" i="28" s="1"/>
  <c r="AT93" i="28" s="1"/>
  <c r="P62" i="7"/>
  <c r="Q62" i="7" s="1"/>
  <c r="S62" i="7" s="1"/>
  <c r="U62" i="7" s="1"/>
  <c r="AB62" i="7" s="1"/>
  <c r="AF62" i="7" s="1"/>
  <c r="N46" i="3"/>
  <c r="P45" i="3"/>
  <c r="Q45" i="3" s="1"/>
  <c r="S45" i="3" s="1"/>
  <c r="U45" i="3" s="1"/>
  <c r="AQ45" i="3" s="1"/>
  <c r="AU45" i="3" s="1"/>
  <c r="O46" i="3"/>
  <c r="P46" i="29"/>
  <c r="Q46" i="29" s="1"/>
  <c r="S46" i="29" s="1"/>
  <c r="U46" i="29" s="1"/>
  <c r="AQ46" i="29" s="1"/>
  <c r="AU46" i="29" s="1"/>
  <c r="P95" i="5"/>
  <c r="Q95" i="5" s="1"/>
  <c r="S95" i="5" s="1"/>
  <c r="U95" i="5" s="1"/>
  <c r="AT95" i="5" s="1"/>
  <c r="P47" i="4"/>
  <c r="Q47" i="4" s="1"/>
  <c r="S47" i="4" s="1"/>
  <c r="U47" i="4" s="1"/>
  <c r="AQ47" i="4" s="1"/>
  <c r="AU47" i="4" s="1"/>
  <c r="O48" i="4"/>
  <c r="P79" i="21"/>
  <c r="Q79" i="21" s="1"/>
  <c r="S79" i="21" s="1"/>
  <c r="U79" i="21" s="1"/>
  <c r="AT79" i="21" s="1"/>
  <c r="AX79" i="21" s="1"/>
  <c r="P47" i="16"/>
  <c r="Q47" i="16" s="1"/>
  <c r="S47" i="16" s="1"/>
  <c r="U47" i="16" s="1"/>
  <c r="AQ47" i="16" s="1"/>
  <c r="AU47" i="16" s="1"/>
  <c r="O48" i="16"/>
  <c r="P64" i="3"/>
  <c r="Q64" i="3" s="1"/>
  <c r="S64" i="3" s="1"/>
  <c r="U64" i="3" s="1"/>
  <c r="AB64" i="3" s="1"/>
  <c r="AF64" i="3" s="1"/>
  <c r="O65" i="3"/>
  <c r="BA93" i="6"/>
  <c r="AX93" i="6"/>
  <c r="P65" i="24"/>
  <c r="Q65" i="24" s="1"/>
  <c r="S65" i="24" s="1"/>
  <c r="U65" i="24" s="1"/>
  <c r="AB65" i="24" s="1"/>
  <c r="AF65" i="24" s="1"/>
  <c r="O66" i="24"/>
  <c r="P95" i="7"/>
  <c r="Q95" i="7" s="1"/>
  <c r="S95" i="7" s="1"/>
  <c r="U95" i="7" s="1"/>
  <c r="AT95" i="7" s="1"/>
  <c r="P32" i="15"/>
  <c r="Q32" i="15" s="1"/>
  <c r="S32" i="15" s="1"/>
  <c r="U32" i="15" s="1"/>
  <c r="AQ32" i="15" s="1"/>
  <c r="AU32" i="15" s="1"/>
  <c r="N62" i="28"/>
  <c r="P30" i="26"/>
  <c r="Q30" i="26" s="1"/>
  <c r="S30" i="26" s="1"/>
  <c r="U30" i="26" s="1"/>
  <c r="AQ30" i="26" s="1"/>
  <c r="AU30" i="26" s="1"/>
  <c r="P31" i="3"/>
  <c r="Q31" i="3" s="1"/>
  <c r="S31" i="3" s="1"/>
  <c r="U31" i="3" s="1"/>
  <c r="AQ31" i="3" s="1"/>
  <c r="AU31" i="3" s="1"/>
  <c r="O32" i="3"/>
  <c r="P79" i="19"/>
  <c r="Q79" i="19" s="1"/>
  <c r="S79" i="19" s="1"/>
  <c r="U79" i="19" s="1"/>
  <c r="AT79" i="19" s="1"/>
  <c r="AX79" i="19" s="1"/>
  <c r="P94" i="18"/>
  <c r="Q94" i="18" s="1"/>
  <c r="S94" i="18" s="1"/>
  <c r="U94" i="18" s="1"/>
  <c r="AT94" i="18" s="1"/>
  <c r="P32" i="28"/>
  <c r="Q32" i="28" s="1"/>
  <c r="S32" i="28" s="1"/>
  <c r="U32" i="28" s="1"/>
  <c r="AQ32" i="28" s="1"/>
  <c r="AU32" i="28" s="1"/>
  <c r="O33" i="28"/>
  <c r="P46" i="8"/>
  <c r="Q46" i="8" s="1"/>
  <c r="S46" i="8" s="1"/>
  <c r="U46" i="8" s="1"/>
  <c r="AQ46" i="8" s="1"/>
  <c r="AU46" i="8" s="1"/>
  <c r="P48" i="5"/>
  <c r="Q48" i="5" s="1"/>
  <c r="S48" i="5" s="1"/>
  <c r="U48" i="5" s="1"/>
  <c r="AQ48" i="5" s="1"/>
  <c r="AU48" i="5" s="1"/>
  <c r="P30" i="30"/>
  <c r="Q30" i="30" s="1"/>
  <c r="S30" i="30" s="1"/>
  <c r="U30" i="30" s="1"/>
  <c r="AQ30" i="30" s="1"/>
  <c r="AU30" i="30" s="1"/>
  <c r="N31" i="30"/>
  <c r="O31" i="30" s="1"/>
  <c r="P63" i="29"/>
  <c r="Q63" i="29" s="1"/>
  <c r="S63" i="29" s="1"/>
  <c r="U63" i="29" s="1"/>
  <c r="AB63" i="29" s="1"/>
  <c r="AF63" i="29" s="1"/>
  <c r="P94" i="30"/>
  <c r="Q94" i="30" s="1"/>
  <c r="S94" i="30" s="1"/>
  <c r="U94" i="30" s="1"/>
  <c r="AT94" i="30" s="1"/>
  <c r="O95" i="30"/>
  <c r="N109" i="5"/>
  <c r="O109" i="5" s="1"/>
  <c r="P48" i="13"/>
  <c r="Q48" i="13" s="1"/>
  <c r="S48" i="13" s="1"/>
  <c r="U48" i="13" s="1"/>
  <c r="AQ48" i="13" s="1"/>
  <c r="AU48" i="13" s="1"/>
  <c r="BA94" i="1"/>
  <c r="AX94" i="1"/>
  <c r="P64" i="8"/>
  <c r="Q64" i="8" s="1"/>
  <c r="S64" i="8" s="1"/>
  <c r="U64" i="8" s="1"/>
  <c r="AB64" i="8" s="1"/>
  <c r="AF64" i="8" s="1"/>
  <c r="O65" i="8"/>
  <c r="O62" i="16"/>
  <c r="P63" i="11"/>
  <c r="Q63" i="11" s="1"/>
  <c r="S63" i="11" s="1"/>
  <c r="U63" i="11" s="1"/>
  <c r="AB63" i="11" s="1"/>
  <c r="AF63" i="11" s="1"/>
  <c r="P48" i="28"/>
  <c r="Q48" i="28" s="1"/>
  <c r="S48" i="28" s="1"/>
  <c r="U48" i="28" s="1"/>
  <c r="AQ48" i="28" s="1"/>
  <c r="AU48" i="28" s="1"/>
  <c r="O49" i="28"/>
  <c r="P31" i="2"/>
  <c r="Q31" i="2" s="1"/>
  <c r="S31" i="2" s="1"/>
  <c r="U31" i="2" s="1"/>
  <c r="AQ31" i="2" s="1"/>
  <c r="AU31" i="2" s="1"/>
  <c r="P80" i="1"/>
  <c r="Q80" i="1" s="1"/>
  <c r="S80" i="1" s="1"/>
  <c r="U80" i="1" s="1"/>
  <c r="AT80" i="1" s="1"/>
  <c r="AX80" i="1" s="1"/>
  <c r="P79" i="9"/>
  <c r="Q79" i="9" s="1"/>
  <c r="S79" i="9" s="1"/>
  <c r="U79" i="9" s="1"/>
  <c r="AT79" i="9" s="1"/>
  <c r="AX79" i="9" s="1"/>
  <c r="O80" i="9"/>
  <c r="P64" i="20"/>
  <c r="Q64" i="20" s="1"/>
  <c r="S64" i="20" s="1"/>
  <c r="U64" i="20" s="1"/>
  <c r="AB64" i="20" s="1"/>
  <c r="AF64" i="20" s="1"/>
  <c r="AX93" i="31"/>
  <c r="BA93" i="31"/>
  <c r="N46" i="15"/>
  <c r="O46" i="15" s="1"/>
  <c r="AX92" i="28"/>
  <c r="BA92" i="28"/>
  <c r="N31" i="5"/>
  <c r="O31" i="5" s="1"/>
  <c r="P63" i="10"/>
  <c r="Q63" i="10" s="1"/>
  <c r="S63" i="10" s="1"/>
  <c r="U63" i="10" s="1"/>
  <c r="AB63" i="10" s="1"/>
  <c r="AF63" i="10" s="1"/>
  <c r="P79" i="29"/>
  <c r="Q79" i="29" s="1"/>
  <c r="S79" i="29" s="1"/>
  <c r="U79" i="29" s="1"/>
  <c r="AT79" i="29" s="1"/>
  <c r="AX79" i="29" s="1"/>
  <c r="O80" i="29"/>
  <c r="N31" i="20"/>
  <c r="O31" i="20" s="1"/>
  <c r="P47" i="31"/>
  <c r="Q47" i="31" s="1"/>
  <c r="S47" i="31" s="1"/>
  <c r="U47" i="31" s="1"/>
  <c r="AQ47" i="31" s="1"/>
  <c r="AU47" i="31" s="1"/>
  <c r="P61" i="19"/>
  <c r="Q61" i="19" s="1"/>
  <c r="S61" i="19" s="1"/>
  <c r="U61" i="19" s="1"/>
  <c r="AB61" i="19" s="1"/>
  <c r="AF61" i="19" s="1"/>
  <c r="P79" i="16"/>
  <c r="Q79" i="16" s="1"/>
  <c r="S79" i="16" s="1"/>
  <c r="U79" i="16" s="1"/>
  <c r="AT79" i="16" s="1"/>
  <c r="AX79" i="16" s="1"/>
  <c r="P79" i="28"/>
  <c r="Q79" i="28" s="1"/>
  <c r="S79" i="28" s="1"/>
  <c r="U79" i="28" s="1"/>
  <c r="AT79" i="28" s="1"/>
  <c r="AX79" i="28" s="1"/>
  <c r="O80" i="28"/>
  <c r="N46" i="21"/>
  <c r="O46" i="21" s="1"/>
  <c r="AX94" i="5"/>
  <c r="BA94" i="5"/>
  <c r="P63" i="31"/>
  <c r="Q63" i="31" s="1"/>
  <c r="S63" i="31" s="1"/>
  <c r="U63" i="31" s="1"/>
  <c r="AB63" i="31" s="1"/>
  <c r="AF63" i="31" s="1"/>
  <c r="P32" i="10"/>
  <c r="Q32" i="10" s="1"/>
  <c r="S32" i="10" s="1"/>
  <c r="U32" i="10" s="1"/>
  <c r="AQ32" i="10" s="1"/>
  <c r="AU32" i="10" s="1"/>
  <c r="O33" i="10"/>
  <c r="P32" i="22"/>
  <c r="Q32" i="22" s="1"/>
  <c r="S32" i="22" s="1"/>
  <c r="U32" i="22" s="1"/>
  <c r="AQ32" i="22" s="1"/>
  <c r="AU32" i="22" s="1"/>
  <c r="P47" i="23"/>
  <c r="Q47" i="23" s="1"/>
  <c r="S47" i="23" s="1"/>
  <c r="U47" i="23" s="1"/>
  <c r="AQ47" i="23" s="1"/>
  <c r="AU47" i="23" s="1"/>
  <c r="P79" i="15"/>
  <c r="Q79" i="15" s="1"/>
  <c r="S79" i="15" s="1"/>
  <c r="U79" i="15" s="1"/>
  <c r="AT79" i="15" s="1"/>
  <c r="AX79" i="15" s="1"/>
  <c r="O80" i="15"/>
  <c r="P32" i="9"/>
  <c r="Q32" i="9" s="1"/>
  <c r="S32" i="9" s="1"/>
  <c r="U32" i="9" s="1"/>
  <c r="AQ32" i="9" s="1"/>
  <c r="AU32" i="9" s="1"/>
  <c r="P31" i="24"/>
  <c r="Q31" i="24" s="1"/>
  <c r="S31" i="24" s="1"/>
  <c r="U31" i="24" s="1"/>
  <c r="AQ31" i="24" s="1"/>
  <c r="AU31" i="24" s="1"/>
  <c r="P95" i="29"/>
  <c r="Q95" i="29" s="1"/>
  <c r="S95" i="29" s="1"/>
  <c r="U95" i="29" s="1"/>
  <c r="AT95" i="29" s="1"/>
  <c r="O96" i="29"/>
  <c r="P31" i="11"/>
  <c r="Q31" i="11" s="1"/>
  <c r="S31" i="11" s="1"/>
  <c r="U31" i="11" s="1"/>
  <c r="AQ31" i="11" s="1"/>
  <c r="AU31" i="11" s="1"/>
  <c r="P79" i="2"/>
  <c r="Q79" i="2" s="1"/>
  <c r="S79" i="2" s="1"/>
  <c r="U79" i="2" s="1"/>
  <c r="AT79" i="2" s="1"/>
  <c r="AX79" i="2" s="1"/>
  <c r="P79" i="7"/>
  <c r="Q79" i="7" s="1"/>
  <c r="S79" i="7" s="1"/>
  <c r="U79" i="7" s="1"/>
  <c r="AT79" i="7" s="1"/>
  <c r="AX79" i="7" s="1"/>
  <c r="O80" i="7"/>
  <c r="P94" i="31"/>
  <c r="Q94" i="31" s="1"/>
  <c r="S94" i="31" s="1"/>
  <c r="U94" i="31" s="1"/>
  <c r="AT94" i="31" s="1"/>
  <c r="P62" i="17"/>
  <c r="Q62" i="17" s="1"/>
  <c r="S62" i="17" s="1"/>
  <c r="U62" i="17" s="1"/>
  <c r="AB62" i="17" s="1"/>
  <c r="AF62" i="17" s="1"/>
  <c r="P80" i="13"/>
  <c r="Q80" i="13" s="1"/>
  <c r="S80" i="13" s="1"/>
  <c r="U80" i="13" s="1"/>
  <c r="AT80" i="13" s="1"/>
  <c r="AX80" i="13" s="1"/>
  <c r="O81" i="13"/>
  <c r="P78" i="11"/>
  <c r="Q78" i="11" s="1"/>
  <c r="S78" i="11" s="1"/>
  <c r="U78" i="11" s="1"/>
  <c r="AT78" i="11" s="1"/>
  <c r="AX78" i="11" s="1"/>
  <c r="P47" i="14"/>
  <c r="Q47" i="14" s="1"/>
  <c r="S47" i="14" s="1"/>
  <c r="U47" i="14" s="1"/>
  <c r="AQ47" i="14" s="1"/>
  <c r="AU47" i="14" s="1"/>
  <c r="BA94" i="13"/>
  <c r="AX94" i="13"/>
  <c r="P94" i="25"/>
  <c r="Q94" i="25" s="1"/>
  <c r="S94" i="25" s="1"/>
  <c r="U94" i="25" s="1"/>
  <c r="AT94" i="25" s="1"/>
  <c r="N46" i="12"/>
  <c r="O46" i="12" s="1"/>
  <c r="P64" i="9"/>
  <c r="Q64" i="9" s="1"/>
  <c r="S64" i="9" s="1"/>
  <c r="U64" i="9" s="1"/>
  <c r="AB64" i="9" s="1"/>
  <c r="AF64" i="9" s="1"/>
  <c r="O65" i="9"/>
  <c r="P63" i="14"/>
  <c r="Q63" i="14" s="1"/>
  <c r="S63" i="14" s="1"/>
  <c r="U63" i="14" s="1"/>
  <c r="AB63" i="14" s="1"/>
  <c r="AF63" i="14" s="1"/>
  <c r="N31" i="7"/>
  <c r="O31" i="7" s="1"/>
  <c r="N46" i="22"/>
  <c r="O46" i="22" s="1"/>
  <c r="P78" i="24"/>
  <c r="Q78" i="24" s="1"/>
  <c r="S78" i="24" s="1"/>
  <c r="U78" i="24" s="1"/>
  <c r="AT78" i="24" s="1"/>
  <c r="AX78" i="24" s="1"/>
  <c r="O79" i="24"/>
  <c r="O80" i="27"/>
  <c r="AX93" i="25"/>
  <c r="BA93" i="25"/>
  <c r="N31" i="14"/>
  <c r="O31" i="14" s="1"/>
  <c r="O78" i="20"/>
  <c r="N31" i="21"/>
  <c r="O31" i="21" s="1"/>
  <c r="P31" i="1"/>
  <c r="Q31" i="1" s="1"/>
  <c r="S31" i="1" s="1"/>
  <c r="U31" i="1" s="1"/>
  <c r="AQ31" i="1" s="1"/>
  <c r="AU31" i="1" s="1"/>
  <c r="O32" i="1"/>
  <c r="AX93" i="17"/>
  <c r="BA93" i="17"/>
  <c r="P78" i="5"/>
  <c r="Q78" i="5" s="1"/>
  <c r="S78" i="5" s="1"/>
  <c r="U78" i="5" s="1"/>
  <c r="AT78" i="5" s="1"/>
  <c r="AX78" i="5" s="1"/>
  <c r="P46" i="11"/>
  <c r="Q46" i="11" s="1"/>
  <c r="S46" i="11" s="1"/>
  <c r="U46" i="11" s="1"/>
  <c r="AQ46" i="11" s="1"/>
  <c r="AU46" i="11" s="1"/>
  <c r="O78" i="25"/>
  <c r="O47" i="2"/>
  <c r="O48" i="26"/>
  <c r="O33" i="17"/>
  <c r="N62" i="16"/>
  <c r="O96" i="12"/>
  <c r="O94" i="16"/>
  <c r="O32" i="8"/>
  <c r="O62" i="6"/>
  <c r="O78" i="14"/>
  <c r="N46" i="10"/>
  <c r="O46" i="10" s="1"/>
  <c r="P95" i="23"/>
  <c r="Q95" i="23" s="1"/>
  <c r="S95" i="23" s="1"/>
  <c r="U95" i="23" s="1"/>
  <c r="AT95" i="23" s="1"/>
  <c r="O96" i="23"/>
  <c r="N94" i="15"/>
  <c r="O94" i="15" s="1"/>
  <c r="P93" i="15"/>
  <c r="Q93" i="15" s="1"/>
  <c r="S93" i="15" s="1"/>
  <c r="U93" i="15" s="1"/>
  <c r="AT93" i="15" s="1"/>
  <c r="O108" i="30"/>
  <c r="P96" i="21"/>
  <c r="Q96" i="21" s="1"/>
  <c r="S96" i="21" s="1"/>
  <c r="U96" i="21" s="1"/>
  <c r="AT96" i="21" s="1"/>
  <c r="O97" i="21"/>
  <c r="P93" i="8"/>
  <c r="Q93" i="8" s="1"/>
  <c r="S93" i="8" s="1"/>
  <c r="U93" i="8" s="1"/>
  <c r="AT93" i="8" s="1"/>
  <c r="O62" i="23"/>
  <c r="O32" i="13"/>
  <c r="O95" i="26"/>
  <c r="O95" i="22"/>
  <c r="P33" i="19"/>
  <c r="Q33" i="19" s="1"/>
  <c r="S33" i="19" s="1"/>
  <c r="U33" i="19" s="1"/>
  <c r="AQ33" i="19" s="1"/>
  <c r="AU33" i="19" s="1"/>
  <c r="O34" i="19"/>
  <c r="P47" i="6"/>
  <c r="Q47" i="6" s="1"/>
  <c r="S47" i="6" s="1"/>
  <c r="U47" i="6" s="1"/>
  <c r="AQ47" i="6" s="1"/>
  <c r="AU47" i="6" s="1"/>
  <c r="P79" i="8"/>
  <c r="Q79" i="8" s="1"/>
  <c r="S79" i="8" s="1"/>
  <c r="U79" i="8" s="1"/>
  <c r="AT79" i="8" s="1"/>
  <c r="AX79" i="8" s="1"/>
  <c r="O80" i="8"/>
  <c r="P97" i="9"/>
  <c r="Q97" i="9" s="1"/>
  <c r="S97" i="9" s="1"/>
  <c r="U97" i="9" s="1"/>
  <c r="AT97" i="9" s="1"/>
  <c r="O98" i="9"/>
  <c r="P96" i="19"/>
  <c r="Q96" i="19" s="1"/>
  <c r="S96" i="19" s="1"/>
  <c r="U96" i="19" s="1"/>
  <c r="AT96" i="19" s="1"/>
  <c r="O97" i="19"/>
  <c r="AX95" i="12"/>
  <c r="BA95" i="12"/>
  <c r="P64" i="5"/>
  <c r="Q64" i="5" s="1"/>
  <c r="S64" i="5" s="1"/>
  <c r="U64" i="5" s="1"/>
  <c r="AB64" i="5" s="1"/>
  <c r="AF64" i="5" s="1"/>
  <c r="P96" i="14"/>
  <c r="Q96" i="14" s="1"/>
  <c r="S96" i="14" s="1"/>
  <c r="U96" i="14" s="1"/>
  <c r="AT96" i="14" s="1"/>
  <c r="O97" i="14"/>
  <c r="P80" i="18"/>
  <c r="Q80" i="18" s="1"/>
  <c r="S80" i="18" s="1"/>
  <c r="U80" i="18" s="1"/>
  <c r="AT80" i="18" s="1"/>
  <c r="AX80" i="18" s="1"/>
  <c r="O81" i="18"/>
  <c r="BA93" i="16"/>
  <c r="AX93" i="16"/>
  <c r="P80" i="31"/>
  <c r="Q80" i="31" s="1"/>
  <c r="S80" i="31" s="1"/>
  <c r="U80" i="31" s="1"/>
  <c r="AT80" i="31" s="1"/>
  <c r="AX80" i="31" s="1"/>
  <c r="O81" i="31"/>
  <c r="P81" i="6"/>
  <c r="Q81" i="6" s="1"/>
  <c r="S81" i="6" s="1"/>
  <c r="U81" i="6" s="1"/>
  <c r="AT81" i="6" s="1"/>
  <c r="AX81" i="6" s="1"/>
  <c r="O82" i="6"/>
  <c r="P80" i="4"/>
  <c r="Q80" i="4" s="1"/>
  <c r="S80" i="4" s="1"/>
  <c r="U80" i="4" s="1"/>
  <c r="AT80" i="4" s="1"/>
  <c r="AX80" i="4" s="1"/>
  <c r="O81" i="4"/>
  <c r="P63" i="27"/>
  <c r="Q63" i="27" s="1"/>
  <c r="S63" i="27" s="1"/>
  <c r="U63" i="27" s="1"/>
  <c r="AB63" i="27" s="1"/>
  <c r="AF63" i="27" s="1"/>
  <c r="O64" i="27"/>
  <c r="P95" i="20"/>
  <c r="Q95" i="20" s="1"/>
  <c r="S95" i="20" s="1"/>
  <c r="U95" i="20" s="1"/>
  <c r="AT95" i="20" s="1"/>
  <c r="P62" i="30"/>
  <c r="Q62" i="30" s="1"/>
  <c r="S62" i="30" s="1"/>
  <c r="U62" i="30" s="1"/>
  <c r="AB62" i="30" s="1"/>
  <c r="AF62" i="30" s="1"/>
  <c r="O63" i="30"/>
  <c r="P78" i="12"/>
  <c r="Q78" i="12" s="1"/>
  <c r="S78" i="12" s="1"/>
  <c r="U78" i="12" s="1"/>
  <c r="AT78" i="12" s="1"/>
  <c r="AX78" i="12" s="1"/>
  <c r="P48" i="30"/>
  <c r="Q48" i="30" s="1"/>
  <c r="S48" i="30" s="1"/>
  <c r="U48" i="30" s="1"/>
  <c r="AQ48" i="30" s="1"/>
  <c r="AU48" i="30" s="1"/>
  <c r="O49" i="30"/>
  <c r="P32" i="18"/>
  <c r="Q32" i="18" s="1"/>
  <c r="S32" i="18" s="1"/>
  <c r="U32" i="18" s="1"/>
  <c r="AQ32" i="18" s="1"/>
  <c r="AU32" i="18" s="1"/>
  <c r="O33" i="18"/>
  <c r="P79" i="17"/>
  <c r="Q79" i="17" s="1"/>
  <c r="S79" i="17" s="1"/>
  <c r="U79" i="17" s="1"/>
  <c r="AT79" i="17" s="1"/>
  <c r="AX79" i="17" s="1"/>
  <c r="P94" i="11"/>
  <c r="Q94" i="11" s="1"/>
  <c r="S94" i="11" s="1"/>
  <c r="U94" i="11" s="1"/>
  <c r="AT94" i="11" s="1"/>
  <c r="O95" i="11"/>
  <c r="P61" i="4"/>
  <c r="Q61" i="4" s="1"/>
  <c r="S61" i="4" s="1"/>
  <c r="U61" i="4" s="1"/>
  <c r="AB61" i="4" s="1"/>
  <c r="AF61" i="4" s="1"/>
  <c r="BA94" i="26"/>
  <c r="AX94" i="26"/>
  <c r="P47" i="17"/>
  <c r="Q47" i="17" s="1"/>
  <c r="S47" i="17" s="1"/>
  <c r="U47" i="17" s="1"/>
  <c r="AQ47" i="17" s="1"/>
  <c r="AU47" i="17" s="1"/>
  <c r="O48" i="17"/>
  <c r="AX94" i="22"/>
  <c r="BA94" i="22"/>
  <c r="P31" i="14" l="1"/>
  <c r="Q31" i="14" s="1"/>
  <c r="S31" i="14" s="1"/>
  <c r="U31" i="14" s="1"/>
  <c r="AQ31" i="14" s="1"/>
  <c r="AU31" i="14" s="1"/>
  <c r="P31" i="30"/>
  <c r="Q31" i="30" s="1"/>
  <c r="S31" i="30" s="1"/>
  <c r="U31" i="30" s="1"/>
  <c r="AQ31" i="30" s="1"/>
  <c r="AU31" i="30" s="1"/>
  <c r="O32" i="30"/>
  <c r="P94" i="15"/>
  <c r="Q94" i="15" s="1"/>
  <c r="S94" i="15" s="1"/>
  <c r="U94" i="15" s="1"/>
  <c r="AT94" i="15" s="1"/>
  <c r="P94" i="10"/>
  <c r="Q94" i="10" s="1"/>
  <c r="S94" i="10" s="1"/>
  <c r="U94" i="10" s="1"/>
  <c r="AT94" i="10" s="1"/>
  <c r="O95" i="10"/>
  <c r="P78" i="23"/>
  <c r="Q78" i="23" s="1"/>
  <c r="S78" i="23" s="1"/>
  <c r="U78" i="23" s="1"/>
  <c r="AT78" i="23" s="1"/>
  <c r="AX78" i="23" s="1"/>
  <c r="O79" i="23"/>
  <c r="P46" i="12"/>
  <c r="Q46" i="12" s="1"/>
  <c r="S46" i="12" s="1"/>
  <c r="U46" i="12" s="1"/>
  <c r="AQ46" i="12" s="1"/>
  <c r="AU46" i="12" s="1"/>
  <c r="P94" i="6"/>
  <c r="Q94" i="6" s="1"/>
  <c r="S94" i="6" s="1"/>
  <c r="U94" i="6" s="1"/>
  <c r="AT94" i="6" s="1"/>
  <c r="O95" i="6"/>
  <c r="P46" i="1"/>
  <c r="Q46" i="1" s="1"/>
  <c r="S46" i="1" s="1"/>
  <c r="U46" i="1" s="1"/>
  <c r="AQ46" i="1" s="1"/>
  <c r="AU46" i="1" s="1"/>
  <c r="P31" i="21"/>
  <c r="Q31" i="21" s="1"/>
  <c r="S31" i="21" s="1"/>
  <c r="U31" i="21" s="1"/>
  <c r="AQ31" i="21" s="1"/>
  <c r="AU31" i="21" s="1"/>
  <c r="P62" i="21"/>
  <c r="Q62" i="21" s="1"/>
  <c r="S62" i="21" s="1"/>
  <c r="U62" i="21" s="1"/>
  <c r="AB62" i="21" s="1"/>
  <c r="AF62" i="21" s="1"/>
  <c r="O63" i="21"/>
  <c r="O83" i="6"/>
  <c r="P82" i="6"/>
  <c r="Q82" i="6" s="1"/>
  <c r="S82" i="6" s="1"/>
  <c r="U82" i="6" s="1"/>
  <c r="AT82" i="6" s="1"/>
  <c r="AX82" i="6" s="1"/>
  <c r="P62" i="23"/>
  <c r="Q62" i="23" s="1"/>
  <c r="S62" i="23" s="1"/>
  <c r="U62" i="23" s="1"/>
  <c r="AB62" i="23" s="1"/>
  <c r="AF62" i="23" s="1"/>
  <c r="BA94" i="25"/>
  <c r="AX94" i="25"/>
  <c r="P112" i="27"/>
  <c r="Q112" i="27" s="1"/>
  <c r="S112" i="27" s="1"/>
  <c r="U112" i="27" s="1"/>
  <c r="AT112" i="27" s="1"/>
  <c r="AX112" i="27" s="1"/>
  <c r="O113" i="27"/>
  <c r="P81" i="31"/>
  <c r="Q81" i="31" s="1"/>
  <c r="S81" i="31" s="1"/>
  <c r="U81" i="31" s="1"/>
  <c r="AT81" i="31" s="1"/>
  <c r="AX81" i="31" s="1"/>
  <c r="P97" i="14"/>
  <c r="Q97" i="14" s="1"/>
  <c r="S97" i="14" s="1"/>
  <c r="U97" i="14" s="1"/>
  <c r="AT97" i="14" s="1"/>
  <c r="O98" i="14"/>
  <c r="N109" i="30"/>
  <c r="P108" i="30"/>
  <c r="Q108" i="30" s="1"/>
  <c r="S108" i="30" s="1"/>
  <c r="U108" i="30" s="1"/>
  <c r="AT108" i="30" s="1"/>
  <c r="AX108" i="30" s="1"/>
  <c r="BA95" i="23"/>
  <c r="AX95" i="23"/>
  <c r="P96" i="12"/>
  <c r="Q96" i="12" s="1"/>
  <c r="S96" i="12" s="1"/>
  <c r="U96" i="12" s="1"/>
  <c r="AT96" i="12" s="1"/>
  <c r="O97" i="12"/>
  <c r="O47" i="11"/>
  <c r="P32" i="1"/>
  <c r="Q32" i="1" s="1"/>
  <c r="S32" i="1" s="1"/>
  <c r="U32" i="1" s="1"/>
  <c r="AQ32" i="1" s="1"/>
  <c r="AU32" i="1" s="1"/>
  <c r="O33" i="1"/>
  <c r="P65" i="9"/>
  <c r="Q65" i="9" s="1"/>
  <c r="S65" i="9" s="1"/>
  <c r="U65" i="9" s="1"/>
  <c r="AB65" i="9" s="1"/>
  <c r="AF65" i="9" s="1"/>
  <c r="O66" i="9"/>
  <c r="P81" i="13"/>
  <c r="Q81" i="13" s="1"/>
  <c r="S81" i="13" s="1"/>
  <c r="U81" i="13" s="1"/>
  <c r="AT81" i="13" s="1"/>
  <c r="AX81" i="13" s="1"/>
  <c r="P80" i="7"/>
  <c r="Q80" i="7" s="1"/>
  <c r="S80" i="7" s="1"/>
  <c r="U80" i="7" s="1"/>
  <c r="AT80" i="7" s="1"/>
  <c r="AX80" i="7" s="1"/>
  <c r="O81" i="7"/>
  <c r="P96" i="29"/>
  <c r="Q96" i="29" s="1"/>
  <c r="S96" i="29" s="1"/>
  <c r="U96" i="29" s="1"/>
  <c r="AT96" i="29" s="1"/>
  <c r="O97" i="29"/>
  <c r="P80" i="15"/>
  <c r="Q80" i="15" s="1"/>
  <c r="S80" i="15" s="1"/>
  <c r="U80" i="15" s="1"/>
  <c r="AT80" i="15" s="1"/>
  <c r="AX80" i="15" s="1"/>
  <c r="P33" i="10"/>
  <c r="Q33" i="10" s="1"/>
  <c r="S33" i="10" s="1"/>
  <c r="U33" i="10" s="1"/>
  <c r="AQ33" i="10" s="1"/>
  <c r="AU33" i="10" s="1"/>
  <c r="O34" i="10"/>
  <c r="P46" i="21"/>
  <c r="Q46" i="21" s="1"/>
  <c r="S46" i="21" s="1"/>
  <c r="U46" i="21" s="1"/>
  <c r="AQ46" i="21" s="1"/>
  <c r="AU46" i="21" s="1"/>
  <c r="P80" i="29"/>
  <c r="Q80" i="29" s="1"/>
  <c r="S80" i="29" s="1"/>
  <c r="U80" i="29" s="1"/>
  <c r="AT80" i="29" s="1"/>
  <c r="AX80" i="29" s="1"/>
  <c r="P80" i="9"/>
  <c r="Q80" i="9" s="1"/>
  <c r="S80" i="9" s="1"/>
  <c r="U80" i="9" s="1"/>
  <c r="AT80" i="9" s="1"/>
  <c r="AX80" i="9" s="1"/>
  <c r="O81" i="9"/>
  <c r="P49" i="28"/>
  <c r="Q49" i="28" s="1"/>
  <c r="S49" i="28" s="1"/>
  <c r="U49" i="28" s="1"/>
  <c r="AQ49" i="28" s="1"/>
  <c r="AU49" i="28" s="1"/>
  <c r="O50" i="28"/>
  <c r="P95" i="30"/>
  <c r="Q95" i="30" s="1"/>
  <c r="S95" i="30" s="1"/>
  <c r="U95" i="30" s="1"/>
  <c r="AT95" i="30" s="1"/>
  <c r="P66" i="24"/>
  <c r="Q66" i="24" s="1"/>
  <c r="S66" i="24" s="1"/>
  <c r="U66" i="24" s="1"/>
  <c r="AB66" i="24" s="1"/>
  <c r="AF66" i="24" s="1"/>
  <c r="O67" i="24"/>
  <c r="P46" i="3"/>
  <c r="Q46" i="3" s="1"/>
  <c r="S46" i="3" s="1"/>
  <c r="U46" i="3" s="1"/>
  <c r="AQ46" i="3" s="1"/>
  <c r="AU46" i="3" s="1"/>
  <c r="O47" i="3"/>
  <c r="P82" i="26"/>
  <c r="Q82" i="26" s="1"/>
  <c r="S82" i="26" s="1"/>
  <c r="U82" i="26" s="1"/>
  <c r="AT82" i="26" s="1"/>
  <c r="AX82" i="26" s="1"/>
  <c r="P95" i="27"/>
  <c r="Q95" i="27" s="1"/>
  <c r="S95" i="27" s="1"/>
  <c r="U95" i="27" s="1"/>
  <c r="AT95" i="27" s="1"/>
  <c r="O96" i="27"/>
  <c r="P97" i="2"/>
  <c r="Q97" i="2" s="1"/>
  <c r="S97" i="2" s="1"/>
  <c r="U97" i="2" s="1"/>
  <c r="AT97" i="2" s="1"/>
  <c r="O98" i="2"/>
  <c r="P47" i="9"/>
  <c r="Q47" i="9" s="1"/>
  <c r="S47" i="9" s="1"/>
  <c r="U47" i="9" s="1"/>
  <c r="AQ47" i="9" s="1"/>
  <c r="AU47" i="9" s="1"/>
  <c r="P81" i="10"/>
  <c r="Q81" i="10" s="1"/>
  <c r="S81" i="10" s="1"/>
  <c r="U81" i="10" s="1"/>
  <c r="AT81" i="10" s="1"/>
  <c r="AX81" i="10" s="1"/>
  <c r="O82" i="10"/>
  <c r="P79" i="22"/>
  <c r="Q79" i="22" s="1"/>
  <c r="S79" i="22" s="1"/>
  <c r="U79" i="22" s="1"/>
  <c r="AT79" i="22" s="1"/>
  <c r="AX79" i="22" s="1"/>
  <c r="O80" i="22"/>
  <c r="P47" i="18"/>
  <c r="Q47" i="18" s="1"/>
  <c r="S47" i="18" s="1"/>
  <c r="U47" i="18" s="1"/>
  <c r="AQ47" i="18" s="1"/>
  <c r="AU47" i="18" s="1"/>
  <c r="P32" i="23"/>
  <c r="Q32" i="23" s="1"/>
  <c r="S32" i="23" s="1"/>
  <c r="U32" i="23" s="1"/>
  <c r="AQ32" i="23" s="1"/>
  <c r="AU32" i="23" s="1"/>
  <c r="P81" i="18"/>
  <c r="Q81" i="18" s="1"/>
  <c r="S81" i="18" s="1"/>
  <c r="U81" i="18" s="1"/>
  <c r="AT81" i="18" s="1"/>
  <c r="AX81" i="18" s="1"/>
  <c r="O82" i="18"/>
  <c r="P63" i="30"/>
  <c r="Q63" i="30" s="1"/>
  <c r="S63" i="30" s="1"/>
  <c r="U63" i="30" s="1"/>
  <c r="AB63" i="30" s="1"/>
  <c r="AF63" i="30" s="1"/>
  <c r="BA97" i="9"/>
  <c r="AX97" i="9"/>
  <c r="P96" i="23"/>
  <c r="Q96" i="23" s="1"/>
  <c r="S96" i="23" s="1"/>
  <c r="U96" i="23" s="1"/>
  <c r="AT96" i="23" s="1"/>
  <c r="O97" i="23"/>
  <c r="AX94" i="31"/>
  <c r="BA94" i="31"/>
  <c r="AX95" i="7"/>
  <c r="BA95" i="7"/>
  <c r="P65" i="3"/>
  <c r="Q65" i="3" s="1"/>
  <c r="S65" i="3" s="1"/>
  <c r="U65" i="3" s="1"/>
  <c r="AB65" i="3" s="1"/>
  <c r="AF65" i="3" s="1"/>
  <c r="O66" i="3"/>
  <c r="P96" i="1"/>
  <c r="Q96" i="1" s="1"/>
  <c r="S96" i="1" s="1"/>
  <c r="U96" i="1" s="1"/>
  <c r="AT96" i="1" s="1"/>
  <c r="P47" i="20"/>
  <c r="Q47" i="20" s="1"/>
  <c r="S47" i="20" s="1"/>
  <c r="U47" i="20" s="1"/>
  <c r="AQ47" i="20" s="1"/>
  <c r="AU47" i="20" s="1"/>
  <c r="P95" i="13"/>
  <c r="Q95" i="13" s="1"/>
  <c r="S95" i="13" s="1"/>
  <c r="U95" i="13" s="1"/>
  <c r="AT95" i="13" s="1"/>
  <c r="O96" i="13"/>
  <c r="P47" i="19"/>
  <c r="Q47" i="19" s="1"/>
  <c r="S47" i="19" s="1"/>
  <c r="U47" i="19" s="1"/>
  <c r="AQ47" i="19" s="1"/>
  <c r="AU47" i="19" s="1"/>
  <c r="P62" i="28"/>
  <c r="Q62" i="28" s="1"/>
  <c r="S62" i="28" s="1"/>
  <c r="U62" i="28" s="1"/>
  <c r="AB62" i="28" s="1"/>
  <c r="AF62" i="28" s="1"/>
  <c r="P49" i="30"/>
  <c r="Q49" i="30" s="1"/>
  <c r="S49" i="30" s="1"/>
  <c r="U49" i="30" s="1"/>
  <c r="AQ49" i="30" s="1"/>
  <c r="AU49" i="30" s="1"/>
  <c r="O50" i="30"/>
  <c r="P97" i="19"/>
  <c r="Q97" i="19" s="1"/>
  <c r="S97" i="19" s="1"/>
  <c r="U97" i="19" s="1"/>
  <c r="AT97" i="19" s="1"/>
  <c r="P95" i="22"/>
  <c r="Q95" i="22" s="1"/>
  <c r="S95" i="22" s="1"/>
  <c r="U95" i="22" s="1"/>
  <c r="AT95" i="22" s="1"/>
  <c r="AX93" i="8"/>
  <c r="BA93" i="8"/>
  <c r="P46" i="10"/>
  <c r="Q46" i="10" s="1"/>
  <c r="S46" i="10" s="1"/>
  <c r="U46" i="10" s="1"/>
  <c r="AQ46" i="10" s="1"/>
  <c r="AU46" i="10" s="1"/>
  <c r="P46" i="22"/>
  <c r="Q46" i="22" s="1"/>
  <c r="S46" i="22" s="1"/>
  <c r="U46" i="22" s="1"/>
  <c r="AQ46" i="22" s="1"/>
  <c r="AU46" i="22" s="1"/>
  <c r="O47" i="22"/>
  <c r="AX95" i="29"/>
  <c r="BA95" i="29"/>
  <c r="P80" i="28"/>
  <c r="Q80" i="28" s="1"/>
  <c r="S80" i="28" s="1"/>
  <c r="U80" i="28" s="1"/>
  <c r="AT80" i="28" s="1"/>
  <c r="AX80" i="28" s="1"/>
  <c r="O81" i="28"/>
  <c r="N62" i="19"/>
  <c r="O62" i="19" s="1"/>
  <c r="P46" i="15"/>
  <c r="Q46" i="15" s="1"/>
  <c r="S46" i="15" s="1"/>
  <c r="U46" i="15" s="1"/>
  <c r="AQ46" i="15" s="1"/>
  <c r="AU46" i="15" s="1"/>
  <c r="O47" i="15"/>
  <c r="AX94" i="30"/>
  <c r="BA94" i="30"/>
  <c r="O49" i="5"/>
  <c r="O95" i="18"/>
  <c r="P32" i="3"/>
  <c r="Q32" i="3" s="1"/>
  <c r="S32" i="3" s="1"/>
  <c r="U32" i="3" s="1"/>
  <c r="AQ32" i="3" s="1"/>
  <c r="AU32" i="3" s="1"/>
  <c r="O33" i="3"/>
  <c r="P48" i="16"/>
  <c r="Q48" i="16" s="1"/>
  <c r="S48" i="16" s="1"/>
  <c r="U48" i="16" s="1"/>
  <c r="AQ48" i="16" s="1"/>
  <c r="AU48" i="16" s="1"/>
  <c r="O95" i="24"/>
  <c r="AX94" i="27"/>
  <c r="BA94" i="27"/>
  <c r="P111" i="28"/>
  <c r="Q111" i="28" s="1"/>
  <c r="S111" i="28" s="1"/>
  <c r="U111" i="28" s="1"/>
  <c r="AT111" i="28" s="1"/>
  <c r="AX111" i="28" s="1"/>
  <c r="AX96" i="2"/>
  <c r="BA96" i="2"/>
  <c r="P47" i="24"/>
  <c r="Q47" i="24" s="1"/>
  <c r="S47" i="24" s="1"/>
  <c r="U47" i="24" s="1"/>
  <c r="AQ47" i="24" s="1"/>
  <c r="AU47" i="24" s="1"/>
  <c r="O48" i="24"/>
  <c r="P47" i="27"/>
  <c r="Q47" i="27" s="1"/>
  <c r="S47" i="27" s="1"/>
  <c r="U47" i="27" s="1"/>
  <c r="AQ47" i="27" s="1"/>
  <c r="AU47" i="27" s="1"/>
  <c r="O63" i="12"/>
  <c r="P32" i="25"/>
  <c r="Q32" i="25" s="1"/>
  <c r="S32" i="25" s="1"/>
  <c r="U32" i="25" s="1"/>
  <c r="AQ32" i="25" s="1"/>
  <c r="AU32" i="25" s="1"/>
  <c r="O33" i="25"/>
  <c r="O47" i="25"/>
  <c r="P34" i="19"/>
  <c r="Q34" i="19" s="1"/>
  <c r="S34" i="19" s="1"/>
  <c r="U34" i="19" s="1"/>
  <c r="AQ34" i="19" s="1"/>
  <c r="AU34" i="19" s="1"/>
  <c r="O35" i="19"/>
  <c r="P94" i="16"/>
  <c r="Q94" i="16" s="1"/>
  <c r="S94" i="16" s="1"/>
  <c r="U94" i="16" s="1"/>
  <c r="AT94" i="16" s="1"/>
  <c r="O95" i="16"/>
  <c r="P31" i="20"/>
  <c r="Q31" i="20" s="1"/>
  <c r="S31" i="20" s="1"/>
  <c r="U31" i="20" s="1"/>
  <c r="AQ31" i="20" s="1"/>
  <c r="AU31" i="20" s="1"/>
  <c r="O32" i="20"/>
  <c r="P65" i="8"/>
  <c r="Q65" i="8" s="1"/>
  <c r="S65" i="8" s="1"/>
  <c r="U65" i="8" s="1"/>
  <c r="AB65" i="8" s="1"/>
  <c r="AF65" i="8" s="1"/>
  <c r="O66" i="8"/>
  <c r="P48" i="4"/>
  <c r="Q48" i="4" s="1"/>
  <c r="S48" i="4" s="1"/>
  <c r="U48" i="4" s="1"/>
  <c r="AQ48" i="4" s="1"/>
  <c r="AU48" i="4" s="1"/>
  <c r="O49" i="4"/>
  <c r="P33" i="29"/>
  <c r="Q33" i="29" s="1"/>
  <c r="S33" i="29" s="1"/>
  <c r="U33" i="29" s="1"/>
  <c r="AQ33" i="29" s="1"/>
  <c r="AU33" i="29" s="1"/>
  <c r="O34" i="29"/>
  <c r="P47" i="7"/>
  <c r="Q47" i="7" s="1"/>
  <c r="S47" i="7" s="1"/>
  <c r="U47" i="7" s="1"/>
  <c r="AQ47" i="7" s="1"/>
  <c r="AU47" i="7" s="1"/>
  <c r="O48" i="7"/>
  <c r="P48" i="17"/>
  <c r="Q48" i="17" s="1"/>
  <c r="S48" i="17" s="1"/>
  <c r="U48" i="17" s="1"/>
  <c r="AQ48" i="17" s="1"/>
  <c r="AU48" i="17" s="1"/>
  <c r="O49" i="17"/>
  <c r="N62" i="4"/>
  <c r="O62" i="4" s="1"/>
  <c r="P95" i="11"/>
  <c r="Q95" i="11" s="1"/>
  <c r="S95" i="11" s="1"/>
  <c r="U95" i="11" s="1"/>
  <c r="AT95" i="11" s="1"/>
  <c r="P81" i="4"/>
  <c r="Q81" i="4" s="1"/>
  <c r="S81" i="4" s="1"/>
  <c r="U81" i="4" s="1"/>
  <c r="AT81" i="4" s="1"/>
  <c r="AX81" i="4" s="1"/>
  <c r="O82" i="4"/>
  <c r="AX96" i="14"/>
  <c r="BA96" i="14"/>
  <c r="P80" i="8"/>
  <c r="Q80" i="8" s="1"/>
  <c r="S80" i="8" s="1"/>
  <c r="U80" i="8" s="1"/>
  <c r="AT80" i="8" s="1"/>
  <c r="AX80" i="8" s="1"/>
  <c r="BA94" i="11"/>
  <c r="AX94" i="11"/>
  <c r="O65" i="5"/>
  <c r="AX96" i="19"/>
  <c r="BA96" i="19"/>
  <c r="P95" i="26"/>
  <c r="Q95" i="26" s="1"/>
  <c r="S95" i="26" s="1"/>
  <c r="U95" i="26" s="1"/>
  <c r="AT95" i="26" s="1"/>
  <c r="O96" i="26"/>
  <c r="N94" i="8"/>
  <c r="O94" i="8" s="1"/>
  <c r="AX93" i="15"/>
  <c r="BA93" i="15"/>
  <c r="P78" i="14"/>
  <c r="Q78" i="14" s="1"/>
  <c r="S78" i="14" s="1"/>
  <c r="U78" i="14" s="1"/>
  <c r="AT78" i="14" s="1"/>
  <c r="AX78" i="14" s="1"/>
  <c r="P33" i="17"/>
  <c r="Q33" i="17" s="1"/>
  <c r="S33" i="17" s="1"/>
  <c r="U33" i="17" s="1"/>
  <c r="AQ33" i="17" s="1"/>
  <c r="AU33" i="17" s="1"/>
  <c r="O34" i="17"/>
  <c r="O79" i="5"/>
  <c r="P31" i="7"/>
  <c r="Q31" i="7" s="1"/>
  <c r="S31" i="7" s="1"/>
  <c r="U31" i="7" s="1"/>
  <c r="AQ31" i="7" s="1"/>
  <c r="AU31" i="7" s="1"/>
  <c r="O48" i="14"/>
  <c r="O63" i="17"/>
  <c r="O80" i="2"/>
  <c r="O32" i="24"/>
  <c r="O48" i="23"/>
  <c r="O64" i="31"/>
  <c r="O48" i="31"/>
  <c r="O64" i="10"/>
  <c r="O81" i="1"/>
  <c r="O64" i="11"/>
  <c r="O64" i="29"/>
  <c r="AX94" i="18"/>
  <c r="BA94" i="18"/>
  <c r="O33" i="15"/>
  <c r="O96" i="5"/>
  <c r="N94" i="28"/>
  <c r="O94" i="28" s="1"/>
  <c r="O34" i="16"/>
  <c r="BA94" i="24"/>
  <c r="AX94" i="24"/>
  <c r="O80" i="3"/>
  <c r="O64" i="25"/>
  <c r="P80" i="30"/>
  <c r="Q80" i="30" s="1"/>
  <c r="S80" i="30" s="1"/>
  <c r="U80" i="30" s="1"/>
  <c r="AT80" i="30" s="1"/>
  <c r="AX80" i="30" s="1"/>
  <c r="P63" i="13"/>
  <c r="Q63" i="13" s="1"/>
  <c r="S63" i="13" s="1"/>
  <c r="U63" i="13" s="1"/>
  <c r="AB63" i="13" s="1"/>
  <c r="AF63" i="13" s="1"/>
  <c r="O64" i="13"/>
  <c r="O32" i="6"/>
  <c r="O95" i="17"/>
  <c r="O32" i="31"/>
  <c r="P33" i="18"/>
  <c r="Q33" i="18" s="1"/>
  <c r="S33" i="18" s="1"/>
  <c r="U33" i="18" s="1"/>
  <c r="AQ33" i="18" s="1"/>
  <c r="AU33" i="18" s="1"/>
  <c r="O34" i="18"/>
  <c r="P64" i="27"/>
  <c r="Q64" i="27" s="1"/>
  <c r="S64" i="27" s="1"/>
  <c r="U64" i="27" s="1"/>
  <c r="AB64" i="27" s="1"/>
  <c r="AF64" i="27" s="1"/>
  <c r="O65" i="27"/>
  <c r="BA96" i="21"/>
  <c r="AX96" i="21"/>
  <c r="P78" i="25"/>
  <c r="Q78" i="25" s="1"/>
  <c r="S78" i="25" s="1"/>
  <c r="U78" i="25" s="1"/>
  <c r="AT78" i="25" s="1"/>
  <c r="AX78" i="25" s="1"/>
  <c r="O79" i="25"/>
  <c r="P78" i="20"/>
  <c r="Q78" i="20" s="1"/>
  <c r="S78" i="20" s="1"/>
  <c r="U78" i="20" s="1"/>
  <c r="AT78" i="20" s="1"/>
  <c r="AX78" i="20" s="1"/>
  <c r="O79" i="20"/>
  <c r="P109" i="5"/>
  <c r="Q109" i="5" s="1"/>
  <c r="S109" i="5" s="1"/>
  <c r="U109" i="5" s="1"/>
  <c r="AT109" i="5" s="1"/>
  <c r="AX109" i="5" s="1"/>
  <c r="O110" i="5"/>
  <c r="P33" i="28"/>
  <c r="Q33" i="28" s="1"/>
  <c r="S33" i="28" s="1"/>
  <c r="U33" i="28" s="1"/>
  <c r="AQ33" i="28" s="1"/>
  <c r="AU33" i="28" s="1"/>
  <c r="O34" i="28"/>
  <c r="P110" i="29"/>
  <c r="Q110" i="29" s="1"/>
  <c r="S110" i="29" s="1"/>
  <c r="U110" i="29" s="1"/>
  <c r="AT110" i="29" s="1"/>
  <c r="AX110" i="29" s="1"/>
  <c r="O80" i="17"/>
  <c r="O79" i="12"/>
  <c r="O96" i="20"/>
  <c r="O48" i="6"/>
  <c r="P32" i="13"/>
  <c r="Q32" i="13" s="1"/>
  <c r="S32" i="13" s="1"/>
  <c r="U32" i="13" s="1"/>
  <c r="AQ32" i="13" s="1"/>
  <c r="AU32" i="13" s="1"/>
  <c r="P62" i="6"/>
  <c r="Q62" i="6" s="1"/>
  <c r="S62" i="6" s="1"/>
  <c r="U62" i="6" s="1"/>
  <c r="AB62" i="6" s="1"/>
  <c r="AF62" i="6" s="1"/>
  <c r="O63" i="6"/>
  <c r="P48" i="26"/>
  <c r="Q48" i="26" s="1"/>
  <c r="S48" i="26" s="1"/>
  <c r="U48" i="26" s="1"/>
  <c r="AQ48" i="26" s="1"/>
  <c r="AU48" i="26" s="1"/>
  <c r="O49" i="26"/>
  <c r="P80" i="27"/>
  <c r="Q80" i="27" s="1"/>
  <c r="S80" i="27" s="1"/>
  <c r="U80" i="27" s="1"/>
  <c r="AT80" i="27" s="1"/>
  <c r="AX80" i="27" s="1"/>
  <c r="O64" i="14"/>
  <c r="O80" i="16"/>
  <c r="O49" i="13"/>
  <c r="O47" i="8"/>
  <c r="O80" i="21"/>
  <c r="BA95" i="5"/>
  <c r="AX95" i="5"/>
  <c r="O63" i="7"/>
  <c r="BA93" i="28"/>
  <c r="AX93" i="28"/>
  <c r="O95" i="4"/>
  <c r="P64" i="22"/>
  <c r="Q64" i="22" s="1"/>
  <c r="S64" i="22" s="1"/>
  <c r="U64" i="22" s="1"/>
  <c r="AB64" i="22" s="1"/>
  <c r="AF64" i="22" s="1"/>
  <c r="O32" i="4"/>
  <c r="O95" i="3"/>
  <c r="AX94" i="17"/>
  <c r="BA94" i="17"/>
  <c r="O32" i="27"/>
  <c r="AX95" i="20"/>
  <c r="BA95" i="20"/>
  <c r="P98" i="9"/>
  <c r="Q98" i="9" s="1"/>
  <c r="S98" i="9" s="1"/>
  <c r="U98" i="9" s="1"/>
  <c r="AT98" i="9" s="1"/>
  <c r="O99" i="9"/>
  <c r="P97" i="21"/>
  <c r="Q97" i="21" s="1"/>
  <c r="S97" i="21" s="1"/>
  <c r="U97" i="21" s="1"/>
  <c r="AT97" i="21" s="1"/>
  <c r="O98" i="21"/>
  <c r="P32" i="8"/>
  <c r="Q32" i="8" s="1"/>
  <c r="S32" i="8" s="1"/>
  <c r="U32" i="8" s="1"/>
  <c r="AQ32" i="8" s="1"/>
  <c r="AU32" i="8" s="1"/>
  <c r="O33" i="8"/>
  <c r="P47" i="2"/>
  <c r="Q47" i="2" s="1"/>
  <c r="S47" i="2" s="1"/>
  <c r="U47" i="2" s="1"/>
  <c r="AQ47" i="2" s="1"/>
  <c r="AU47" i="2" s="1"/>
  <c r="O48" i="2"/>
  <c r="P79" i="24"/>
  <c r="Q79" i="24" s="1"/>
  <c r="S79" i="24" s="1"/>
  <c r="U79" i="24" s="1"/>
  <c r="AT79" i="24" s="1"/>
  <c r="AX79" i="24" s="1"/>
  <c r="O80" i="24"/>
  <c r="O95" i="25"/>
  <c r="O79" i="11"/>
  <c r="O95" i="31"/>
  <c r="O32" i="11"/>
  <c r="O33" i="9"/>
  <c r="O33" i="22"/>
  <c r="P31" i="5"/>
  <c r="Q31" i="5" s="1"/>
  <c r="S31" i="5" s="1"/>
  <c r="U31" i="5" s="1"/>
  <c r="AQ31" i="5" s="1"/>
  <c r="AU31" i="5" s="1"/>
  <c r="O65" i="20"/>
  <c r="O32" i="2"/>
  <c r="P62" i="16"/>
  <c r="Q62" i="16" s="1"/>
  <c r="S62" i="16" s="1"/>
  <c r="U62" i="16" s="1"/>
  <c r="AB62" i="16" s="1"/>
  <c r="AF62" i="16" s="1"/>
  <c r="O63" i="16"/>
  <c r="O80" i="19"/>
  <c r="N31" i="26"/>
  <c r="O31" i="26" s="1"/>
  <c r="O96" i="7"/>
  <c r="O47" i="29"/>
  <c r="O64" i="18"/>
  <c r="BA95" i="1"/>
  <c r="AX95" i="1"/>
  <c r="BA94" i="4"/>
  <c r="AX94" i="4"/>
  <c r="O64" i="26"/>
  <c r="P32" i="12"/>
  <c r="Q32" i="12" s="1"/>
  <c r="S32" i="12" s="1"/>
  <c r="U32" i="12" s="1"/>
  <c r="AQ32" i="12" s="1"/>
  <c r="AU32" i="12" s="1"/>
  <c r="P63" i="1"/>
  <c r="Q63" i="1" s="1"/>
  <c r="S63" i="1" s="1"/>
  <c r="U63" i="1" s="1"/>
  <c r="AB63" i="1" s="1"/>
  <c r="AF63" i="1" s="1"/>
  <c r="P63" i="2"/>
  <c r="Q63" i="2" s="1"/>
  <c r="S63" i="2" s="1"/>
  <c r="U63" i="2" s="1"/>
  <c r="AB63" i="2" s="1"/>
  <c r="AF63" i="2" s="1"/>
  <c r="O64" i="2"/>
  <c r="O64" i="15"/>
  <c r="BA94" i="3"/>
  <c r="AX94" i="3"/>
  <c r="P94" i="28" l="1"/>
  <c r="Q94" i="28" s="1"/>
  <c r="S94" i="28" s="1"/>
  <c r="U94" i="28" s="1"/>
  <c r="AT94" i="28" s="1"/>
  <c r="P31" i="26"/>
  <c r="Q31" i="26" s="1"/>
  <c r="S31" i="26" s="1"/>
  <c r="U31" i="26" s="1"/>
  <c r="AQ31" i="26" s="1"/>
  <c r="AU31" i="26" s="1"/>
  <c r="O32" i="26"/>
  <c r="P94" i="8"/>
  <c r="Q94" i="8" s="1"/>
  <c r="S94" i="8" s="1"/>
  <c r="U94" i="8" s="1"/>
  <c r="AT94" i="8" s="1"/>
  <c r="P64" i="15"/>
  <c r="Q64" i="15" s="1"/>
  <c r="S64" i="15" s="1"/>
  <c r="U64" i="15" s="1"/>
  <c r="AB64" i="15" s="1"/>
  <c r="AF64" i="15" s="1"/>
  <c r="P95" i="25"/>
  <c r="Q95" i="25" s="1"/>
  <c r="S95" i="25" s="1"/>
  <c r="U95" i="25" s="1"/>
  <c r="AT95" i="25" s="1"/>
  <c r="O96" i="25"/>
  <c r="P32" i="4"/>
  <c r="Q32" i="4" s="1"/>
  <c r="S32" i="4" s="1"/>
  <c r="U32" i="4" s="1"/>
  <c r="AQ32" i="4" s="1"/>
  <c r="AU32" i="4" s="1"/>
  <c r="P47" i="8"/>
  <c r="Q47" i="8" s="1"/>
  <c r="S47" i="8" s="1"/>
  <c r="U47" i="8" s="1"/>
  <c r="AQ47" i="8" s="1"/>
  <c r="AU47" i="8" s="1"/>
  <c r="P49" i="13"/>
  <c r="Q49" i="13" s="1"/>
  <c r="S49" i="13" s="1"/>
  <c r="U49" i="13" s="1"/>
  <c r="AQ49" i="13" s="1"/>
  <c r="AU49" i="13" s="1"/>
  <c r="O50" i="13"/>
  <c r="P79" i="20"/>
  <c r="Q79" i="20" s="1"/>
  <c r="S79" i="20" s="1"/>
  <c r="U79" i="20" s="1"/>
  <c r="AT79" i="20" s="1"/>
  <c r="AX79" i="20" s="1"/>
  <c r="P96" i="5"/>
  <c r="Q96" i="5" s="1"/>
  <c r="S96" i="5" s="1"/>
  <c r="U96" i="5" s="1"/>
  <c r="AT96" i="5" s="1"/>
  <c r="P65" i="5"/>
  <c r="Q65" i="5" s="1"/>
  <c r="S65" i="5" s="1"/>
  <c r="U65" i="5" s="1"/>
  <c r="AB65" i="5" s="1"/>
  <c r="AF65" i="5" s="1"/>
  <c r="O66" i="5"/>
  <c r="P33" i="3"/>
  <c r="Q33" i="3" s="1"/>
  <c r="S33" i="3" s="1"/>
  <c r="U33" i="3" s="1"/>
  <c r="AQ33" i="3" s="1"/>
  <c r="AU33" i="3" s="1"/>
  <c r="P97" i="23"/>
  <c r="Q97" i="23" s="1"/>
  <c r="S97" i="23" s="1"/>
  <c r="U97" i="23" s="1"/>
  <c r="AT97" i="23" s="1"/>
  <c r="P32" i="27"/>
  <c r="Q32" i="27" s="1"/>
  <c r="S32" i="27" s="1"/>
  <c r="U32" i="27" s="1"/>
  <c r="AQ32" i="27" s="1"/>
  <c r="AU32" i="27" s="1"/>
  <c r="P96" i="20"/>
  <c r="Q96" i="20" s="1"/>
  <c r="S96" i="20" s="1"/>
  <c r="U96" i="20" s="1"/>
  <c r="AT96" i="20" s="1"/>
  <c r="P32" i="6"/>
  <c r="Q32" i="6" s="1"/>
  <c r="S32" i="6" s="1"/>
  <c r="U32" i="6" s="1"/>
  <c r="AQ32" i="6" s="1"/>
  <c r="AU32" i="6" s="1"/>
  <c r="P80" i="3"/>
  <c r="Q80" i="3" s="1"/>
  <c r="S80" i="3" s="1"/>
  <c r="U80" i="3" s="1"/>
  <c r="AT80" i="3" s="1"/>
  <c r="AX80" i="3" s="1"/>
  <c r="P33" i="15"/>
  <c r="Q33" i="15" s="1"/>
  <c r="S33" i="15" s="1"/>
  <c r="U33" i="15" s="1"/>
  <c r="AQ33" i="15" s="1"/>
  <c r="AU33" i="15" s="1"/>
  <c r="P81" i="1"/>
  <c r="Q81" i="1" s="1"/>
  <c r="S81" i="1" s="1"/>
  <c r="U81" i="1" s="1"/>
  <c r="AT81" i="1" s="1"/>
  <c r="AX81" i="1" s="1"/>
  <c r="P80" i="2"/>
  <c r="Q80" i="2" s="1"/>
  <c r="S80" i="2" s="1"/>
  <c r="U80" i="2" s="1"/>
  <c r="AT80" i="2" s="1"/>
  <c r="AX80" i="2" s="1"/>
  <c r="P34" i="17"/>
  <c r="Q34" i="17" s="1"/>
  <c r="S34" i="17" s="1"/>
  <c r="U34" i="17" s="1"/>
  <c r="AQ34" i="17" s="1"/>
  <c r="AU34" i="17" s="1"/>
  <c r="P49" i="17"/>
  <c r="Q49" i="17" s="1"/>
  <c r="S49" i="17" s="1"/>
  <c r="U49" i="17" s="1"/>
  <c r="AQ49" i="17" s="1"/>
  <c r="AU49" i="17" s="1"/>
  <c r="O50" i="17"/>
  <c r="P49" i="4"/>
  <c r="Q49" i="4" s="1"/>
  <c r="S49" i="4" s="1"/>
  <c r="U49" i="4" s="1"/>
  <c r="AQ49" i="4" s="1"/>
  <c r="AU49" i="4" s="1"/>
  <c r="O50" i="4"/>
  <c r="P95" i="16"/>
  <c r="Q95" i="16" s="1"/>
  <c r="S95" i="16" s="1"/>
  <c r="U95" i="16" s="1"/>
  <c r="AT95" i="16" s="1"/>
  <c r="O96" i="16"/>
  <c r="P33" i="25"/>
  <c r="Q33" i="25" s="1"/>
  <c r="S33" i="25" s="1"/>
  <c r="U33" i="25" s="1"/>
  <c r="AQ33" i="25" s="1"/>
  <c r="AU33" i="25" s="1"/>
  <c r="O34" i="25"/>
  <c r="P47" i="22"/>
  <c r="Q47" i="22" s="1"/>
  <c r="S47" i="22" s="1"/>
  <c r="U47" i="22" s="1"/>
  <c r="AQ47" i="22" s="1"/>
  <c r="AU47" i="22" s="1"/>
  <c r="O48" i="22"/>
  <c r="BA95" i="13"/>
  <c r="AX95" i="13"/>
  <c r="BA96" i="23"/>
  <c r="AX96" i="23"/>
  <c r="AX97" i="2"/>
  <c r="BA97" i="2"/>
  <c r="O47" i="21"/>
  <c r="P97" i="29"/>
  <c r="Q97" i="29" s="1"/>
  <c r="S97" i="29" s="1"/>
  <c r="U97" i="29" s="1"/>
  <c r="AT97" i="29" s="1"/>
  <c r="P66" i="9"/>
  <c r="Q66" i="9" s="1"/>
  <c r="S66" i="9" s="1"/>
  <c r="U66" i="9" s="1"/>
  <c r="AB66" i="9" s="1"/>
  <c r="AF66" i="9" s="1"/>
  <c r="AX96" i="12"/>
  <c r="BA96" i="12"/>
  <c r="O47" i="1"/>
  <c r="P79" i="23"/>
  <c r="Q79" i="23" s="1"/>
  <c r="S79" i="23" s="1"/>
  <c r="U79" i="23" s="1"/>
  <c r="AT79" i="23" s="1"/>
  <c r="AX79" i="23" s="1"/>
  <c r="O80" i="23"/>
  <c r="O95" i="15"/>
  <c r="P32" i="31"/>
  <c r="Q32" i="31" s="1"/>
  <c r="S32" i="31" s="1"/>
  <c r="U32" i="31" s="1"/>
  <c r="AQ32" i="31" s="1"/>
  <c r="AU32" i="31" s="1"/>
  <c r="P63" i="16"/>
  <c r="Q63" i="16" s="1"/>
  <c r="S63" i="16" s="1"/>
  <c r="U63" i="16" s="1"/>
  <c r="AB63" i="16" s="1"/>
  <c r="AF63" i="16" s="1"/>
  <c r="P49" i="26"/>
  <c r="Q49" i="26" s="1"/>
  <c r="S49" i="26" s="1"/>
  <c r="U49" i="26" s="1"/>
  <c r="AQ49" i="26" s="1"/>
  <c r="AU49" i="26" s="1"/>
  <c r="P95" i="17"/>
  <c r="Q95" i="17" s="1"/>
  <c r="S95" i="17" s="1"/>
  <c r="U95" i="17" s="1"/>
  <c r="AT95" i="17" s="1"/>
  <c r="P32" i="24"/>
  <c r="Q32" i="24" s="1"/>
  <c r="S32" i="24" s="1"/>
  <c r="U32" i="24" s="1"/>
  <c r="AQ32" i="24" s="1"/>
  <c r="AU32" i="24" s="1"/>
  <c r="P79" i="5"/>
  <c r="Q79" i="5" s="1"/>
  <c r="S79" i="5" s="1"/>
  <c r="U79" i="5" s="1"/>
  <c r="AT79" i="5" s="1"/>
  <c r="AX79" i="5" s="1"/>
  <c r="P48" i="24"/>
  <c r="Q48" i="24" s="1"/>
  <c r="S48" i="24" s="1"/>
  <c r="U48" i="24" s="1"/>
  <c r="AQ48" i="24" s="1"/>
  <c r="AU48" i="24" s="1"/>
  <c r="P80" i="22"/>
  <c r="Q80" i="22" s="1"/>
  <c r="S80" i="22" s="1"/>
  <c r="U80" i="22" s="1"/>
  <c r="AT80" i="22" s="1"/>
  <c r="AX80" i="22" s="1"/>
  <c r="BA97" i="21"/>
  <c r="AX97" i="21"/>
  <c r="P80" i="16"/>
  <c r="Q80" i="16" s="1"/>
  <c r="S80" i="16" s="1"/>
  <c r="U80" i="16" s="1"/>
  <c r="AT80" i="16" s="1"/>
  <c r="AX80" i="16" s="1"/>
  <c r="P63" i="6"/>
  <c r="Q63" i="6" s="1"/>
  <c r="S63" i="6" s="1"/>
  <c r="U63" i="6" s="1"/>
  <c r="AB63" i="6" s="1"/>
  <c r="AF63" i="6" s="1"/>
  <c r="P79" i="12"/>
  <c r="Q79" i="12" s="1"/>
  <c r="S79" i="12" s="1"/>
  <c r="U79" i="12" s="1"/>
  <c r="AT79" i="12" s="1"/>
  <c r="AX79" i="12" s="1"/>
  <c r="P110" i="5"/>
  <c r="Q110" i="5" s="1"/>
  <c r="S110" i="5" s="1"/>
  <c r="U110" i="5" s="1"/>
  <c r="AT110" i="5" s="1"/>
  <c r="AX110" i="5" s="1"/>
  <c r="P79" i="25"/>
  <c r="Q79" i="25" s="1"/>
  <c r="S79" i="25" s="1"/>
  <c r="U79" i="25" s="1"/>
  <c r="AT79" i="25" s="1"/>
  <c r="AX79" i="25" s="1"/>
  <c r="P34" i="18"/>
  <c r="Q34" i="18" s="1"/>
  <c r="S34" i="18" s="1"/>
  <c r="U34" i="18" s="1"/>
  <c r="AQ34" i="18" s="1"/>
  <c r="AU34" i="18" s="1"/>
  <c r="P64" i="13"/>
  <c r="Q64" i="13" s="1"/>
  <c r="S64" i="13" s="1"/>
  <c r="U64" i="13" s="1"/>
  <c r="AB64" i="13" s="1"/>
  <c r="AF64" i="13" s="1"/>
  <c r="P64" i="10"/>
  <c r="Q64" i="10" s="1"/>
  <c r="S64" i="10" s="1"/>
  <c r="U64" i="10" s="1"/>
  <c r="AB64" i="10" s="1"/>
  <c r="AF64" i="10" s="1"/>
  <c r="P63" i="17"/>
  <c r="Q63" i="17" s="1"/>
  <c r="S63" i="17" s="1"/>
  <c r="U63" i="17" s="1"/>
  <c r="AB63" i="17" s="1"/>
  <c r="AF63" i="17" s="1"/>
  <c r="P96" i="26"/>
  <c r="Q96" i="26" s="1"/>
  <c r="S96" i="26" s="1"/>
  <c r="U96" i="26" s="1"/>
  <c r="AT96" i="26" s="1"/>
  <c r="O97" i="26"/>
  <c r="P82" i="4"/>
  <c r="Q82" i="4" s="1"/>
  <c r="S82" i="4" s="1"/>
  <c r="U82" i="4" s="1"/>
  <c r="AT82" i="4" s="1"/>
  <c r="AX82" i="4" s="1"/>
  <c r="O83" i="4"/>
  <c r="AX94" i="16"/>
  <c r="BA94" i="16"/>
  <c r="P95" i="24"/>
  <c r="Q95" i="24" s="1"/>
  <c r="S95" i="24" s="1"/>
  <c r="U95" i="24" s="1"/>
  <c r="AT95" i="24" s="1"/>
  <c r="O96" i="24"/>
  <c r="P95" i="18"/>
  <c r="Q95" i="18" s="1"/>
  <c r="S95" i="18" s="1"/>
  <c r="U95" i="18" s="1"/>
  <c r="AT95" i="18" s="1"/>
  <c r="O96" i="18"/>
  <c r="P62" i="19"/>
  <c r="Q62" i="19" s="1"/>
  <c r="S62" i="19" s="1"/>
  <c r="U62" i="19" s="1"/>
  <c r="AB62" i="19" s="1"/>
  <c r="AF62" i="19" s="1"/>
  <c r="O63" i="19"/>
  <c r="O96" i="22"/>
  <c r="O63" i="28"/>
  <c r="O48" i="20"/>
  <c r="O33" i="23"/>
  <c r="P82" i="10"/>
  <c r="Q82" i="10" s="1"/>
  <c r="S82" i="10" s="1"/>
  <c r="U82" i="10" s="1"/>
  <c r="AT82" i="10" s="1"/>
  <c r="AX82" i="10" s="1"/>
  <c r="O83" i="10"/>
  <c r="P96" i="27"/>
  <c r="Q96" i="27" s="1"/>
  <c r="S96" i="27" s="1"/>
  <c r="U96" i="27" s="1"/>
  <c r="AT96" i="27" s="1"/>
  <c r="O97" i="27"/>
  <c r="P67" i="24"/>
  <c r="Q67" i="24" s="1"/>
  <c r="S67" i="24" s="1"/>
  <c r="U67" i="24" s="1"/>
  <c r="AB67" i="24" s="1"/>
  <c r="AF67" i="24" s="1"/>
  <c r="P81" i="9"/>
  <c r="Q81" i="9" s="1"/>
  <c r="S81" i="9" s="1"/>
  <c r="U81" i="9" s="1"/>
  <c r="AT81" i="9" s="1"/>
  <c r="AX81" i="9" s="1"/>
  <c r="BA96" i="29"/>
  <c r="AX96" i="29"/>
  <c r="P98" i="14"/>
  <c r="Q98" i="14" s="1"/>
  <c r="S98" i="14" s="1"/>
  <c r="U98" i="14" s="1"/>
  <c r="AT98" i="14" s="1"/>
  <c r="P83" i="6"/>
  <c r="Q83" i="6" s="1"/>
  <c r="S83" i="6" s="1"/>
  <c r="U83" i="6" s="1"/>
  <c r="AT83" i="6" s="1"/>
  <c r="AX83" i="6" s="1"/>
  <c r="P32" i="30"/>
  <c r="Q32" i="30" s="1"/>
  <c r="S32" i="30" s="1"/>
  <c r="U32" i="30" s="1"/>
  <c r="AQ32" i="30" s="1"/>
  <c r="AU32" i="30" s="1"/>
  <c r="O33" i="30"/>
  <c r="P64" i="29"/>
  <c r="Q64" i="29" s="1"/>
  <c r="S64" i="29" s="1"/>
  <c r="U64" i="29" s="1"/>
  <c r="AB64" i="29" s="1"/>
  <c r="AF64" i="29" s="1"/>
  <c r="O65" i="29"/>
  <c r="AX95" i="11"/>
  <c r="BA95" i="11"/>
  <c r="P32" i="20"/>
  <c r="Q32" i="20" s="1"/>
  <c r="S32" i="20" s="1"/>
  <c r="U32" i="20" s="1"/>
  <c r="AQ32" i="20" s="1"/>
  <c r="AU32" i="20" s="1"/>
  <c r="O33" i="20"/>
  <c r="P64" i="26"/>
  <c r="Q64" i="26" s="1"/>
  <c r="S64" i="26" s="1"/>
  <c r="U64" i="26" s="1"/>
  <c r="AB64" i="26" s="1"/>
  <c r="AF64" i="26" s="1"/>
  <c r="O65" i="26"/>
  <c r="P34" i="28"/>
  <c r="Q34" i="28" s="1"/>
  <c r="S34" i="28" s="1"/>
  <c r="U34" i="28" s="1"/>
  <c r="AQ34" i="28" s="1"/>
  <c r="AU34" i="28" s="1"/>
  <c r="O35" i="28"/>
  <c r="P64" i="11"/>
  <c r="Q64" i="11" s="1"/>
  <c r="S64" i="11" s="1"/>
  <c r="U64" i="11" s="1"/>
  <c r="AB64" i="11" s="1"/>
  <c r="AF64" i="11" s="1"/>
  <c r="O65" i="11"/>
  <c r="P50" i="30"/>
  <c r="Q50" i="30" s="1"/>
  <c r="S50" i="30" s="1"/>
  <c r="U50" i="30" s="1"/>
  <c r="AQ50" i="30" s="1"/>
  <c r="AU50" i="30" s="1"/>
  <c r="O51" i="30"/>
  <c r="P47" i="29"/>
  <c r="Q47" i="29" s="1"/>
  <c r="S47" i="29" s="1"/>
  <c r="U47" i="29" s="1"/>
  <c r="AQ47" i="29" s="1"/>
  <c r="AU47" i="29" s="1"/>
  <c r="O48" i="29"/>
  <c r="P33" i="9"/>
  <c r="Q33" i="9" s="1"/>
  <c r="S33" i="9" s="1"/>
  <c r="U33" i="9" s="1"/>
  <c r="AQ33" i="9" s="1"/>
  <c r="AU33" i="9" s="1"/>
  <c r="O34" i="9"/>
  <c r="P96" i="7"/>
  <c r="Q96" i="7" s="1"/>
  <c r="S96" i="7" s="1"/>
  <c r="U96" i="7" s="1"/>
  <c r="AT96" i="7" s="1"/>
  <c r="O97" i="7"/>
  <c r="P32" i="11"/>
  <c r="Q32" i="11" s="1"/>
  <c r="S32" i="11" s="1"/>
  <c r="U32" i="11" s="1"/>
  <c r="AQ32" i="11" s="1"/>
  <c r="AU32" i="11" s="1"/>
  <c r="O33" i="11"/>
  <c r="O64" i="1"/>
  <c r="P65" i="20"/>
  <c r="Q65" i="20" s="1"/>
  <c r="S65" i="20" s="1"/>
  <c r="U65" i="20" s="1"/>
  <c r="AB65" i="20" s="1"/>
  <c r="AF65" i="20" s="1"/>
  <c r="P99" i="9"/>
  <c r="Q99" i="9" s="1"/>
  <c r="S99" i="9" s="1"/>
  <c r="U99" i="9" s="1"/>
  <c r="AT99" i="9" s="1"/>
  <c r="P80" i="21"/>
  <c r="Q80" i="21" s="1"/>
  <c r="S80" i="21" s="1"/>
  <c r="U80" i="21" s="1"/>
  <c r="AT80" i="21" s="1"/>
  <c r="AX80" i="21" s="1"/>
  <c r="O81" i="21"/>
  <c r="P64" i="14"/>
  <c r="Q64" i="14" s="1"/>
  <c r="S64" i="14" s="1"/>
  <c r="U64" i="14" s="1"/>
  <c r="AB64" i="14" s="1"/>
  <c r="AF64" i="14" s="1"/>
  <c r="O65" i="14"/>
  <c r="P48" i="31"/>
  <c r="Q48" i="31" s="1"/>
  <c r="S48" i="31" s="1"/>
  <c r="U48" i="31" s="1"/>
  <c r="AQ48" i="31" s="1"/>
  <c r="AU48" i="31" s="1"/>
  <c r="O49" i="31"/>
  <c r="P48" i="14"/>
  <c r="Q48" i="14" s="1"/>
  <c r="S48" i="14" s="1"/>
  <c r="U48" i="14" s="1"/>
  <c r="AQ48" i="14" s="1"/>
  <c r="AU48" i="14" s="1"/>
  <c r="O49" i="14"/>
  <c r="AX95" i="26"/>
  <c r="BA95" i="26"/>
  <c r="P48" i="7"/>
  <c r="Q48" i="7" s="1"/>
  <c r="S48" i="7" s="1"/>
  <c r="U48" i="7" s="1"/>
  <c r="AQ48" i="7" s="1"/>
  <c r="AU48" i="7" s="1"/>
  <c r="O49" i="7"/>
  <c r="P66" i="8"/>
  <c r="Q66" i="8" s="1"/>
  <c r="S66" i="8" s="1"/>
  <c r="U66" i="8" s="1"/>
  <c r="AB66" i="8" s="1"/>
  <c r="AF66" i="8" s="1"/>
  <c r="O67" i="8"/>
  <c r="P35" i="19"/>
  <c r="Q35" i="19" s="1"/>
  <c r="S35" i="19" s="1"/>
  <c r="U35" i="19" s="1"/>
  <c r="AQ35" i="19" s="1"/>
  <c r="AU35" i="19" s="1"/>
  <c r="O36" i="19"/>
  <c r="P63" i="12"/>
  <c r="Q63" i="12" s="1"/>
  <c r="S63" i="12" s="1"/>
  <c r="U63" i="12" s="1"/>
  <c r="AB63" i="12" s="1"/>
  <c r="AF63" i="12" s="1"/>
  <c r="O64" i="12"/>
  <c r="P49" i="5"/>
  <c r="Q49" i="5" s="1"/>
  <c r="S49" i="5" s="1"/>
  <c r="U49" i="5" s="1"/>
  <c r="AQ49" i="5" s="1"/>
  <c r="AU49" i="5" s="1"/>
  <c r="O50" i="5"/>
  <c r="P81" i="28"/>
  <c r="Q81" i="28" s="1"/>
  <c r="S81" i="28" s="1"/>
  <c r="U81" i="28" s="1"/>
  <c r="AT81" i="28" s="1"/>
  <c r="AX81" i="28" s="1"/>
  <c r="O82" i="28"/>
  <c r="AX95" i="22"/>
  <c r="BA95" i="22"/>
  <c r="AX95" i="27"/>
  <c r="BA95" i="27"/>
  <c r="P34" i="10"/>
  <c r="Q34" i="10" s="1"/>
  <c r="S34" i="10" s="1"/>
  <c r="U34" i="10" s="1"/>
  <c r="AQ34" i="10" s="1"/>
  <c r="AU34" i="10" s="1"/>
  <c r="O35" i="10"/>
  <c r="P81" i="7"/>
  <c r="Q81" i="7" s="1"/>
  <c r="S81" i="7" s="1"/>
  <c r="U81" i="7" s="1"/>
  <c r="AT81" i="7" s="1"/>
  <c r="AX81" i="7" s="1"/>
  <c r="P33" i="1"/>
  <c r="Q33" i="1" s="1"/>
  <c r="S33" i="1" s="1"/>
  <c r="U33" i="1" s="1"/>
  <c r="AQ33" i="1" s="1"/>
  <c r="AU33" i="1" s="1"/>
  <c r="O34" i="1"/>
  <c r="BA97" i="14"/>
  <c r="AX97" i="14"/>
  <c r="P63" i="21"/>
  <c r="Q63" i="21" s="1"/>
  <c r="S63" i="21" s="1"/>
  <c r="U63" i="21" s="1"/>
  <c r="AB63" i="21" s="1"/>
  <c r="AF63" i="21" s="1"/>
  <c r="P95" i="6"/>
  <c r="Q95" i="6" s="1"/>
  <c r="S95" i="6" s="1"/>
  <c r="U95" i="6" s="1"/>
  <c r="AT95" i="6" s="1"/>
  <c r="P95" i="10"/>
  <c r="Q95" i="10" s="1"/>
  <c r="S95" i="10" s="1"/>
  <c r="U95" i="10" s="1"/>
  <c r="AT95" i="10" s="1"/>
  <c r="P64" i="2"/>
  <c r="Q64" i="2" s="1"/>
  <c r="S64" i="2" s="1"/>
  <c r="U64" i="2" s="1"/>
  <c r="AB64" i="2" s="1"/>
  <c r="AF64" i="2" s="1"/>
  <c r="P80" i="24"/>
  <c r="Q80" i="24" s="1"/>
  <c r="S80" i="24" s="1"/>
  <c r="U80" i="24" s="1"/>
  <c r="AT80" i="24" s="1"/>
  <c r="AX80" i="24" s="1"/>
  <c r="P63" i="7"/>
  <c r="Q63" i="7" s="1"/>
  <c r="S63" i="7" s="1"/>
  <c r="U63" i="7" s="1"/>
  <c r="AB63" i="7" s="1"/>
  <c r="AF63" i="7" s="1"/>
  <c r="P48" i="6"/>
  <c r="Q48" i="6" s="1"/>
  <c r="S48" i="6" s="1"/>
  <c r="U48" i="6" s="1"/>
  <c r="AQ48" i="6" s="1"/>
  <c r="AU48" i="6" s="1"/>
  <c r="P64" i="25"/>
  <c r="Q64" i="25" s="1"/>
  <c r="S64" i="25" s="1"/>
  <c r="U64" i="25" s="1"/>
  <c r="AB64" i="25" s="1"/>
  <c r="AF64" i="25" s="1"/>
  <c r="P62" i="4"/>
  <c r="Q62" i="4" s="1"/>
  <c r="S62" i="4" s="1"/>
  <c r="U62" i="4" s="1"/>
  <c r="AB62" i="4" s="1"/>
  <c r="AF62" i="4" s="1"/>
  <c r="O63" i="4"/>
  <c r="P66" i="3"/>
  <c r="Q66" i="3" s="1"/>
  <c r="S66" i="3" s="1"/>
  <c r="U66" i="3" s="1"/>
  <c r="AB66" i="3" s="1"/>
  <c r="AF66" i="3" s="1"/>
  <c r="O67" i="3"/>
  <c r="P98" i="21"/>
  <c r="Q98" i="21" s="1"/>
  <c r="S98" i="21" s="1"/>
  <c r="U98" i="21" s="1"/>
  <c r="AT98" i="21" s="1"/>
  <c r="O99" i="21"/>
  <c r="O65" i="22"/>
  <c r="P32" i="2"/>
  <c r="Q32" i="2" s="1"/>
  <c r="S32" i="2" s="1"/>
  <c r="U32" i="2" s="1"/>
  <c r="AQ32" i="2" s="1"/>
  <c r="AU32" i="2" s="1"/>
  <c r="P95" i="31"/>
  <c r="Q95" i="31" s="1"/>
  <c r="S95" i="31" s="1"/>
  <c r="U95" i="31" s="1"/>
  <c r="AT95" i="31" s="1"/>
  <c r="P48" i="2"/>
  <c r="Q48" i="2" s="1"/>
  <c r="S48" i="2" s="1"/>
  <c r="U48" i="2" s="1"/>
  <c r="AQ48" i="2" s="1"/>
  <c r="AU48" i="2" s="1"/>
  <c r="P95" i="4"/>
  <c r="Q95" i="4" s="1"/>
  <c r="S95" i="4" s="1"/>
  <c r="U95" i="4" s="1"/>
  <c r="AT95" i="4" s="1"/>
  <c r="P80" i="17"/>
  <c r="Q80" i="17" s="1"/>
  <c r="S80" i="17" s="1"/>
  <c r="U80" i="17" s="1"/>
  <c r="AT80" i="17" s="1"/>
  <c r="AX80" i="17" s="1"/>
  <c r="O33" i="12"/>
  <c r="P80" i="19"/>
  <c r="Q80" i="19" s="1"/>
  <c r="S80" i="19" s="1"/>
  <c r="U80" i="19" s="1"/>
  <c r="AT80" i="19" s="1"/>
  <c r="AX80" i="19" s="1"/>
  <c r="O81" i="19"/>
  <c r="O32" i="5"/>
  <c r="P79" i="11"/>
  <c r="Q79" i="11" s="1"/>
  <c r="S79" i="11" s="1"/>
  <c r="U79" i="11" s="1"/>
  <c r="AT79" i="11" s="1"/>
  <c r="AX79" i="11" s="1"/>
  <c r="BA98" i="9"/>
  <c r="AX98" i="9"/>
  <c r="P95" i="3"/>
  <c r="Q95" i="3" s="1"/>
  <c r="S95" i="3" s="1"/>
  <c r="U95" i="3" s="1"/>
  <c r="AT95" i="3" s="1"/>
  <c r="O81" i="27"/>
  <c r="O33" i="13"/>
  <c r="O111" i="29"/>
  <c r="O81" i="30"/>
  <c r="P34" i="16"/>
  <c r="Q34" i="16" s="1"/>
  <c r="S34" i="16" s="1"/>
  <c r="U34" i="16" s="1"/>
  <c r="AQ34" i="16" s="1"/>
  <c r="AU34" i="16" s="1"/>
  <c r="P64" i="31"/>
  <c r="Q64" i="31" s="1"/>
  <c r="S64" i="31" s="1"/>
  <c r="U64" i="31" s="1"/>
  <c r="AB64" i="31" s="1"/>
  <c r="AF64" i="31" s="1"/>
  <c r="O32" i="7"/>
  <c r="O79" i="14"/>
  <c r="O81" i="8"/>
  <c r="O96" i="11"/>
  <c r="O48" i="27"/>
  <c r="O112" i="28"/>
  <c r="O49" i="16"/>
  <c r="O47" i="10"/>
  <c r="O98" i="19"/>
  <c r="O48" i="19"/>
  <c r="O97" i="1"/>
  <c r="O64" i="30"/>
  <c r="O48" i="18"/>
  <c r="O48" i="9"/>
  <c r="O83" i="26"/>
  <c r="O96" i="30"/>
  <c r="O109" i="30"/>
  <c r="O82" i="31"/>
  <c r="BA94" i="6"/>
  <c r="AX94" i="6"/>
  <c r="BA94" i="10"/>
  <c r="AX94" i="10"/>
  <c r="P33" i="8"/>
  <c r="Q33" i="8" s="1"/>
  <c r="S33" i="8" s="1"/>
  <c r="U33" i="8" s="1"/>
  <c r="AQ33" i="8" s="1"/>
  <c r="AU33" i="8" s="1"/>
  <c r="P47" i="25"/>
  <c r="Q47" i="25" s="1"/>
  <c r="S47" i="25" s="1"/>
  <c r="U47" i="25" s="1"/>
  <c r="AQ47" i="25" s="1"/>
  <c r="AU47" i="25" s="1"/>
  <c r="AX97" i="19"/>
  <c r="BA97" i="19"/>
  <c r="BA96" i="1"/>
  <c r="AX96" i="1"/>
  <c r="AX95" i="30"/>
  <c r="BA95" i="30"/>
  <c r="O81" i="29"/>
  <c r="O81" i="15"/>
  <c r="O82" i="13"/>
  <c r="P47" i="11"/>
  <c r="Q47" i="11" s="1"/>
  <c r="S47" i="11" s="1"/>
  <c r="U47" i="11" s="1"/>
  <c r="AQ47" i="11" s="1"/>
  <c r="AU47" i="11" s="1"/>
  <c r="O48" i="11"/>
  <c r="O63" i="23"/>
  <c r="O32" i="21"/>
  <c r="O47" i="12"/>
  <c r="O32" i="14"/>
  <c r="P64" i="18"/>
  <c r="Q64" i="18" s="1"/>
  <c r="S64" i="18" s="1"/>
  <c r="U64" i="18" s="1"/>
  <c r="AB64" i="18" s="1"/>
  <c r="AF64" i="18" s="1"/>
  <c r="O65" i="18"/>
  <c r="P48" i="23"/>
  <c r="Q48" i="23" s="1"/>
  <c r="S48" i="23" s="1"/>
  <c r="U48" i="23" s="1"/>
  <c r="AQ48" i="23" s="1"/>
  <c r="AU48" i="23" s="1"/>
  <c r="O49" i="23"/>
  <c r="P34" i="29"/>
  <c r="Q34" i="29" s="1"/>
  <c r="S34" i="29" s="1"/>
  <c r="U34" i="29" s="1"/>
  <c r="AQ34" i="29" s="1"/>
  <c r="AU34" i="29" s="1"/>
  <c r="O35" i="29"/>
  <c r="P33" i="22"/>
  <c r="Q33" i="22" s="1"/>
  <c r="S33" i="22" s="1"/>
  <c r="U33" i="22" s="1"/>
  <c r="AQ33" i="22" s="1"/>
  <c r="AU33" i="22" s="1"/>
  <c r="O34" i="22"/>
  <c r="P65" i="27"/>
  <c r="Q65" i="27" s="1"/>
  <c r="S65" i="27" s="1"/>
  <c r="U65" i="27" s="1"/>
  <c r="AB65" i="27" s="1"/>
  <c r="AF65" i="27" s="1"/>
  <c r="O66" i="27"/>
  <c r="P47" i="15"/>
  <c r="Q47" i="15" s="1"/>
  <c r="S47" i="15" s="1"/>
  <c r="U47" i="15" s="1"/>
  <c r="AQ47" i="15" s="1"/>
  <c r="AU47" i="15" s="1"/>
  <c r="O48" i="15"/>
  <c r="P96" i="13"/>
  <c r="Q96" i="13" s="1"/>
  <c r="S96" i="13" s="1"/>
  <c r="U96" i="13" s="1"/>
  <c r="AT96" i="13" s="1"/>
  <c r="O97" i="13"/>
  <c r="P82" i="18"/>
  <c r="Q82" i="18" s="1"/>
  <c r="S82" i="18" s="1"/>
  <c r="U82" i="18" s="1"/>
  <c r="AT82" i="18" s="1"/>
  <c r="AX82" i="18" s="1"/>
  <c r="O83" i="18"/>
  <c r="P98" i="2"/>
  <c r="Q98" i="2" s="1"/>
  <c r="S98" i="2" s="1"/>
  <c r="U98" i="2" s="1"/>
  <c r="AT98" i="2" s="1"/>
  <c r="O99" i="2"/>
  <c r="P47" i="3"/>
  <c r="Q47" i="3" s="1"/>
  <c r="S47" i="3" s="1"/>
  <c r="U47" i="3" s="1"/>
  <c r="AQ47" i="3" s="1"/>
  <c r="AU47" i="3" s="1"/>
  <c r="O48" i="3"/>
  <c r="P50" i="28"/>
  <c r="Q50" i="28" s="1"/>
  <c r="S50" i="28" s="1"/>
  <c r="U50" i="28" s="1"/>
  <c r="AQ50" i="28" s="1"/>
  <c r="AU50" i="28" s="1"/>
  <c r="O51" i="28"/>
  <c r="P97" i="12"/>
  <c r="Q97" i="12" s="1"/>
  <c r="S97" i="12" s="1"/>
  <c r="U97" i="12" s="1"/>
  <c r="AT97" i="12" s="1"/>
  <c r="O98" i="12"/>
  <c r="P113" i="27"/>
  <c r="Q113" i="27" s="1"/>
  <c r="S113" i="27" s="1"/>
  <c r="U113" i="27" s="1"/>
  <c r="AT113" i="27" s="1"/>
  <c r="AX113" i="27" s="1"/>
  <c r="O114" i="27"/>
  <c r="AX94" i="15"/>
  <c r="BA94" i="15"/>
  <c r="P34" i="22" l="1"/>
  <c r="Q34" i="22" s="1"/>
  <c r="S34" i="22" s="1"/>
  <c r="U34" i="22" s="1"/>
  <c r="AQ34" i="22" s="1"/>
  <c r="AU34" i="22" s="1"/>
  <c r="P48" i="11"/>
  <c r="Q48" i="11" s="1"/>
  <c r="S48" i="11" s="1"/>
  <c r="U48" i="11" s="1"/>
  <c r="AQ48" i="11" s="1"/>
  <c r="AU48" i="11" s="1"/>
  <c r="O49" i="11"/>
  <c r="P98" i="19"/>
  <c r="Q98" i="19" s="1"/>
  <c r="S98" i="19" s="1"/>
  <c r="U98" i="19" s="1"/>
  <c r="AT98" i="19" s="1"/>
  <c r="O99" i="19"/>
  <c r="P81" i="8"/>
  <c r="Q81" i="8" s="1"/>
  <c r="S81" i="8" s="1"/>
  <c r="U81" i="8" s="1"/>
  <c r="AT81" i="8" s="1"/>
  <c r="AX81" i="8" s="1"/>
  <c r="BA95" i="3"/>
  <c r="AX95" i="3"/>
  <c r="P81" i="19"/>
  <c r="Q81" i="19" s="1"/>
  <c r="S81" i="19" s="1"/>
  <c r="U81" i="19" s="1"/>
  <c r="AT81" i="19" s="1"/>
  <c r="AX81" i="19" s="1"/>
  <c r="O82" i="19"/>
  <c r="P63" i="4"/>
  <c r="Q63" i="4" s="1"/>
  <c r="S63" i="4" s="1"/>
  <c r="U63" i="4" s="1"/>
  <c r="AB63" i="4" s="1"/>
  <c r="AF63" i="4" s="1"/>
  <c r="P49" i="7"/>
  <c r="Q49" i="7" s="1"/>
  <c r="S49" i="7" s="1"/>
  <c r="U49" i="7" s="1"/>
  <c r="AQ49" i="7" s="1"/>
  <c r="AU49" i="7" s="1"/>
  <c r="O50" i="7"/>
  <c r="P49" i="31"/>
  <c r="Q49" i="31" s="1"/>
  <c r="S49" i="31" s="1"/>
  <c r="U49" i="31" s="1"/>
  <c r="AQ49" i="31" s="1"/>
  <c r="AU49" i="31" s="1"/>
  <c r="O50" i="31"/>
  <c r="P33" i="11"/>
  <c r="Q33" i="11" s="1"/>
  <c r="S33" i="11" s="1"/>
  <c r="U33" i="11" s="1"/>
  <c r="AQ33" i="11" s="1"/>
  <c r="AU33" i="11" s="1"/>
  <c r="P48" i="29"/>
  <c r="Q48" i="29" s="1"/>
  <c r="S48" i="29" s="1"/>
  <c r="U48" i="29" s="1"/>
  <c r="AQ48" i="29" s="1"/>
  <c r="AU48" i="29" s="1"/>
  <c r="P63" i="28"/>
  <c r="Q63" i="28" s="1"/>
  <c r="S63" i="28" s="1"/>
  <c r="U63" i="28" s="1"/>
  <c r="AB63" i="28" s="1"/>
  <c r="AF63" i="28" s="1"/>
  <c r="P96" i="24"/>
  <c r="Q96" i="24" s="1"/>
  <c r="S96" i="24" s="1"/>
  <c r="U96" i="24" s="1"/>
  <c r="AT96" i="24" s="1"/>
  <c r="O97" i="24"/>
  <c r="P97" i="26"/>
  <c r="Q97" i="26" s="1"/>
  <c r="S97" i="26" s="1"/>
  <c r="U97" i="26" s="1"/>
  <c r="AT97" i="26" s="1"/>
  <c r="O98" i="26"/>
  <c r="BA96" i="13"/>
  <c r="AX96" i="13"/>
  <c r="O48" i="25"/>
  <c r="P48" i="9"/>
  <c r="Q48" i="9" s="1"/>
  <c r="S48" i="9" s="1"/>
  <c r="U48" i="9" s="1"/>
  <c r="AQ48" i="9" s="1"/>
  <c r="AU48" i="9" s="1"/>
  <c r="P47" i="10"/>
  <c r="Q47" i="10" s="1"/>
  <c r="S47" i="10" s="1"/>
  <c r="U47" i="10" s="1"/>
  <c r="AQ47" i="10" s="1"/>
  <c r="AU47" i="10" s="1"/>
  <c r="O48" i="10"/>
  <c r="P79" i="14"/>
  <c r="Q79" i="14" s="1"/>
  <c r="S79" i="14" s="1"/>
  <c r="U79" i="14" s="1"/>
  <c r="AT79" i="14" s="1"/>
  <c r="AX79" i="14" s="1"/>
  <c r="P81" i="30"/>
  <c r="Q81" i="30" s="1"/>
  <c r="S81" i="30" s="1"/>
  <c r="U81" i="30" s="1"/>
  <c r="AT81" i="30" s="1"/>
  <c r="AX81" i="30" s="1"/>
  <c r="O49" i="2"/>
  <c r="P65" i="22"/>
  <c r="Q65" i="22" s="1"/>
  <c r="S65" i="22" s="1"/>
  <c r="U65" i="22" s="1"/>
  <c r="AB65" i="22" s="1"/>
  <c r="AF65" i="22" s="1"/>
  <c r="O64" i="7"/>
  <c r="O96" i="10"/>
  <c r="O82" i="7"/>
  <c r="N100" i="9"/>
  <c r="N84" i="6"/>
  <c r="O84" i="6" s="1"/>
  <c r="O82" i="9"/>
  <c r="AX96" i="27"/>
  <c r="BA96" i="27"/>
  <c r="P96" i="22"/>
  <c r="Q96" i="22" s="1"/>
  <c r="S96" i="22" s="1"/>
  <c r="U96" i="22" s="1"/>
  <c r="AT96" i="22" s="1"/>
  <c r="O97" i="22"/>
  <c r="BA95" i="24"/>
  <c r="AX95" i="24"/>
  <c r="BA96" i="26"/>
  <c r="AX96" i="26"/>
  <c r="O65" i="13"/>
  <c r="O111" i="5"/>
  <c r="O81" i="16"/>
  <c r="O49" i="24"/>
  <c r="O96" i="17"/>
  <c r="O33" i="31"/>
  <c r="P47" i="21"/>
  <c r="Q47" i="21" s="1"/>
  <c r="S47" i="21" s="1"/>
  <c r="U47" i="21" s="1"/>
  <c r="AQ47" i="21" s="1"/>
  <c r="AU47" i="21" s="1"/>
  <c r="O48" i="21"/>
  <c r="AX95" i="16"/>
  <c r="BA95" i="16"/>
  <c r="O35" i="17"/>
  <c r="O34" i="15"/>
  <c r="O97" i="20"/>
  <c r="O34" i="3"/>
  <c r="O80" i="20"/>
  <c r="O33" i="4"/>
  <c r="O95" i="8"/>
  <c r="P65" i="18"/>
  <c r="Q65" i="18" s="1"/>
  <c r="S65" i="18" s="1"/>
  <c r="U65" i="18" s="1"/>
  <c r="AB65" i="18" s="1"/>
  <c r="AF65" i="18" s="1"/>
  <c r="P98" i="12"/>
  <c r="Q98" i="12" s="1"/>
  <c r="S98" i="12" s="1"/>
  <c r="U98" i="12" s="1"/>
  <c r="AT98" i="12" s="1"/>
  <c r="P35" i="29"/>
  <c r="Q35" i="29" s="1"/>
  <c r="S35" i="29" s="1"/>
  <c r="U35" i="29" s="1"/>
  <c r="AQ35" i="29" s="1"/>
  <c r="AU35" i="29" s="1"/>
  <c r="P82" i="13"/>
  <c r="Q82" i="13" s="1"/>
  <c r="S82" i="13" s="1"/>
  <c r="U82" i="13" s="1"/>
  <c r="AT82" i="13" s="1"/>
  <c r="AX82" i="13" s="1"/>
  <c r="P32" i="7"/>
  <c r="Q32" i="7" s="1"/>
  <c r="S32" i="7" s="1"/>
  <c r="U32" i="7" s="1"/>
  <c r="AQ32" i="7" s="1"/>
  <c r="AU32" i="7" s="1"/>
  <c r="O33" i="7"/>
  <c r="P99" i="21"/>
  <c r="Q99" i="21" s="1"/>
  <c r="S99" i="21" s="1"/>
  <c r="U99" i="21" s="1"/>
  <c r="AT99" i="21" s="1"/>
  <c r="AX95" i="10"/>
  <c r="BA95" i="10"/>
  <c r="P82" i="28"/>
  <c r="Q82" i="28" s="1"/>
  <c r="S82" i="28" s="1"/>
  <c r="U82" i="28" s="1"/>
  <c r="AT82" i="28" s="1"/>
  <c r="AX82" i="28" s="1"/>
  <c r="P65" i="14"/>
  <c r="Q65" i="14" s="1"/>
  <c r="S65" i="14" s="1"/>
  <c r="U65" i="14" s="1"/>
  <c r="AB65" i="14" s="1"/>
  <c r="AF65" i="14" s="1"/>
  <c r="O66" i="14"/>
  <c r="P51" i="30"/>
  <c r="Q51" i="30" s="1"/>
  <c r="S51" i="30" s="1"/>
  <c r="U51" i="30" s="1"/>
  <c r="AQ51" i="30" s="1"/>
  <c r="AU51" i="30" s="1"/>
  <c r="N52" i="30"/>
  <c r="O52" i="30"/>
  <c r="P63" i="19"/>
  <c r="Q63" i="19" s="1"/>
  <c r="S63" i="19" s="1"/>
  <c r="U63" i="19" s="1"/>
  <c r="AB63" i="19" s="1"/>
  <c r="AF63" i="19" s="1"/>
  <c r="BA95" i="17"/>
  <c r="AX95" i="17"/>
  <c r="BA97" i="12"/>
  <c r="AX97" i="12"/>
  <c r="AX98" i="2"/>
  <c r="BA98" i="2"/>
  <c r="P47" i="12"/>
  <c r="Q47" i="12" s="1"/>
  <c r="S47" i="12" s="1"/>
  <c r="U47" i="12" s="1"/>
  <c r="AQ47" i="12" s="1"/>
  <c r="AU47" i="12" s="1"/>
  <c r="P81" i="15"/>
  <c r="Q81" i="15" s="1"/>
  <c r="S81" i="15" s="1"/>
  <c r="U81" i="15" s="1"/>
  <c r="AT81" i="15" s="1"/>
  <c r="AX81" i="15" s="1"/>
  <c r="O82" i="15"/>
  <c r="O34" i="8"/>
  <c r="P82" i="31"/>
  <c r="Q82" i="31" s="1"/>
  <c r="S82" i="31" s="1"/>
  <c r="U82" i="31" s="1"/>
  <c r="AT82" i="31" s="1"/>
  <c r="AX82" i="31" s="1"/>
  <c r="O83" i="31"/>
  <c r="P64" i="30"/>
  <c r="Q64" i="30" s="1"/>
  <c r="S64" i="30" s="1"/>
  <c r="U64" i="30" s="1"/>
  <c r="AB64" i="30" s="1"/>
  <c r="AF64" i="30" s="1"/>
  <c r="O65" i="30"/>
  <c r="P112" i="28"/>
  <c r="Q112" i="28" s="1"/>
  <c r="S112" i="28" s="1"/>
  <c r="U112" i="28" s="1"/>
  <c r="AT112" i="28" s="1"/>
  <c r="AX112" i="28" s="1"/>
  <c r="O65" i="31"/>
  <c r="P33" i="13"/>
  <c r="Q33" i="13" s="1"/>
  <c r="S33" i="13" s="1"/>
  <c r="U33" i="13" s="1"/>
  <c r="AQ33" i="13" s="1"/>
  <c r="AU33" i="13" s="1"/>
  <c r="O80" i="11"/>
  <c r="O81" i="17"/>
  <c r="O96" i="31"/>
  <c r="AX98" i="21"/>
  <c r="BA98" i="21"/>
  <c r="O65" i="25"/>
  <c r="O81" i="24"/>
  <c r="O96" i="6"/>
  <c r="O66" i="20"/>
  <c r="AX96" i="7"/>
  <c r="BA96" i="7"/>
  <c r="O99" i="14"/>
  <c r="O64" i="17"/>
  <c r="O35" i="18"/>
  <c r="O80" i="12"/>
  <c r="O80" i="5"/>
  <c r="O50" i="26"/>
  <c r="P95" i="15"/>
  <c r="Q95" i="15" s="1"/>
  <c r="S95" i="15" s="1"/>
  <c r="U95" i="15" s="1"/>
  <c r="AT95" i="15" s="1"/>
  <c r="O96" i="15"/>
  <c r="O67" i="9"/>
  <c r="O81" i="2"/>
  <c r="O81" i="3"/>
  <c r="O33" i="27"/>
  <c r="P66" i="5"/>
  <c r="Q66" i="5" s="1"/>
  <c r="S66" i="5" s="1"/>
  <c r="U66" i="5" s="1"/>
  <c r="AB66" i="5" s="1"/>
  <c r="AF66" i="5" s="1"/>
  <c r="O67" i="5"/>
  <c r="P50" i="13"/>
  <c r="Q50" i="13" s="1"/>
  <c r="S50" i="13" s="1"/>
  <c r="U50" i="13" s="1"/>
  <c r="AQ50" i="13" s="1"/>
  <c r="AU50" i="13" s="1"/>
  <c r="P96" i="25"/>
  <c r="Q96" i="25" s="1"/>
  <c r="S96" i="25" s="1"/>
  <c r="U96" i="25" s="1"/>
  <c r="AT96" i="25" s="1"/>
  <c r="P32" i="26"/>
  <c r="Q32" i="26" s="1"/>
  <c r="S32" i="26" s="1"/>
  <c r="U32" i="26" s="1"/>
  <c r="AQ32" i="26" s="1"/>
  <c r="AU32" i="26" s="1"/>
  <c r="O33" i="26"/>
  <c r="P97" i="13"/>
  <c r="Q97" i="13" s="1"/>
  <c r="S97" i="13" s="1"/>
  <c r="U97" i="13" s="1"/>
  <c r="AT97" i="13" s="1"/>
  <c r="P48" i="15"/>
  <c r="Q48" i="15" s="1"/>
  <c r="S48" i="15" s="1"/>
  <c r="U48" i="15" s="1"/>
  <c r="AQ48" i="15" s="1"/>
  <c r="AU48" i="15" s="1"/>
  <c r="P32" i="14"/>
  <c r="Q32" i="14" s="1"/>
  <c r="S32" i="14" s="1"/>
  <c r="U32" i="14" s="1"/>
  <c r="AQ32" i="14" s="1"/>
  <c r="AU32" i="14" s="1"/>
  <c r="O33" i="14"/>
  <c r="P49" i="16"/>
  <c r="Q49" i="16" s="1"/>
  <c r="S49" i="16" s="1"/>
  <c r="U49" i="16" s="1"/>
  <c r="AQ49" i="16" s="1"/>
  <c r="AU49" i="16" s="1"/>
  <c r="BA99" i="9"/>
  <c r="AX99" i="9"/>
  <c r="P65" i="26"/>
  <c r="Q65" i="26" s="1"/>
  <c r="S65" i="26" s="1"/>
  <c r="U65" i="26" s="1"/>
  <c r="AB65" i="26" s="1"/>
  <c r="AF65" i="26" s="1"/>
  <c r="O66" i="26"/>
  <c r="P65" i="29"/>
  <c r="Q65" i="29" s="1"/>
  <c r="S65" i="29" s="1"/>
  <c r="U65" i="29" s="1"/>
  <c r="AB65" i="29" s="1"/>
  <c r="AF65" i="29" s="1"/>
  <c r="P48" i="22"/>
  <c r="Q48" i="22" s="1"/>
  <c r="S48" i="22" s="1"/>
  <c r="U48" i="22" s="1"/>
  <c r="AQ48" i="22" s="1"/>
  <c r="AU48" i="22" s="1"/>
  <c r="BA94" i="8"/>
  <c r="AX94" i="8"/>
  <c r="N52" i="28"/>
  <c r="P51" i="28"/>
  <c r="Q51" i="28" s="1"/>
  <c r="S51" i="28" s="1"/>
  <c r="U51" i="28" s="1"/>
  <c r="AQ51" i="28" s="1"/>
  <c r="AU51" i="28" s="1"/>
  <c r="O52" i="28"/>
  <c r="P66" i="27"/>
  <c r="Q66" i="27" s="1"/>
  <c r="S66" i="27" s="1"/>
  <c r="U66" i="27" s="1"/>
  <c r="AB66" i="27" s="1"/>
  <c r="AF66" i="27" s="1"/>
  <c r="O67" i="27"/>
  <c r="P32" i="21"/>
  <c r="Q32" i="21" s="1"/>
  <c r="S32" i="21" s="1"/>
  <c r="U32" i="21" s="1"/>
  <c r="AQ32" i="21" s="1"/>
  <c r="AU32" i="21" s="1"/>
  <c r="P81" i="29"/>
  <c r="Q81" i="29" s="1"/>
  <c r="S81" i="29" s="1"/>
  <c r="U81" i="29" s="1"/>
  <c r="AT81" i="29" s="1"/>
  <c r="AX81" i="29" s="1"/>
  <c r="O82" i="29"/>
  <c r="P109" i="30"/>
  <c r="Q109" i="30" s="1"/>
  <c r="S109" i="30" s="1"/>
  <c r="U109" i="30" s="1"/>
  <c r="AT109" i="30" s="1"/>
  <c r="AX109" i="30" s="1"/>
  <c r="O110" i="30"/>
  <c r="O98" i="1"/>
  <c r="P97" i="1"/>
  <c r="Q97" i="1" s="1"/>
  <c r="S97" i="1" s="1"/>
  <c r="U97" i="1" s="1"/>
  <c r="AT97" i="1" s="1"/>
  <c r="P48" i="27"/>
  <c r="Q48" i="27" s="1"/>
  <c r="S48" i="27" s="1"/>
  <c r="U48" i="27" s="1"/>
  <c r="AQ48" i="27" s="1"/>
  <c r="AU48" i="27" s="1"/>
  <c r="O49" i="27"/>
  <c r="P81" i="27"/>
  <c r="Q81" i="27" s="1"/>
  <c r="S81" i="27" s="1"/>
  <c r="U81" i="27" s="1"/>
  <c r="AT81" i="27" s="1"/>
  <c r="AX81" i="27" s="1"/>
  <c r="O82" i="27"/>
  <c r="BA95" i="31"/>
  <c r="AX95" i="31"/>
  <c r="P67" i="3"/>
  <c r="Q67" i="3" s="1"/>
  <c r="S67" i="3" s="1"/>
  <c r="U67" i="3" s="1"/>
  <c r="AB67" i="3" s="1"/>
  <c r="AF67" i="3" s="1"/>
  <c r="AX95" i="6"/>
  <c r="BA95" i="6"/>
  <c r="P34" i="1"/>
  <c r="Q34" i="1" s="1"/>
  <c r="S34" i="1" s="1"/>
  <c r="U34" i="1" s="1"/>
  <c r="AQ34" i="1" s="1"/>
  <c r="AU34" i="1" s="1"/>
  <c r="P50" i="5"/>
  <c r="Q50" i="5" s="1"/>
  <c r="S50" i="5" s="1"/>
  <c r="U50" i="5" s="1"/>
  <c r="AQ50" i="5" s="1"/>
  <c r="AU50" i="5" s="1"/>
  <c r="P67" i="8"/>
  <c r="Q67" i="8" s="1"/>
  <c r="S67" i="8" s="1"/>
  <c r="U67" i="8" s="1"/>
  <c r="AB67" i="8" s="1"/>
  <c r="AF67" i="8" s="1"/>
  <c r="N68" i="8"/>
  <c r="P49" i="14"/>
  <c r="Q49" i="14" s="1"/>
  <c r="S49" i="14" s="1"/>
  <c r="U49" i="14" s="1"/>
  <c r="AQ49" i="14" s="1"/>
  <c r="AU49" i="14" s="1"/>
  <c r="O50" i="14"/>
  <c r="P81" i="21"/>
  <c r="Q81" i="21" s="1"/>
  <c r="S81" i="21" s="1"/>
  <c r="U81" i="21" s="1"/>
  <c r="AT81" i="21" s="1"/>
  <c r="AX81" i="21" s="1"/>
  <c r="O82" i="21"/>
  <c r="P34" i="9"/>
  <c r="Q34" i="9" s="1"/>
  <c r="S34" i="9" s="1"/>
  <c r="U34" i="9" s="1"/>
  <c r="AQ34" i="9" s="1"/>
  <c r="AU34" i="9" s="1"/>
  <c r="P65" i="11"/>
  <c r="Q65" i="11" s="1"/>
  <c r="S65" i="11" s="1"/>
  <c r="U65" i="11" s="1"/>
  <c r="AB65" i="11" s="1"/>
  <c r="AF65" i="11" s="1"/>
  <c r="O66" i="11"/>
  <c r="P33" i="20"/>
  <c r="Q33" i="20" s="1"/>
  <c r="S33" i="20" s="1"/>
  <c r="U33" i="20" s="1"/>
  <c r="AQ33" i="20" s="1"/>
  <c r="AU33" i="20" s="1"/>
  <c r="O34" i="20"/>
  <c r="P33" i="30"/>
  <c r="Q33" i="30" s="1"/>
  <c r="S33" i="30" s="1"/>
  <c r="U33" i="30" s="1"/>
  <c r="AQ33" i="30" s="1"/>
  <c r="AU33" i="30" s="1"/>
  <c r="AX98" i="14"/>
  <c r="BA98" i="14"/>
  <c r="P33" i="23"/>
  <c r="Q33" i="23" s="1"/>
  <c r="S33" i="23" s="1"/>
  <c r="U33" i="23" s="1"/>
  <c r="AQ33" i="23" s="1"/>
  <c r="AU33" i="23" s="1"/>
  <c r="O34" i="23"/>
  <c r="P96" i="18"/>
  <c r="Q96" i="18" s="1"/>
  <c r="S96" i="18" s="1"/>
  <c r="U96" i="18" s="1"/>
  <c r="AT96" i="18" s="1"/>
  <c r="P83" i="4"/>
  <c r="Q83" i="4" s="1"/>
  <c r="S83" i="4" s="1"/>
  <c r="U83" i="4" s="1"/>
  <c r="AT83" i="4" s="1"/>
  <c r="AX83" i="4" s="1"/>
  <c r="P80" i="23"/>
  <c r="Q80" i="23" s="1"/>
  <c r="S80" i="23" s="1"/>
  <c r="U80" i="23" s="1"/>
  <c r="AT80" i="23" s="1"/>
  <c r="AX80" i="23" s="1"/>
  <c r="O81" i="23"/>
  <c r="P34" i="25"/>
  <c r="Q34" i="25" s="1"/>
  <c r="S34" i="25" s="1"/>
  <c r="U34" i="25" s="1"/>
  <c r="AQ34" i="25" s="1"/>
  <c r="AU34" i="25" s="1"/>
  <c r="P50" i="17"/>
  <c r="Q50" i="17" s="1"/>
  <c r="S50" i="17" s="1"/>
  <c r="U50" i="17" s="1"/>
  <c r="AQ50" i="17" s="1"/>
  <c r="AU50" i="17" s="1"/>
  <c r="AX95" i="25"/>
  <c r="BA95" i="25"/>
  <c r="N115" i="27"/>
  <c r="P114" i="27"/>
  <c r="Q114" i="27" s="1"/>
  <c r="S114" i="27" s="1"/>
  <c r="U114" i="27" s="1"/>
  <c r="AT114" i="27" s="1"/>
  <c r="AX114" i="27" s="1"/>
  <c r="O115" i="27"/>
  <c r="P99" i="2"/>
  <c r="Q99" i="2" s="1"/>
  <c r="S99" i="2" s="1"/>
  <c r="U99" i="2" s="1"/>
  <c r="AT99" i="2" s="1"/>
  <c r="P48" i="18"/>
  <c r="Q48" i="18" s="1"/>
  <c r="S48" i="18" s="1"/>
  <c r="U48" i="18" s="1"/>
  <c r="AQ48" i="18" s="1"/>
  <c r="AU48" i="18" s="1"/>
  <c r="P111" i="29"/>
  <c r="Q111" i="29" s="1"/>
  <c r="S111" i="29" s="1"/>
  <c r="U111" i="29" s="1"/>
  <c r="AT111" i="29" s="1"/>
  <c r="AX111" i="29" s="1"/>
  <c r="P33" i="12"/>
  <c r="Q33" i="12" s="1"/>
  <c r="S33" i="12" s="1"/>
  <c r="U33" i="12" s="1"/>
  <c r="AQ33" i="12" s="1"/>
  <c r="AU33" i="12" s="1"/>
  <c r="O34" i="12"/>
  <c r="P35" i="10"/>
  <c r="Q35" i="10" s="1"/>
  <c r="S35" i="10" s="1"/>
  <c r="U35" i="10" s="1"/>
  <c r="AQ35" i="10" s="1"/>
  <c r="AU35" i="10" s="1"/>
  <c r="N37" i="19"/>
  <c r="P36" i="19"/>
  <c r="Q36" i="19" s="1"/>
  <c r="S36" i="19" s="1"/>
  <c r="U36" i="19" s="1"/>
  <c r="AQ36" i="19" s="1"/>
  <c r="AU36" i="19" s="1"/>
  <c r="O37" i="19"/>
  <c r="P97" i="7"/>
  <c r="Q97" i="7" s="1"/>
  <c r="S97" i="7" s="1"/>
  <c r="U97" i="7" s="1"/>
  <c r="AT97" i="7" s="1"/>
  <c r="P83" i="10"/>
  <c r="Q83" i="10" s="1"/>
  <c r="S83" i="10" s="1"/>
  <c r="U83" i="10" s="1"/>
  <c r="AT83" i="10" s="1"/>
  <c r="AX83" i="10" s="1"/>
  <c r="P50" i="4"/>
  <c r="Q50" i="4" s="1"/>
  <c r="S50" i="4" s="1"/>
  <c r="U50" i="4" s="1"/>
  <c r="AQ50" i="4" s="1"/>
  <c r="AU50" i="4" s="1"/>
  <c r="O51" i="4"/>
  <c r="BA96" i="20"/>
  <c r="AX96" i="20"/>
  <c r="N84" i="18"/>
  <c r="P83" i="18"/>
  <c r="Q83" i="18" s="1"/>
  <c r="S83" i="18" s="1"/>
  <c r="U83" i="18" s="1"/>
  <c r="AT83" i="18" s="1"/>
  <c r="AX83" i="18" s="1"/>
  <c r="O84" i="18"/>
  <c r="P49" i="23"/>
  <c r="Q49" i="23" s="1"/>
  <c r="S49" i="23" s="1"/>
  <c r="U49" i="23" s="1"/>
  <c r="AQ49" i="23" s="1"/>
  <c r="AU49" i="23" s="1"/>
  <c r="P63" i="23"/>
  <c r="Q63" i="23" s="1"/>
  <c r="S63" i="23" s="1"/>
  <c r="U63" i="23" s="1"/>
  <c r="AB63" i="23" s="1"/>
  <c r="AF63" i="23" s="1"/>
  <c r="O64" i="23"/>
  <c r="P96" i="30"/>
  <c r="Q96" i="30" s="1"/>
  <c r="S96" i="30" s="1"/>
  <c r="U96" i="30" s="1"/>
  <c r="AT96" i="30" s="1"/>
  <c r="O97" i="30"/>
  <c r="P48" i="19"/>
  <c r="Q48" i="19" s="1"/>
  <c r="S48" i="19" s="1"/>
  <c r="U48" i="19" s="1"/>
  <c r="AQ48" i="19" s="1"/>
  <c r="AU48" i="19" s="1"/>
  <c r="P96" i="11"/>
  <c r="Q96" i="11" s="1"/>
  <c r="S96" i="11" s="1"/>
  <c r="U96" i="11" s="1"/>
  <c r="AT96" i="11" s="1"/>
  <c r="O97" i="11"/>
  <c r="O35" i="16"/>
  <c r="O96" i="3"/>
  <c r="P32" i="5"/>
  <c r="Q32" i="5" s="1"/>
  <c r="S32" i="5" s="1"/>
  <c r="U32" i="5" s="1"/>
  <c r="AQ32" i="5" s="1"/>
  <c r="AU32" i="5" s="1"/>
  <c r="O96" i="4"/>
  <c r="O33" i="2"/>
  <c r="O49" i="6"/>
  <c r="O65" i="2"/>
  <c r="O64" i="21"/>
  <c r="P64" i="1"/>
  <c r="Q64" i="1" s="1"/>
  <c r="S64" i="1" s="1"/>
  <c r="U64" i="1" s="1"/>
  <c r="AB64" i="1" s="1"/>
  <c r="AF64" i="1" s="1"/>
  <c r="N68" i="24"/>
  <c r="O68" i="24" s="1"/>
  <c r="P48" i="20"/>
  <c r="Q48" i="20" s="1"/>
  <c r="S48" i="20" s="1"/>
  <c r="U48" i="20" s="1"/>
  <c r="AQ48" i="20" s="1"/>
  <c r="AU48" i="20" s="1"/>
  <c r="O49" i="20"/>
  <c r="BA95" i="18"/>
  <c r="AX95" i="18"/>
  <c r="O65" i="10"/>
  <c r="O80" i="25"/>
  <c r="O64" i="6"/>
  <c r="O81" i="22"/>
  <c r="O33" i="24"/>
  <c r="O64" i="16"/>
  <c r="O98" i="29"/>
  <c r="O82" i="1"/>
  <c r="O33" i="6"/>
  <c r="O98" i="23"/>
  <c r="O97" i="5"/>
  <c r="O48" i="8"/>
  <c r="O65" i="15"/>
  <c r="O95" i="28"/>
  <c r="P48" i="3"/>
  <c r="Q48" i="3" s="1"/>
  <c r="S48" i="3" s="1"/>
  <c r="U48" i="3" s="1"/>
  <c r="AQ48" i="3" s="1"/>
  <c r="AU48" i="3" s="1"/>
  <c r="O49" i="3"/>
  <c r="O84" i="26"/>
  <c r="N84" i="26"/>
  <c r="P83" i="26"/>
  <c r="Q83" i="26" s="1"/>
  <c r="S83" i="26" s="1"/>
  <c r="U83" i="26" s="1"/>
  <c r="AT83" i="26" s="1"/>
  <c r="AX83" i="26" s="1"/>
  <c r="AX95" i="4"/>
  <c r="BA95" i="4"/>
  <c r="P64" i="12"/>
  <c r="Q64" i="12" s="1"/>
  <c r="S64" i="12" s="1"/>
  <c r="U64" i="12" s="1"/>
  <c r="AB64" i="12" s="1"/>
  <c r="AF64" i="12" s="1"/>
  <c r="O65" i="12"/>
  <c r="O100" i="9"/>
  <c r="P35" i="28"/>
  <c r="Q35" i="28" s="1"/>
  <c r="S35" i="28" s="1"/>
  <c r="U35" i="28" s="1"/>
  <c r="AQ35" i="28" s="1"/>
  <c r="AU35" i="28" s="1"/>
  <c r="O36" i="28"/>
  <c r="P97" i="27"/>
  <c r="Q97" i="27" s="1"/>
  <c r="S97" i="27" s="1"/>
  <c r="U97" i="27" s="1"/>
  <c r="AT97" i="27" s="1"/>
  <c r="O98" i="27"/>
  <c r="P47" i="1"/>
  <c r="Q47" i="1" s="1"/>
  <c r="S47" i="1" s="1"/>
  <c r="U47" i="1" s="1"/>
  <c r="AQ47" i="1" s="1"/>
  <c r="AU47" i="1" s="1"/>
  <c r="AX97" i="29"/>
  <c r="BA97" i="29"/>
  <c r="P96" i="16"/>
  <c r="Q96" i="16" s="1"/>
  <c r="S96" i="16" s="1"/>
  <c r="U96" i="16" s="1"/>
  <c r="AT96" i="16" s="1"/>
  <c r="O97" i="16"/>
  <c r="BA97" i="23"/>
  <c r="AX97" i="23"/>
  <c r="BA96" i="5"/>
  <c r="AX96" i="5"/>
  <c r="BA94" i="28"/>
  <c r="AX94" i="28"/>
  <c r="P84" i="6" l="1"/>
  <c r="Q84" i="6" s="1"/>
  <c r="S84" i="6" s="1"/>
  <c r="U84" i="6" s="1"/>
  <c r="AT84" i="6" s="1"/>
  <c r="AX84" i="6" s="1"/>
  <c r="P68" i="24"/>
  <c r="Q68" i="24" s="1"/>
  <c r="S68" i="24" s="1"/>
  <c r="U68" i="24" s="1"/>
  <c r="AB68" i="24" s="1"/>
  <c r="AF68" i="24" s="1"/>
  <c r="O69" i="24"/>
  <c r="P69" i="24" s="1"/>
  <c r="Q69" i="24" s="1"/>
  <c r="S69" i="24" s="1"/>
  <c r="U69" i="24" s="1"/>
  <c r="AB69" i="24" s="1"/>
  <c r="AF69" i="24" s="1"/>
  <c r="AG69" i="24" s="1"/>
  <c r="P65" i="12"/>
  <c r="Q65" i="12" s="1"/>
  <c r="S65" i="12" s="1"/>
  <c r="U65" i="12" s="1"/>
  <c r="AB65" i="12" s="1"/>
  <c r="AF65" i="12" s="1"/>
  <c r="O66" i="12"/>
  <c r="AX96" i="18"/>
  <c r="BA96" i="18"/>
  <c r="P67" i="5"/>
  <c r="Q67" i="5" s="1"/>
  <c r="S67" i="5" s="1"/>
  <c r="U67" i="5" s="1"/>
  <c r="AB67" i="5" s="1"/>
  <c r="AF67" i="5" s="1"/>
  <c r="P49" i="3"/>
  <c r="Q49" i="3" s="1"/>
  <c r="S49" i="3" s="1"/>
  <c r="U49" i="3" s="1"/>
  <c r="AQ49" i="3" s="1"/>
  <c r="AU49" i="3" s="1"/>
  <c r="O50" i="3"/>
  <c r="P96" i="3"/>
  <c r="Q96" i="3" s="1"/>
  <c r="S96" i="3" s="1"/>
  <c r="U96" i="3" s="1"/>
  <c r="AT96" i="3" s="1"/>
  <c r="P84" i="18"/>
  <c r="Q84" i="18" s="1"/>
  <c r="S84" i="18" s="1"/>
  <c r="U84" i="18" s="1"/>
  <c r="AT84" i="18" s="1"/>
  <c r="AX84" i="18" s="1"/>
  <c r="P37" i="19"/>
  <c r="Q37" i="19" s="1"/>
  <c r="S37" i="19" s="1"/>
  <c r="U37" i="19" s="1"/>
  <c r="AQ37" i="19" s="1"/>
  <c r="AU37" i="19" s="1"/>
  <c r="O38" i="19"/>
  <c r="P38" i="19" s="1"/>
  <c r="Q38" i="19" s="1"/>
  <c r="S38" i="19" s="1"/>
  <c r="U38" i="19" s="1"/>
  <c r="AQ38" i="19" s="1"/>
  <c r="AU38" i="19" s="1"/>
  <c r="AV38" i="19" s="1"/>
  <c r="AX99" i="2"/>
  <c r="BA99" i="2"/>
  <c r="P34" i="23"/>
  <c r="Q34" i="23" s="1"/>
  <c r="S34" i="23" s="1"/>
  <c r="U34" i="23" s="1"/>
  <c r="AQ34" i="23" s="1"/>
  <c r="AU34" i="23" s="1"/>
  <c r="P34" i="20"/>
  <c r="Q34" i="20" s="1"/>
  <c r="S34" i="20" s="1"/>
  <c r="U34" i="20" s="1"/>
  <c r="AQ34" i="20" s="1"/>
  <c r="AU34" i="20" s="1"/>
  <c r="O35" i="20"/>
  <c r="P82" i="21"/>
  <c r="Q82" i="21" s="1"/>
  <c r="S82" i="21" s="1"/>
  <c r="U82" i="21" s="1"/>
  <c r="AT82" i="21" s="1"/>
  <c r="AX82" i="21" s="1"/>
  <c r="P82" i="27"/>
  <c r="Q82" i="27" s="1"/>
  <c r="S82" i="27" s="1"/>
  <c r="U82" i="27" s="1"/>
  <c r="AT82" i="27" s="1"/>
  <c r="AX82" i="27" s="1"/>
  <c r="P110" i="30"/>
  <c r="Q110" i="30" s="1"/>
  <c r="S110" i="30" s="1"/>
  <c r="U110" i="30" s="1"/>
  <c r="AT110" i="30" s="1"/>
  <c r="AX110" i="30" s="1"/>
  <c r="O111" i="30"/>
  <c r="N68" i="27"/>
  <c r="P67" i="27"/>
  <c r="Q67" i="27" s="1"/>
  <c r="S67" i="27" s="1"/>
  <c r="U67" i="27" s="1"/>
  <c r="AB67" i="27" s="1"/>
  <c r="AF67" i="27" s="1"/>
  <c r="O68" i="27"/>
  <c r="BA95" i="15"/>
  <c r="AX95" i="15"/>
  <c r="P81" i="24"/>
  <c r="Q81" i="24" s="1"/>
  <c r="S81" i="24" s="1"/>
  <c r="U81" i="24" s="1"/>
  <c r="AT81" i="24" s="1"/>
  <c r="AX81" i="24" s="1"/>
  <c r="P80" i="11"/>
  <c r="Q80" i="11" s="1"/>
  <c r="S80" i="11" s="1"/>
  <c r="U80" i="11" s="1"/>
  <c r="AT80" i="11" s="1"/>
  <c r="AX80" i="11" s="1"/>
  <c r="O81" i="11"/>
  <c r="P65" i="30"/>
  <c r="Q65" i="30" s="1"/>
  <c r="S65" i="30" s="1"/>
  <c r="U65" i="30" s="1"/>
  <c r="AB65" i="30" s="1"/>
  <c r="AF65" i="30" s="1"/>
  <c r="O66" i="30"/>
  <c r="O99" i="12"/>
  <c r="P34" i="3"/>
  <c r="Q34" i="3" s="1"/>
  <c r="S34" i="3" s="1"/>
  <c r="U34" i="3" s="1"/>
  <c r="AQ34" i="3" s="1"/>
  <c r="AU34" i="3" s="1"/>
  <c r="P48" i="21"/>
  <c r="Q48" i="21" s="1"/>
  <c r="S48" i="21" s="1"/>
  <c r="U48" i="21" s="1"/>
  <c r="AQ48" i="21" s="1"/>
  <c r="AU48" i="21" s="1"/>
  <c r="P111" i="5"/>
  <c r="Q111" i="5" s="1"/>
  <c r="S111" i="5" s="1"/>
  <c r="U111" i="5" s="1"/>
  <c r="AT111" i="5" s="1"/>
  <c r="AX111" i="5" s="1"/>
  <c r="O112" i="5"/>
  <c r="P97" i="22"/>
  <c r="Q97" i="22" s="1"/>
  <c r="S97" i="22" s="1"/>
  <c r="U97" i="22" s="1"/>
  <c r="AT97" i="22" s="1"/>
  <c r="P49" i="2"/>
  <c r="Q49" i="2" s="1"/>
  <c r="S49" i="2" s="1"/>
  <c r="U49" i="2" s="1"/>
  <c r="AQ49" i="2" s="1"/>
  <c r="AU49" i="2" s="1"/>
  <c r="P98" i="26"/>
  <c r="Q98" i="26" s="1"/>
  <c r="S98" i="26" s="1"/>
  <c r="U98" i="26" s="1"/>
  <c r="AT98" i="26" s="1"/>
  <c r="O99" i="26"/>
  <c r="AX98" i="19"/>
  <c r="BA98" i="19"/>
  <c r="P33" i="24"/>
  <c r="Q33" i="24" s="1"/>
  <c r="S33" i="24" s="1"/>
  <c r="U33" i="24" s="1"/>
  <c r="AQ33" i="24" s="1"/>
  <c r="AU33" i="24" s="1"/>
  <c r="P64" i="21"/>
  <c r="Q64" i="21" s="1"/>
  <c r="S64" i="21" s="1"/>
  <c r="U64" i="21" s="1"/>
  <c r="AB64" i="21" s="1"/>
  <c r="AF64" i="21" s="1"/>
  <c r="O65" i="21"/>
  <c r="N52" i="4"/>
  <c r="P51" i="4"/>
  <c r="Q51" i="4" s="1"/>
  <c r="S51" i="4" s="1"/>
  <c r="U51" i="4" s="1"/>
  <c r="AQ51" i="4" s="1"/>
  <c r="AU51" i="4" s="1"/>
  <c r="O52" i="4"/>
  <c r="P81" i="23"/>
  <c r="Q81" i="23" s="1"/>
  <c r="S81" i="23" s="1"/>
  <c r="U81" i="23" s="1"/>
  <c r="AT81" i="23" s="1"/>
  <c r="AX81" i="23" s="1"/>
  <c r="O82" i="23"/>
  <c r="P52" i="30"/>
  <c r="Q52" i="30" s="1"/>
  <c r="S52" i="30" s="1"/>
  <c r="U52" i="30" s="1"/>
  <c r="AQ52" i="30" s="1"/>
  <c r="AU52" i="30" s="1"/>
  <c r="P80" i="20"/>
  <c r="Q80" i="20" s="1"/>
  <c r="S80" i="20" s="1"/>
  <c r="U80" i="20" s="1"/>
  <c r="AT80" i="20" s="1"/>
  <c r="AX80" i="20" s="1"/>
  <c r="O81" i="20"/>
  <c r="P50" i="31"/>
  <c r="Q50" i="31" s="1"/>
  <c r="S50" i="31" s="1"/>
  <c r="U50" i="31" s="1"/>
  <c r="AQ50" i="31" s="1"/>
  <c r="AU50" i="31" s="1"/>
  <c r="O51" i="31"/>
  <c r="P81" i="22"/>
  <c r="Q81" i="22" s="1"/>
  <c r="S81" i="22" s="1"/>
  <c r="U81" i="22" s="1"/>
  <c r="AT81" i="22" s="1"/>
  <c r="AX81" i="22" s="1"/>
  <c r="AX96" i="16"/>
  <c r="BA96" i="16"/>
  <c r="P33" i="6"/>
  <c r="Q33" i="6" s="1"/>
  <c r="S33" i="6" s="1"/>
  <c r="U33" i="6" s="1"/>
  <c r="AQ33" i="6" s="1"/>
  <c r="AU33" i="6" s="1"/>
  <c r="O34" i="6"/>
  <c r="P64" i="6"/>
  <c r="Q64" i="6" s="1"/>
  <c r="S64" i="6" s="1"/>
  <c r="U64" i="6" s="1"/>
  <c r="AB64" i="6" s="1"/>
  <c r="AF64" i="6" s="1"/>
  <c r="P49" i="6"/>
  <c r="Q49" i="6" s="1"/>
  <c r="S49" i="6" s="1"/>
  <c r="U49" i="6" s="1"/>
  <c r="AQ49" i="6" s="1"/>
  <c r="AU49" i="6" s="1"/>
  <c r="O50" i="6"/>
  <c r="P35" i="16"/>
  <c r="Q35" i="16" s="1"/>
  <c r="S35" i="16" s="1"/>
  <c r="U35" i="16" s="1"/>
  <c r="AQ35" i="16" s="1"/>
  <c r="AU35" i="16" s="1"/>
  <c r="O36" i="16"/>
  <c r="BA96" i="30"/>
  <c r="AX96" i="30"/>
  <c r="O112" i="29"/>
  <c r="N100" i="2"/>
  <c r="O100" i="2" s="1"/>
  <c r="O51" i="17"/>
  <c r="O84" i="4"/>
  <c r="O51" i="5"/>
  <c r="N68" i="3"/>
  <c r="O49" i="22"/>
  <c r="O49" i="15"/>
  <c r="O97" i="25"/>
  <c r="P33" i="27"/>
  <c r="Q33" i="27" s="1"/>
  <c r="S33" i="27" s="1"/>
  <c r="U33" i="27" s="1"/>
  <c r="AQ33" i="27" s="1"/>
  <c r="AU33" i="27" s="1"/>
  <c r="P50" i="26"/>
  <c r="Q50" i="26" s="1"/>
  <c r="S50" i="26" s="1"/>
  <c r="U50" i="26" s="1"/>
  <c r="AQ50" i="26" s="1"/>
  <c r="AU50" i="26" s="1"/>
  <c r="O51" i="26"/>
  <c r="P99" i="14"/>
  <c r="Q99" i="14" s="1"/>
  <c r="S99" i="14" s="1"/>
  <c r="U99" i="14" s="1"/>
  <c r="AT99" i="14" s="1"/>
  <c r="N100" i="14"/>
  <c r="O100" i="14"/>
  <c r="P65" i="25"/>
  <c r="Q65" i="25" s="1"/>
  <c r="S65" i="25" s="1"/>
  <c r="U65" i="25" s="1"/>
  <c r="AB65" i="25" s="1"/>
  <c r="AF65" i="25" s="1"/>
  <c r="O34" i="13"/>
  <c r="O48" i="12"/>
  <c r="O83" i="13"/>
  <c r="O66" i="18"/>
  <c r="P97" i="20"/>
  <c r="Q97" i="20" s="1"/>
  <c r="S97" i="20" s="1"/>
  <c r="U97" i="20" s="1"/>
  <c r="AT97" i="20" s="1"/>
  <c r="P65" i="13"/>
  <c r="Q65" i="13" s="1"/>
  <c r="S65" i="13" s="1"/>
  <c r="U65" i="13" s="1"/>
  <c r="AB65" i="13" s="1"/>
  <c r="AF65" i="13" s="1"/>
  <c r="BA96" i="22"/>
  <c r="AX96" i="22"/>
  <c r="P82" i="7"/>
  <c r="Q82" i="7" s="1"/>
  <c r="S82" i="7" s="1"/>
  <c r="U82" i="7" s="1"/>
  <c r="AT82" i="7" s="1"/>
  <c r="AX82" i="7" s="1"/>
  <c r="O82" i="30"/>
  <c r="O49" i="9"/>
  <c r="BA97" i="26"/>
  <c r="AX97" i="26"/>
  <c r="O49" i="29"/>
  <c r="P50" i="7"/>
  <c r="Q50" i="7" s="1"/>
  <c r="S50" i="7" s="1"/>
  <c r="U50" i="7" s="1"/>
  <c r="AQ50" i="7" s="1"/>
  <c r="AU50" i="7" s="1"/>
  <c r="O51" i="7"/>
  <c r="P49" i="11"/>
  <c r="Q49" i="11" s="1"/>
  <c r="S49" i="11" s="1"/>
  <c r="U49" i="11" s="1"/>
  <c r="AQ49" i="11" s="1"/>
  <c r="AU49" i="11" s="1"/>
  <c r="O50" i="11"/>
  <c r="P97" i="5"/>
  <c r="Q97" i="5" s="1"/>
  <c r="S97" i="5" s="1"/>
  <c r="U97" i="5" s="1"/>
  <c r="AT97" i="5" s="1"/>
  <c r="AX97" i="7"/>
  <c r="BA97" i="7"/>
  <c r="P66" i="26"/>
  <c r="Q66" i="26" s="1"/>
  <c r="S66" i="26" s="1"/>
  <c r="U66" i="26" s="1"/>
  <c r="AB66" i="26" s="1"/>
  <c r="AF66" i="26" s="1"/>
  <c r="O67" i="26"/>
  <c r="P64" i="17"/>
  <c r="Q64" i="17" s="1"/>
  <c r="S64" i="17" s="1"/>
  <c r="U64" i="17" s="1"/>
  <c r="AB64" i="17" s="1"/>
  <c r="AF64" i="17" s="1"/>
  <c r="P82" i="15"/>
  <c r="Q82" i="15" s="1"/>
  <c r="S82" i="15" s="1"/>
  <c r="U82" i="15" s="1"/>
  <c r="AT82" i="15" s="1"/>
  <c r="AX82" i="15" s="1"/>
  <c r="O83" i="15"/>
  <c r="P49" i="20"/>
  <c r="Q49" i="20" s="1"/>
  <c r="S49" i="20" s="1"/>
  <c r="U49" i="20" s="1"/>
  <c r="AQ49" i="20" s="1"/>
  <c r="AU49" i="20" s="1"/>
  <c r="O50" i="20"/>
  <c r="P97" i="30"/>
  <c r="Q97" i="30" s="1"/>
  <c r="S97" i="30" s="1"/>
  <c r="U97" i="30" s="1"/>
  <c r="AT97" i="30" s="1"/>
  <c r="P36" i="28"/>
  <c r="Q36" i="28" s="1"/>
  <c r="S36" i="28" s="1"/>
  <c r="U36" i="28" s="1"/>
  <c r="AQ36" i="28" s="1"/>
  <c r="AU36" i="28" s="1"/>
  <c r="N37" i="28"/>
  <c r="O37" i="28" s="1"/>
  <c r="P82" i="1"/>
  <c r="Q82" i="1" s="1"/>
  <c r="S82" i="1" s="1"/>
  <c r="U82" i="1" s="1"/>
  <c r="AT82" i="1" s="1"/>
  <c r="AX82" i="1" s="1"/>
  <c r="P33" i="2"/>
  <c r="Q33" i="2" s="1"/>
  <c r="S33" i="2" s="1"/>
  <c r="U33" i="2" s="1"/>
  <c r="AQ33" i="2" s="1"/>
  <c r="AU33" i="2" s="1"/>
  <c r="P66" i="11"/>
  <c r="Q66" i="11" s="1"/>
  <c r="S66" i="11" s="1"/>
  <c r="U66" i="11" s="1"/>
  <c r="AB66" i="11" s="1"/>
  <c r="AF66" i="11" s="1"/>
  <c r="P50" i="14"/>
  <c r="Q50" i="14" s="1"/>
  <c r="S50" i="14" s="1"/>
  <c r="U50" i="14" s="1"/>
  <c r="AQ50" i="14" s="1"/>
  <c r="AU50" i="14" s="1"/>
  <c r="O51" i="14"/>
  <c r="P49" i="27"/>
  <c r="Q49" i="27" s="1"/>
  <c r="S49" i="27" s="1"/>
  <c r="U49" i="27" s="1"/>
  <c r="AQ49" i="27" s="1"/>
  <c r="AU49" i="27" s="1"/>
  <c r="P82" i="29"/>
  <c r="Q82" i="29" s="1"/>
  <c r="S82" i="29" s="1"/>
  <c r="U82" i="29" s="1"/>
  <c r="AT82" i="29" s="1"/>
  <c r="AX82" i="29" s="1"/>
  <c r="P52" i="28"/>
  <c r="Q52" i="28" s="1"/>
  <c r="S52" i="28" s="1"/>
  <c r="U52" i="28" s="1"/>
  <c r="AQ52" i="28" s="1"/>
  <c r="AU52" i="28" s="1"/>
  <c r="O53" i="28"/>
  <c r="P53" i="28" s="1"/>
  <c r="Q53" i="28" s="1"/>
  <c r="S53" i="28" s="1"/>
  <c r="U53" i="28" s="1"/>
  <c r="AQ53" i="28" s="1"/>
  <c r="AU53" i="28" s="1"/>
  <c r="AV53" i="28" s="1"/>
  <c r="BA96" i="25"/>
  <c r="AX96" i="25"/>
  <c r="P81" i="3"/>
  <c r="Q81" i="3" s="1"/>
  <c r="S81" i="3" s="1"/>
  <c r="U81" i="3" s="1"/>
  <c r="AT81" i="3" s="1"/>
  <c r="AX81" i="3" s="1"/>
  <c r="P80" i="5"/>
  <c r="Q80" i="5" s="1"/>
  <c r="S80" i="5" s="1"/>
  <c r="U80" i="5" s="1"/>
  <c r="AT80" i="5" s="1"/>
  <c r="AX80" i="5" s="1"/>
  <c r="O81" i="5"/>
  <c r="N84" i="31"/>
  <c r="P83" i="31"/>
  <c r="Q83" i="31" s="1"/>
  <c r="S83" i="31" s="1"/>
  <c r="U83" i="31" s="1"/>
  <c r="AT83" i="31" s="1"/>
  <c r="AX83" i="31" s="1"/>
  <c r="O84" i="31"/>
  <c r="P66" i="14"/>
  <c r="Q66" i="14" s="1"/>
  <c r="S66" i="14" s="1"/>
  <c r="U66" i="14" s="1"/>
  <c r="AB66" i="14" s="1"/>
  <c r="AF66" i="14" s="1"/>
  <c r="O67" i="14"/>
  <c r="P34" i="15"/>
  <c r="Q34" i="15" s="1"/>
  <c r="S34" i="15" s="1"/>
  <c r="U34" i="15" s="1"/>
  <c r="AQ34" i="15" s="1"/>
  <c r="AU34" i="15" s="1"/>
  <c r="P33" i="31"/>
  <c r="Q33" i="31" s="1"/>
  <c r="S33" i="31" s="1"/>
  <c r="U33" i="31" s="1"/>
  <c r="AQ33" i="31" s="1"/>
  <c r="AU33" i="31" s="1"/>
  <c r="P96" i="10"/>
  <c r="Q96" i="10" s="1"/>
  <c r="S96" i="10" s="1"/>
  <c r="U96" i="10" s="1"/>
  <c r="AT96" i="10" s="1"/>
  <c r="O97" i="10"/>
  <c r="O98" i="24"/>
  <c r="P97" i="24"/>
  <c r="Q97" i="24" s="1"/>
  <c r="S97" i="24" s="1"/>
  <c r="U97" i="24" s="1"/>
  <c r="AT97" i="24" s="1"/>
  <c r="P34" i="12"/>
  <c r="Q34" i="12" s="1"/>
  <c r="S34" i="12" s="1"/>
  <c r="U34" i="12" s="1"/>
  <c r="AQ34" i="12" s="1"/>
  <c r="AU34" i="12" s="1"/>
  <c r="P33" i="14"/>
  <c r="Q33" i="14" s="1"/>
  <c r="S33" i="14" s="1"/>
  <c r="U33" i="14" s="1"/>
  <c r="AQ33" i="14" s="1"/>
  <c r="AU33" i="14" s="1"/>
  <c r="O34" i="14"/>
  <c r="P96" i="6"/>
  <c r="Q96" i="6" s="1"/>
  <c r="S96" i="6" s="1"/>
  <c r="U96" i="6" s="1"/>
  <c r="AT96" i="6" s="1"/>
  <c r="AX98" i="12"/>
  <c r="BA98" i="12"/>
  <c r="P82" i="19"/>
  <c r="Q82" i="19" s="1"/>
  <c r="S82" i="19" s="1"/>
  <c r="U82" i="19" s="1"/>
  <c r="AT82" i="19" s="1"/>
  <c r="AX82" i="19" s="1"/>
  <c r="O83" i="19"/>
  <c r="P97" i="16"/>
  <c r="Q97" i="16" s="1"/>
  <c r="S97" i="16" s="1"/>
  <c r="U97" i="16" s="1"/>
  <c r="AT97" i="16" s="1"/>
  <c r="P98" i="23"/>
  <c r="Q98" i="23" s="1"/>
  <c r="S98" i="23" s="1"/>
  <c r="U98" i="23" s="1"/>
  <c r="AT98" i="23" s="1"/>
  <c r="P65" i="2"/>
  <c r="Q65" i="2" s="1"/>
  <c r="S65" i="2" s="1"/>
  <c r="U65" i="2" s="1"/>
  <c r="AB65" i="2" s="1"/>
  <c r="AF65" i="2" s="1"/>
  <c r="O66" i="2"/>
  <c r="AX97" i="27"/>
  <c r="BA97" i="27"/>
  <c r="P95" i="28"/>
  <c r="Q95" i="28" s="1"/>
  <c r="S95" i="28" s="1"/>
  <c r="U95" i="28" s="1"/>
  <c r="AT95" i="28" s="1"/>
  <c r="P80" i="25"/>
  <c r="Q80" i="25" s="1"/>
  <c r="S80" i="25" s="1"/>
  <c r="U80" i="25" s="1"/>
  <c r="AT80" i="25" s="1"/>
  <c r="AX80" i="25" s="1"/>
  <c r="O81" i="25"/>
  <c r="P97" i="11"/>
  <c r="Q97" i="11" s="1"/>
  <c r="S97" i="11" s="1"/>
  <c r="U97" i="11" s="1"/>
  <c r="AT97" i="11" s="1"/>
  <c r="P64" i="23"/>
  <c r="Q64" i="23" s="1"/>
  <c r="S64" i="23" s="1"/>
  <c r="U64" i="23" s="1"/>
  <c r="AB64" i="23" s="1"/>
  <c r="AF64" i="23" s="1"/>
  <c r="P115" i="27"/>
  <c r="Q115" i="27" s="1"/>
  <c r="S115" i="27" s="1"/>
  <c r="U115" i="27" s="1"/>
  <c r="AT115" i="27" s="1"/>
  <c r="AX115" i="27" s="1"/>
  <c r="O116" i="27"/>
  <c r="P116" i="27" s="1"/>
  <c r="Q116" i="27" s="1"/>
  <c r="S116" i="27" s="1"/>
  <c r="U116" i="27" s="1"/>
  <c r="AT116" i="27" s="1"/>
  <c r="AX116" i="27" s="1"/>
  <c r="AY116" i="27" s="1"/>
  <c r="P65" i="15"/>
  <c r="Q65" i="15" s="1"/>
  <c r="S65" i="15" s="1"/>
  <c r="U65" i="15" s="1"/>
  <c r="AB65" i="15" s="1"/>
  <c r="AF65" i="15" s="1"/>
  <c r="P98" i="29"/>
  <c r="Q98" i="29" s="1"/>
  <c r="S98" i="29" s="1"/>
  <c r="U98" i="29" s="1"/>
  <c r="AT98" i="29" s="1"/>
  <c r="P65" i="10"/>
  <c r="Q65" i="10" s="1"/>
  <c r="S65" i="10" s="1"/>
  <c r="U65" i="10" s="1"/>
  <c r="AB65" i="10" s="1"/>
  <c r="AF65" i="10" s="1"/>
  <c r="O66" i="10"/>
  <c r="O65" i="1"/>
  <c r="P96" i="4"/>
  <c r="Q96" i="4" s="1"/>
  <c r="S96" i="4" s="1"/>
  <c r="U96" i="4" s="1"/>
  <c r="AT96" i="4" s="1"/>
  <c r="O97" i="4"/>
  <c r="AX96" i="11"/>
  <c r="BA96" i="11"/>
  <c r="N84" i="10"/>
  <c r="O84" i="10" s="1"/>
  <c r="O36" i="10"/>
  <c r="O49" i="18"/>
  <c r="O35" i="25"/>
  <c r="N84" i="4"/>
  <c r="O35" i="1"/>
  <c r="O68" i="3"/>
  <c r="O66" i="29"/>
  <c r="O50" i="16"/>
  <c r="O98" i="13"/>
  <c r="O51" i="13"/>
  <c r="P81" i="2"/>
  <c r="Q81" i="2" s="1"/>
  <c r="S81" i="2" s="1"/>
  <c r="U81" i="2" s="1"/>
  <c r="AT81" i="2" s="1"/>
  <c r="AX81" i="2" s="1"/>
  <c r="O82" i="2"/>
  <c r="P80" i="12"/>
  <c r="Q80" i="12" s="1"/>
  <c r="S80" i="12" s="1"/>
  <c r="U80" i="12" s="1"/>
  <c r="AT80" i="12" s="1"/>
  <c r="AX80" i="12" s="1"/>
  <c r="P65" i="31"/>
  <c r="Q65" i="31" s="1"/>
  <c r="S65" i="31" s="1"/>
  <c r="U65" i="31" s="1"/>
  <c r="AB65" i="31" s="1"/>
  <c r="AF65" i="31" s="1"/>
  <c r="O64" i="19"/>
  <c r="N100" i="21"/>
  <c r="O100" i="21" s="1"/>
  <c r="O36" i="29"/>
  <c r="P95" i="8"/>
  <c r="Q95" i="8" s="1"/>
  <c r="S95" i="8" s="1"/>
  <c r="U95" i="8" s="1"/>
  <c r="AT95" i="8" s="1"/>
  <c r="O96" i="8"/>
  <c r="P35" i="17"/>
  <c r="Q35" i="17" s="1"/>
  <c r="S35" i="17" s="1"/>
  <c r="U35" i="17" s="1"/>
  <c r="AQ35" i="17" s="1"/>
  <c r="AU35" i="17" s="1"/>
  <c r="O36" i="17"/>
  <c r="P96" i="17"/>
  <c r="Q96" i="17" s="1"/>
  <c r="S96" i="17" s="1"/>
  <c r="U96" i="17" s="1"/>
  <c r="AT96" i="17" s="1"/>
  <c r="P64" i="7"/>
  <c r="Q64" i="7" s="1"/>
  <c r="S64" i="7" s="1"/>
  <c r="U64" i="7" s="1"/>
  <c r="AB64" i="7" s="1"/>
  <c r="AF64" i="7" s="1"/>
  <c r="O65" i="7"/>
  <c r="O80" i="14"/>
  <c r="P48" i="25"/>
  <c r="Q48" i="25" s="1"/>
  <c r="S48" i="25" s="1"/>
  <c r="U48" i="25" s="1"/>
  <c r="AQ48" i="25" s="1"/>
  <c r="AU48" i="25" s="1"/>
  <c r="O49" i="25"/>
  <c r="BA96" i="24"/>
  <c r="AX96" i="24"/>
  <c r="O34" i="11"/>
  <c r="O64" i="4"/>
  <c r="O82" i="8"/>
  <c r="O35" i="22"/>
  <c r="P84" i="26"/>
  <c r="Q84" i="26" s="1"/>
  <c r="S84" i="26" s="1"/>
  <c r="U84" i="26" s="1"/>
  <c r="AT84" i="26" s="1"/>
  <c r="AX84" i="26" s="1"/>
  <c r="P98" i="1"/>
  <c r="Q98" i="1" s="1"/>
  <c r="S98" i="1" s="1"/>
  <c r="U98" i="1" s="1"/>
  <c r="AT98" i="1" s="1"/>
  <c r="P33" i="26"/>
  <c r="Q33" i="26" s="1"/>
  <c r="S33" i="26" s="1"/>
  <c r="U33" i="26" s="1"/>
  <c r="AQ33" i="26" s="1"/>
  <c r="AU33" i="26" s="1"/>
  <c r="O34" i="26"/>
  <c r="P96" i="15"/>
  <c r="Q96" i="15" s="1"/>
  <c r="S96" i="15" s="1"/>
  <c r="U96" i="15" s="1"/>
  <c r="AT96" i="15" s="1"/>
  <c r="P81" i="17"/>
  <c r="Q81" i="17" s="1"/>
  <c r="S81" i="17" s="1"/>
  <c r="U81" i="17" s="1"/>
  <c r="AT81" i="17" s="1"/>
  <c r="AX81" i="17" s="1"/>
  <c r="P33" i="7"/>
  <c r="Q33" i="7" s="1"/>
  <c r="S33" i="7" s="1"/>
  <c r="U33" i="7" s="1"/>
  <c r="AQ33" i="7" s="1"/>
  <c r="AU33" i="7" s="1"/>
  <c r="O34" i="7"/>
  <c r="P81" i="16"/>
  <c r="Q81" i="16" s="1"/>
  <c r="S81" i="16" s="1"/>
  <c r="U81" i="16" s="1"/>
  <c r="AT81" i="16" s="1"/>
  <c r="AX81" i="16" s="1"/>
  <c r="P48" i="10"/>
  <c r="Q48" i="10" s="1"/>
  <c r="S48" i="10" s="1"/>
  <c r="U48" i="10" s="1"/>
  <c r="AQ48" i="10" s="1"/>
  <c r="AU48" i="10" s="1"/>
  <c r="P99" i="19"/>
  <c r="Q99" i="19" s="1"/>
  <c r="S99" i="19" s="1"/>
  <c r="U99" i="19" s="1"/>
  <c r="AT99" i="19" s="1"/>
  <c r="N100" i="19"/>
  <c r="P98" i="27"/>
  <c r="Q98" i="27" s="1"/>
  <c r="S98" i="27" s="1"/>
  <c r="U98" i="27" s="1"/>
  <c r="AT98" i="27" s="1"/>
  <c r="O99" i="27"/>
  <c r="O48" i="1"/>
  <c r="P100" i="9"/>
  <c r="Q100" i="9" s="1"/>
  <c r="S100" i="9" s="1"/>
  <c r="U100" i="9" s="1"/>
  <c r="AT100" i="9" s="1"/>
  <c r="O101" i="9"/>
  <c r="P101" i="9" s="1"/>
  <c r="Q101" i="9" s="1"/>
  <c r="S101" i="9" s="1"/>
  <c r="U101" i="9" s="1"/>
  <c r="AT101" i="9" s="1"/>
  <c r="P48" i="8"/>
  <c r="Q48" i="8" s="1"/>
  <c r="S48" i="8" s="1"/>
  <c r="U48" i="8" s="1"/>
  <c r="AQ48" i="8" s="1"/>
  <c r="AU48" i="8" s="1"/>
  <c r="P64" i="16"/>
  <c r="Q64" i="16" s="1"/>
  <c r="S64" i="16" s="1"/>
  <c r="U64" i="16" s="1"/>
  <c r="AB64" i="16" s="1"/>
  <c r="AF64" i="16" s="1"/>
  <c r="O33" i="5"/>
  <c r="O49" i="19"/>
  <c r="O50" i="23"/>
  <c r="O98" i="7"/>
  <c r="O97" i="18"/>
  <c r="O34" i="30"/>
  <c r="O35" i="9"/>
  <c r="O68" i="8"/>
  <c r="AX97" i="1"/>
  <c r="BA97" i="1"/>
  <c r="O33" i="21"/>
  <c r="AX97" i="13"/>
  <c r="BA97" i="13"/>
  <c r="N68" i="9"/>
  <c r="P67" i="9"/>
  <c r="Q67" i="9" s="1"/>
  <c r="S67" i="9" s="1"/>
  <c r="U67" i="9" s="1"/>
  <c r="AB67" i="9" s="1"/>
  <c r="AF67" i="9" s="1"/>
  <c r="P35" i="18"/>
  <c r="Q35" i="18" s="1"/>
  <c r="S35" i="18" s="1"/>
  <c r="U35" i="18" s="1"/>
  <c r="AQ35" i="18" s="1"/>
  <c r="AU35" i="18" s="1"/>
  <c r="P66" i="20"/>
  <c r="Q66" i="20" s="1"/>
  <c r="S66" i="20" s="1"/>
  <c r="U66" i="20" s="1"/>
  <c r="AB66" i="20" s="1"/>
  <c r="AF66" i="20" s="1"/>
  <c r="O67" i="20"/>
  <c r="P96" i="31"/>
  <c r="Q96" i="31" s="1"/>
  <c r="S96" i="31" s="1"/>
  <c r="U96" i="31" s="1"/>
  <c r="AT96" i="31" s="1"/>
  <c r="O113" i="28"/>
  <c r="P34" i="8"/>
  <c r="Q34" i="8" s="1"/>
  <c r="S34" i="8" s="1"/>
  <c r="U34" i="8" s="1"/>
  <c r="AQ34" i="8" s="1"/>
  <c r="AU34" i="8" s="1"/>
  <c r="O35" i="8"/>
  <c r="O83" i="28"/>
  <c r="BA99" i="21"/>
  <c r="AX99" i="21"/>
  <c r="P33" i="4"/>
  <c r="Q33" i="4" s="1"/>
  <c r="S33" i="4" s="1"/>
  <c r="U33" i="4" s="1"/>
  <c r="AQ33" i="4" s="1"/>
  <c r="AU33" i="4" s="1"/>
  <c r="P49" i="24"/>
  <c r="Q49" i="24" s="1"/>
  <c r="S49" i="24" s="1"/>
  <c r="U49" i="24" s="1"/>
  <c r="AQ49" i="24" s="1"/>
  <c r="AU49" i="24" s="1"/>
  <c r="O50" i="24"/>
  <c r="P82" i="9"/>
  <c r="Q82" i="9" s="1"/>
  <c r="S82" i="9" s="1"/>
  <c r="U82" i="9" s="1"/>
  <c r="AT82" i="9" s="1"/>
  <c r="AX82" i="9" s="1"/>
  <c r="O66" i="22"/>
  <c r="O64" i="28"/>
  <c r="P84" i="10" l="1"/>
  <c r="Q84" i="10" s="1"/>
  <c r="S84" i="10" s="1"/>
  <c r="U84" i="10" s="1"/>
  <c r="AT84" i="10" s="1"/>
  <c r="AX84" i="10" s="1"/>
  <c r="P100" i="21"/>
  <c r="Q100" i="21" s="1"/>
  <c r="S100" i="21" s="1"/>
  <c r="U100" i="21" s="1"/>
  <c r="AT100" i="21" s="1"/>
  <c r="O101" i="21"/>
  <c r="P101" i="21" s="1"/>
  <c r="Q101" i="21" s="1"/>
  <c r="S101" i="21" s="1"/>
  <c r="U101" i="21" s="1"/>
  <c r="AT101" i="21" s="1"/>
  <c r="P37" i="28"/>
  <c r="Q37" i="28" s="1"/>
  <c r="S37" i="28" s="1"/>
  <c r="U37" i="28" s="1"/>
  <c r="AQ37" i="28" s="1"/>
  <c r="AU37" i="28" s="1"/>
  <c r="N84" i="28"/>
  <c r="P83" i="28"/>
  <c r="Q83" i="28" s="1"/>
  <c r="S83" i="28" s="1"/>
  <c r="U83" i="28" s="1"/>
  <c r="AT83" i="28" s="1"/>
  <c r="AX83" i="28" s="1"/>
  <c r="P68" i="8"/>
  <c r="Q68" i="8" s="1"/>
  <c r="S68" i="8" s="1"/>
  <c r="U68" i="8" s="1"/>
  <c r="AB68" i="8" s="1"/>
  <c r="AF68" i="8" s="1"/>
  <c r="O69" i="8"/>
  <c r="P69" i="8" s="1"/>
  <c r="Q69" i="8" s="1"/>
  <c r="S69" i="8" s="1"/>
  <c r="U69" i="8" s="1"/>
  <c r="AB69" i="8" s="1"/>
  <c r="AF69" i="8" s="1"/>
  <c r="AG69" i="8" s="1"/>
  <c r="P66" i="10"/>
  <c r="Q66" i="10" s="1"/>
  <c r="S66" i="10" s="1"/>
  <c r="U66" i="10" s="1"/>
  <c r="AB66" i="10" s="1"/>
  <c r="AF66" i="10" s="1"/>
  <c r="O67" i="10"/>
  <c r="P66" i="18"/>
  <c r="Q66" i="18" s="1"/>
  <c r="S66" i="18" s="1"/>
  <c r="U66" i="18" s="1"/>
  <c r="AB66" i="18" s="1"/>
  <c r="AF66" i="18" s="1"/>
  <c r="P33" i="5"/>
  <c r="Q33" i="5" s="1"/>
  <c r="S33" i="5" s="1"/>
  <c r="U33" i="5" s="1"/>
  <c r="AQ33" i="5" s="1"/>
  <c r="AU33" i="5" s="1"/>
  <c r="O34" i="5"/>
  <c r="AX99" i="19"/>
  <c r="BA99" i="19"/>
  <c r="P82" i="8"/>
  <c r="Q82" i="8" s="1"/>
  <c r="S82" i="8" s="1"/>
  <c r="U82" i="8" s="1"/>
  <c r="AT82" i="8" s="1"/>
  <c r="AX82" i="8" s="1"/>
  <c r="P36" i="17"/>
  <c r="Q36" i="17" s="1"/>
  <c r="S36" i="17" s="1"/>
  <c r="U36" i="17" s="1"/>
  <c r="AQ36" i="17" s="1"/>
  <c r="AU36" i="17" s="1"/>
  <c r="N37" i="17"/>
  <c r="P64" i="19"/>
  <c r="Q64" i="19" s="1"/>
  <c r="S64" i="19" s="1"/>
  <c r="U64" i="19" s="1"/>
  <c r="AB64" i="19" s="1"/>
  <c r="AF64" i="19" s="1"/>
  <c r="BA96" i="10"/>
  <c r="AX96" i="10"/>
  <c r="N68" i="14"/>
  <c r="P67" i="14"/>
  <c r="Q67" i="14" s="1"/>
  <c r="S67" i="14" s="1"/>
  <c r="U67" i="14" s="1"/>
  <c r="AB67" i="14" s="1"/>
  <c r="AF67" i="14" s="1"/>
  <c r="O68" i="14"/>
  <c r="O83" i="1"/>
  <c r="P50" i="20"/>
  <c r="Q50" i="20" s="1"/>
  <c r="S50" i="20" s="1"/>
  <c r="U50" i="20" s="1"/>
  <c r="AQ50" i="20" s="1"/>
  <c r="AU50" i="20" s="1"/>
  <c r="O51" i="20"/>
  <c r="P67" i="26"/>
  <c r="Q67" i="26" s="1"/>
  <c r="S67" i="26" s="1"/>
  <c r="U67" i="26" s="1"/>
  <c r="AB67" i="26" s="1"/>
  <c r="AF67" i="26" s="1"/>
  <c r="P50" i="11"/>
  <c r="Q50" i="11" s="1"/>
  <c r="S50" i="11" s="1"/>
  <c r="U50" i="11" s="1"/>
  <c r="AQ50" i="11" s="1"/>
  <c r="AU50" i="11" s="1"/>
  <c r="P83" i="13"/>
  <c r="Q83" i="13" s="1"/>
  <c r="S83" i="13" s="1"/>
  <c r="U83" i="13" s="1"/>
  <c r="AT83" i="13" s="1"/>
  <c r="AX83" i="13" s="1"/>
  <c r="P97" i="25"/>
  <c r="Q97" i="25" s="1"/>
  <c r="S97" i="25" s="1"/>
  <c r="U97" i="25" s="1"/>
  <c r="AT97" i="25" s="1"/>
  <c r="P51" i="17"/>
  <c r="Q51" i="17" s="1"/>
  <c r="S51" i="17" s="1"/>
  <c r="U51" i="17" s="1"/>
  <c r="AQ51" i="17" s="1"/>
  <c r="AU51" i="17" s="1"/>
  <c r="P36" i="16"/>
  <c r="Q36" i="16" s="1"/>
  <c r="S36" i="16" s="1"/>
  <c r="U36" i="16" s="1"/>
  <c r="AQ36" i="16" s="1"/>
  <c r="AU36" i="16" s="1"/>
  <c r="N37" i="16"/>
  <c r="O37" i="16" s="1"/>
  <c r="P34" i="6"/>
  <c r="Q34" i="6" s="1"/>
  <c r="S34" i="6" s="1"/>
  <c r="U34" i="6" s="1"/>
  <c r="AQ34" i="6" s="1"/>
  <c r="AU34" i="6" s="1"/>
  <c r="O35" i="6"/>
  <c r="N52" i="31"/>
  <c r="P51" i="31"/>
  <c r="Q51" i="31" s="1"/>
  <c r="S51" i="31" s="1"/>
  <c r="U51" i="31" s="1"/>
  <c r="AQ51" i="31" s="1"/>
  <c r="AU51" i="31" s="1"/>
  <c r="O52" i="31"/>
  <c r="P82" i="23"/>
  <c r="Q82" i="23" s="1"/>
  <c r="S82" i="23" s="1"/>
  <c r="U82" i="23" s="1"/>
  <c r="AT82" i="23" s="1"/>
  <c r="AX82" i="23" s="1"/>
  <c r="BA98" i="26"/>
  <c r="AX98" i="26"/>
  <c r="P66" i="30"/>
  <c r="Q66" i="30" s="1"/>
  <c r="S66" i="30" s="1"/>
  <c r="U66" i="30" s="1"/>
  <c r="AB66" i="30" s="1"/>
  <c r="AF66" i="30" s="1"/>
  <c r="O67" i="30"/>
  <c r="P66" i="12"/>
  <c r="Q66" i="12" s="1"/>
  <c r="S66" i="12" s="1"/>
  <c r="U66" i="12" s="1"/>
  <c r="AB66" i="12" s="1"/>
  <c r="AF66" i="12" s="1"/>
  <c r="BA101" i="9"/>
  <c r="AX101" i="9"/>
  <c r="P34" i="7"/>
  <c r="Q34" i="7" s="1"/>
  <c r="S34" i="7" s="1"/>
  <c r="U34" i="7" s="1"/>
  <c r="AQ34" i="7" s="1"/>
  <c r="AU34" i="7" s="1"/>
  <c r="O35" i="7"/>
  <c r="P49" i="25"/>
  <c r="Q49" i="25" s="1"/>
  <c r="S49" i="25" s="1"/>
  <c r="U49" i="25" s="1"/>
  <c r="AQ49" i="25" s="1"/>
  <c r="AU49" i="25" s="1"/>
  <c r="P82" i="2"/>
  <c r="Q82" i="2" s="1"/>
  <c r="S82" i="2" s="1"/>
  <c r="U82" i="2" s="1"/>
  <c r="AT82" i="2" s="1"/>
  <c r="AX82" i="2" s="1"/>
  <c r="O83" i="2"/>
  <c r="P83" i="19"/>
  <c r="Q83" i="19" s="1"/>
  <c r="S83" i="19" s="1"/>
  <c r="U83" i="19" s="1"/>
  <c r="AT83" i="19" s="1"/>
  <c r="AX83" i="19" s="1"/>
  <c r="P34" i="14"/>
  <c r="Q34" i="14" s="1"/>
  <c r="S34" i="14" s="1"/>
  <c r="U34" i="14" s="1"/>
  <c r="AQ34" i="14" s="1"/>
  <c r="AU34" i="14" s="1"/>
  <c r="O35" i="14"/>
  <c r="P81" i="5"/>
  <c r="Q81" i="5" s="1"/>
  <c r="S81" i="5" s="1"/>
  <c r="U81" i="5" s="1"/>
  <c r="AT81" i="5" s="1"/>
  <c r="AX81" i="5" s="1"/>
  <c r="AX97" i="5"/>
  <c r="BA97" i="5"/>
  <c r="P35" i="8"/>
  <c r="Q35" i="8" s="1"/>
  <c r="S35" i="8" s="1"/>
  <c r="U35" i="8" s="1"/>
  <c r="AQ35" i="8" s="1"/>
  <c r="AU35" i="8" s="1"/>
  <c r="O36" i="8"/>
  <c r="P35" i="9"/>
  <c r="Q35" i="9" s="1"/>
  <c r="S35" i="9" s="1"/>
  <c r="U35" i="9" s="1"/>
  <c r="AQ35" i="9" s="1"/>
  <c r="AU35" i="9" s="1"/>
  <c r="BA100" i="9"/>
  <c r="AX100" i="9"/>
  <c r="P35" i="1"/>
  <c r="Q35" i="1" s="1"/>
  <c r="S35" i="1" s="1"/>
  <c r="U35" i="1" s="1"/>
  <c r="AQ35" i="1" s="1"/>
  <c r="AU35" i="1" s="1"/>
  <c r="O36" i="1"/>
  <c r="P64" i="28"/>
  <c r="Q64" i="28" s="1"/>
  <c r="S64" i="28" s="1"/>
  <c r="U64" i="28" s="1"/>
  <c r="AB64" i="28" s="1"/>
  <c r="AF64" i="28" s="1"/>
  <c r="O34" i="4"/>
  <c r="O36" i="18"/>
  <c r="P34" i="30"/>
  <c r="Q34" i="30" s="1"/>
  <c r="S34" i="30" s="1"/>
  <c r="U34" i="30" s="1"/>
  <c r="AQ34" i="30" s="1"/>
  <c r="AU34" i="30" s="1"/>
  <c r="O35" i="30"/>
  <c r="O65" i="16"/>
  <c r="P48" i="1"/>
  <c r="Q48" i="1" s="1"/>
  <c r="S48" i="1" s="1"/>
  <c r="U48" i="1" s="1"/>
  <c r="AQ48" i="1" s="1"/>
  <c r="AU48" i="1" s="1"/>
  <c r="O49" i="1"/>
  <c r="O49" i="10"/>
  <c r="O82" i="17"/>
  <c r="O99" i="1"/>
  <c r="P64" i="4"/>
  <c r="Q64" i="4" s="1"/>
  <c r="S64" i="4" s="1"/>
  <c r="U64" i="4" s="1"/>
  <c r="AB64" i="4" s="1"/>
  <c r="AF64" i="4" s="1"/>
  <c r="P80" i="14"/>
  <c r="Q80" i="14" s="1"/>
  <c r="S80" i="14" s="1"/>
  <c r="U80" i="14" s="1"/>
  <c r="AT80" i="14" s="1"/>
  <c r="AX80" i="14" s="1"/>
  <c r="O66" i="31"/>
  <c r="P51" i="13"/>
  <c r="Q51" i="13" s="1"/>
  <c r="S51" i="13" s="1"/>
  <c r="U51" i="13" s="1"/>
  <c r="AQ51" i="13" s="1"/>
  <c r="AU51" i="13" s="1"/>
  <c r="O99" i="29"/>
  <c r="O65" i="23"/>
  <c r="O96" i="28"/>
  <c r="O99" i="23"/>
  <c r="O35" i="12"/>
  <c r="O34" i="31"/>
  <c r="O82" i="3"/>
  <c r="O83" i="29"/>
  <c r="O67" i="11"/>
  <c r="P49" i="9"/>
  <c r="Q49" i="9" s="1"/>
  <c r="S49" i="9" s="1"/>
  <c r="U49" i="9" s="1"/>
  <c r="AQ49" i="9" s="1"/>
  <c r="AU49" i="9" s="1"/>
  <c r="O50" i="9"/>
  <c r="O66" i="13"/>
  <c r="P48" i="12"/>
  <c r="Q48" i="12" s="1"/>
  <c r="S48" i="12" s="1"/>
  <c r="U48" i="12" s="1"/>
  <c r="AQ48" i="12" s="1"/>
  <c r="AU48" i="12" s="1"/>
  <c r="BA99" i="14"/>
  <c r="AX99" i="14"/>
  <c r="P49" i="15"/>
  <c r="Q49" i="15" s="1"/>
  <c r="S49" i="15" s="1"/>
  <c r="U49" i="15" s="1"/>
  <c r="AQ49" i="15" s="1"/>
  <c r="AU49" i="15" s="1"/>
  <c r="P100" i="2"/>
  <c r="Q100" i="2" s="1"/>
  <c r="S100" i="2" s="1"/>
  <c r="U100" i="2" s="1"/>
  <c r="AT100" i="2" s="1"/>
  <c r="O34" i="24"/>
  <c r="O50" i="2"/>
  <c r="O49" i="21"/>
  <c r="O83" i="27"/>
  <c r="O35" i="23"/>
  <c r="O85" i="18"/>
  <c r="P85" i="18" s="1"/>
  <c r="Q85" i="18" s="1"/>
  <c r="S85" i="18" s="1"/>
  <c r="U85" i="18" s="1"/>
  <c r="AT85" i="18" s="1"/>
  <c r="AX85" i="18" s="1"/>
  <c r="AY85" i="18" s="1"/>
  <c r="P84" i="4"/>
  <c r="Q84" i="4" s="1"/>
  <c r="S84" i="4" s="1"/>
  <c r="U84" i="4" s="1"/>
  <c r="AT84" i="4" s="1"/>
  <c r="AX84" i="4" s="1"/>
  <c r="O85" i="4"/>
  <c r="P85" i="4" s="1"/>
  <c r="Q85" i="4" s="1"/>
  <c r="S85" i="4" s="1"/>
  <c r="U85" i="4" s="1"/>
  <c r="AT85" i="4" s="1"/>
  <c r="AX85" i="4" s="1"/>
  <c r="AY85" i="4" s="1"/>
  <c r="P99" i="27"/>
  <c r="Q99" i="27" s="1"/>
  <c r="S99" i="27" s="1"/>
  <c r="U99" i="27" s="1"/>
  <c r="AT99" i="27" s="1"/>
  <c r="P34" i="11"/>
  <c r="Q34" i="11" s="1"/>
  <c r="S34" i="11" s="1"/>
  <c r="U34" i="11" s="1"/>
  <c r="AQ34" i="11" s="1"/>
  <c r="AU34" i="11" s="1"/>
  <c r="O35" i="11"/>
  <c r="P35" i="25"/>
  <c r="Q35" i="25" s="1"/>
  <c r="S35" i="25" s="1"/>
  <c r="U35" i="25" s="1"/>
  <c r="AQ35" i="25" s="1"/>
  <c r="AU35" i="25" s="1"/>
  <c r="P97" i="4"/>
  <c r="Q97" i="4" s="1"/>
  <c r="S97" i="4" s="1"/>
  <c r="U97" i="4" s="1"/>
  <c r="AT97" i="4" s="1"/>
  <c r="BA95" i="28"/>
  <c r="AX95" i="28"/>
  <c r="P84" i="31"/>
  <c r="Q84" i="31" s="1"/>
  <c r="S84" i="31" s="1"/>
  <c r="U84" i="31" s="1"/>
  <c r="AT84" i="31" s="1"/>
  <c r="AX84" i="31" s="1"/>
  <c r="N84" i="15"/>
  <c r="P83" i="15"/>
  <c r="Q83" i="15" s="1"/>
  <c r="S83" i="15" s="1"/>
  <c r="U83" i="15" s="1"/>
  <c r="AT83" i="15" s="1"/>
  <c r="AX83" i="15" s="1"/>
  <c r="P51" i="7"/>
  <c r="Q51" i="7" s="1"/>
  <c r="S51" i="7" s="1"/>
  <c r="U51" i="7" s="1"/>
  <c r="AQ51" i="7" s="1"/>
  <c r="AU51" i="7" s="1"/>
  <c r="N52" i="7"/>
  <c r="P82" i="30"/>
  <c r="Q82" i="30" s="1"/>
  <c r="S82" i="30" s="1"/>
  <c r="U82" i="30" s="1"/>
  <c r="AT82" i="30" s="1"/>
  <c r="AX82" i="30" s="1"/>
  <c r="P34" i="13"/>
  <c r="Q34" i="13" s="1"/>
  <c r="S34" i="13" s="1"/>
  <c r="U34" i="13" s="1"/>
  <c r="AQ34" i="13" s="1"/>
  <c r="AU34" i="13" s="1"/>
  <c r="O35" i="13"/>
  <c r="N52" i="26"/>
  <c r="P51" i="26"/>
  <c r="Q51" i="26" s="1"/>
  <c r="S51" i="26" s="1"/>
  <c r="U51" i="26" s="1"/>
  <c r="AQ51" i="26" s="1"/>
  <c r="AU51" i="26" s="1"/>
  <c r="O52" i="26"/>
  <c r="P49" i="22"/>
  <c r="Q49" i="22" s="1"/>
  <c r="S49" i="22" s="1"/>
  <c r="U49" i="22" s="1"/>
  <c r="AQ49" i="22" s="1"/>
  <c r="AU49" i="22" s="1"/>
  <c r="P112" i="29"/>
  <c r="Q112" i="29" s="1"/>
  <c r="S112" i="29" s="1"/>
  <c r="U112" i="29" s="1"/>
  <c r="AT112" i="29" s="1"/>
  <c r="AX112" i="29" s="1"/>
  <c r="O113" i="29"/>
  <c r="P50" i="6"/>
  <c r="Q50" i="6" s="1"/>
  <c r="S50" i="6" s="1"/>
  <c r="U50" i="6" s="1"/>
  <c r="AQ50" i="6" s="1"/>
  <c r="AU50" i="6" s="1"/>
  <c r="O51" i="6"/>
  <c r="P81" i="20"/>
  <c r="Q81" i="20" s="1"/>
  <c r="S81" i="20" s="1"/>
  <c r="U81" i="20" s="1"/>
  <c r="AT81" i="20" s="1"/>
  <c r="AX81" i="20" s="1"/>
  <c r="P52" i="4"/>
  <c r="Q52" i="4" s="1"/>
  <c r="S52" i="4" s="1"/>
  <c r="U52" i="4" s="1"/>
  <c r="AQ52" i="4" s="1"/>
  <c r="AU52" i="4" s="1"/>
  <c r="O53" i="4"/>
  <c r="P53" i="4" s="1"/>
  <c r="Q53" i="4" s="1"/>
  <c r="S53" i="4" s="1"/>
  <c r="U53" i="4" s="1"/>
  <c r="AQ53" i="4" s="1"/>
  <c r="AU53" i="4" s="1"/>
  <c r="AV53" i="4" s="1"/>
  <c r="P81" i="11"/>
  <c r="Q81" i="11" s="1"/>
  <c r="S81" i="11" s="1"/>
  <c r="U81" i="11" s="1"/>
  <c r="AT81" i="11" s="1"/>
  <c r="AX81" i="11" s="1"/>
  <c r="O82" i="11"/>
  <c r="P68" i="27"/>
  <c r="Q68" i="27" s="1"/>
  <c r="S68" i="27" s="1"/>
  <c r="U68" i="27" s="1"/>
  <c r="AB68" i="27" s="1"/>
  <c r="AF68" i="27" s="1"/>
  <c r="P67" i="20"/>
  <c r="Q67" i="20" s="1"/>
  <c r="S67" i="20" s="1"/>
  <c r="U67" i="20" s="1"/>
  <c r="AB67" i="20" s="1"/>
  <c r="AF67" i="20" s="1"/>
  <c r="P35" i="22"/>
  <c r="Q35" i="22" s="1"/>
  <c r="S35" i="22" s="1"/>
  <c r="U35" i="22" s="1"/>
  <c r="AQ35" i="22" s="1"/>
  <c r="AU35" i="22" s="1"/>
  <c r="P100" i="14"/>
  <c r="Q100" i="14" s="1"/>
  <c r="S100" i="14" s="1"/>
  <c r="U100" i="14" s="1"/>
  <c r="AT100" i="14" s="1"/>
  <c r="O101" i="14"/>
  <c r="P101" i="14" s="1"/>
  <c r="Q101" i="14" s="1"/>
  <c r="S101" i="14" s="1"/>
  <c r="U101" i="14" s="1"/>
  <c r="AT101" i="14" s="1"/>
  <c r="P66" i="22"/>
  <c r="Q66" i="22" s="1"/>
  <c r="S66" i="22" s="1"/>
  <c r="U66" i="22" s="1"/>
  <c r="AB66" i="22" s="1"/>
  <c r="AF66" i="22" s="1"/>
  <c r="P113" i="28"/>
  <c r="Q113" i="28" s="1"/>
  <c r="S113" i="28" s="1"/>
  <c r="U113" i="28" s="1"/>
  <c r="AT113" i="28" s="1"/>
  <c r="AX113" i="28" s="1"/>
  <c r="P33" i="21"/>
  <c r="Q33" i="21" s="1"/>
  <c r="S33" i="21" s="1"/>
  <c r="U33" i="21" s="1"/>
  <c r="AQ33" i="21" s="1"/>
  <c r="AU33" i="21" s="1"/>
  <c r="O34" i="21"/>
  <c r="P97" i="18"/>
  <c r="Q97" i="18" s="1"/>
  <c r="S97" i="18" s="1"/>
  <c r="U97" i="18" s="1"/>
  <c r="AT97" i="18" s="1"/>
  <c r="BA98" i="1"/>
  <c r="AX98" i="1"/>
  <c r="P65" i="7"/>
  <c r="Q65" i="7" s="1"/>
  <c r="S65" i="7" s="1"/>
  <c r="U65" i="7" s="1"/>
  <c r="AB65" i="7" s="1"/>
  <c r="AF65" i="7" s="1"/>
  <c r="O66" i="7"/>
  <c r="P96" i="8"/>
  <c r="Q96" i="8" s="1"/>
  <c r="S96" i="8" s="1"/>
  <c r="U96" i="8" s="1"/>
  <c r="AT96" i="8" s="1"/>
  <c r="P98" i="13"/>
  <c r="Q98" i="13" s="1"/>
  <c r="S98" i="13" s="1"/>
  <c r="U98" i="13" s="1"/>
  <c r="AT98" i="13" s="1"/>
  <c r="BA98" i="29"/>
  <c r="AX98" i="29"/>
  <c r="AX98" i="23"/>
  <c r="BA98" i="23"/>
  <c r="O83" i="9"/>
  <c r="O97" i="31"/>
  <c r="O68" i="9"/>
  <c r="P98" i="7"/>
  <c r="Q98" i="7" s="1"/>
  <c r="S98" i="7" s="1"/>
  <c r="U98" i="7" s="1"/>
  <c r="AT98" i="7" s="1"/>
  <c r="O49" i="8"/>
  <c r="AX98" i="27"/>
  <c r="BA98" i="27"/>
  <c r="O82" i="16"/>
  <c r="O97" i="15"/>
  <c r="O85" i="26"/>
  <c r="P85" i="26" s="1"/>
  <c r="Q85" i="26" s="1"/>
  <c r="S85" i="26" s="1"/>
  <c r="U85" i="26" s="1"/>
  <c r="AT85" i="26" s="1"/>
  <c r="AX85" i="26" s="1"/>
  <c r="AY85" i="26" s="1"/>
  <c r="AX95" i="8"/>
  <c r="BA95" i="8"/>
  <c r="O81" i="12"/>
  <c r="P50" i="16"/>
  <c r="Q50" i="16" s="1"/>
  <c r="S50" i="16" s="1"/>
  <c r="U50" i="16" s="1"/>
  <c r="AQ50" i="16" s="1"/>
  <c r="AU50" i="16" s="1"/>
  <c r="O51" i="16"/>
  <c r="P49" i="18"/>
  <c r="Q49" i="18" s="1"/>
  <c r="S49" i="18" s="1"/>
  <c r="U49" i="18" s="1"/>
  <c r="AQ49" i="18" s="1"/>
  <c r="AU49" i="18" s="1"/>
  <c r="BA96" i="4"/>
  <c r="AX96" i="4"/>
  <c r="O66" i="15"/>
  <c r="O98" i="11"/>
  <c r="O98" i="16"/>
  <c r="O97" i="6"/>
  <c r="BA97" i="24"/>
  <c r="AX97" i="24"/>
  <c r="O35" i="15"/>
  <c r="O50" i="27"/>
  <c r="O34" i="2"/>
  <c r="O83" i="7"/>
  <c r="O98" i="20"/>
  <c r="O66" i="25"/>
  <c r="O98" i="22"/>
  <c r="O35" i="3"/>
  <c r="O83" i="21"/>
  <c r="O97" i="3"/>
  <c r="N68" i="5"/>
  <c r="O68" i="5" s="1"/>
  <c r="P50" i="24"/>
  <c r="Q50" i="24" s="1"/>
  <c r="S50" i="24" s="1"/>
  <c r="U50" i="24" s="1"/>
  <c r="AQ50" i="24" s="1"/>
  <c r="AU50" i="24" s="1"/>
  <c r="P49" i="19"/>
  <c r="Q49" i="19" s="1"/>
  <c r="S49" i="19" s="1"/>
  <c r="U49" i="19" s="1"/>
  <c r="AQ49" i="19" s="1"/>
  <c r="AU49" i="19" s="1"/>
  <c r="O50" i="19"/>
  <c r="AX96" i="17"/>
  <c r="BA96" i="17"/>
  <c r="P68" i="3"/>
  <c r="Q68" i="3" s="1"/>
  <c r="S68" i="3" s="1"/>
  <c r="U68" i="3" s="1"/>
  <c r="AB68" i="3" s="1"/>
  <c r="AF68" i="3" s="1"/>
  <c r="P66" i="2"/>
  <c r="Q66" i="2" s="1"/>
  <c r="S66" i="2" s="1"/>
  <c r="U66" i="2" s="1"/>
  <c r="AB66" i="2" s="1"/>
  <c r="AF66" i="2" s="1"/>
  <c r="O67" i="2"/>
  <c r="P97" i="10"/>
  <c r="Q97" i="10" s="1"/>
  <c r="S97" i="10" s="1"/>
  <c r="U97" i="10" s="1"/>
  <c r="AT97" i="10" s="1"/>
  <c r="O98" i="10"/>
  <c r="N52" i="14"/>
  <c r="O52" i="14" s="1"/>
  <c r="P51" i="14"/>
  <c r="Q51" i="14" s="1"/>
  <c r="S51" i="14" s="1"/>
  <c r="U51" i="14" s="1"/>
  <c r="AQ51" i="14" s="1"/>
  <c r="AU51" i="14" s="1"/>
  <c r="AX96" i="31"/>
  <c r="BA96" i="31"/>
  <c r="P50" i="23"/>
  <c r="Q50" i="23" s="1"/>
  <c r="S50" i="23" s="1"/>
  <c r="U50" i="23" s="1"/>
  <c r="AQ50" i="23" s="1"/>
  <c r="AU50" i="23" s="1"/>
  <c r="O100" i="19"/>
  <c r="AX96" i="15"/>
  <c r="BA96" i="15"/>
  <c r="O97" i="17"/>
  <c r="N37" i="29"/>
  <c r="P36" i="29"/>
  <c r="Q36" i="29" s="1"/>
  <c r="S36" i="29" s="1"/>
  <c r="U36" i="29" s="1"/>
  <c r="AQ36" i="29" s="1"/>
  <c r="AU36" i="29" s="1"/>
  <c r="P66" i="29"/>
  <c r="Q66" i="29" s="1"/>
  <c r="S66" i="29" s="1"/>
  <c r="U66" i="29" s="1"/>
  <c r="AB66" i="29" s="1"/>
  <c r="AF66" i="29" s="1"/>
  <c r="O67" i="29"/>
  <c r="P36" i="10"/>
  <c r="Q36" i="10" s="1"/>
  <c r="S36" i="10" s="1"/>
  <c r="U36" i="10" s="1"/>
  <c r="AQ36" i="10" s="1"/>
  <c r="AU36" i="10" s="1"/>
  <c r="N37" i="10"/>
  <c r="O37" i="10" s="1"/>
  <c r="P65" i="1"/>
  <c r="Q65" i="1" s="1"/>
  <c r="S65" i="1" s="1"/>
  <c r="U65" i="1" s="1"/>
  <c r="AB65" i="1" s="1"/>
  <c r="AF65" i="1" s="1"/>
  <c r="O66" i="1"/>
  <c r="AX97" i="11"/>
  <c r="BA97" i="11"/>
  <c r="AX97" i="16"/>
  <c r="BA97" i="16"/>
  <c r="AX96" i="6"/>
  <c r="BA96" i="6"/>
  <c r="P98" i="24"/>
  <c r="Q98" i="24" s="1"/>
  <c r="S98" i="24" s="1"/>
  <c r="U98" i="24" s="1"/>
  <c r="AT98" i="24" s="1"/>
  <c r="O98" i="30"/>
  <c r="O65" i="17"/>
  <c r="O98" i="5"/>
  <c r="P49" i="29"/>
  <c r="Q49" i="29" s="1"/>
  <c r="S49" i="29" s="1"/>
  <c r="U49" i="29" s="1"/>
  <c r="AQ49" i="29" s="1"/>
  <c r="AU49" i="29" s="1"/>
  <c r="O50" i="29"/>
  <c r="BA97" i="20"/>
  <c r="AX97" i="20"/>
  <c r="O34" i="27"/>
  <c r="P51" i="5"/>
  <c r="Q51" i="5" s="1"/>
  <c r="S51" i="5" s="1"/>
  <c r="U51" i="5" s="1"/>
  <c r="AQ51" i="5" s="1"/>
  <c r="AU51" i="5" s="1"/>
  <c r="O65" i="6"/>
  <c r="O82" i="22"/>
  <c r="O53" i="30"/>
  <c r="P53" i="30" s="1"/>
  <c r="Q53" i="30" s="1"/>
  <c r="S53" i="30" s="1"/>
  <c r="U53" i="30" s="1"/>
  <c r="AQ53" i="30" s="1"/>
  <c r="AU53" i="30" s="1"/>
  <c r="AV53" i="30" s="1"/>
  <c r="BA97" i="22"/>
  <c r="AX97" i="22"/>
  <c r="O82" i="24"/>
  <c r="BA96" i="3"/>
  <c r="AX96" i="3"/>
  <c r="O85" i="6"/>
  <c r="P85" i="6" s="1"/>
  <c r="Q85" i="6" s="1"/>
  <c r="S85" i="6" s="1"/>
  <c r="U85" i="6" s="1"/>
  <c r="AT85" i="6" s="1"/>
  <c r="AX85" i="6" s="1"/>
  <c r="AY85" i="6" s="1"/>
  <c r="P34" i="26"/>
  <c r="Q34" i="26" s="1"/>
  <c r="S34" i="26" s="1"/>
  <c r="U34" i="26" s="1"/>
  <c r="AQ34" i="26" s="1"/>
  <c r="AU34" i="26" s="1"/>
  <c r="O35" i="26"/>
  <c r="P81" i="25"/>
  <c r="Q81" i="25" s="1"/>
  <c r="S81" i="25" s="1"/>
  <c r="U81" i="25" s="1"/>
  <c r="AT81" i="25" s="1"/>
  <c r="AX81" i="25" s="1"/>
  <c r="BA97" i="30"/>
  <c r="AX97" i="30"/>
  <c r="P65" i="21"/>
  <c r="Q65" i="21" s="1"/>
  <c r="S65" i="21" s="1"/>
  <c r="U65" i="21" s="1"/>
  <c r="AB65" i="21" s="1"/>
  <c r="AF65" i="21" s="1"/>
  <c r="O66" i="21"/>
  <c r="P99" i="26"/>
  <c r="Q99" i="26" s="1"/>
  <c r="S99" i="26" s="1"/>
  <c r="U99" i="26" s="1"/>
  <c r="AT99" i="26" s="1"/>
  <c r="P112" i="5"/>
  <c r="Q112" i="5" s="1"/>
  <c r="S112" i="5" s="1"/>
  <c r="U112" i="5" s="1"/>
  <c r="AT112" i="5" s="1"/>
  <c r="AX112" i="5" s="1"/>
  <c r="P99" i="12"/>
  <c r="Q99" i="12" s="1"/>
  <c r="S99" i="12" s="1"/>
  <c r="U99" i="12" s="1"/>
  <c r="AT99" i="12" s="1"/>
  <c r="P111" i="30"/>
  <c r="Q111" i="30" s="1"/>
  <c r="S111" i="30" s="1"/>
  <c r="U111" i="30" s="1"/>
  <c r="AT111" i="30" s="1"/>
  <c r="AX111" i="30" s="1"/>
  <c r="O112" i="30"/>
  <c r="P35" i="20"/>
  <c r="Q35" i="20" s="1"/>
  <c r="S35" i="20" s="1"/>
  <c r="U35" i="20" s="1"/>
  <c r="AQ35" i="20" s="1"/>
  <c r="AU35" i="20" s="1"/>
  <c r="O36" i="20"/>
  <c r="P50" i="3"/>
  <c r="Q50" i="3" s="1"/>
  <c r="S50" i="3" s="1"/>
  <c r="U50" i="3" s="1"/>
  <c r="AQ50" i="3" s="1"/>
  <c r="AU50" i="3" s="1"/>
  <c r="O51" i="3"/>
  <c r="P52" i="14" l="1"/>
  <c r="Q52" i="14" s="1"/>
  <c r="S52" i="14" s="1"/>
  <c r="U52" i="14" s="1"/>
  <c r="AQ52" i="14" s="1"/>
  <c r="AU52" i="14" s="1"/>
  <c r="P37" i="16"/>
  <c r="Q37" i="16" s="1"/>
  <c r="S37" i="16" s="1"/>
  <c r="U37" i="16" s="1"/>
  <c r="AQ37" i="16" s="1"/>
  <c r="AU37" i="16" s="1"/>
  <c r="O38" i="16"/>
  <c r="P38" i="16" s="1"/>
  <c r="Q38" i="16" s="1"/>
  <c r="S38" i="16" s="1"/>
  <c r="U38" i="16" s="1"/>
  <c r="AQ38" i="16" s="1"/>
  <c r="AU38" i="16" s="1"/>
  <c r="AV38" i="16" s="1"/>
  <c r="P37" i="10"/>
  <c r="Q37" i="10" s="1"/>
  <c r="S37" i="10" s="1"/>
  <c r="U37" i="10" s="1"/>
  <c r="AQ37" i="10" s="1"/>
  <c r="AU37" i="10" s="1"/>
  <c r="P68" i="5"/>
  <c r="Q68" i="5" s="1"/>
  <c r="S68" i="5" s="1"/>
  <c r="U68" i="5" s="1"/>
  <c r="AB68" i="5" s="1"/>
  <c r="AF68" i="5" s="1"/>
  <c r="P112" i="30"/>
  <c r="Q112" i="30" s="1"/>
  <c r="S112" i="30" s="1"/>
  <c r="U112" i="30" s="1"/>
  <c r="AT112" i="30" s="1"/>
  <c r="AX112" i="30" s="1"/>
  <c r="O113" i="30"/>
  <c r="N52" i="3"/>
  <c r="P51" i="3"/>
  <c r="Q51" i="3" s="1"/>
  <c r="S51" i="3" s="1"/>
  <c r="U51" i="3" s="1"/>
  <c r="AQ51" i="3" s="1"/>
  <c r="AU51" i="3" s="1"/>
  <c r="O52" i="3"/>
  <c r="P82" i="22"/>
  <c r="Q82" i="22" s="1"/>
  <c r="S82" i="22" s="1"/>
  <c r="U82" i="22" s="1"/>
  <c r="AT82" i="22" s="1"/>
  <c r="AX82" i="22" s="1"/>
  <c r="O83" i="22"/>
  <c r="P98" i="10"/>
  <c r="Q98" i="10" s="1"/>
  <c r="S98" i="10" s="1"/>
  <c r="U98" i="10" s="1"/>
  <c r="AT98" i="10" s="1"/>
  <c r="O99" i="10"/>
  <c r="P98" i="20"/>
  <c r="Q98" i="20" s="1"/>
  <c r="S98" i="20" s="1"/>
  <c r="U98" i="20" s="1"/>
  <c r="AT98" i="20" s="1"/>
  <c r="O99" i="20"/>
  <c r="P83" i="9"/>
  <c r="Q83" i="9" s="1"/>
  <c r="S83" i="9" s="1"/>
  <c r="U83" i="9" s="1"/>
  <c r="AT83" i="9" s="1"/>
  <c r="AX83" i="9" s="1"/>
  <c r="P82" i="11"/>
  <c r="Q82" i="11" s="1"/>
  <c r="S82" i="11" s="1"/>
  <c r="U82" i="11" s="1"/>
  <c r="AT82" i="11" s="1"/>
  <c r="AX82" i="11" s="1"/>
  <c r="O83" i="11"/>
  <c r="BA99" i="27"/>
  <c r="AX99" i="27"/>
  <c r="P35" i="23"/>
  <c r="Q35" i="23" s="1"/>
  <c r="S35" i="23" s="1"/>
  <c r="U35" i="23" s="1"/>
  <c r="AQ35" i="23" s="1"/>
  <c r="AU35" i="23" s="1"/>
  <c r="O36" i="23"/>
  <c r="BA100" i="2"/>
  <c r="AX100" i="2"/>
  <c r="P82" i="3"/>
  <c r="Q82" i="3" s="1"/>
  <c r="S82" i="3" s="1"/>
  <c r="U82" i="3" s="1"/>
  <c r="AT82" i="3" s="1"/>
  <c r="AX82" i="3" s="1"/>
  <c r="P34" i="4"/>
  <c r="Q34" i="4" s="1"/>
  <c r="S34" i="4" s="1"/>
  <c r="U34" i="4" s="1"/>
  <c r="AQ34" i="4" s="1"/>
  <c r="AU34" i="4" s="1"/>
  <c r="O35" i="4"/>
  <c r="N100" i="26"/>
  <c r="O100" i="26" s="1"/>
  <c r="O82" i="25"/>
  <c r="P65" i="6"/>
  <c r="Q65" i="6" s="1"/>
  <c r="S65" i="6" s="1"/>
  <c r="U65" i="6" s="1"/>
  <c r="AB65" i="6" s="1"/>
  <c r="AF65" i="6" s="1"/>
  <c r="O66" i="6"/>
  <c r="O99" i="24"/>
  <c r="P97" i="17"/>
  <c r="Q97" i="17" s="1"/>
  <c r="S97" i="17" s="1"/>
  <c r="U97" i="17" s="1"/>
  <c r="AT97" i="17" s="1"/>
  <c r="AX97" i="10"/>
  <c r="BA97" i="10"/>
  <c r="P97" i="3"/>
  <c r="Q97" i="3" s="1"/>
  <c r="S97" i="3" s="1"/>
  <c r="U97" i="3" s="1"/>
  <c r="AT97" i="3" s="1"/>
  <c r="O98" i="3"/>
  <c r="N84" i="7"/>
  <c r="P83" i="7"/>
  <c r="Q83" i="7" s="1"/>
  <c r="S83" i="7" s="1"/>
  <c r="U83" i="7" s="1"/>
  <c r="AT83" i="7" s="1"/>
  <c r="AX83" i="7" s="1"/>
  <c r="O84" i="7"/>
  <c r="P97" i="6"/>
  <c r="Q97" i="6" s="1"/>
  <c r="S97" i="6" s="1"/>
  <c r="U97" i="6" s="1"/>
  <c r="AT97" i="6" s="1"/>
  <c r="O98" i="6"/>
  <c r="O50" i="18"/>
  <c r="P49" i="8"/>
  <c r="Q49" i="8" s="1"/>
  <c r="S49" i="8" s="1"/>
  <c r="U49" i="8" s="1"/>
  <c r="AQ49" i="8" s="1"/>
  <c r="AU49" i="8" s="1"/>
  <c r="O97" i="8"/>
  <c r="O98" i="18"/>
  <c r="O67" i="22"/>
  <c r="O52" i="7"/>
  <c r="O85" i="31"/>
  <c r="P85" i="31" s="1"/>
  <c r="Q85" i="31" s="1"/>
  <c r="S85" i="31" s="1"/>
  <c r="U85" i="31" s="1"/>
  <c r="AT85" i="31" s="1"/>
  <c r="AX85" i="31" s="1"/>
  <c r="AY85" i="31" s="1"/>
  <c r="O36" i="25"/>
  <c r="N100" i="27"/>
  <c r="N84" i="27"/>
  <c r="P83" i="27"/>
  <c r="Q83" i="27" s="1"/>
  <c r="S83" i="27" s="1"/>
  <c r="U83" i="27" s="1"/>
  <c r="AT83" i="27" s="1"/>
  <c r="AX83" i="27" s="1"/>
  <c r="O84" i="27"/>
  <c r="O50" i="15"/>
  <c r="P66" i="13"/>
  <c r="Q66" i="13" s="1"/>
  <c r="S66" i="13" s="1"/>
  <c r="U66" i="13" s="1"/>
  <c r="AB66" i="13" s="1"/>
  <c r="AF66" i="13" s="1"/>
  <c r="P34" i="31"/>
  <c r="Q34" i="31" s="1"/>
  <c r="S34" i="31" s="1"/>
  <c r="U34" i="31" s="1"/>
  <c r="AQ34" i="31" s="1"/>
  <c r="AU34" i="31" s="1"/>
  <c r="O35" i="31"/>
  <c r="O65" i="4"/>
  <c r="O65" i="28"/>
  <c r="O36" i="9"/>
  <c r="O82" i="5"/>
  <c r="N84" i="19"/>
  <c r="N68" i="26"/>
  <c r="O68" i="26" s="1"/>
  <c r="O37" i="17"/>
  <c r="O38" i="28"/>
  <c r="P38" i="28" s="1"/>
  <c r="Q38" i="28" s="1"/>
  <c r="S38" i="28" s="1"/>
  <c r="U38" i="28" s="1"/>
  <c r="AQ38" i="28" s="1"/>
  <c r="AU38" i="28" s="1"/>
  <c r="AV38" i="28" s="1"/>
  <c r="P67" i="29"/>
  <c r="Q67" i="29" s="1"/>
  <c r="S67" i="29" s="1"/>
  <c r="U67" i="29" s="1"/>
  <c r="AB67" i="29" s="1"/>
  <c r="AF67" i="29" s="1"/>
  <c r="N68" i="29"/>
  <c r="O68" i="29"/>
  <c r="P50" i="19"/>
  <c r="Q50" i="19" s="1"/>
  <c r="S50" i="19" s="1"/>
  <c r="U50" i="19" s="1"/>
  <c r="AQ50" i="19" s="1"/>
  <c r="AU50" i="19" s="1"/>
  <c r="P34" i="2"/>
  <c r="Q34" i="2" s="1"/>
  <c r="S34" i="2" s="1"/>
  <c r="U34" i="2" s="1"/>
  <c r="AQ34" i="2" s="1"/>
  <c r="AU34" i="2" s="1"/>
  <c r="O35" i="2"/>
  <c r="AX98" i="7"/>
  <c r="BA98" i="7"/>
  <c r="AX96" i="8"/>
  <c r="BA96" i="8"/>
  <c r="BA97" i="18"/>
  <c r="AX97" i="18"/>
  <c r="P113" i="29"/>
  <c r="Q113" i="29" s="1"/>
  <c r="S113" i="29" s="1"/>
  <c r="U113" i="29" s="1"/>
  <c r="AT113" i="29" s="1"/>
  <c r="AX113" i="29" s="1"/>
  <c r="O114" i="29"/>
  <c r="P49" i="21"/>
  <c r="Q49" i="21" s="1"/>
  <c r="S49" i="21" s="1"/>
  <c r="U49" i="21" s="1"/>
  <c r="AQ49" i="21" s="1"/>
  <c r="AU49" i="21" s="1"/>
  <c r="P50" i="9"/>
  <c r="Q50" i="9" s="1"/>
  <c r="S50" i="9" s="1"/>
  <c r="U50" i="9" s="1"/>
  <c r="AQ50" i="9" s="1"/>
  <c r="AU50" i="9" s="1"/>
  <c r="O51" i="9"/>
  <c r="P35" i="12"/>
  <c r="Q35" i="12" s="1"/>
  <c r="S35" i="12" s="1"/>
  <c r="U35" i="12" s="1"/>
  <c r="AQ35" i="12" s="1"/>
  <c r="AU35" i="12" s="1"/>
  <c r="P65" i="16"/>
  <c r="Q65" i="16" s="1"/>
  <c r="S65" i="16" s="1"/>
  <c r="U65" i="16" s="1"/>
  <c r="AB65" i="16" s="1"/>
  <c r="AF65" i="16" s="1"/>
  <c r="N84" i="2"/>
  <c r="P83" i="2"/>
  <c r="Q83" i="2" s="1"/>
  <c r="S83" i="2" s="1"/>
  <c r="U83" i="2" s="1"/>
  <c r="AT83" i="2" s="1"/>
  <c r="AX83" i="2" s="1"/>
  <c r="O84" i="2"/>
  <c r="AY101" i="9"/>
  <c r="P34" i="5"/>
  <c r="Q34" i="5" s="1"/>
  <c r="S34" i="5" s="1"/>
  <c r="U34" i="5" s="1"/>
  <c r="AQ34" i="5" s="1"/>
  <c r="AU34" i="5" s="1"/>
  <c r="BA99" i="26"/>
  <c r="AX99" i="26"/>
  <c r="BA98" i="24"/>
  <c r="AX98" i="24"/>
  <c r="N84" i="21"/>
  <c r="O84" i="21" s="1"/>
  <c r="P83" i="21"/>
  <c r="Q83" i="21" s="1"/>
  <c r="S83" i="21" s="1"/>
  <c r="U83" i="21" s="1"/>
  <c r="AT83" i="21" s="1"/>
  <c r="AX83" i="21" s="1"/>
  <c r="P36" i="20"/>
  <c r="Q36" i="20" s="1"/>
  <c r="S36" i="20" s="1"/>
  <c r="U36" i="20" s="1"/>
  <c r="AQ36" i="20" s="1"/>
  <c r="AU36" i="20" s="1"/>
  <c r="P35" i="26"/>
  <c r="Q35" i="26" s="1"/>
  <c r="S35" i="26" s="1"/>
  <c r="U35" i="26" s="1"/>
  <c r="AQ35" i="26" s="1"/>
  <c r="AU35" i="26" s="1"/>
  <c r="P66" i="1"/>
  <c r="Q66" i="1" s="1"/>
  <c r="S66" i="1" s="1"/>
  <c r="U66" i="1" s="1"/>
  <c r="AB66" i="1" s="1"/>
  <c r="AF66" i="1" s="1"/>
  <c r="O67" i="1"/>
  <c r="P35" i="3"/>
  <c r="Q35" i="3" s="1"/>
  <c r="S35" i="3" s="1"/>
  <c r="U35" i="3" s="1"/>
  <c r="AQ35" i="3" s="1"/>
  <c r="AU35" i="3" s="1"/>
  <c r="P50" i="27"/>
  <c r="Q50" i="27" s="1"/>
  <c r="S50" i="27" s="1"/>
  <c r="U50" i="27" s="1"/>
  <c r="AQ50" i="27" s="1"/>
  <c r="AU50" i="27" s="1"/>
  <c r="P98" i="11"/>
  <c r="Q98" i="11" s="1"/>
  <c r="S98" i="11" s="1"/>
  <c r="U98" i="11" s="1"/>
  <c r="AT98" i="11" s="1"/>
  <c r="N52" i="16"/>
  <c r="P51" i="16"/>
  <c r="Q51" i="16" s="1"/>
  <c r="S51" i="16" s="1"/>
  <c r="U51" i="16" s="1"/>
  <c r="AQ51" i="16" s="1"/>
  <c r="AU51" i="16" s="1"/>
  <c r="O52" i="16"/>
  <c r="P97" i="15"/>
  <c r="Q97" i="15" s="1"/>
  <c r="S97" i="15" s="1"/>
  <c r="U97" i="15" s="1"/>
  <c r="AT97" i="15" s="1"/>
  <c r="O98" i="15"/>
  <c r="O99" i="7"/>
  <c r="P66" i="7"/>
  <c r="Q66" i="7" s="1"/>
  <c r="S66" i="7" s="1"/>
  <c r="U66" i="7" s="1"/>
  <c r="AB66" i="7" s="1"/>
  <c r="AF66" i="7" s="1"/>
  <c r="P34" i="21"/>
  <c r="Q34" i="21" s="1"/>
  <c r="S34" i="21" s="1"/>
  <c r="U34" i="21" s="1"/>
  <c r="AQ34" i="21" s="1"/>
  <c r="AU34" i="21" s="1"/>
  <c r="BA101" i="14"/>
  <c r="AX101" i="14"/>
  <c r="N68" i="20"/>
  <c r="O68" i="20" s="1"/>
  <c r="P35" i="13"/>
  <c r="Q35" i="13" s="1"/>
  <c r="S35" i="13" s="1"/>
  <c r="U35" i="13" s="1"/>
  <c r="AQ35" i="13" s="1"/>
  <c r="AU35" i="13" s="1"/>
  <c r="O36" i="13"/>
  <c r="P35" i="11"/>
  <c r="Q35" i="11" s="1"/>
  <c r="S35" i="11" s="1"/>
  <c r="U35" i="11" s="1"/>
  <c r="AQ35" i="11" s="1"/>
  <c r="AU35" i="11" s="1"/>
  <c r="O36" i="11"/>
  <c r="P50" i="2"/>
  <c r="Q50" i="2" s="1"/>
  <c r="S50" i="2" s="1"/>
  <c r="U50" i="2" s="1"/>
  <c r="AQ50" i="2" s="1"/>
  <c r="AU50" i="2" s="1"/>
  <c r="O51" i="2"/>
  <c r="P99" i="23"/>
  <c r="Q99" i="23" s="1"/>
  <c r="S99" i="23" s="1"/>
  <c r="U99" i="23" s="1"/>
  <c r="AT99" i="23" s="1"/>
  <c r="N100" i="23"/>
  <c r="O100" i="23" s="1"/>
  <c r="N52" i="13"/>
  <c r="O52" i="13" s="1"/>
  <c r="P99" i="1"/>
  <c r="Q99" i="1" s="1"/>
  <c r="S99" i="1" s="1"/>
  <c r="U99" i="1" s="1"/>
  <c r="AT99" i="1" s="1"/>
  <c r="P35" i="30"/>
  <c r="Q35" i="30" s="1"/>
  <c r="S35" i="30" s="1"/>
  <c r="U35" i="30" s="1"/>
  <c r="AQ35" i="30" s="1"/>
  <c r="AU35" i="30" s="1"/>
  <c r="P36" i="1"/>
  <c r="Q36" i="1" s="1"/>
  <c r="S36" i="1" s="1"/>
  <c r="U36" i="1" s="1"/>
  <c r="AQ36" i="1" s="1"/>
  <c r="AU36" i="1" s="1"/>
  <c r="P36" i="8"/>
  <c r="Q36" i="8" s="1"/>
  <c r="S36" i="8" s="1"/>
  <c r="U36" i="8" s="1"/>
  <c r="AQ36" i="8" s="1"/>
  <c r="AU36" i="8" s="1"/>
  <c r="N37" i="8"/>
  <c r="O37" i="8" s="1"/>
  <c r="P35" i="14"/>
  <c r="Q35" i="14" s="1"/>
  <c r="S35" i="14" s="1"/>
  <c r="U35" i="14" s="1"/>
  <c r="AQ35" i="14" s="1"/>
  <c r="AU35" i="14" s="1"/>
  <c r="BB101" i="9"/>
  <c r="P35" i="6"/>
  <c r="Q35" i="6" s="1"/>
  <c r="S35" i="6" s="1"/>
  <c r="U35" i="6" s="1"/>
  <c r="AQ35" i="6" s="1"/>
  <c r="AU35" i="6" s="1"/>
  <c r="O36" i="6"/>
  <c r="N84" i="13"/>
  <c r="O84" i="13" s="1"/>
  <c r="P51" i="20"/>
  <c r="Q51" i="20" s="1"/>
  <c r="S51" i="20" s="1"/>
  <c r="U51" i="20" s="1"/>
  <c r="AQ51" i="20" s="1"/>
  <c r="AU51" i="20" s="1"/>
  <c r="BA101" i="21"/>
  <c r="AX101" i="21"/>
  <c r="P98" i="30"/>
  <c r="Q98" i="30" s="1"/>
  <c r="S98" i="30" s="1"/>
  <c r="U98" i="30" s="1"/>
  <c r="AT98" i="30" s="1"/>
  <c r="O99" i="30"/>
  <c r="BA99" i="12"/>
  <c r="AX99" i="12"/>
  <c r="P82" i="24"/>
  <c r="Q82" i="24" s="1"/>
  <c r="S82" i="24" s="1"/>
  <c r="U82" i="24" s="1"/>
  <c r="AT82" i="24" s="1"/>
  <c r="AX82" i="24" s="1"/>
  <c r="O83" i="24"/>
  <c r="P50" i="29"/>
  <c r="Q50" i="29" s="1"/>
  <c r="S50" i="29" s="1"/>
  <c r="U50" i="29" s="1"/>
  <c r="AQ50" i="29" s="1"/>
  <c r="AU50" i="29" s="1"/>
  <c r="O51" i="29"/>
  <c r="P67" i="2"/>
  <c r="Q67" i="2" s="1"/>
  <c r="S67" i="2" s="1"/>
  <c r="U67" i="2" s="1"/>
  <c r="AB67" i="2" s="1"/>
  <c r="AF67" i="2" s="1"/>
  <c r="N68" i="2"/>
  <c r="O68" i="2" s="1"/>
  <c r="P98" i="16"/>
  <c r="Q98" i="16" s="1"/>
  <c r="S98" i="16" s="1"/>
  <c r="U98" i="16" s="1"/>
  <c r="AT98" i="16" s="1"/>
  <c r="N100" i="12"/>
  <c r="O100" i="12" s="1"/>
  <c r="P66" i="21"/>
  <c r="Q66" i="21" s="1"/>
  <c r="S66" i="21" s="1"/>
  <c r="U66" i="21" s="1"/>
  <c r="AB66" i="21" s="1"/>
  <c r="AF66" i="21" s="1"/>
  <c r="O67" i="21"/>
  <c r="O113" i="5"/>
  <c r="N52" i="5"/>
  <c r="O52" i="5" s="1"/>
  <c r="P98" i="5"/>
  <c r="Q98" i="5" s="1"/>
  <c r="S98" i="5" s="1"/>
  <c r="U98" i="5" s="1"/>
  <c r="AT98" i="5" s="1"/>
  <c r="O99" i="5"/>
  <c r="O37" i="29"/>
  <c r="P100" i="19"/>
  <c r="Q100" i="19" s="1"/>
  <c r="S100" i="19" s="1"/>
  <c r="U100" i="19" s="1"/>
  <c r="AT100" i="19" s="1"/>
  <c r="O101" i="19"/>
  <c r="P101" i="19" s="1"/>
  <c r="Q101" i="19" s="1"/>
  <c r="S101" i="19" s="1"/>
  <c r="U101" i="19" s="1"/>
  <c r="AT101" i="19" s="1"/>
  <c r="O69" i="3"/>
  <c r="P69" i="3" s="1"/>
  <c r="Q69" i="3" s="1"/>
  <c r="S69" i="3" s="1"/>
  <c r="U69" i="3" s="1"/>
  <c r="AB69" i="3" s="1"/>
  <c r="AF69" i="3" s="1"/>
  <c r="AG69" i="3" s="1"/>
  <c r="O51" i="24"/>
  <c r="P98" i="22"/>
  <c r="Q98" i="22" s="1"/>
  <c r="S98" i="22" s="1"/>
  <c r="U98" i="22" s="1"/>
  <c r="AT98" i="22" s="1"/>
  <c r="P35" i="15"/>
  <c r="Q35" i="15" s="1"/>
  <c r="S35" i="15" s="1"/>
  <c r="U35" i="15" s="1"/>
  <c r="AQ35" i="15" s="1"/>
  <c r="AU35" i="15" s="1"/>
  <c r="O36" i="15"/>
  <c r="P66" i="15"/>
  <c r="Q66" i="15" s="1"/>
  <c r="S66" i="15" s="1"/>
  <c r="U66" i="15" s="1"/>
  <c r="AB66" i="15" s="1"/>
  <c r="AF66" i="15" s="1"/>
  <c r="P82" i="16"/>
  <c r="Q82" i="16" s="1"/>
  <c r="S82" i="16" s="1"/>
  <c r="U82" i="16" s="1"/>
  <c r="AT82" i="16" s="1"/>
  <c r="AX82" i="16" s="1"/>
  <c r="P68" i="9"/>
  <c r="Q68" i="9" s="1"/>
  <c r="S68" i="9" s="1"/>
  <c r="U68" i="9" s="1"/>
  <c r="AB68" i="9" s="1"/>
  <c r="AF68" i="9" s="1"/>
  <c r="AX100" i="14"/>
  <c r="BA100" i="14"/>
  <c r="O69" i="27"/>
  <c r="P69" i="27" s="1"/>
  <c r="Q69" i="27" s="1"/>
  <c r="S69" i="27" s="1"/>
  <c r="U69" i="27" s="1"/>
  <c r="AB69" i="27" s="1"/>
  <c r="AF69" i="27" s="1"/>
  <c r="AG69" i="27" s="1"/>
  <c r="O82" i="20"/>
  <c r="O50" i="22"/>
  <c r="O84" i="15"/>
  <c r="P34" i="24"/>
  <c r="Q34" i="24" s="1"/>
  <c r="S34" i="24" s="1"/>
  <c r="U34" i="24" s="1"/>
  <c r="AQ34" i="24" s="1"/>
  <c r="AU34" i="24" s="1"/>
  <c r="N68" i="11"/>
  <c r="O68" i="11" s="1"/>
  <c r="P67" i="11"/>
  <c r="Q67" i="11" s="1"/>
  <c r="S67" i="11" s="1"/>
  <c r="U67" i="11" s="1"/>
  <c r="AB67" i="11" s="1"/>
  <c r="AF67" i="11" s="1"/>
  <c r="P96" i="28"/>
  <c r="Q96" i="28" s="1"/>
  <c r="S96" i="28" s="1"/>
  <c r="U96" i="28" s="1"/>
  <c r="AT96" i="28" s="1"/>
  <c r="O97" i="28"/>
  <c r="P66" i="31"/>
  <c r="Q66" i="31" s="1"/>
  <c r="S66" i="31" s="1"/>
  <c r="U66" i="31" s="1"/>
  <c r="AB66" i="31" s="1"/>
  <c r="AF66" i="31" s="1"/>
  <c r="O67" i="31"/>
  <c r="P82" i="17"/>
  <c r="Q82" i="17" s="1"/>
  <c r="S82" i="17" s="1"/>
  <c r="U82" i="17" s="1"/>
  <c r="AT82" i="17" s="1"/>
  <c r="AX82" i="17" s="1"/>
  <c r="O83" i="17"/>
  <c r="O50" i="25"/>
  <c r="O67" i="12"/>
  <c r="O83" i="23"/>
  <c r="N52" i="17"/>
  <c r="O52" i="17" s="1"/>
  <c r="O51" i="11"/>
  <c r="O83" i="8"/>
  <c r="O67" i="18"/>
  <c r="O84" i="28"/>
  <c r="AX100" i="21"/>
  <c r="BA100" i="21"/>
  <c r="P34" i="27"/>
  <c r="Q34" i="27" s="1"/>
  <c r="S34" i="27" s="1"/>
  <c r="U34" i="27" s="1"/>
  <c r="AQ34" i="27" s="1"/>
  <c r="AU34" i="27" s="1"/>
  <c r="O35" i="27"/>
  <c r="P65" i="17"/>
  <c r="Q65" i="17" s="1"/>
  <c r="S65" i="17" s="1"/>
  <c r="U65" i="17" s="1"/>
  <c r="AB65" i="17" s="1"/>
  <c r="AF65" i="17" s="1"/>
  <c r="O66" i="17"/>
  <c r="O51" i="23"/>
  <c r="P66" i="25"/>
  <c r="Q66" i="25" s="1"/>
  <c r="S66" i="25" s="1"/>
  <c r="U66" i="25" s="1"/>
  <c r="AB66" i="25" s="1"/>
  <c r="AF66" i="25" s="1"/>
  <c r="P81" i="12"/>
  <c r="Q81" i="12" s="1"/>
  <c r="S81" i="12" s="1"/>
  <c r="U81" i="12" s="1"/>
  <c r="AT81" i="12" s="1"/>
  <c r="AX81" i="12" s="1"/>
  <c r="O82" i="12"/>
  <c r="P97" i="31"/>
  <c r="Q97" i="31" s="1"/>
  <c r="S97" i="31" s="1"/>
  <c r="U97" i="31" s="1"/>
  <c r="AT97" i="31" s="1"/>
  <c r="O99" i="13"/>
  <c r="O114" i="28"/>
  <c r="O36" i="22"/>
  <c r="O83" i="30"/>
  <c r="O98" i="4"/>
  <c r="O100" i="27"/>
  <c r="O101" i="2"/>
  <c r="P101" i="2" s="1"/>
  <c r="Q101" i="2" s="1"/>
  <c r="S101" i="2" s="1"/>
  <c r="U101" i="2" s="1"/>
  <c r="AT101" i="2" s="1"/>
  <c r="O49" i="12"/>
  <c r="N84" i="29"/>
  <c r="P83" i="29"/>
  <c r="Q83" i="29" s="1"/>
  <c r="S83" i="29" s="1"/>
  <c r="U83" i="29" s="1"/>
  <c r="AT83" i="29" s="1"/>
  <c r="AX83" i="29" s="1"/>
  <c r="O84" i="29"/>
  <c r="P65" i="23"/>
  <c r="Q65" i="23" s="1"/>
  <c r="S65" i="23" s="1"/>
  <c r="U65" i="23" s="1"/>
  <c r="AB65" i="23" s="1"/>
  <c r="AF65" i="23" s="1"/>
  <c r="O66" i="23"/>
  <c r="O81" i="14"/>
  <c r="P49" i="10"/>
  <c r="Q49" i="10" s="1"/>
  <c r="S49" i="10" s="1"/>
  <c r="U49" i="10" s="1"/>
  <c r="AQ49" i="10" s="1"/>
  <c r="AU49" i="10" s="1"/>
  <c r="O50" i="10"/>
  <c r="N37" i="18"/>
  <c r="O37" i="18" s="1"/>
  <c r="P36" i="18"/>
  <c r="Q36" i="18" s="1"/>
  <c r="S36" i="18" s="1"/>
  <c r="U36" i="18" s="1"/>
  <c r="AQ36" i="18" s="1"/>
  <c r="AU36" i="18" s="1"/>
  <c r="O84" i="19"/>
  <c r="O98" i="25"/>
  <c r="N84" i="1"/>
  <c r="O84" i="1" s="1"/>
  <c r="P83" i="1"/>
  <c r="Q83" i="1" s="1"/>
  <c r="S83" i="1" s="1"/>
  <c r="U83" i="1" s="1"/>
  <c r="AT83" i="1" s="1"/>
  <c r="AX83" i="1" s="1"/>
  <c r="O65" i="19"/>
  <c r="O85" i="10"/>
  <c r="P85" i="10" s="1"/>
  <c r="Q85" i="10" s="1"/>
  <c r="S85" i="10" s="1"/>
  <c r="U85" i="10" s="1"/>
  <c r="AT85" i="10" s="1"/>
  <c r="AX85" i="10" s="1"/>
  <c r="AY85" i="10" s="1"/>
  <c r="BA98" i="13"/>
  <c r="AX98" i="13"/>
  <c r="N52" i="6"/>
  <c r="O52" i="6" s="1"/>
  <c r="P51" i="6"/>
  <c r="Q51" i="6" s="1"/>
  <c r="S51" i="6" s="1"/>
  <c r="U51" i="6" s="1"/>
  <c r="AQ51" i="6" s="1"/>
  <c r="AU51" i="6" s="1"/>
  <c r="P52" i="26"/>
  <c r="Q52" i="26" s="1"/>
  <c r="S52" i="26" s="1"/>
  <c r="U52" i="26" s="1"/>
  <c r="AQ52" i="26" s="1"/>
  <c r="AU52" i="26" s="1"/>
  <c r="O53" i="26"/>
  <c r="P53" i="26" s="1"/>
  <c r="Q53" i="26" s="1"/>
  <c r="S53" i="26" s="1"/>
  <c r="U53" i="26" s="1"/>
  <c r="AQ53" i="26" s="1"/>
  <c r="AU53" i="26" s="1"/>
  <c r="AV53" i="26" s="1"/>
  <c r="AX97" i="4"/>
  <c r="BA97" i="4"/>
  <c r="P99" i="29"/>
  <c r="Q99" i="29" s="1"/>
  <c r="S99" i="29" s="1"/>
  <c r="U99" i="29" s="1"/>
  <c r="AT99" i="29" s="1"/>
  <c r="P49" i="1"/>
  <c r="Q49" i="1" s="1"/>
  <c r="S49" i="1" s="1"/>
  <c r="U49" i="1" s="1"/>
  <c r="AQ49" i="1" s="1"/>
  <c r="AU49" i="1" s="1"/>
  <c r="P35" i="7"/>
  <c r="Q35" i="7" s="1"/>
  <c r="S35" i="7" s="1"/>
  <c r="U35" i="7" s="1"/>
  <c r="AQ35" i="7" s="1"/>
  <c r="AU35" i="7" s="1"/>
  <c r="N68" i="30"/>
  <c r="P67" i="30"/>
  <c r="Q67" i="30" s="1"/>
  <c r="S67" i="30" s="1"/>
  <c r="U67" i="30" s="1"/>
  <c r="AB67" i="30" s="1"/>
  <c r="AF67" i="30" s="1"/>
  <c r="O68" i="30"/>
  <c r="P52" i="31"/>
  <c r="Q52" i="31" s="1"/>
  <c r="S52" i="31" s="1"/>
  <c r="U52" i="31" s="1"/>
  <c r="AQ52" i="31" s="1"/>
  <c r="AU52" i="31" s="1"/>
  <c r="O53" i="31"/>
  <c r="P53" i="31" s="1"/>
  <c r="Q53" i="31" s="1"/>
  <c r="S53" i="31" s="1"/>
  <c r="U53" i="31" s="1"/>
  <c r="AQ53" i="31" s="1"/>
  <c r="AU53" i="31" s="1"/>
  <c r="AV53" i="31" s="1"/>
  <c r="AX97" i="25"/>
  <c r="BA97" i="25"/>
  <c r="P68" i="14"/>
  <c r="Q68" i="14" s="1"/>
  <c r="S68" i="14" s="1"/>
  <c r="U68" i="14" s="1"/>
  <c r="AB68" i="14" s="1"/>
  <c r="AF68" i="14" s="1"/>
  <c r="O69" i="14"/>
  <c r="P69" i="14" s="1"/>
  <c r="Q69" i="14" s="1"/>
  <c r="S69" i="14" s="1"/>
  <c r="U69" i="14" s="1"/>
  <c r="AB69" i="14" s="1"/>
  <c r="AF69" i="14" s="1"/>
  <c r="AG69" i="14" s="1"/>
  <c r="P67" i="10"/>
  <c r="Q67" i="10" s="1"/>
  <c r="S67" i="10" s="1"/>
  <c r="U67" i="10" s="1"/>
  <c r="AB67" i="10" s="1"/>
  <c r="AF67" i="10" s="1"/>
  <c r="N68" i="10"/>
  <c r="P68" i="11" l="1"/>
  <c r="Q68" i="11" s="1"/>
  <c r="S68" i="11" s="1"/>
  <c r="U68" i="11" s="1"/>
  <c r="AB68" i="11" s="1"/>
  <c r="AF68" i="11" s="1"/>
  <c r="O69" i="11"/>
  <c r="P69" i="11" s="1"/>
  <c r="Q69" i="11" s="1"/>
  <c r="S69" i="11" s="1"/>
  <c r="U69" i="11" s="1"/>
  <c r="AB69" i="11" s="1"/>
  <c r="AF69" i="11" s="1"/>
  <c r="AG69" i="11" s="1"/>
  <c r="P84" i="21"/>
  <c r="Q84" i="21" s="1"/>
  <c r="S84" i="21" s="1"/>
  <c r="U84" i="21" s="1"/>
  <c r="AT84" i="21" s="1"/>
  <c r="AX84" i="21" s="1"/>
  <c r="O85" i="21"/>
  <c r="P85" i="21" s="1"/>
  <c r="Q85" i="21" s="1"/>
  <c r="S85" i="21" s="1"/>
  <c r="U85" i="21" s="1"/>
  <c r="AT85" i="21" s="1"/>
  <c r="AX85" i="21" s="1"/>
  <c r="AY85" i="21" s="1"/>
  <c r="P84" i="1"/>
  <c r="Q84" i="1" s="1"/>
  <c r="S84" i="1" s="1"/>
  <c r="U84" i="1" s="1"/>
  <c r="AT84" i="1" s="1"/>
  <c r="AX84" i="1" s="1"/>
  <c r="P100" i="12"/>
  <c r="Q100" i="12" s="1"/>
  <c r="S100" i="12" s="1"/>
  <c r="U100" i="12" s="1"/>
  <c r="AT100" i="12" s="1"/>
  <c r="O101" i="12"/>
  <c r="P101" i="12" s="1"/>
  <c r="Q101" i="12" s="1"/>
  <c r="S101" i="12" s="1"/>
  <c r="U101" i="12" s="1"/>
  <c r="AT101" i="12" s="1"/>
  <c r="P52" i="13"/>
  <c r="Q52" i="13" s="1"/>
  <c r="S52" i="13" s="1"/>
  <c r="U52" i="13" s="1"/>
  <c r="AQ52" i="13" s="1"/>
  <c r="AU52" i="13" s="1"/>
  <c r="O53" i="13"/>
  <c r="P53" i="13" s="1"/>
  <c r="Q53" i="13" s="1"/>
  <c r="S53" i="13" s="1"/>
  <c r="U53" i="13" s="1"/>
  <c r="AQ53" i="13" s="1"/>
  <c r="AU53" i="13" s="1"/>
  <c r="AV53" i="13" s="1"/>
  <c r="P68" i="2"/>
  <c r="Q68" i="2" s="1"/>
  <c r="S68" i="2" s="1"/>
  <c r="U68" i="2" s="1"/>
  <c r="AB68" i="2" s="1"/>
  <c r="AF68" i="2" s="1"/>
  <c r="P37" i="8"/>
  <c r="Q37" i="8" s="1"/>
  <c r="S37" i="8" s="1"/>
  <c r="U37" i="8" s="1"/>
  <c r="AQ37" i="8" s="1"/>
  <c r="AU37" i="8" s="1"/>
  <c r="O38" i="8"/>
  <c r="P38" i="8" s="1"/>
  <c r="Q38" i="8" s="1"/>
  <c r="S38" i="8" s="1"/>
  <c r="U38" i="8" s="1"/>
  <c r="AQ38" i="8" s="1"/>
  <c r="AU38" i="8" s="1"/>
  <c r="AV38" i="8" s="1"/>
  <c r="P100" i="23"/>
  <c r="Q100" i="23" s="1"/>
  <c r="S100" i="23" s="1"/>
  <c r="U100" i="23" s="1"/>
  <c r="AT100" i="23" s="1"/>
  <c r="O101" i="23"/>
  <c r="P101" i="23" s="1"/>
  <c r="Q101" i="23" s="1"/>
  <c r="S101" i="23" s="1"/>
  <c r="U101" i="23" s="1"/>
  <c r="AT101" i="23" s="1"/>
  <c r="P84" i="13"/>
  <c r="Q84" i="13" s="1"/>
  <c r="S84" i="13" s="1"/>
  <c r="U84" i="13" s="1"/>
  <c r="AT84" i="13" s="1"/>
  <c r="AX84" i="13" s="1"/>
  <c r="P52" i="6"/>
  <c r="Q52" i="6" s="1"/>
  <c r="S52" i="6" s="1"/>
  <c r="U52" i="6" s="1"/>
  <c r="AQ52" i="6" s="1"/>
  <c r="AU52" i="6" s="1"/>
  <c r="O53" i="6"/>
  <c r="P53" i="6" s="1"/>
  <c r="Q53" i="6" s="1"/>
  <c r="S53" i="6" s="1"/>
  <c r="U53" i="6" s="1"/>
  <c r="AQ53" i="6" s="1"/>
  <c r="AU53" i="6" s="1"/>
  <c r="AV53" i="6" s="1"/>
  <c r="P37" i="18"/>
  <c r="Q37" i="18" s="1"/>
  <c r="S37" i="18" s="1"/>
  <c r="U37" i="18" s="1"/>
  <c r="AQ37" i="18" s="1"/>
  <c r="AU37" i="18" s="1"/>
  <c r="O38" i="18"/>
  <c r="P38" i="18" s="1"/>
  <c r="Q38" i="18" s="1"/>
  <c r="S38" i="18" s="1"/>
  <c r="U38" i="18" s="1"/>
  <c r="AQ38" i="18" s="1"/>
  <c r="AU38" i="18" s="1"/>
  <c r="AV38" i="18" s="1"/>
  <c r="P68" i="20"/>
  <c r="Q68" i="20" s="1"/>
  <c r="S68" i="20" s="1"/>
  <c r="U68" i="20" s="1"/>
  <c r="AB68" i="20" s="1"/>
  <c r="AF68" i="20" s="1"/>
  <c r="P84" i="29"/>
  <c r="Q84" i="29" s="1"/>
  <c r="S84" i="29" s="1"/>
  <c r="U84" i="29" s="1"/>
  <c r="AT84" i="29" s="1"/>
  <c r="AX84" i="29" s="1"/>
  <c r="O85" i="29"/>
  <c r="P85" i="29" s="1"/>
  <c r="Q85" i="29" s="1"/>
  <c r="S85" i="29" s="1"/>
  <c r="U85" i="29" s="1"/>
  <c r="AT85" i="29" s="1"/>
  <c r="AX85" i="29" s="1"/>
  <c r="AY85" i="29" s="1"/>
  <c r="P98" i="4"/>
  <c r="Q98" i="4" s="1"/>
  <c r="S98" i="4" s="1"/>
  <c r="U98" i="4" s="1"/>
  <c r="AT98" i="4" s="1"/>
  <c r="O99" i="4"/>
  <c r="BA97" i="31"/>
  <c r="AX97" i="31"/>
  <c r="P66" i="17"/>
  <c r="Q66" i="17" s="1"/>
  <c r="S66" i="17" s="1"/>
  <c r="U66" i="17" s="1"/>
  <c r="AB66" i="17" s="1"/>
  <c r="AF66" i="17" s="1"/>
  <c r="O67" i="17"/>
  <c r="P84" i="28"/>
  <c r="Q84" i="28" s="1"/>
  <c r="S84" i="28" s="1"/>
  <c r="U84" i="28" s="1"/>
  <c r="AT84" i="28" s="1"/>
  <c r="AX84" i="28" s="1"/>
  <c r="O85" i="28"/>
  <c r="P85" i="28" s="1"/>
  <c r="Q85" i="28" s="1"/>
  <c r="S85" i="28" s="1"/>
  <c r="U85" i="28" s="1"/>
  <c r="AT85" i="28" s="1"/>
  <c r="AX85" i="28" s="1"/>
  <c r="AY85" i="28" s="1"/>
  <c r="N68" i="12"/>
  <c r="P67" i="12"/>
  <c r="Q67" i="12" s="1"/>
  <c r="S67" i="12" s="1"/>
  <c r="U67" i="12" s="1"/>
  <c r="AB67" i="12" s="1"/>
  <c r="AF67" i="12" s="1"/>
  <c r="P97" i="28"/>
  <c r="Q97" i="28" s="1"/>
  <c r="S97" i="28" s="1"/>
  <c r="U97" i="28" s="1"/>
  <c r="AT97" i="28" s="1"/>
  <c r="P52" i="5"/>
  <c r="Q52" i="5" s="1"/>
  <c r="S52" i="5" s="1"/>
  <c r="U52" i="5" s="1"/>
  <c r="AQ52" i="5" s="1"/>
  <c r="AU52" i="5" s="1"/>
  <c r="O53" i="5"/>
  <c r="P53" i="5" s="1"/>
  <c r="Q53" i="5" s="1"/>
  <c r="S53" i="5" s="1"/>
  <c r="U53" i="5" s="1"/>
  <c r="AQ53" i="5" s="1"/>
  <c r="AU53" i="5" s="1"/>
  <c r="AV53" i="5" s="1"/>
  <c r="AX98" i="16"/>
  <c r="BA98" i="16"/>
  <c r="P83" i="24"/>
  <c r="Q83" i="24" s="1"/>
  <c r="S83" i="24" s="1"/>
  <c r="U83" i="24" s="1"/>
  <c r="AT83" i="24" s="1"/>
  <c r="AX83" i="24" s="1"/>
  <c r="AY101" i="21"/>
  <c r="N37" i="6"/>
  <c r="P36" i="6"/>
  <c r="Q36" i="6" s="1"/>
  <c r="S36" i="6" s="1"/>
  <c r="U36" i="6" s="1"/>
  <c r="AQ36" i="6" s="1"/>
  <c r="AU36" i="6" s="1"/>
  <c r="O37" i="6"/>
  <c r="P36" i="13"/>
  <c r="Q36" i="13" s="1"/>
  <c r="S36" i="13" s="1"/>
  <c r="U36" i="13" s="1"/>
  <c r="AQ36" i="13" s="1"/>
  <c r="AU36" i="13" s="1"/>
  <c r="N37" i="13"/>
  <c r="O37" i="13"/>
  <c r="P52" i="16"/>
  <c r="Q52" i="16" s="1"/>
  <c r="S52" i="16" s="1"/>
  <c r="U52" i="16" s="1"/>
  <c r="AQ52" i="16" s="1"/>
  <c r="AU52" i="16" s="1"/>
  <c r="P68" i="26"/>
  <c r="Q68" i="26" s="1"/>
  <c r="S68" i="26" s="1"/>
  <c r="U68" i="26" s="1"/>
  <c r="AB68" i="26" s="1"/>
  <c r="AF68" i="26" s="1"/>
  <c r="P65" i="4"/>
  <c r="Q65" i="4" s="1"/>
  <c r="S65" i="4" s="1"/>
  <c r="U65" i="4" s="1"/>
  <c r="AB65" i="4" s="1"/>
  <c r="AF65" i="4" s="1"/>
  <c r="O66" i="4"/>
  <c r="P50" i="15"/>
  <c r="Q50" i="15" s="1"/>
  <c r="S50" i="15" s="1"/>
  <c r="U50" i="15" s="1"/>
  <c r="AQ50" i="15" s="1"/>
  <c r="AU50" i="15" s="1"/>
  <c r="O50" i="8"/>
  <c r="O98" i="17"/>
  <c r="P100" i="26"/>
  <c r="Q100" i="26" s="1"/>
  <c r="S100" i="26" s="1"/>
  <c r="U100" i="26" s="1"/>
  <c r="AT100" i="26" s="1"/>
  <c r="O101" i="26"/>
  <c r="P101" i="26" s="1"/>
  <c r="Q101" i="26" s="1"/>
  <c r="S101" i="26" s="1"/>
  <c r="U101" i="26" s="1"/>
  <c r="AT101" i="26" s="1"/>
  <c r="N84" i="11"/>
  <c r="P83" i="11"/>
  <c r="Q83" i="11" s="1"/>
  <c r="S83" i="11" s="1"/>
  <c r="U83" i="11" s="1"/>
  <c r="AT83" i="11" s="1"/>
  <c r="AX83" i="11" s="1"/>
  <c r="O84" i="11"/>
  <c r="BA98" i="20"/>
  <c r="AX98" i="20"/>
  <c r="O38" i="10"/>
  <c r="P38" i="10" s="1"/>
  <c r="Q38" i="10" s="1"/>
  <c r="S38" i="10" s="1"/>
  <c r="U38" i="10" s="1"/>
  <c r="AQ38" i="10" s="1"/>
  <c r="AU38" i="10" s="1"/>
  <c r="AV38" i="10" s="1"/>
  <c r="O50" i="1"/>
  <c r="P50" i="10"/>
  <c r="Q50" i="10" s="1"/>
  <c r="S50" i="10" s="1"/>
  <c r="U50" i="10" s="1"/>
  <c r="AQ50" i="10" s="1"/>
  <c r="AU50" i="10" s="1"/>
  <c r="O51" i="10"/>
  <c r="P83" i="30"/>
  <c r="Q83" i="30" s="1"/>
  <c r="S83" i="30" s="1"/>
  <c r="U83" i="30" s="1"/>
  <c r="AT83" i="30" s="1"/>
  <c r="AX83" i="30" s="1"/>
  <c r="P82" i="12"/>
  <c r="Q82" i="12" s="1"/>
  <c r="S82" i="12" s="1"/>
  <c r="U82" i="12" s="1"/>
  <c r="AT82" i="12" s="1"/>
  <c r="AX82" i="12" s="1"/>
  <c r="P67" i="18"/>
  <c r="Q67" i="18" s="1"/>
  <c r="S67" i="18" s="1"/>
  <c r="U67" i="18" s="1"/>
  <c r="AB67" i="18" s="1"/>
  <c r="AF67" i="18" s="1"/>
  <c r="P50" i="25"/>
  <c r="Q50" i="25" s="1"/>
  <c r="S50" i="25" s="1"/>
  <c r="U50" i="25" s="1"/>
  <c r="AQ50" i="25" s="1"/>
  <c r="AU50" i="25" s="1"/>
  <c r="BA96" i="28"/>
  <c r="AX96" i="28"/>
  <c r="P84" i="15"/>
  <c r="Q84" i="15" s="1"/>
  <c r="S84" i="15" s="1"/>
  <c r="U84" i="15" s="1"/>
  <c r="AT84" i="15" s="1"/>
  <c r="AX84" i="15" s="1"/>
  <c r="O85" i="15"/>
  <c r="P85" i="15" s="1"/>
  <c r="Q85" i="15" s="1"/>
  <c r="S85" i="15" s="1"/>
  <c r="U85" i="15" s="1"/>
  <c r="AT85" i="15" s="1"/>
  <c r="AX85" i="15" s="1"/>
  <c r="AY85" i="15" s="1"/>
  <c r="O69" i="9"/>
  <c r="P69" i="9" s="1"/>
  <c r="Q69" i="9" s="1"/>
  <c r="S69" i="9" s="1"/>
  <c r="U69" i="9" s="1"/>
  <c r="AB69" i="9" s="1"/>
  <c r="AF69" i="9" s="1"/>
  <c r="AG69" i="9" s="1"/>
  <c r="P36" i="15"/>
  <c r="Q36" i="15" s="1"/>
  <c r="S36" i="15" s="1"/>
  <c r="U36" i="15" s="1"/>
  <c r="AQ36" i="15" s="1"/>
  <c r="AU36" i="15" s="1"/>
  <c r="AX101" i="19"/>
  <c r="BA101" i="19"/>
  <c r="P113" i="5"/>
  <c r="Q113" i="5" s="1"/>
  <c r="S113" i="5" s="1"/>
  <c r="U113" i="5" s="1"/>
  <c r="AT113" i="5" s="1"/>
  <c r="AX113" i="5" s="1"/>
  <c r="BB101" i="21"/>
  <c r="AX99" i="23"/>
  <c r="BA99" i="23"/>
  <c r="O67" i="7"/>
  <c r="O36" i="3"/>
  <c r="O36" i="12"/>
  <c r="P114" i="29"/>
  <c r="Q114" i="29" s="1"/>
  <c r="S114" i="29" s="1"/>
  <c r="U114" i="29" s="1"/>
  <c r="AT114" i="29" s="1"/>
  <c r="AX114" i="29" s="1"/>
  <c r="P68" i="29"/>
  <c r="Q68" i="29" s="1"/>
  <c r="S68" i="29" s="1"/>
  <c r="U68" i="29" s="1"/>
  <c r="AB68" i="29" s="1"/>
  <c r="AF68" i="29" s="1"/>
  <c r="P84" i="27"/>
  <c r="Q84" i="27" s="1"/>
  <c r="S84" i="27" s="1"/>
  <c r="U84" i="27" s="1"/>
  <c r="AT84" i="27" s="1"/>
  <c r="AX84" i="27" s="1"/>
  <c r="P52" i="7"/>
  <c r="Q52" i="7" s="1"/>
  <c r="S52" i="7" s="1"/>
  <c r="U52" i="7" s="1"/>
  <c r="AQ52" i="7" s="1"/>
  <c r="AU52" i="7" s="1"/>
  <c r="O53" i="7"/>
  <c r="P53" i="7" s="1"/>
  <c r="Q53" i="7" s="1"/>
  <c r="S53" i="7" s="1"/>
  <c r="U53" i="7" s="1"/>
  <c r="AQ53" i="7" s="1"/>
  <c r="AU53" i="7" s="1"/>
  <c r="AV53" i="7" s="1"/>
  <c r="AX97" i="17"/>
  <c r="BA97" i="17"/>
  <c r="N100" i="10"/>
  <c r="P99" i="10"/>
  <c r="Q99" i="10" s="1"/>
  <c r="S99" i="10" s="1"/>
  <c r="U99" i="10" s="1"/>
  <c r="AT99" i="10" s="1"/>
  <c r="O100" i="10"/>
  <c r="P68" i="30"/>
  <c r="Q68" i="30" s="1"/>
  <c r="S68" i="30" s="1"/>
  <c r="U68" i="30" s="1"/>
  <c r="AB68" i="30" s="1"/>
  <c r="AF68" i="30" s="1"/>
  <c r="P98" i="25"/>
  <c r="Q98" i="25" s="1"/>
  <c r="S98" i="25" s="1"/>
  <c r="U98" i="25" s="1"/>
  <c r="AT98" i="25" s="1"/>
  <c r="O99" i="25"/>
  <c r="P36" i="22"/>
  <c r="Q36" i="22" s="1"/>
  <c r="S36" i="22" s="1"/>
  <c r="U36" i="22" s="1"/>
  <c r="AQ36" i="22" s="1"/>
  <c r="AU36" i="22" s="1"/>
  <c r="P35" i="27"/>
  <c r="Q35" i="27" s="1"/>
  <c r="S35" i="27" s="1"/>
  <c r="U35" i="27" s="1"/>
  <c r="AQ35" i="27" s="1"/>
  <c r="AU35" i="27" s="1"/>
  <c r="P83" i="8"/>
  <c r="Q83" i="8" s="1"/>
  <c r="S83" i="8" s="1"/>
  <c r="U83" i="8" s="1"/>
  <c r="AT83" i="8" s="1"/>
  <c r="AX83" i="8" s="1"/>
  <c r="N84" i="17"/>
  <c r="P83" i="17"/>
  <c r="Q83" i="17" s="1"/>
  <c r="S83" i="17" s="1"/>
  <c r="U83" i="17" s="1"/>
  <c r="AT83" i="17" s="1"/>
  <c r="AX83" i="17" s="1"/>
  <c r="P50" i="22"/>
  <c r="Q50" i="22" s="1"/>
  <c r="S50" i="22" s="1"/>
  <c r="U50" i="22" s="1"/>
  <c r="AQ50" i="22" s="1"/>
  <c r="AU50" i="22" s="1"/>
  <c r="AX100" i="19"/>
  <c r="BA100" i="19"/>
  <c r="P67" i="21"/>
  <c r="Q67" i="21" s="1"/>
  <c r="S67" i="21" s="1"/>
  <c r="U67" i="21" s="1"/>
  <c r="AB67" i="21" s="1"/>
  <c r="AF67" i="21" s="1"/>
  <c r="AX99" i="1"/>
  <c r="BA99" i="1"/>
  <c r="N52" i="2"/>
  <c r="P51" i="2"/>
  <c r="Q51" i="2" s="1"/>
  <c r="S51" i="2" s="1"/>
  <c r="U51" i="2" s="1"/>
  <c r="AQ51" i="2" s="1"/>
  <c r="AU51" i="2" s="1"/>
  <c r="O52" i="2"/>
  <c r="P84" i="2"/>
  <c r="Q84" i="2" s="1"/>
  <c r="S84" i="2" s="1"/>
  <c r="U84" i="2" s="1"/>
  <c r="AT84" i="2" s="1"/>
  <c r="AX84" i="2" s="1"/>
  <c r="O85" i="2"/>
  <c r="P85" i="2" s="1"/>
  <c r="Q85" i="2" s="1"/>
  <c r="S85" i="2" s="1"/>
  <c r="U85" i="2" s="1"/>
  <c r="AT85" i="2" s="1"/>
  <c r="AX85" i="2" s="1"/>
  <c r="AY85" i="2" s="1"/>
  <c r="P35" i="31"/>
  <c r="Q35" i="31" s="1"/>
  <c r="S35" i="31" s="1"/>
  <c r="U35" i="31" s="1"/>
  <c r="AQ35" i="31" s="1"/>
  <c r="AU35" i="31" s="1"/>
  <c r="P50" i="18"/>
  <c r="Q50" i="18" s="1"/>
  <c r="S50" i="18" s="1"/>
  <c r="U50" i="18" s="1"/>
  <c r="AQ50" i="18" s="1"/>
  <c r="AU50" i="18" s="1"/>
  <c r="O51" i="18"/>
  <c r="P98" i="3"/>
  <c r="Q98" i="3" s="1"/>
  <c r="S98" i="3" s="1"/>
  <c r="U98" i="3" s="1"/>
  <c r="AT98" i="3" s="1"/>
  <c r="O99" i="3"/>
  <c r="P99" i="24"/>
  <c r="Q99" i="24" s="1"/>
  <c r="S99" i="24" s="1"/>
  <c r="U99" i="24" s="1"/>
  <c r="AT99" i="24" s="1"/>
  <c r="P35" i="4"/>
  <c r="Q35" i="4" s="1"/>
  <c r="S35" i="4" s="1"/>
  <c r="U35" i="4" s="1"/>
  <c r="AQ35" i="4" s="1"/>
  <c r="AU35" i="4" s="1"/>
  <c r="P36" i="23"/>
  <c r="Q36" i="23" s="1"/>
  <c r="S36" i="23" s="1"/>
  <c r="U36" i="23" s="1"/>
  <c r="AQ36" i="23" s="1"/>
  <c r="AU36" i="23" s="1"/>
  <c r="AX98" i="10"/>
  <c r="BA98" i="10"/>
  <c r="P113" i="30"/>
  <c r="Q113" i="30" s="1"/>
  <c r="S113" i="30" s="1"/>
  <c r="U113" i="30" s="1"/>
  <c r="AT113" i="30" s="1"/>
  <c r="AX113" i="30" s="1"/>
  <c r="O114" i="30"/>
  <c r="P84" i="19"/>
  <c r="Q84" i="19" s="1"/>
  <c r="S84" i="19" s="1"/>
  <c r="U84" i="19" s="1"/>
  <c r="AT84" i="19" s="1"/>
  <c r="AX84" i="19" s="1"/>
  <c r="O85" i="19"/>
  <c r="P85" i="19" s="1"/>
  <c r="Q85" i="19" s="1"/>
  <c r="S85" i="19" s="1"/>
  <c r="U85" i="19" s="1"/>
  <c r="AT85" i="19" s="1"/>
  <c r="AX85" i="19" s="1"/>
  <c r="AY85" i="19" s="1"/>
  <c r="P81" i="14"/>
  <c r="Q81" i="14" s="1"/>
  <c r="S81" i="14" s="1"/>
  <c r="U81" i="14" s="1"/>
  <c r="AT81" i="14" s="1"/>
  <c r="AX81" i="14" s="1"/>
  <c r="O82" i="14"/>
  <c r="P49" i="12"/>
  <c r="Q49" i="12" s="1"/>
  <c r="S49" i="12" s="1"/>
  <c r="U49" i="12" s="1"/>
  <c r="AQ49" i="12" s="1"/>
  <c r="AU49" i="12" s="1"/>
  <c r="P114" i="28"/>
  <c r="Q114" i="28" s="1"/>
  <c r="S114" i="28" s="1"/>
  <c r="U114" i="28" s="1"/>
  <c r="AT114" i="28" s="1"/>
  <c r="AX114" i="28" s="1"/>
  <c r="O67" i="25"/>
  <c r="N52" i="11"/>
  <c r="P51" i="11"/>
  <c r="Q51" i="11" s="1"/>
  <c r="S51" i="11" s="1"/>
  <c r="U51" i="11" s="1"/>
  <c r="AQ51" i="11" s="1"/>
  <c r="AU51" i="11" s="1"/>
  <c r="P82" i="20"/>
  <c r="Q82" i="20" s="1"/>
  <c r="S82" i="20" s="1"/>
  <c r="U82" i="20" s="1"/>
  <c r="AT82" i="20" s="1"/>
  <c r="AX82" i="20" s="1"/>
  <c r="O83" i="16"/>
  <c r="O99" i="22"/>
  <c r="P37" i="29"/>
  <c r="Q37" i="29" s="1"/>
  <c r="S37" i="29" s="1"/>
  <c r="U37" i="29" s="1"/>
  <c r="AQ37" i="29" s="1"/>
  <c r="AU37" i="29" s="1"/>
  <c r="N52" i="20"/>
  <c r="O52" i="20" s="1"/>
  <c r="O36" i="14"/>
  <c r="N37" i="1"/>
  <c r="O37" i="1" s="1"/>
  <c r="N100" i="1"/>
  <c r="O100" i="1" s="1"/>
  <c r="AY101" i="14"/>
  <c r="P99" i="7"/>
  <c r="Q99" i="7" s="1"/>
  <c r="S99" i="7" s="1"/>
  <c r="U99" i="7" s="1"/>
  <c r="AT99" i="7" s="1"/>
  <c r="N100" i="7"/>
  <c r="O100" i="7" s="1"/>
  <c r="O99" i="11"/>
  <c r="P67" i="1"/>
  <c r="Q67" i="1" s="1"/>
  <c r="S67" i="1" s="1"/>
  <c r="U67" i="1" s="1"/>
  <c r="AB67" i="1" s="1"/>
  <c r="AF67" i="1" s="1"/>
  <c r="N37" i="20"/>
  <c r="O37" i="20" s="1"/>
  <c r="P51" i="9"/>
  <c r="Q51" i="9" s="1"/>
  <c r="S51" i="9" s="1"/>
  <c r="U51" i="9" s="1"/>
  <c r="AQ51" i="9" s="1"/>
  <c r="AU51" i="9" s="1"/>
  <c r="N52" i="9"/>
  <c r="O52" i="9"/>
  <c r="P35" i="2"/>
  <c r="Q35" i="2" s="1"/>
  <c r="S35" i="2" s="1"/>
  <c r="U35" i="2" s="1"/>
  <c r="AQ35" i="2" s="1"/>
  <c r="AU35" i="2" s="1"/>
  <c r="P82" i="5"/>
  <c r="Q82" i="5" s="1"/>
  <c r="S82" i="5" s="1"/>
  <c r="U82" i="5" s="1"/>
  <c r="AT82" i="5" s="1"/>
  <c r="AX82" i="5" s="1"/>
  <c r="P67" i="22"/>
  <c r="Q67" i="22" s="1"/>
  <c r="S67" i="22" s="1"/>
  <c r="U67" i="22" s="1"/>
  <c r="AB67" i="22" s="1"/>
  <c r="AF67" i="22" s="1"/>
  <c r="N68" i="22"/>
  <c r="O68" i="22" s="1"/>
  <c r="P98" i="6"/>
  <c r="Q98" i="6" s="1"/>
  <c r="S98" i="6" s="1"/>
  <c r="U98" i="6" s="1"/>
  <c r="AT98" i="6" s="1"/>
  <c r="O99" i="6"/>
  <c r="AX97" i="3"/>
  <c r="BA97" i="3"/>
  <c r="P66" i="6"/>
  <c r="Q66" i="6" s="1"/>
  <c r="S66" i="6" s="1"/>
  <c r="U66" i="6" s="1"/>
  <c r="AB66" i="6" s="1"/>
  <c r="AF66" i="6" s="1"/>
  <c r="P83" i="22"/>
  <c r="Q83" i="22" s="1"/>
  <c r="S83" i="22" s="1"/>
  <c r="U83" i="22" s="1"/>
  <c r="AT83" i="22" s="1"/>
  <c r="AX83" i="22" s="1"/>
  <c r="BA99" i="29"/>
  <c r="AX99" i="29"/>
  <c r="AX101" i="2"/>
  <c r="AY101" i="2" s="1"/>
  <c r="BA101" i="2"/>
  <c r="BB101" i="2" s="1"/>
  <c r="P99" i="13"/>
  <c r="Q99" i="13" s="1"/>
  <c r="S99" i="13" s="1"/>
  <c r="U99" i="13" s="1"/>
  <c r="AT99" i="13" s="1"/>
  <c r="P52" i="17"/>
  <c r="Q52" i="17" s="1"/>
  <c r="S52" i="17" s="1"/>
  <c r="U52" i="17" s="1"/>
  <c r="AQ52" i="17" s="1"/>
  <c r="AU52" i="17" s="1"/>
  <c r="P67" i="31"/>
  <c r="Q67" i="31" s="1"/>
  <c r="S67" i="31" s="1"/>
  <c r="U67" i="31" s="1"/>
  <c r="AB67" i="31" s="1"/>
  <c r="AF67" i="31" s="1"/>
  <c r="O68" i="31"/>
  <c r="N68" i="31"/>
  <c r="BA98" i="22"/>
  <c r="AX98" i="22"/>
  <c r="P99" i="5"/>
  <c r="Q99" i="5" s="1"/>
  <c r="S99" i="5" s="1"/>
  <c r="U99" i="5" s="1"/>
  <c r="AT99" i="5" s="1"/>
  <c r="P51" i="29"/>
  <c r="Q51" i="29" s="1"/>
  <c r="S51" i="29" s="1"/>
  <c r="U51" i="29" s="1"/>
  <c r="AQ51" i="29" s="1"/>
  <c r="AU51" i="29" s="1"/>
  <c r="N52" i="29"/>
  <c r="O52" i="29"/>
  <c r="N100" i="30"/>
  <c r="P99" i="30"/>
  <c r="Q99" i="30" s="1"/>
  <c r="S99" i="30" s="1"/>
  <c r="U99" i="30" s="1"/>
  <c r="AT99" i="30" s="1"/>
  <c r="O100" i="30"/>
  <c r="P36" i="11"/>
  <c r="Q36" i="11" s="1"/>
  <c r="S36" i="11" s="1"/>
  <c r="U36" i="11" s="1"/>
  <c r="AQ36" i="11" s="1"/>
  <c r="AU36" i="11" s="1"/>
  <c r="BB101" i="14"/>
  <c r="P98" i="15"/>
  <c r="Q98" i="15" s="1"/>
  <c r="S98" i="15" s="1"/>
  <c r="U98" i="15" s="1"/>
  <c r="AT98" i="15" s="1"/>
  <c r="O99" i="15"/>
  <c r="BA98" i="11"/>
  <c r="AX98" i="11"/>
  <c r="N37" i="9"/>
  <c r="P36" i="9"/>
  <c r="Q36" i="9" s="1"/>
  <c r="S36" i="9" s="1"/>
  <c r="U36" i="9" s="1"/>
  <c r="AQ36" i="9" s="1"/>
  <c r="AU36" i="9" s="1"/>
  <c r="O37" i="9"/>
  <c r="O67" i="13"/>
  <c r="P98" i="18"/>
  <c r="Q98" i="18" s="1"/>
  <c r="S98" i="18" s="1"/>
  <c r="U98" i="18" s="1"/>
  <c r="AT98" i="18" s="1"/>
  <c r="O99" i="18"/>
  <c r="BA97" i="6"/>
  <c r="AX97" i="6"/>
  <c r="O83" i="3"/>
  <c r="N84" i="9"/>
  <c r="O84" i="9" s="1"/>
  <c r="O69" i="5"/>
  <c r="P69" i="5" s="1"/>
  <c r="Q69" i="5" s="1"/>
  <c r="S69" i="5" s="1"/>
  <c r="U69" i="5" s="1"/>
  <c r="AB69" i="5" s="1"/>
  <c r="AF69" i="5" s="1"/>
  <c r="AG69" i="5" s="1"/>
  <c r="O53" i="14"/>
  <c r="P53" i="14" s="1"/>
  <c r="Q53" i="14" s="1"/>
  <c r="S53" i="14" s="1"/>
  <c r="U53" i="14" s="1"/>
  <c r="AQ53" i="14" s="1"/>
  <c r="AU53" i="14" s="1"/>
  <c r="AV53" i="14" s="1"/>
  <c r="P65" i="19"/>
  <c r="Q65" i="19" s="1"/>
  <c r="S65" i="19" s="1"/>
  <c r="U65" i="19" s="1"/>
  <c r="AB65" i="19" s="1"/>
  <c r="AF65" i="19" s="1"/>
  <c r="P66" i="23"/>
  <c r="Q66" i="23" s="1"/>
  <c r="S66" i="23" s="1"/>
  <c r="U66" i="23" s="1"/>
  <c r="AB66" i="23" s="1"/>
  <c r="AF66" i="23" s="1"/>
  <c r="O68" i="10"/>
  <c r="O36" i="7"/>
  <c r="N100" i="29"/>
  <c r="O100" i="29" s="1"/>
  <c r="P100" i="27"/>
  <c r="Q100" i="27" s="1"/>
  <c r="S100" i="27" s="1"/>
  <c r="U100" i="27" s="1"/>
  <c r="AT100" i="27" s="1"/>
  <c r="O101" i="27"/>
  <c r="P101" i="27" s="1"/>
  <c r="Q101" i="27" s="1"/>
  <c r="S101" i="27" s="1"/>
  <c r="U101" i="27" s="1"/>
  <c r="AT101" i="27" s="1"/>
  <c r="O98" i="31"/>
  <c r="P51" i="23"/>
  <c r="Q51" i="23" s="1"/>
  <c r="S51" i="23" s="1"/>
  <c r="U51" i="23" s="1"/>
  <c r="AQ51" i="23" s="1"/>
  <c r="AU51" i="23" s="1"/>
  <c r="N52" i="23"/>
  <c r="P83" i="23"/>
  <c r="Q83" i="23" s="1"/>
  <c r="S83" i="23" s="1"/>
  <c r="U83" i="23" s="1"/>
  <c r="AT83" i="23" s="1"/>
  <c r="AX83" i="23" s="1"/>
  <c r="O35" i="24"/>
  <c r="O67" i="15"/>
  <c r="N52" i="24"/>
  <c r="P51" i="24"/>
  <c r="Q51" i="24" s="1"/>
  <c r="S51" i="24" s="1"/>
  <c r="U51" i="24" s="1"/>
  <c r="AQ51" i="24" s="1"/>
  <c r="AU51" i="24" s="1"/>
  <c r="O52" i="24"/>
  <c r="AX98" i="5"/>
  <c r="BA98" i="5"/>
  <c r="O99" i="16"/>
  <c r="BA98" i="30"/>
  <c r="AX98" i="30"/>
  <c r="O36" i="30"/>
  <c r="O35" i="21"/>
  <c r="BA97" i="15"/>
  <c r="AX97" i="15"/>
  <c r="O51" i="27"/>
  <c r="O36" i="26"/>
  <c r="O35" i="5"/>
  <c r="O66" i="16"/>
  <c r="O50" i="21"/>
  <c r="O51" i="19"/>
  <c r="P37" i="17"/>
  <c r="Q37" i="17" s="1"/>
  <c r="S37" i="17" s="1"/>
  <c r="U37" i="17" s="1"/>
  <c r="AQ37" i="17" s="1"/>
  <c r="AU37" i="17" s="1"/>
  <c r="P65" i="28"/>
  <c r="Q65" i="28" s="1"/>
  <c r="S65" i="28" s="1"/>
  <c r="U65" i="28" s="1"/>
  <c r="AB65" i="28" s="1"/>
  <c r="AF65" i="28" s="1"/>
  <c r="P36" i="25"/>
  <c r="Q36" i="25" s="1"/>
  <c r="S36" i="25" s="1"/>
  <c r="U36" i="25" s="1"/>
  <c r="AQ36" i="25" s="1"/>
  <c r="AU36" i="25" s="1"/>
  <c r="P97" i="8"/>
  <c r="Q97" i="8" s="1"/>
  <c r="S97" i="8" s="1"/>
  <c r="U97" i="8" s="1"/>
  <c r="AT97" i="8" s="1"/>
  <c r="O98" i="8"/>
  <c r="P84" i="7"/>
  <c r="Q84" i="7" s="1"/>
  <c r="S84" i="7" s="1"/>
  <c r="U84" i="7" s="1"/>
  <c r="AT84" i="7" s="1"/>
  <c r="AX84" i="7" s="1"/>
  <c r="P82" i="25"/>
  <c r="Q82" i="25" s="1"/>
  <c r="S82" i="25" s="1"/>
  <c r="U82" i="25" s="1"/>
  <c r="AT82" i="25" s="1"/>
  <c r="AX82" i="25" s="1"/>
  <c r="P99" i="20"/>
  <c r="Q99" i="20" s="1"/>
  <c r="S99" i="20" s="1"/>
  <c r="U99" i="20" s="1"/>
  <c r="AT99" i="20" s="1"/>
  <c r="N100" i="20"/>
  <c r="O100" i="20" s="1"/>
  <c r="P52" i="3"/>
  <c r="Q52" i="3" s="1"/>
  <c r="S52" i="3" s="1"/>
  <c r="U52" i="3" s="1"/>
  <c r="AQ52" i="3" s="1"/>
  <c r="AU52" i="3" s="1"/>
  <c r="O53" i="3"/>
  <c r="P53" i="3" s="1"/>
  <c r="Q53" i="3" s="1"/>
  <c r="S53" i="3" s="1"/>
  <c r="U53" i="3" s="1"/>
  <c r="AQ53" i="3" s="1"/>
  <c r="AU53" i="3" s="1"/>
  <c r="AV53" i="3" s="1"/>
  <c r="P100" i="7" l="1"/>
  <c r="Q100" i="7" s="1"/>
  <c r="S100" i="7" s="1"/>
  <c r="U100" i="7" s="1"/>
  <c r="AT100" i="7" s="1"/>
  <c r="O101" i="7"/>
  <c r="P101" i="7" s="1"/>
  <c r="Q101" i="7" s="1"/>
  <c r="S101" i="7" s="1"/>
  <c r="U101" i="7" s="1"/>
  <c r="AT101" i="7" s="1"/>
  <c r="P68" i="22"/>
  <c r="Q68" i="22" s="1"/>
  <c r="S68" i="22" s="1"/>
  <c r="U68" i="22" s="1"/>
  <c r="AB68" i="22" s="1"/>
  <c r="AF68" i="22" s="1"/>
  <c r="O69" i="22"/>
  <c r="P69" i="22" s="1"/>
  <c r="Q69" i="22" s="1"/>
  <c r="S69" i="22" s="1"/>
  <c r="U69" i="22" s="1"/>
  <c r="AB69" i="22" s="1"/>
  <c r="AF69" i="22" s="1"/>
  <c r="AG69" i="22" s="1"/>
  <c r="P52" i="20"/>
  <c r="Q52" i="20" s="1"/>
  <c r="S52" i="20" s="1"/>
  <c r="U52" i="20" s="1"/>
  <c r="AQ52" i="20" s="1"/>
  <c r="AU52" i="20" s="1"/>
  <c r="O53" i="20"/>
  <c r="P53" i="20" s="1"/>
  <c r="Q53" i="20" s="1"/>
  <c r="S53" i="20" s="1"/>
  <c r="U53" i="20" s="1"/>
  <c r="AQ53" i="20" s="1"/>
  <c r="AU53" i="20" s="1"/>
  <c r="AV53" i="20" s="1"/>
  <c r="P37" i="20"/>
  <c r="Q37" i="20" s="1"/>
  <c r="S37" i="20" s="1"/>
  <c r="U37" i="20" s="1"/>
  <c r="AQ37" i="20" s="1"/>
  <c r="AU37" i="20" s="1"/>
  <c r="O38" i="20"/>
  <c r="P38" i="20" s="1"/>
  <c r="Q38" i="20" s="1"/>
  <c r="S38" i="20" s="1"/>
  <c r="U38" i="20" s="1"/>
  <c r="AQ38" i="20" s="1"/>
  <c r="AU38" i="20" s="1"/>
  <c r="AV38" i="20" s="1"/>
  <c r="P100" i="1"/>
  <c r="Q100" i="1" s="1"/>
  <c r="S100" i="1" s="1"/>
  <c r="U100" i="1" s="1"/>
  <c r="AT100" i="1" s="1"/>
  <c r="O101" i="1"/>
  <c r="P101" i="1" s="1"/>
  <c r="Q101" i="1" s="1"/>
  <c r="S101" i="1" s="1"/>
  <c r="U101" i="1" s="1"/>
  <c r="AT101" i="1" s="1"/>
  <c r="P100" i="29"/>
  <c r="Q100" i="29" s="1"/>
  <c r="S100" i="29" s="1"/>
  <c r="U100" i="29" s="1"/>
  <c r="AT100" i="29" s="1"/>
  <c r="O101" i="29"/>
  <c r="P101" i="29" s="1"/>
  <c r="Q101" i="29" s="1"/>
  <c r="S101" i="29" s="1"/>
  <c r="U101" i="29" s="1"/>
  <c r="AT101" i="29" s="1"/>
  <c r="P100" i="20"/>
  <c r="Q100" i="20" s="1"/>
  <c r="S100" i="20" s="1"/>
  <c r="U100" i="20" s="1"/>
  <c r="AT100" i="20" s="1"/>
  <c r="O101" i="20"/>
  <c r="P101" i="20" s="1"/>
  <c r="Q101" i="20" s="1"/>
  <c r="S101" i="20" s="1"/>
  <c r="U101" i="20" s="1"/>
  <c r="AT101" i="20" s="1"/>
  <c r="P99" i="16"/>
  <c r="Q99" i="16" s="1"/>
  <c r="S99" i="16" s="1"/>
  <c r="U99" i="16" s="1"/>
  <c r="AT99" i="16" s="1"/>
  <c r="N100" i="16"/>
  <c r="O100" i="16" s="1"/>
  <c r="P36" i="30"/>
  <c r="Q36" i="30" s="1"/>
  <c r="S36" i="30" s="1"/>
  <c r="U36" i="30" s="1"/>
  <c r="AQ36" i="30" s="1"/>
  <c r="AU36" i="30" s="1"/>
  <c r="N37" i="30"/>
  <c r="O37" i="30" s="1"/>
  <c r="O83" i="25"/>
  <c r="N52" i="27"/>
  <c r="O52" i="27" s="1"/>
  <c r="P51" i="27"/>
  <c r="Q51" i="27" s="1"/>
  <c r="S51" i="27" s="1"/>
  <c r="U51" i="27" s="1"/>
  <c r="AQ51" i="27" s="1"/>
  <c r="AU51" i="27" s="1"/>
  <c r="O52" i="23"/>
  <c r="BA99" i="5"/>
  <c r="AX99" i="5"/>
  <c r="O53" i="17"/>
  <c r="P53" i="17" s="1"/>
  <c r="Q53" i="17" s="1"/>
  <c r="S53" i="17" s="1"/>
  <c r="U53" i="17" s="1"/>
  <c r="AQ53" i="17" s="1"/>
  <c r="AU53" i="17" s="1"/>
  <c r="AV53" i="17" s="1"/>
  <c r="O67" i="6"/>
  <c r="N68" i="1"/>
  <c r="O50" i="12"/>
  <c r="N100" i="24"/>
  <c r="O36" i="31"/>
  <c r="O69" i="30"/>
  <c r="P69" i="30" s="1"/>
  <c r="Q69" i="30" s="1"/>
  <c r="S69" i="30" s="1"/>
  <c r="U69" i="30" s="1"/>
  <c r="AB69" i="30" s="1"/>
  <c r="AF69" i="30" s="1"/>
  <c r="AG69" i="30" s="1"/>
  <c r="N37" i="3"/>
  <c r="P36" i="3"/>
  <c r="Q36" i="3" s="1"/>
  <c r="S36" i="3" s="1"/>
  <c r="U36" i="3" s="1"/>
  <c r="AQ36" i="3" s="1"/>
  <c r="AU36" i="3" s="1"/>
  <c r="O37" i="3"/>
  <c r="O114" i="5"/>
  <c r="O51" i="25"/>
  <c r="P50" i="1"/>
  <c r="Q50" i="1" s="1"/>
  <c r="S50" i="1" s="1"/>
  <c r="U50" i="1" s="1"/>
  <c r="AQ50" i="1" s="1"/>
  <c r="AU50" i="1" s="1"/>
  <c r="O69" i="20"/>
  <c r="P69" i="20" s="1"/>
  <c r="Q69" i="20" s="1"/>
  <c r="S69" i="20" s="1"/>
  <c r="U69" i="20" s="1"/>
  <c r="AB69" i="20" s="1"/>
  <c r="AF69" i="20" s="1"/>
  <c r="AG69" i="20" s="1"/>
  <c r="O85" i="13"/>
  <c r="P85" i="13" s="1"/>
  <c r="Q85" i="13" s="1"/>
  <c r="S85" i="13" s="1"/>
  <c r="U85" i="13" s="1"/>
  <c r="AT85" i="13" s="1"/>
  <c r="AX85" i="13" s="1"/>
  <c r="AY85" i="13" s="1"/>
  <c r="O69" i="2"/>
  <c r="P69" i="2" s="1"/>
  <c r="Q69" i="2" s="1"/>
  <c r="S69" i="2" s="1"/>
  <c r="U69" i="2" s="1"/>
  <c r="AB69" i="2" s="1"/>
  <c r="AF69" i="2" s="1"/>
  <c r="AG69" i="2" s="1"/>
  <c r="O85" i="1"/>
  <c r="P85" i="1" s="1"/>
  <c r="Q85" i="1" s="1"/>
  <c r="S85" i="1" s="1"/>
  <c r="U85" i="1" s="1"/>
  <c r="AT85" i="1" s="1"/>
  <c r="AX85" i="1" s="1"/>
  <c r="AY85" i="1" s="1"/>
  <c r="N52" i="19"/>
  <c r="P51" i="19"/>
  <c r="Q51" i="19" s="1"/>
  <c r="S51" i="19" s="1"/>
  <c r="U51" i="19" s="1"/>
  <c r="AQ51" i="19" s="1"/>
  <c r="AU51" i="19" s="1"/>
  <c r="O52" i="19"/>
  <c r="P52" i="9"/>
  <c r="Q52" i="9" s="1"/>
  <c r="S52" i="9" s="1"/>
  <c r="U52" i="9" s="1"/>
  <c r="AQ52" i="9" s="1"/>
  <c r="AU52" i="9" s="1"/>
  <c r="N100" i="22"/>
  <c r="P99" i="22"/>
  <c r="Q99" i="22" s="1"/>
  <c r="S99" i="22" s="1"/>
  <c r="U99" i="22" s="1"/>
  <c r="AT99" i="22" s="1"/>
  <c r="P50" i="21"/>
  <c r="Q50" i="21" s="1"/>
  <c r="S50" i="21" s="1"/>
  <c r="U50" i="21" s="1"/>
  <c r="AQ50" i="21" s="1"/>
  <c r="AU50" i="21" s="1"/>
  <c r="O51" i="21"/>
  <c r="AX98" i="18"/>
  <c r="BA98" i="18"/>
  <c r="P99" i="11"/>
  <c r="Q99" i="11" s="1"/>
  <c r="S99" i="11" s="1"/>
  <c r="U99" i="11" s="1"/>
  <c r="AT99" i="11" s="1"/>
  <c r="N100" i="11"/>
  <c r="O100" i="11"/>
  <c r="P37" i="1"/>
  <c r="Q37" i="1" s="1"/>
  <c r="S37" i="1" s="1"/>
  <c r="U37" i="1" s="1"/>
  <c r="AQ37" i="1" s="1"/>
  <c r="AU37" i="1" s="1"/>
  <c r="O38" i="1"/>
  <c r="P38" i="1" s="1"/>
  <c r="Q38" i="1" s="1"/>
  <c r="S38" i="1" s="1"/>
  <c r="U38" i="1" s="1"/>
  <c r="AQ38" i="1" s="1"/>
  <c r="AU38" i="1" s="1"/>
  <c r="AV38" i="1" s="1"/>
  <c r="N84" i="16"/>
  <c r="P83" i="16"/>
  <c r="Q83" i="16" s="1"/>
  <c r="S83" i="16" s="1"/>
  <c r="U83" i="16" s="1"/>
  <c r="AT83" i="16" s="1"/>
  <c r="AX83" i="16" s="1"/>
  <c r="O84" i="16"/>
  <c r="N68" i="25"/>
  <c r="P67" i="25"/>
  <c r="Q67" i="25" s="1"/>
  <c r="S67" i="25" s="1"/>
  <c r="U67" i="25" s="1"/>
  <c r="AB67" i="25" s="1"/>
  <c r="AF67" i="25" s="1"/>
  <c r="O68" i="25"/>
  <c r="P82" i="14"/>
  <c r="Q82" i="14" s="1"/>
  <c r="S82" i="14" s="1"/>
  <c r="U82" i="14" s="1"/>
  <c r="AT82" i="14" s="1"/>
  <c r="AX82" i="14" s="1"/>
  <c r="P114" i="30"/>
  <c r="Q114" i="30" s="1"/>
  <c r="S114" i="30" s="1"/>
  <c r="U114" i="30" s="1"/>
  <c r="AT114" i="30" s="1"/>
  <c r="AX114" i="30" s="1"/>
  <c r="N37" i="23"/>
  <c r="O37" i="23" s="1"/>
  <c r="P99" i="3"/>
  <c r="Q99" i="3" s="1"/>
  <c r="S99" i="3" s="1"/>
  <c r="U99" i="3" s="1"/>
  <c r="AT99" i="3" s="1"/>
  <c r="P100" i="10"/>
  <c r="Q100" i="10" s="1"/>
  <c r="S100" i="10" s="1"/>
  <c r="U100" i="10" s="1"/>
  <c r="AT100" i="10" s="1"/>
  <c r="BB101" i="19"/>
  <c r="BA100" i="26"/>
  <c r="AX100" i="26"/>
  <c r="P99" i="4"/>
  <c r="Q99" i="4" s="1"/>
  <c r="S99" i="4" s="1"/>
  <c r="U99" i="4" s="1"/>
  <c r="AT99" i="4" s="1"/>
  <c r="AX101" i="23"/>
  <c r="BA101" i="23"/>
  <c r="P52" i="29"/>
  <c r="Q52" i="29" s="1"/>
  <c r="S52" i="29" s="1"/>
  <c r="U52" i="29" s="1"/>
  <c r="AQ52" i="29" s="1"/>
  <c r="AU52" i="29" s="1"/>
  <c r="O53" i="29"/>
  <c r="P53" i="29" s="1"/>
  <c r="Q53" i="29" s="1"/>
  <c r="S53" i="29" s="1"/>
  <c r="U53" i="29" s="1"/>
  <c r="AQ53" i="29" s="1"/>
  <c r="AU53" i="29" s="1"/>
  <c r="AV53" i="29" s="1"/>
  <c r="P66" i="4"/>
  <c r="Q66" i="4" s="1"/>
  <c r="S66" i="4" s="1"/>
  <c r="U66" i="4" s="1"/>
  <c r="AB66" i="4" s="1"/>
  <c r="AF66" i="4" s="1"/>
  <c r="N37" i="25"/>
  <c r="O37" i="25" s="1"/>
  <c r="P35" i="24"/>
  <c r="Q35" i="24" s="1"/>
  <c r="S35" i="24" s="1"/>
  <c r="U35" i="24" s="1"/>
  <c r="AQ35" i="24" s="1"/>
  <c r="AU35" i="24" s="1"/>
  <c r="P68" i="10"/>
  <c r="Q68" i="10" s="1"/>
  <c r="S68" i="10" s="1"/>
  <c r="U68" i="10" s="1"/>
  <c r="AB68" i="10" s="1"/>
  <c r="AF68" i="10" s="1"/>
  <c r="O85" i="7"/>
  <c r="P85" i="7" s="1"/>
  <c r="Q85" i="7" s="1"/>
  <c r="S85" i="7" s="1"/>
  <c r="U85" i="7" s="1"/>
  <c r="AT85" i="7" s="1"/>
  <c r="AX85" i="7" s="1"/>
  <c r="AY85" i="7" s="1"/>
  <c r="O66" i="28"/>
  <c r="P66" i="16"/>
  <c r="Q66" i="16" s="1"/>
  <c r="S66" i="16" s="1"/>
  <c r="U66" i="16" s="1"/>
  <c r="AB66" i="16" s="1"/>
  <c r="AF66" i="16" s="1"/>
  <c r="P35" i="21"/>
  <c r="Q35" i="21" s="1"/>
  <c r="S35" i="21" s="1"/>
  <c r="U35" i="21" s="1"/>
  <c r="AQ35" i="21" s="1"/>
  <c r="AU35" i="21" s="1"/>
  <c r="P98" i="31"/>
  <c r="Q98" i="31" s="1"/>
  <c r="S98" i="31" s="1"/>
  <c r="U98" i="31" s="1"/>
  <c r="AT98" i="31" s="1"/>
  <c r="O99" i="31"/>
  <c r="O67" i="23"/>
  <c r="P84" i="9"/>
  <c r="Q84" i="9" s="1"/>
  <c r="S84" i="9" s="1"/>
  <c r="U84" i="9" s="1"/>
  <c r="AT84" i="9" s="1"/>
  <c r="AX84" i="9" s="1"/>
  <c r="P67" i="13"/>
  <c r="Q67" i="13" s="1"/>
  <c r="S67" i="13" s="1"/>
  <c r="U67" i="13" s="1"/>
  <c r="AB67" i="13" s="1"/>
  <c r="AF67" i="13" s="1"/>
  <c r="N37" i="11"/>
  <c r="O37" i="11" s="1"/>
  <c r="N100" i="13"/>
  <c r="O100" i="13" s="1"/>
  <c r="O83" i="5"/>
  <c r="P36" i="14"/>
  <c r="Q36" i="14" s="1"/>
  <c r="S36" i="14" s="1"/>
  <c r="U36" i="14" s="1"/>
  <c r="AQ36" i="14" s="1"/>
  <c r="AU36" i="14" s="1"/>
  <c r="N37" i="14"/>
  <c r="O83" i="20"/>
  <c r="O36" i="4"/>
  <c r="BA98" i="3"/>
  <c r="AX98" i="3"/>
  <c r="O51" i="22"/>
  <c r="N84" i="8"/>
  <c r="O84" i="8" s="1"/>
  <c r="N37" i="22"/>
  <c r="O37" i="22" s="1"/>
  <c r="BA99" i="10"/>
  <c r="AX99" i="10"/>
  <c r="O85" i="27"/>
  <c r="P85" i="27" s="1"/>
  <c r="Q85" i="27" s="1"/>
  <c r="S85" i="27" s="1"/>
  <c r="U85" i="27" s="1"/>
  <c r="AT85" i="27" s="1"/>
  <c r="AX85" i="27" s="1"/>
  <c r="AY85" i="27" s="1"/>
  <c r="N115" i="29"/>
  <c r="O115" i="29" s="1"/>
  <c r="AY101" i="19"/>
  <c r="N68" i="18"/>
  <c r="O68" i="18" s="1"/>
  <c r="N84" i="30"/>
  <c r="O84" i="30" s="1"/>
  <c r="P98" i="17"/>
  <c r="Q98" i="17" s="1"/>
  <c r="S98" i="17" s="1"/>
  <c r="U98" i="17" s="1"/>
  <c r="AT98" i="17" s="1"/>
  <c r="O99" i="17"/>
  <c r="O69" i="26"/>
  <c r="P69" i="26" s="1"/>
  <c r="Q69" i="26" s="1"/>
  <c r="S69" i="26" s="1"/>
  <c r="U69" i="26" s="1"/>
  <c r="AB69" i="26" s="1"/>
  <c r="AF69" i="26" s="1"/>
  <c r="AG69" i="26" s="1"/>
  <c r="N84" i="24"/>
  <c r="O84" i="24" s="1"/>
  <c r="O98" i="28"/>
  <c r="BA98" i="4"/>
  <c r="AX98" i="4"/>
  <c r="BA100" i="23"/>
  <c r="AX100" i="23"/>
  <c r="N37" i="7"/>
  <c r="P36" i="7"/>
  <c r="Q36" i="7" s="1"/>
  <c r="S36" i="7" s="1"/>
  <c r="U36" i="7" s="1"/>
  <c r="AQ36" i="7" s="1"/>
  <c r="AU36" i="7" s="1"/>
  <c r="BA99" i="24"/>
  <c r="AX99" i="24"/>
  <c r="P37" i="13"/>
  <c r="Q37" i="13" s="1"/>
  <c r="S37" i="13" s="1"/>
  <c r="U37" i="13" s="1"/>
  <c r="AQ37" i="13" s="1"/>
  <c r="AU37" i="13" s="1"/>
  <c r="O38" i="13"/>
  <c r="P38" i="13" s="1"/>
  <c r="Q38" i="13" s="1"/>
  <c r="S38" i="13" s="1"/>
  <c r="U38" i="13" s="1"/>
  <c r="AQ38" i="13" s="1"/>
  <c r="AU38" i="13" s="1"/>
  <c r="AV38" i="13" s="1"/>
  <c r="P52" i="24"/>
  <c r="Q52" i="24" s="1"/>
  <c r="S52" i="24" s="1"/>
  <c r="U52" i="24" s="1"/>
  <c r="AQ52" i="24" s="1"/>
  <c r="AU52" i="24" s="1"/>
  <c r="P99" i="15"/>
  <c r="Q99" i="15" s="1"/>
  <c r="S99" i="15" s="1"/>
  <c r="U99" i="15" s="1"/>
  <c r="AT99" i="15" s="1"/>
  <c r="AX99" i="13"/>
  <c r="BA99" i="13"/>
  <c r="P51" i="18"/>
  <c r="Q51" i="18" s="1"/>
  <c r="S51" i="18" s="1"/>
  <c r="U51" i="18" s="1"/>
  <c r="AQ51" i="18" s="1"/>
  <c r="AU51" i="18" s="1"/>
  <c r="P52" i="2"/>
  <c r="Q52" i="2" s="1"/>
  <c r="S52" i="2" s="1"/>
  <c r="U52" i="2" s="1"/>
  <c r="AQ52" i="2" s="1"/>
  <c r="AU52" i="2" s="1"/>
  <c r="O53" i="2"/>
  <c r="P53" i="2" s="1"/>
  <c r="Q53" i="2" s="1"/>
  <c r="S53" i="2" s="1"/>
  <c r="U53" i="2" s="1"/>
  <c r="AQ53" i="2" s="1"/>
  <c r="AU53" i="2" s="1"/>
  <c r="AV53" i="2" s="1"/>
  <c r="P99" i="25"/>
  <c r="Q99" i="25" s="1"/>
  <c r="S99" i="25" s="1"/>
  <c r="U99" i="25" s="1"/>
  <c r="AT99" i="25" s="1"/>
  <c r="N37" i="12"/>
  <c r="P36" i="12"/>
  <c r="Q36" i="12" s="1"/>
  <c r="S36" i="12" s="1"/>
  <c r="U36" i="12" s="1"/>
  <c r="AQ36" i="12" s="1"/>
  <c r="AU36" i="12" s="1"/>
  <c r="O37" i="12"/>
  <c r="N52" i="10"/>
  <c r="O52" i="10" s="1"/>
  <c r="P51" i="10"/>
  <c r="Q51" i="10" s="1"/>
  <c r="S51" i="10" s="1"/>
  <c r="U51" i="10" s="1"/>
  <c r="AQ51" i="10" s="1"/>
  <c r="AU51" i="10" s="1"/>
  <c r="P84" i="11"/>
  <c r="Q84" i="11" s="1"/>
  <c r="S84" i="11" s="1"/>
  <c r="U84" i="11" s="1"/>
  <c r="AT84" i="11" s="1"/>
  <c r="AX84" i="11" s="1"/>
  <c r="P50" i="8"/>
  <c r="Q50" i="8" s="1"/>
  <c r="S50" i="8" s="1"/>
  <c r="U50" i="8" s="1"/>
  <c r="AQ50" i="8" s="1"/>
  <c r="AU50" i="8" s="1"/>
  <c r="P37" i="6"/>
  <c r="Q37" i="6" s="1"/>
  <c r="S37" i="6" s="1"/>
  <c r="U37" i="6" s="1"/>
  <c r="AQ37" i="6" s="1"/>
  <c r="AU37" i="6" s="1"/>
  <c r="O38" i="6"/>
  <c r="P38" i="6" s="1"/>
  <c r="Q38" i="6" s="1"/>
  <c r="S38" i="6" s="1"/>
  <c r="U38" i="6" s="1"/>
  <c r="AQ38" i="6" s="1"/>
  <c r="AU38" i="6" s="1"/>
  <c r="AV38" i="6" s="1"/>
  <c r="AX97" i="28"/>
  <c r="BA97" i="28"/>
  <c r="P67" i="17"/>
  <c r="Q67" i="17" s="1"/>
  <c r="S67" i="17" s="1"/>
  <c r="U67" i="17" s="1"/>
  <c r="AB67" i="17" s="1"/>
  <c r="AF67" i="17" s="1"/>
  <c r="BA101" i="12"/>
  <c r="AX101" i="12"/>
  <c r="P67" i="15"/>
  <c r="Q67" i="15" s="1"/>
  <c r="S67" i="15" s="1"/>
  <c r="U67" i="15" s="1"/>
  <c r="AB67" i="15" s="1"/>
  <c r="AF67" i="15" s="1"/>
  <c r="P99" i="18"/>
  <c r="Q99" i="18" s="1"/>
  <c r="S99" i="18" s="1"/>
  <c r="U99" i="18" s="1"/>
  <c r="AT99" i="18" s="1"/>
  <c r="N68" i="7"/>
  <c r="P67" i="7"/>
  <c r="Q67" i="7" s="1"/>
  <c r="S67" i="7" s="1"/>
  <c r="U67" i="7" s="1"/>
  <c r="AB67" i="7" s="1"/>
  <c r="AF67" i="7" s="1"/>
  <c r="BA101" i="26"/>
  <c r="BB101" i="26" s="1"/>
  <c r="AX101" i="26"/>
  <c r="AY101" i="26" s="1"/>
  <c r="P98" i="8"/>
  <c r="Q98" i="8" s="1"/>
  <c r="S98" i="8" s="1"/>
  <c r="U98" i="8" s="1"/>
  <c r="AT98" i="8" s="1"/>
  <c r="O99" i="8"/>
  <c r="P35" i="5"/>
  <c r="Q35" i="5" s="1"/>
  <c r="S35" i="5" s="1"/>
  <c r="U35" i="5" s="1"/>
  <c r="AQ35" i="5" s="1"/>
  <c r="AU35" i="5" s="1"/>
  <c r="BA101" i="27"/>
  <c r="BB101" i="27" s="1"/>
  <c r="AX101" i="27"/>
  <c r="AY101" i="27" s="1"/>
  <c r="P83" i="3"/>
  <c r="Q83" i="3" s="1"/>
  <c r="S83" i="3" s="1"/>
  <c r="U83" i="3" s="1"/>
  <c r="AT83" i="3" s="1"/>
  <c r="AX83" i="3" s="1"/>
  <c r="P37" i="9"/>
  <c r="Q37" i="9" s="1"/>
  <c r="S37" i="9" s="1"/>
  <c r="U37" i="9" s="1"/>
  <c r="AQ37" i="9" s="1"/>
  <c r="AU37" i="9" s="1"/>
  <c r="O38" i="9"/>
  <c r="P38" i="9" s="1"/>
  <c r="Q38" i="9" s="1"/>
  <c r="S38" i="9" s="1"/>
  <c r="U38" i="9" s="1"/>
  <c r="AQ38" i="9" s="1"/>
  <c r="AU38" i="9" s="1"/>
  <c r="AV38" i="9" s="1"/>
  <c r="P100" i="30"/>
  <c r="Q100" i="30" s="1"/>
  <c r="S100" i="30" s="1"/>
  <c r="U100" i="30" s="1"/>
  <c r="AT100" i="30" s="1"/>
  <c r="P68" i="31"/>
  <c r="Q68" i="31" s="1"/>
  <c r="S68" i="31" s="1"/>
  <c r="U68" i="31" s="1"/>
  <c r="AB68" i="31" s="1"/>
  <c r="AF68" i="31" s="1"/>
  <c r="P99" i="6"/>
  <c r="Q99" i="6" s="1"/>
  <c r="S99" i="6" s="1"/>
  <c r="U99" i="6" s="1"/>
  <c r="AT99" i="6" s="1"/>
  <c r="AX99" i="20"/>
  <c r="BA99" i="20"/>
  <c r="BA97" i="8"/>
  <c r="AX97" i="8"/>
  <c r="O38" i="17"/>
  <c r="P38" i="17" s="1"/>
  <c r="Q38" i="17" s="1"/>
  <c r="S38" i="17" s="1"/>
  <c r="U38" i="17" s="1"/>
  <c r="AQ38" i="17" s="1"/>
  <c r="AU38" i="17" s="1"/>
  <c r="AV38" i="17" s="1"/>
  <c r="N37" i="26"/>
  <c r="P36" i="26"/>
  <c r="Q36" i="26" s="1"/>
  <c r="S36" i="26" s="1"/>
  <c r="U36" i="26" s="1"/>
  <c r="AQ36" i="26" s="1"/>
  <c r="AU36" i="26" s="1"/>
  <c r="O37" i="26"/>
  <c r="N84" i="23"/>
  <c r="O84" i="23" s="1"/>
  <c r="BA100" i="27"/>
  <c r="AX100" i="27"/>
  <c r="O66" i="19"/>
  <c r="AX98" i="15"/>
  <c r="BA98" i="15"/>
  <c r="AX99" i="30"/>
  <c r="BA99" i="30"/>
  <c r="N100" i="5"/>
  <c r="O100" i="5" s="1"/>
  <c r="N84" i="22"/>
  <c r="O84" i="22" s="1"/>
  <c r="BA98" i="6"/>
  <c r="AX98" i="6"/>
  <c r="O36" i="2"/>
  <c r="O68" i="1"/>
  <c r="BA99" i="7"/>
  <c r="AX99" i="7"/>
  <c r="O38" i="29"/>
  <c r="P38" i="29" s="1"/>
  <c r="Q38" i="29" s="1"/>
  <c r="S38" i="29" s="1"/>
  <c r="U38" i="29" s="1"/>
  <c r="AQ38" i="29" s="1"/>
  <c r="AU38" i="29" s="1"/>
  <c r="AV38" i="29" s="1"/>
  <c r="O52" i="11"/>
  <c r="N115" i="28"/>
  <c r="O115" i="28" s="1"/>
  <c r="O100" i="24"/>
  <c r="N68" i="21"/>
  <c r="O68" i="21" s="1"/>
  <c r="O84" i="17"/>
  <c r="O36" i="27"/>
  <c r="AX98" i="25"/>
  <c r="BA98" i="25"/>
  <c r="O69" i="29"/>
  <c r="P69" i="29" s="1"/>
  <c r="Q69" i="29" s="1"/>
  <c r="S69" i="29" s="1"/>
  <c r="U69" i="29" s="1"/>
  <c r="AB69" i="29" s="1"/>
  <c r="AF69" i="29" s="1"/>
  <c r="AG69" i="29" s="1"/>
  <c r="N37" i="15"/>
  <c r="O37" i="15" s="1"/>
  <c r="O83" i="12"/>
  <c r="O51" i="15"/>
  <c r="O53" i="16"/>
  <c r="P53" i="16" s="1"/>
  <c r="Q53" i="16" s="1"/>
  <c r="S53" i="16" s="1"/>
  <c r="U53" i="16" s="1"/>
  <c r="AQ53" i="16" s="1"/>
  <c r="AU53" i="16" s="1"/>
  <c r="AV53" i="16" s="1"/>
  <c r="O68" i="12"/>
  <c r="BA100" i="12"/>
  <c r="AX100" i="12"/>
  <c r="P100" i="13" l="1"/>
  <c r="Q100" i="13" s="1"/>
  <c r="S100" i="13" s="1"/>
  <c r="U100" i="13" s="1"/>
  <c r="AT100" i="13" s="1"/>
  <c r="O101" i="13"/>
  <c r="P101" i="13" s="1"/>
  <c r="Q101" i="13" s="1"/>
  <c r="S101" i="13" s="1"/>
  <c r="U101" i="13" s="1"/>
  <c r="AT101" i="13" s="1"/>
  <c r="P37" i="30"/>
  <c r="Q37" i="30" s="1"/>
  <c r="S37" i="30" s="1"/>
  <c r="U37" i="30" s="1"/>
  <c r="AQ37" i="30" s="1"/>
  <c r="AU37" i="30" s="1"/>
  <c r="P37" i="25"/>
  <c r="Q37" i="25" s="1"/>
  <c r="S37" i="25" s="1"/>
  <c r="U37" i="25" s="1"/>
  <c r="AQ37" i="25" s="1"/>
  <c r="AU37" i="25" s="1"/>
  <c r="O38" i="25"/>
  <c r="P38" i="25" s="1"/>
  <c r="Q38" i="25" s="1"/>
  <c r="S38" i="25" s="1"/>
  <c r="U38" i="25" s="1"/>
  <c r="AQ38" i="25" s="1"/>
  <c r="AU38" i="25" s="1"/>
  <c r="AV38" i="25" s="1"/>
  <c r="P37" i="23"/>
  <c r="Q37" i="23" s="1"/>
  <c r="S37" i="23" s="1"/>
  <c r="U37" i="23" s="1"/>
  <c r="AQ37" i="23" s="1"/>
  <c r="AU37" i="23" s="1"/>
  <c r="O38" i="23"/>
  <c r="P38" i="23" s="1"/>
  <c r="Q38" i="23" s="1"/>
  <c r="S38" i="23" s="1"/>
  <c r="U38" i="23" s="1"/>
  <c r="AQ38" i="23" s="1"/>
  <c r="AU38" i="23" s="1"/>
  <c r="P68" i="18"/>
  <c r="Q68" i="18" s="1"/>
  <c r="S68" i="18" s="1"/>
  <c r="U68" i="18" s="1"/>
  <c r="AB68" i="18" s="1"/>
  <c r="AF68" i="18" s="1"/>
  <c r="P100" i="16"/>
  <c r="Q100" i="16" s="1"/>
  <c r="S100" i="16" s="1"/>
  <c r="U100" i="16" s="1"/>
  <c r="AT100" i="16" s="1"/>
  <c r="O101" i="16"/>
  <c r="P101" i="16" s="1"/>
  <c r="Q101" i="16" s="1"/>
  <c r="S101" i="16" s="1"/>
  <c r="U101" i="16" s="1"/>
  <c r="AT101" i="16" s="1"/>
  <c r="P84" i="22"/>
  <c r="Q84" i="22" s="1"/>
  <c r="S84" i="22" s="1"/>
  <c r="U84" i="22" s="1"/>
  <c r="AT84" i="22" s="1"/>
  <c r="AX84" i="22" s="1"/>
  <c r="O85" i="22"/>
  <c r="P85" i="22" s="1"/>
  <c r="Q85" i="22" s="1"/>
  <c r="S85" i="22" s="1"/>
  <c r="U85" i="22" s="1"/>
  <c r="AT85" i="22" s="1"/>
  <c r="AX85" i="22" s="1"/>
  <c r="AY85" i="22" s="1"/>
  <c r="P84" i="24"/>
  <c r="Q84" i="24" s="1"/>
  <c r="S84" i="24" s="1"/>
  <c r="U84" i="24" s="1"/>
  <c r="AT84" i="24" s="1"/>
  <c r="AX84" i="24" s="1"/>
  <c r="P115" i="28"/>
  <c r="Q115" i="28" s="1"/>
  <c r="S115" i="28" s="1"/>
  <c r="U115" i="28" s="1"/>
  <c r="AT115" i="28" s="1"/>
  <c r="AX115" i="28" s="1"/>
  <c r="O116" i="28"/>
  <c r="P116" i="28" s="1"/>
  <c r="Q116" i="28" s="1"/>
  <c r="S116" i="28" s="1"/>
  <c r="U116" i="28" s="1"/>
  <c r="AT116" i="28" s="1"/>
  <c r="AX116" i="28" s="1"/>
  <c r="AY116" i="28" s="1"/>
  <c r="P52" i="10"/>
  <c r="Q52" i="10" s="1"/>
  <c r="S52" i="10" s="1"/>
  <c r="U52" i="10" s="1"/>
  <c r="AQ52" i="10" s="1"/>
  <c r="AU52" i="10" s="1"/>
  <c r="O53" i="10"/>
  <c r="P53" i="10" s="1"/>
  <c r="Q53" i="10" s="1"/>
  <c r="S53" i="10" s="1"/>
  <c r="U53" i="10" s="1"/>
  <c r="AQ53" i="10" s="1"/>
  <c r="AU53" i="10" s="1"/>
  <c r="AV53" i="10" s="1"/>
  <c r="P52" i="27"/>
  <c r="Q52" i="27" s="1"/>
  <c r="S52" i="27" s="1"/>
  <c r="U52" i="27" s="1"/>
  <c r="AQ52" i="27" s="1"/>
  <c r="AU52" i="27" s="1"/>
  <c r="P84" i="23"/>
  <c r="Q84" i="23" s="1"/>
  <c r="S84" i="23" s="1"/>
  <c r="U84" i="23" s="1"/>
  <c r="AT84" i="23" s="1"/>
  <c r="AX84" i="23" s="1"/>
  <c r="O85" i="23"/>
  <c r="P85" i="23" s="1"/>
  <c r="Q85" i="23" s="1"/>
  <c r="S85" i="23" s="1"/>
  <c r="U85" i="23" s="1"/>
  <c r="AT85" i="23" s="1"/>
  <c r="AX85" i="23" s="1"/>
  <c r="AY85" i="23" s="1"/>
  <c r="P84" i="8"/>
  <c r="Q84" i="8" s="1"/>
  <c r="S84" i="8" s="1"/>
  <c r="U84" i="8" s="1"/>
  <c r="AT84" i="8" s="1"/>
  <c r="AX84" i="8" s="1"/>
  <c r="P83" i="20"/>
  <c r="Q83" i="20" s="1"/>
  <c r="S83" i="20" s="1"/>
  <c r="U83" i="20" s="1"/>
  <c r="AT83" i="20" s="1"/>
  <c r="AX83" i="20" s="1"/>
  <c r="BA99" i="4"/>
  <c r="AX99" i="4"/>
  <c r="P68" i="25"/>
  <c r="Q68" i="25" s="1"/>
  <c r="S68" i="25" s="1"/>
  <c r="U68" i="25" s="1"/>
  <c r="AB68" i="25" s="1"/>
  <c r="AF68" i="25" s="1"/>
  <c r="N52" i="25"/>
  <c r="O52" i="25" s="1"/>
  <c r="P51" i="25"/>
  <c r="Q51" i="25" s="1"/>
  <c r="S51" i="25" s="1"/>
  <c r="U51" i="25" s="1"/>
  <c r="AQ51" i="25" s="1"/>
  <c r="AU51" i="25" s="1"/>
  <c r="N37" i="31"/>
  <c r="P36" i="31"/>
  <c r="Q36" i="31" s="1"/>
  <c r="S36" i="31" s="1"/>
  <c r="U36" i="31" s="1"/>
  <c r="AQ36" i="31" s="1"/>
  <c r="AU36" i="31" s="1"/>
  <c r="O37" i="31"/>
  <c r="BA101" i="29"/>
  <c r="BB101" i="29" s="1"/>
  <c r="AX101" i="29"/>
  <c r="P37" i="12"/>
  <c r="Q37" i="12" s="1"/>
  <c r="S37" i="12" s="1"/>
  <c r="U37" i="12" s="1"/>
  <c r="AQ37" i="12" s="1"/>
  <c r="AU37" i="12" s="1"/>
  <c r="P51" i="15"/>
  <c r="Q51" i="15" s="1"/>
  <c r="S51" i="15" s="1"/>
  <c r="U51" i="15" s="1"/>
  <c r="AQ51" i="15" s="1"/>
  <c r="AU51" i="15" s="1"/>
  <c r="N52" i="15"/>
  <c r="O52" i="15"/>
  <c r="P36" i="27"/>
  <c r="Q36" i="27" s="1"/>
  <c r="S36" i="27" s="1"/>
  <c r="U36" i="27" s="1"/>
  <c r="AQ36" i="27" s="1"/>
  <c r="AU36" i="27" s="1"/>
  <c r="O101" i="30"/>
  <c r="P101" i="30" s="1"/>
  <c r="Q101" i="30" s="1"/>
  <c r="S101" i="30" s="1"/>
  <c r="U101" i="30" s="1"/>
  <c r="AT101" i="30" s="1"/>
  <c r="N84" i="3"/>
  <c r="BA98" i="8"/>
  <c r="AX98" i="8"/>
  <c r="AY101" i="12"/>
  <c r="O85" i="11"/>
  <c r="P85" i="11" s="1"/>
  <c r="Q85" i="11" s="1"/>
  <c r="S85" i="11" s="1"/>
  <c r="U85" i="11" s="1"/>
  <c r="AT85" i="11" s="1"/>
  <c r="AX85" i="11" s="1"/>
  <c r="AY85" i="11" s="1"/>
  <c r="P115" i="29"/>
  <c r="Q115" i="29" s="1"/>
  <c r="S115" i="29" s="1"/>
  <c r="U115" i="29" s="1"/>
  <c r="AT115" i="29" s="1"/>
  <c r="AX115" i="29" s="1"/>
  <c r="O116" i="29"/>
  <c r="P116" i="29" s="1"/>
  <c r="Q116" i="29" s="1"/>
  <c r="S116" i="29" s="1"/>
  <c r="U116" i="29" s="1"/>
  <c r="AT116" i="29" s="1"/>
  <c r="AX116" i="29" s="1"/>
  <c r="AY116" i="29" s="1"/>
  <c r="N52" i="22"/>
  <c r="P51" i="22"/>
  <c r="Q51" i="22" s="1"/>
  <c r="S51" i="22" s="1"/>
  <c r="U51" i="22" s="1"/>
  <c r="AQ51" i="22" s="1"/>
  <c r="AU51" i="22" s="1"/>
  <c r="O52" i="22"/>
  <c r="O37" i="14"/>
  <c r="P37" i="11"/>
  <c r="Q37" i="11" s="1"/>
  <c r="S37" i="11" s="1"/>
  <c r="U37" i="11" s="1"/>
  <c r="AQ37" i="11" s="1"/>
  <c r="AU37" i="11" s="1"/>
  <c r="O38" i="11"/>
  <c r="P38" i="11" s="1"/>
  <c r="Q38" i="11" s="1"/>
  <c r="S38" i="11" s="1"/>
  <c r="U38" i="11" s="1"/>
  <c r="AQ38" i="11" s="1"/>
  <c r="AU38" i="11" s="1"/>
  <c r="AV38" i="11" s="1"/>
  <c r="N68" i="23"/>
  <c r="P67" i="23"/>
  <c r="Q67" i="23" s="1"/>
  <c r="S67" i="23" s="1"/>
  <c r="U67" i="23" s="1"/>
  <c r="AB67" i="23" s="1"/>
  <c r="AF67" i="23" s="1"/>
  <c r="O68" i="23"/>
  <c r="O67" i="16"/>
  <c r="O36" i="24"/>
  <c r="N100" i="4"/>
  <c r="O101" i="10"/>
  <c r="P101" i="10" s="1"/>
  <c r="Q101" i="10" s="1"/>
  <c r="S101" i="10" s="1"/>
  <c r="U101" i="10" s="1"/>
  <c r="AT101" i="10" s="1"/>
  <c r="O53" i="9"/>
  <c r="P53" i="9" s="1"/>
  <c r="Q53" i="9" s="1"/>
  <c r="S53" i="9" s="1"/>
  <c r="U53" i="9" s="1"/>
  <c r="AQ53" i="9" s="1"/>
  <c r="AU53" i="9" s="1"/>
  <c r="AV53" i="9" s="1"/>
  <c r="I14" i="9" s="1"/>
  <c r="K14" i="9" s="1"/>
  <c r="N115" i="5"/>
  <c r="P114" i="5"/>
  <c r="Q114" i="5" s="1"/>
  <c r="S114" i="5" s="1"/>
  <c r="U114" i="5" s="1"/>
  <c r="AT114" i="5" s="1"/>
  <c r="AX114" i="5" s="1"/>
  <c r="O115" i="5"/>
  <c r="AX100" i="29"/>
  <c r="BA100" i="29"/>
  <c r="P52" i="11"/>
  <c r="Q52" i="11" s="1"/>
  <c r="S52" i="11" s="1"/>
  <c r="U52" i="11" s="1"/>
  <c r="AQ52" i="11" s="1"/>
  <c r="AU52" i="11" s="1"/>
  <c r="P37" i="26"/>
  <c r="Q37" i="26" s="1"/>
  <c r="S37" i="26" s="1"/>
  <c r="U37" i="26" s="1"/>
  <c r="AQ37" i="26" s="1"/>
  <c r="AU37" i="26" s="1"/>
  <c r="O38" i="26"/>
  <c r="P38" i="26" s="1"/>
  <c r="Q38" i="26" s="1"/>
  <c r="S38" i="26" s="1"/>
  <c r="U38" i="26" s="1"/>
  <c r="AQ38" i="26" s="1"/>
  <c r="AU38" i="26" s="1"/>
  <c r="AV38" i="26" s="1"/>
  <c r="I14" i="26" s="1"/>
  <c r="K14" i="26" s="1"/>
  <c r="P84" i="17"/>
  <c r="Q84" i="17" s="1"/>
  <c r="S84" i="17" s="1"/>
  <c r="U84" i="17" s="1"/>
  <c r="AT84" i="17" s="1"/>
  <c r="AX84" i="17" s="1"/>
  <c r="AX100" i="30"/>
  <c r="BA100" i="30"/>
  <c r="AX99" i="18"/>
  <c r="BA99" i="18"/>
  <c r="BB101" i="12"/>
  <c r="BA99" i="15"/>
  <c r="AX99" i="15"/>
  <c r="N100" i="17"/>
  <c r="P99" i="17"/>
  <c r="Q99" i="17" s="1"/>
  <c r="S99" i="17" s="1"/>
  <c r="U99" i="17" s="1"/>
  <c r="AT99" i="17" s="1"/>
  <c r="O100" i="17"/>
  <c r="N100" i="31"/>
  <c r="P99" i="31"/>
  <c r="Q99" i="31" s="1"/>
  <c r="S99" i="31" s="1"/>
  <c r="U99" i="31" s="1"/>
  <c r="AT99" i="31" s="1"/>
  <c r="O100" i="31"/>
  <c r="BB101" i="23"/>
  <c r="AX100" i="10"/>
  <c r="BA100" i="10"/>
  <c r="P100" i="11"/>
  <c r="Q100" i="11" s="1"/>
  <c r="S100" i="11" s="1"/>
  <c r="U100" i="11" s="1"/>
  <c r="AT100" i="11" s="1"/>
  <c r="N52" i="21"/>
  <c r="P51" i="21"/>
  <c r="Q51" i="21" s="1"/>
  <c r="S51" i="21" s="1"/>
  <c r="U51" i="21" s="1"/>
  <c r="AQ51" i="21" s="1"/>
  <c r="AU51" i="21" s="1"/>
  <c r="P37" i="3"/>
  <c r="Q37" i="3" s="1"/>
  <c r="S37" i="3" s="1"/>
  <c r="U37" i="3" s="1"/>
  <c r="AQ37" i="3" s="1"/>
  <c r="AU37" i="3" s="1"/>
  <c r="P83" i="25"/>
  <c r="Q83" i="25" s="1"/>
  <c r="S83" i="25" s="1"/>
  <c r="U83" i="25" s="1"/>
  <c r="AT83" i="25" s="1"/>
  <c r="AX83" i="25" s="1"/>
  <c r="AX101" i="1"/>
  <c r="BA101" i="1"/>
  <c r="BB101" i="1" s="1"/>
  <c r="P99" i="8"/>
  <c r="Q99" i="8" s="1"/>
  <c r="S99" i="8" s="1"/>
  <c r="U99" i="8" s="1"/>
  <c r="AT99" i="8" s="1"/>
  <c r="N100" i="8"/>
  <c r="O100" i="8" s="1"/>
  <c r="P37" i="15"/>
  <c r="Q37" i="15" s="1"/>
  <c r="S37" i="15" s="1"/>
  <c r="U37" i="15" s="1"/>
  <c r="AQ37" i="15" s="1"/>
  <c r="AU37" i="15" s="1"/>
  <c r="O38" i="15"/>
  <c r="P38" i="15" s="1"/>
  <c r="Q38" i="15" s="1"/>
  <c r="S38" i="15" s="1"/>
  <c r="U38" i="15" s="1"/>
  <c r="AQ38" i="15" s="1"/>
  <c r="AU38" i="15" s="1"/>
  <c r="AV38" i="15" s="1"/>
  <c r="N100" i="18"/>
  <c r="O100" i="18" s="1"/>
  <c r="N100" i="15"/>
  <c r="O100" i="15" s="1"/>
  <c r="BA98" i="17"/>
  <c r="AX98" i="17"/>
  <c r="AX98" i="31"/>
  <c r="BA98" i="31"/>
  <c r="P66" i="28"/>
  <c r="Q66" i="28" s="1"/>
  <c r="S66" i="28" s="1"/>
  <c r="U66" i="28" s="1"/>
  <c r="AB66" i="28" s="1"/>
  <c r="AF66" i="28" s="1"/>
  <c r="AY101" i="23"/>
  <c r="N115" i="30"/>
  <c r="O115" i="30" s="1"/>
  <c r="P84" i="16"/>
  <c r="Q84" i="16" s="1"/>
  <c r="S84" i="16" s="1"/>
  <c r="U84" i="16" s="1"/>
  <c r="AT84" i="16" s="1"/>
  <c r="AX84" i="16" s="1"/>
  <c r="O85" i="16"/>
  <c r="P85" i="16" s="1"/>
  <c r="Q85" i="16" s="1"/>
  <c r="S85" i="16" s="1"/>
  <c r="U85" i="16" s="1"/>
  <c r="AT85" i="16" s="1"/>
  <c r="AX85" i="16" s="1"/>
  <c r="AY85" i="16" s="1"/>
  <c r="P52" i="19"/>
  <c r="Q52" i="19" s="1"/>
  <c r="S52" i="19" s="1"/>
  <c r="U52" i="19" s="1"/>
  <c r="AQ52" i="19" s="1"/>
  <c r="AU52" i="19" s="1"/>
  <c r="P50" i="12"/>
  <c r="Q50" i="12" s="1"/>
  <c r="S50" i="12" s="1"/>
  <c r="U50" i="12" s="1"/>
  <c r="AQ50" i="12" s="1"/>
  <c r="AU50" i="12" s="1"/>
  <c r="P52" i="23"/>
  <c r="Q52" i="23" s="1"/>
  <c r="S52" i="23" s="1"/>
  <c r="U52" i="23" s="1"/>
  <c r="AQ52" i="23" s="1"/>
  <c r="AU52" i="23" s="1"/>
  <c r="O53" i="23"/>
  <c r="P53" i="23" s="1"/>
  <c r="Q53" i="23" s="1"/>
  <c r="S53" i="23" s="1"/>
  <c r="U53" i="23" s="1"/>
  <c r="AQ53" i="23" s="1"/>
  <c r="AU53" i="23" s="1"/>
  <c r="AV53" i="23" s="1"/>
  <c r="AX99" i="16"/>
  <c r="BA99" i="16"/>
  <c r="AX100" i="1"/>
  <c r="BA100" i="1"/>
  <c r="P83" i="12"/>
  <c r="Q83" i="12" s="1"/>
  <c r="S83" i="12" s="1"/>
  <c r="U83" i="12" s="1"/>
  <c r="AT83" i="12" s="1"/>
  <c r="AX83" i="12" s="1"/>
  <c r="P66" i="19"/>
  <c r="Q66" i="19" s="1"/>
  <c r="S66" i="19" s="1"/>
  <c r="U66" i="19" s="1"/>
  <c r="AB66" i="19" s="1"/>
  <c r="AF66" i="19" s="1"/>
  <c r="O67" i="19"/>
  <c r="BA99" i="6"/>
  <c r="AX99" i="6"/>
  <c r="P100" i="24"/>
  <c r="Q100" i="24" s="1"/>
  <c r="S100" i="24" s="1"/>
  <c r="U100" i="24" s="1"/>
  <c r="AT100" i="24" s="1"/>
  <c r="P68" i="1"/>
  <c r="Q68" i="1" s="1"/>
  <c r="S68" i="1" s="1"/>
  <c r="U68" i="1" s="1"/>
  <c r="AB68" i="1" s="1"/>
  <c r="AF68" i="1" s="1"/>
  <c r="N100" i="6"/>
  <c r="O100" i="6" s="1"/>
  <c r="O36" i="5"/>
  <c r="O68" i="7"/>
  <c r="O68" i="17"/>
  <c r="N100" i="25"/>
  <c r="O100" i="25" s="1"/>
  <c r="N52" i="18"/>
  <c r="O52" i="18" s="1"/>
  <c r="O53" i="24"/>
  <c r="P53" i="24" s="1"/>
  <c r="Q53" i="24" s="1"/>
  <c r="S53" i="24" s="1"/>
  <c r="U53" i="24" s="1"/>
  <c r="AQ53" i="24" s="1"/>
  <c r="AU53" i="24" s="1"/>
  <c r="AV53" i="24" s="1"/>
  <c r="O37" i="7"/>
  <c r="P84" i="30"/>
  <c r="Q84" i="30" s="1"/>
  <c r="S84" i="30" s="1"/>
  <c r="U84" i="30" s="1"/>
  <c r="AT84" i="30" s="1"/>
  <c r="AX84" i="30" s="1"/>
  <c r="O85" i="30"/>
  <c r="P85" i="30" s="1"/>
  <c r="Q85" i="30" s="1"/>
  <c r="S85" i="30" s="1"/>
  <c r="U85" i="30" s="1"/>
  <c r="AT85" i="30" s="1"/>
  <c r="AX85" i="30" s="1"/>
  <c r="AY85" i="30" s="1"/>
  <c r="N37" i="4"/>
  <c r="P36" i="4"/>
  <c r="Q36" i="4" s="1"/>
  <c r="S36" i="4" s="1"/>
  <c r="U36" i="4" s="1"/>
  <c r="AQ36" i="4" s="1"/>
  <c r="AU36" i="4" s="1"/>
  <c r="O37" i="4"/>
  <c r="N84" i="5"/>
  <c r="P83" i="5"/>
  <c r="Q83" i="5" s="1"/>
  <c r="S83" i="5" s="1"/>
  <c r="U83" i="5" s="1"/>
  <c r="AT83" i="5" s="1"/>
  <c r="AX83" i="5" s="1"/>
  <c r="O84" i="5"/>
  <c r="N68" i="13"/>
  <c r="O68" i="13" s="1"/>
  <c r="O67" i="4"/>
  <c r="N100" i="3"/>
  <c r="O100" i="3" s="1"/>
  <c r="O83" i="14"/>
  <c r="AX99" i="11"/>
  <c r="BA99" i="11"/>
  <c r="O100" i="22"/>
  <c r="O51" i="1"/>
  <c r="BA101" i="20"/>
  <c r="AX101" i="20"/>
  <c r="AX101" i="7"/>
  <c r="AY101" i="7" s="1"/>
  <c r="BA101" i="7"/>
  <c r="P68" i="21"/>
  <c r="Q68" i="21" s="1"/>
  <c r="S68" i="21" s="1"/>
  <c r="U68" i="21" s="1"/>
  <c r="AB68" i="21" s="1"/>
  <c r="AF68" i="21" s="1"/>
  <c r="O69" i="21"/>
  <c r="P69" i="21" s="1"/>
  <c r="Q69" i="21" s="1"/>
  <c r="S69" i="21" s="1"/>
  <c r="U69" i="21" s="1"/>
  <c r="AB69" i="21" s="1"/>
  <c r="AF69" i="21" s="1"/>
  <c r="AG69" i="21" s="1"/>
  <c r="P100" i="5"/>
  <c r="Q100" i="5" s="1"/>
  <c r="S100" i="5" s="1"/>
  <c r="U100" i="5" s="1"/>
  <c r="AT100" i="5" s="1"/>
  <c r="P68" i="12"/>
  <c r="Q68" i="12" s="1"/>
  <c r="S68" i="12" s="1"/>
  <c r="U68" i="12" s="1"/>
  <c r="AB68" i="12" s="1"/>
  <c r="AF68" i="12" s="1"/>
  <c r="P36" i="2"/>
  <c r="Q36" i="2" s="1"/>
  <c r="S36" i="2" s="1"/>
  <c r="U36" i="2" s="1"/>
  <c r="AQ36" i="2" s="1"/>
  <c r="AU36" i="2" s="1"/>
  <c r="O69" i="31"/>
  <c r="P69" i="31" s="1"/>
  <c r="Q69" i="31" s="1"/>
  <c r="S69" i="31" s="1"/>
  <c r="U69" i="31" s="1"/>
  <c r="AB69" i="31" s="1"/>
  <c r="AF69" i="31" s="1"/>
  <c r="AG69" i="31" s="1"/>
  <c r="O84" i="3"/>
  <c r="N68" i="15"/>
  <c r="O68" i="15" s="1"/>
  <c r="N68" i="17"/>
  <c r="O51" i="8"/>
  <c r="AX99" i="25"/>
  <c r="BA99" i="25"/>
  <c r="P98" i="28"/>
  <c r="Q98" i="28" s="1"/>
  <c r="S98" i="28" s="1"/>
  <c r="U98" i="28" s="1"/>
  <c r="AT98" i="28" s="1"/>
  <c r="P37" i="22"/>
  <c r="Q37" i="22" s="1"/>
  <c r="S37" i="22" s="1"/>
  <c r="U37" i="22" s="1"/>
  <c r="AQ37" i="22" s="1"/>
  <c r="AU37" i="22" s="1"/>
  <c r="O38" i="22"/>
  <c r="P38" i="22" s="1"/>
  <c r="Q38" i="22" s="1"/>
  <c r="S38" i="22" s="1"/>
  <c r="U38" i="22" s="1"/>
  <c r="AQ38" i="22" s="1"/>
  <c r="AU38" i="22" s="1"/>
  <c r="AV38" i="22" s="1"/>
  <c r="O85" i="9"/>
  <c r="P85" i="9" s="1"/>
  <c r="Q85" i="9" s="1"/>
  <c r="S85" i="9" s="1"/>
  <c r="U85" i="9" s="1"/>
  <c r="AT85" i="9" s="1"/>
  <c r="AX85" i="9" s="1"/>
  <c r="AY85" i="9" s="1"/>
  <c r="O36" i="21"/>
  <c r="O69" i="10"/>
  <c r="P69" i="10" s="1"/>
  <c r="Q69" i="10" s="1"/>
  <c r="S69" i="10" s="1"/>
  <c r="U69" i="10" s="1"/>
  <c r="AB69" i="10" s="1"/>
  <c r="AF69" i="10" s="1"/>
  <c r="AG69" i="10" s="1"/>
  <c r="O100" i="4"/>
  <c r="BA99" i="3"/>
  <c r="AX99" i="3"/>
  <c r="AX99" i="22"/>
  <c r="BA99" i="22"/>
  <c r="P67" i="6"/>
  <c r="Q67" i="6" s="1"/>
  <c r="S67" i="6" s="1"/>
  <c r="U67" i="6" s="1"/>
  <c r="AB67" i="6" s="1"/>
  <c r="AF67" i="6" s="1"/>
  <c r="AX100" i="20"/>
  <c r="BA100" i="20"/>
  <c r="AX100" i="7"/>
  <c r="BA100" i="7"/>
  <c r="AV38" i="23" l="1"/>
  <c r="P100" i="18"/>
  <c r="Q100" i="18" s="1"/>
  <c r="S100" i="18" s="1"/>
  <c r="U100" i="18" s="1"/>
  <c r="AT100" i="18" s="1"/>
  <c r="O101" i="18"/>
  <c r="P101" i="18" s="1"/>
  <c r="Q101" i="18" s="1"/>
  <c r="S101" i="18" s="1"/>
  <c r="U101" i="18" s="1"/>
  <c r="AT101" i="18" s="1"/>
  <c r="P100" i="8"/>
  <c r="Q100" i="8" s="1"/>
  <c r="S100" i="8" s="1"/>
  <c r="U100" i="8" s="1"/>
  <c r="AT100" i="8" s="1"/>
  <c r="O101" i="8"/>
  <c r="P101" i="8" s="1"/>
  <c r="Q101" i="8" s="1"/>
  <c r="S101" i="8" s="1"/>
  <c r="U101" i="8" s="1"/>
  <c r="AT101" i="8" s="1"/>
  <c r="P115" i="30"/>
  <c r="Q115" i="30" s="1"/>
  <c r="S115" i="30" s="1"/>
  <c r="U115" i="30" s="1"/>
  <c r="AT115" i="30" s="1"/>
  <c r="AX115" i="30" s="1"/>
  <c r="O116" i="30"/>
  <c r="P116" i="30" s="1"/>
  <c r="Q116" i="30" s="1"/>
  <c r="S116" i="30" s="1"/>
  <c r="U116" i="30" s="1"/>
  <c r="AT116" i="30" s="1"/>
  <c r="AX116" i="30" s="1"/>
  <c r="AY116" i="30" s="1"/>
  <c r="P52" i="25"/>
  <c r="Q52" i="25" s="1"/>
  <c r="S52" i="25" s="1"/>
  <c r="U52" i="25" s="1"/>
  <c r="AQ52" i="25" s="1"/>
  <c r="AU52" i="25" s="1"/>
  <c r="O53" i="25"/>
  <c r="P53" i="25" s="1"/>
  <c r="Q53" i="25" s="1"/>
  <c r="S53" i="25" s="1"/>
  <c r="U53" i="25" s="1"/>
  <c r="AQ53" i="25" s="1"/>
  <c r="AU53" i="25" s="1"/>
  <c r="AV53" i="25" s="1"/>
  <c r="P100" i="3"/>
  <c r="Q100" i="3" s="1"/>
  <c r="S100" i="3" s="1"/>
  <c r="U100" i="3" s="1"/>
  <c r="AT100" i="3" s="1"/>
  <c r="O101" i="3"/>
  <c r="P101" i="3" s="1"/>
  <c r="Q101" i="3" s="1"/>
  <c r="S101" i="3" s="1"/>
  <c r="U101" i="3" s="1"/>
  <c r="AT101" i="3" s="1"/>
  <c r="P68" i="15"/>
  <c r="Q68" i="15" s="1"/>
  <c r="S68" i="15" s="1"/>
  <c r="U68" i="15" s="1"/>
  <c r="AB68" i="15" s="1"/>
  <c r="AF68" i="15" s="1"/>
  <c r="O69" i="15"/>
  <c r="P69" i="15" s="1"/>
  <c r="Q69" i="15" s="1"/>
  <c r="S69" i="15" s="1"/>
  <c r="U69" i="15" s="1"/>
  <c r="AB69" i="15" s="1"/>
  <c r="AF69" i="15" s="1"/>
  <c r="AG69" i="15" s="1"/>
  <c r="P100" i="15"/>
  <c r="Q100" i="15" s="1"/>
  <c r="S100" i="15" s="1"/>
  <c r="U100" i="15" s="1"/>
  <c r="AT100" i="15" s="1"/>
  <c r="O101" i="15"/>
  <c r="P101" i="15" s="1"/>
  <c r="Q101" i="15" s="1"/>
  <c r="S101" i="15" s="1"/>
  <c r="U101" i="15" s="1"/>
  <c r="AT101" i="15" s="1"/>
  <c r="AX100" i="5"/>
  <c r="BA100" i="5"/>
  <c r="AY101" i="20"/>
  <c r="P83" i="14"/>
  <c r="Q83" i="14" s="1"/>
  <c r="S83" i="14" s="1"/>
  <c r="U83" i="14" s="1"/>
  <c r="AT83" i="14" s="1"/>
  <c r="AX83" i="14" s="1"/>
  <c r="P37" i="7"/>
  <c r="Q37" i="7" s="1"/>
  <c r="S37" i="7" s="1"/>
  <c r="U37" i="7" s="1"/>
  <c r="AQ37" i="7" s="1"/>
  <c r="AU37" i="7" s="1"/>
  <c r="O38" i="7"/>
  <c r="P38" i="7" s="1"/>
  <c r="Q38" i="7" s="1"/>
  <c r="S38" i="7" s="1"/>
  <c r="U38" i="7" s="1"/>
  <c r="AQ38" i="7" s="1"/>
  <c r="AU38" i="7" s="1"/>
  <c r="AV38" i="7" s="1"/>
  <c r="P68" i="7"/>
  <c r="Q68" i="7" s="1"/>
  <c r="S68" i="7" s="1"/>
  <c r="U68" i="7" s="1"/>
  <c r="AB68" i="7" s="1"/>
  <c r="AF68" i="7" s="1"/>
  <c r="AX100" i="24"/>
  <c r="BA100" i="24"/>
  <c r="O67" i="28"/>
  <c r="O53" i="11"/>
  <c r="P53" i="11" s="1"/>
  <c r="Q53" i="11" s="1"/>
  <c r="S53" i="11" s="1"/>
  <c r="U53" i="11" s="1"/>
  <c r="AQ53" i="11" s="1"/>
  <c r="AU53" i="11" s="1"/>
  <c r="AV53" i="11" s="1"/>
  <c r="N68" i="16"/>
  <c r="O68" i="16" s="1"/>
  <c r="P67" i="16"/>
  <c r="Q67" i="16" s="1"/>
  <c r="S67" i="16" s="1"/>
  <c r="U67" i="16" s="1"/>
  <c r="AB67" i="16" s="1"/>
  <c r="AF67" i="16" s="1"/>
  <c r="P37" i="14"/>
  <c r="Q37" i="14" s="1"/>
  <c r="S37" i="14" s="1"/>
  <c r="U37" i="14" s="1"/>
  <c r="AQ37" i="14" s="1"/>
  <c r="AU37" i="14" s="1"/>
  <c r="O38" i="14"/>
  <c r="P38" i="14" s="1"/>
  <c r="Q38" i="14" s="1"/>
  <c r="S38" i="14" s="1"/>
  <c r="U38" i="14" s="1"/>
  <c r="AQ38" i="14" s="1"/>
  <c r="AU38" i="14" s="1"/>
  <c r="AV38" i="14" s="1"/>
  <c r="P52" i="15"/>
  <c r="Q52" i="15" s="1"/>
  <c r="S52" i="15" s="1"/>
  <c r="U52" i="15" s="1"/>
  <c r="AQ52" i="15" s="1"/>
  <c r="AU52" i="15" s="1"/>
  <c r="O53" i="15"/>
  <c r="P53" i="15" s="1"/>
  <c r="Q53" i="15" s="1"/>
  <c r="S53" i="15" s="1"/>
  <c r="U53" i="15" s="1"/>
  <c r="AQ53" i="15" s="1"/>
  <c r="AU53" i="15" s="1"/>
  <c r="AV53" i="15" s="1"/>
  <c r="BA101" i="16"/>
  <c r="AX101" i="16"/>
  <c r="BA98" i="28"/>
  <c r="AX98" i="28"/>
  <c r="N52" i="8"/>
  <c r="O52" i="8" s="1"/>
  <c r="P51" i="8"/>
  <c r="Q51" i="8" s="1"/>
  <c r="S51" i="8" s="1"/>
  <c r="U51" i="8" s="1"/>
  <c r="AQ51" i="8" s="1"/>
  <c r="AU51" i="8" s="1"/>
  <c r="P36" i="5"/>
  <c r="Q36" i="5" s="1"/>
  <c r="S36" i="5" s="1"/>
  <c r="U36" i="5" s="1"/>
  <c r="AQ36" i="5" s="1"/>
  <c r="AU36" i="5" s="1"/>
  <c r="N37" i="5"/>
  <c r="P100" i="31"/>
  <c r="Q100" i="31" s="1"/>
  <c r="S100" i="31" s="1"/>
  <c r="U100" i="31" s="1"/>
  <c r="AT100" i="31" s="1"/>
  <c r="P68" i="23"/>
  <c r="Q68" i="23" s="1"/>
  <c r="S68" i="23" s="1"/>
  <c r="U68" i="23" s="1"/>
  <c r="AB68" i="23" s="1"/>
  <c r="AF68" i="23" s="1"/>
  <c r="O69" i="23"/>
  <c r="P69" i="23" s="1"/>
  <c r="Q69" i="23" s="1"/>
  <c r="S69" i="23" s="1"/>
  <c r="U69" i="23" s="1"/>
  <c r="AB69" i="23" s="1"/>
  <c r="AF69" i="23" s="1"/>
  <c r="AG69" i="23" s="1"/>
  <c r="P52" i="22"/>
  <c r="Q52" i="22" s="1"/>
  <c r="S52" i="22" s="1"/>
  <c r="U52" i="22" s="1"/>
  <c r="AQ52" i="22" s="1"/>
  <c r="AU52" i="22" s="1"/>
  <c r="AX101" i="30"/>
  <c r="AY101" i="30" s="1"/>
  <c r="BA101" i="30"/>
  <c r="BB101" i="30" s="1"/>
  <c r="P37" i="31"/>
  <c r="Q37" i="31" s="1"/>
  <c r="S37" i="31" s="1"/>
  <c r="U37" i="31" s="1"/>
  <c r="AQ37" i="31" s="1"/>
  <c r="AU37" i="31" s="1"/>
  <c r="O38" i="31"/>
  <c r="P38" i="31" s="1"/>
  <c r="Q38" i="31" s="1"/>
  <c r="S38" i="31" s="1"/>
  <c r="U38" i="31" s="1"/>
  <c r="AQ38" i="31" s="1"/>
  <c r="AU38" i="31" s="1"/>
  <c r="AV38" i="31" s="1"/>
  <c r="BA100" i="16"/>
  <c r="AX100" i="16"/>
  <c r="BB101" i="20"/>
  <c r="P37" i="4"/>
  <c r="Q37" i="4" s="1"/>
  <c r="S37" i="4" s="1"/>
  <c r="U37" i="4" s="1"/>
  <c r="AQ37" i="4" s="1"/>
  <c r="AU37" i="4" s="1"/>
  <c r="O38" i="4"/>
  <c r="P38" i="4" s="1"/>
  <c r="Q38" i="4" s="1"/>
  <c r="S38" i="4" s="1"/>
  <c r="U38" i="4" s="1"/>
  <c r="AQ38" i="4" s="1"/>
  <c r="AU38" i="4" s="1"/>
  <c r="AV38" i="4" s="1"/>
  <c r="N37" i="2"/>
  <c r="O37" i="2" s="1"/>
  <c r="P51" i="1"/>
  <c r="Q51" i="1" s="1"/>
  <c r="S51" i="1" s="1"/>
  <c r="U51" i="1" s="1"/>
  <c r="AQ51" i="1" s="1"/>
  <c r="AU51" i="1" s="1"/>
  <c r="P67" i="4"/>
  <c r="Q67" i="4" s="1"/>
  <c r="S67" i="4" s="1"/>
  <c r="U67" i="4" s="1"/>
  <c r="AB67" i="4" s="1"/>
  <c r="AF67" i="4" s="1"/>
  <c r="N68" i="4"/>
  <c r="O68" i="4" s="1"/>
  <c r="P52" i="18"/>
  <c r="Q52" i="18" s="1"/>
  <c r="S52" i="18" s="1"/>
  <c r="U52" i="18" s="1"/>
  <c r="AQ52" i="18" s="1"/>
  <c r="AU52" i="18" s="1"/>
  <c r="O53" i="18"/>
  <c r="P53" i="18" s="1"/>
  <c r="Q53" i="18" s="1"/>
  <c r="S53" i="18" s="1"/>
  <c r="U53" i="18" s="1"/>
  <c r="AQ53" i="18" s="1"/>
  <c r="AU53" i="18" s="1"/>
  <c r="AV53" i="18" s="1"/>
  <c r="P100" i="6"/>
  <c r="Q100" i="6" s="1"/>
  <c r="S100" i="6" s="1"/>
  <c r="U100" i="6" s="1"/>
  <c r="AT100" i="6" s="1"/>
  <c r="O101" i="6"/>
  <c r="P101" i="6" s="1"/>
  <c r="Q101" i="6" s="1"/>
  <c r="S101" i="6" s="1"/>
  <c r="U101" i="6" s="1"/>
  <c r="AT101" i="6" s="1"/>
  <c r="N84" i="12"/>
  <c r="O84" i="12" s="1"/>
  <c r="BA99" i="8"/>
  <c r="AX99" i="8"/>
  <c r="N84" i="25"/>
  <c r="O84" i="25" s="1"/>
  <c r="O101" i="11"/>
  <c r="P101" i="11" s="1"/>
  <c r="Q101" i="11" s="1"/>
  <c r="S101" i="11" s="1"/>
  <c r="U101" i="11" s="1"/>
  <c r="AT101" i="11" s="1"/>
  <c r="AX99" i="31"/>
  <c r="BA99" i="31"/>
  <c r="O85" i="17"/>
  <c r="P85" i="17" s="1"/>
  <c r="Q85" i="17" s="1"/>
  <c r="S85" i="17" s="1"/>
  <c r="U85" i="17" s="1"/>
  <c r="AT85" i="17" s="1"/>
  <c r="AX85" i="17" s="1"/>
  <c r="AY85" i="17" s="1"/>
  <c r="O69" i="25"/>
  <c r="P69" i="25" s="1"/>
  <c r="Q69" i="25" s="1"/>
  <c r="S69" i="25" s="1"/>
  <c r="U69" i="25" s="1"/>
  <c r="AB69" i="25" s="1"/>
  <c r="AF69" i="25" s="1"/>
  <c r="AG69" i="25" s="1"/>
  <c r="N84" i="20"/>
  <c r="O84" i="20" s="1"/>
  <c r="O53" i="27"/>
  <c r="P53" i="27" s="1"/>
  <c r="Q53" i="27" s="1"/>
  <c r="S53" i="27" s="1"/>
  <c r="U53" i="27" s="1"/>
  <c r="AQ53" i="27" s="1"/>
  <c r="AU53" i="27" s="1"/>
  <c r="AV53" i="27" s="1"/>
  <c r="O85" i="24"/>
  <c r="P85" i="24" s="1"/>
  <c r="Q85" i="24" s="1"/>
  <c r="S85" i="24" s="1"/>
  <c r="U85" i="24" s="1"/>
  <c r="AT85" i="24" s="1"/>
  <c r="AX85" i="24" s="1"/>
  <c r="AY85" i="24" s="1"/>
  <c r="O69" i="18"/>
  <c r="P69" i="18" s="1"/>
  <c r="Q69" i="18" s="1"/>
  <c r="S69" i="18" s="1"/>
  <c r="U69" i="18" s="1"/>
  <c r="AB69" i="18" s="1"/>
  <c r="AF69" i="18" s="1"/>
  <c r="AG69" i="18" s="1"/>
  <c r="O38" i="30"/>
  <c r="P38" i="30" s="1"/>
  <c r="Q38" i="30" s="1"/>
  <c r="S38" i="30" s="1"/>
  <c r="U38" i="30" s="1"/>
  <c r="AQ38" i="30" s="1"/>
  <c r="AU38" i="30" s="1"/>
  <c r="AV38" i="30" s="1"/>
  <c r="I14" i="30" s="1"/>
  <c r="K14" i="30" s="1"/>
  <c r="N68" i="6"/>
  <c r="O68" i="6" s="1"/>
  <c r="P100" i="4"/>
  <c r="Q100" i="4" s="1"/>
  <c r="S100" i="4" s="1"/>
  <c r="U100" i="4" s="1"/>
  <c r="AT100" i="4" s="1"/>
  <c r="O101" i="4"/>
  <c r="P101" i="4" s="1"/>
  <c r="Q101" i="4" s="1"/>
  <c r="S101" i="4" s="1"/>
  <c r="U101" i="4" s="1"/>
  <c r="AT101" i="4" s="1"/>
  <c r="O99" i="28"/>
  <c r="O69" i="12"/>
  <c r="P69" i="12" s="1"/>
  <c r="Q69" i="12" s="1"/>
  <c r="S69" i="12" s="1"/>
  <c r="U69" i="12" s="1"/>
  <c r="AB69" i="12" s="1"/>
  <c r="AF69" i="12" s="1"/>
  <c r="AG69" i="12" s="1"/>
  <c r="BB101" i="7"/>
  <c r="P100" i="22"/>
  <c r="Q100" i="22" s="1"/>
  <c r="S100" i="22" s="1"/>
  <c r="U100" i="22" s="1"/>
  <c r="AT100" i="22" s="1"/>
  <c r="P68" i="13"/>
  <c r="Q68" i="13" s="1"/>
  <c r="S68" i="13" s="1"/>
  <c r="U68" i="13" s="1"/>
  <c r="AB68" i="13" s="1"/>
  <c r="AF68" i="13" s="1"/>
  <c r="O69" i="13"/>
  <c r="P69" i="13" s="1"/>
  <c r="Q69" i="13" s="1"/>
  <c r="S69" i="13" s="1"/>
  <c r="U69" i="13" s="1"/>
  <c r="AB69" i="13" s="1"/>
  <c r="AF69" i="13" s="1"/>
  <c r="AG69" i="13" s="1"/>
  <c r="P100" i="25"/>
  <c r="Q100" i="25" s="1"/>
  <c r="S100" i="25" s="1"/>
  <c r="U100" i="25" s="1"/>
  <c r="AT100" i="25" s="1"/>
  <c r="O69" i="1"/>
  <c r="P69" i="1" s="1"/>
  <c r="Q69" i="1" s="1"/>
  <c r="S69" i="1" s="1"/>
  <c r="U69" i="1" s="1"/>
  <c r="AB69" i="1" s="1"/>
  <c r="AF69" i="1" s="1"/>
  <c r="AG69" i="1" s="1"/>
  <c r="O51" i="12"/>
  <c r="O38" i="3"/>
  <c r="P38" i="3" s="1"/>
  <c r="Q38" i="3" s="1"/>
  <c r="S38" i="3" s="1"/>
  <c r="U38" i="3" s="1"/>
  <c r="AQ38" i="3" s="1"/>
  <c r="AU38" i="3" s="1"/>
  <c r="AV38" i="3" s="1"/>
  <c r="BA100" i="11"/>
  <c r="AX100" i="11"/>
  <c r="BA101" i="10"/>
  <c r="BB101" i="10" s="1"/>
  <c r="AX101" i="10"/>
  <c r="AY101" i="10" s="1"/>
  <c r="O38" i="12"/>
  <c r="P38" i="12" s="1"/>
  <c r="Q38" i="12" s="1"/>
  <c r="S38" i="12" s="1"/>
  <c r="U38" i="12" s="1"/>
  <c r="AQ38" i="12" s="1"/>
  <c r="AU38" i="12" s="1"/>
  <c r="AV38" i="12" s="1"/>
  <c r="O85" i="8"/>
  <c r="P85" i="8" s="1"/>
  <c r="Q85" i="8" s="1"/>
  <c r="S85" i="8" s="1"/>
  <c r="U85" i="8" s="1"/>
  <c r="AT85" i="8" s="1"/>
  <c r="AX85" i="8" s="1"/>
  <c r="AY85" i="8" s="1"/>
  <c r="P68" i="17"/>
  <c r="Q68" i="17" s="1"/>
  <c r="S68" i="17" s="1"/>
  <c r="U68" i="17" s="1"/>
  <c r="AB68" i="17" s="1"/>
  <c r="AF68" i="17" s="1"/>
  <c r="N68" i="19"/>
  <c r="P67" i="19"/>
  <c r="Q67" i="19" s="1"/>
  <c r="S67" i="19" s="1"/>
  <c r="U67" i="19" s="1"/>
  <c r="AB67" i="19" s="1"/>
  <c r="AF67" i="19" s="1"/>
  <c r="O68" i="19"/>
  <c r="P100" i="17"/>
  <c r="Q100" i="17" s="1"/>
  <c r="S100" i="17" s="1"/>
  <c r="U100" i="17" s="1"/>
  <c r="AT100" i="17" s="1"/>
  <c r="P115" i="5"/>
  <c r="Q115" i="5" s="1"/>
  <c r="S115" i="5" s="1"/>
  <c r="U115" i="5" s="1"/>
  <c r="AT115" i="5" s="1"/>
  <c r="AX115" i="5" s="1"/>
  <c r="I14" i="10"/>
  <c r="K14" i="10" s="1"/>
  <c r="I14" i="23"/>
  <c r="K14" i="23" s="1"/>
  <c r="AX101" i="13"/>
  <c r="BA101" i="13"/>
  <c r="P84" i="3"/>
  <c r="Q84" i="3" s="1"/>
  <c r="S84" i="3" s="1"/>
  <c r="U84" i="3" s="1"/>
  <c r="AT84" i="3" s="1"/>
  <c r="AX84" i="3" s="1"/>
  <c r="O85" i="3"/>
  <c r="P85" i="3" s="1"/>
  <c r="Q85" i="3" s="1"/>
  <c r="S85" i="3" s="1"/>
  <c r="U85" i="3" s="1"/>
  <c r="AT85" i="3" s="1"/>
  <c r="AX85" i="3" s="1"/>
  <c r="AY85" i="3" s="1"/>
  <c r="P84" i="5"/>
  <c r="Q84" i="5" s="1"/>
  <c r="S84" i="5" s="1"/>
  <c r="U84" i="5" s="1"/>
  <c r="AT84" i="5" s="1"/>
  <c r="AX84" i="5" s="1"/>
  <c r="O85" i="5"/>
  <c r="P85" i="5" s="1"/>
  <c r="Q85" i="5" s="1"/>
  <c r="S85" i="5" s="1"/>
  <c r="U85" i="5" s="1"/>
  <c r="AT85" i="5" s="1"/>
  <c r="AX85" i="5" s="1"/>
  <c r="AY85" i="5" s="1"/>
  <c r="P36" i="21"/>
  <c r="Q36" i="21" s="1"/>
  <c r="S36" i="21" s="1"/>
  <c r="U36" i="21" s="1"/>
  <c r="AQ36" i="21" s="1"/>
  <c r="AU36" i="21" s="1"/>
  <c r="O101" i="5"/>
  <c r="P101" i="5" s="1"/>
  <c r="Q101" i="5" s="1"/>
  <c r="S101" i="5" s="1"/>
  <c r="U101" i="5" s="1"/>
  <c r="AT101" i="5" s="1"/>
  <c r="O101" i="24"/>
  <c r="P101" i="24" s="1"/>
  <c r="Q101" i="24" s="1"/>
  <c r="S101" i="24" s="1"/>
  <c r="U101" i="24" s="1"/>
  <c r="AT101" i="24" s="1"/>
  <c r="O53" i="19"/>
  <c r="P53" i="19" s="1"/>
  <c r="Q53" i="19" s="1"/>
  <c r="S53" i="19" s="1"/>
  <c r="U53" i="19" s="1"/>
  <c r="AQ53" i="19" s="1"/>
  <c r="AU53" i="19" s="1"/>
  <c r="AV53" i="19" s="1"/>
  <c r="AY101" i="1"/>
  <c r="O52" i="21"/>
  <c r="BA99" i="17"/>
  <c r="AX99" i="17"/>
  <c r="P36" i="24"/>
  <c r="Q36" i="24" s="1"/>
  <c r="S36" i="24" s="1"/>
  <c r="U36" i="24" s="1"/>
  <c r="AQ36" i="24" s="1"/>
  <c r="AU36" i="24" s="1"/>
  <c r="N37" i="27"/>
  <c r="O37" i="27" s="1"/>
  <c r="AY101" i="29"/>
  <c r="I14" i="29" s="1"/>
  <c r="K14" i="29" s="1"/>
  <c r="BA100" i="13"/>
  <c r="AX100" i="13"/>
  <c r="P52" i="8" l="1"/>
  <c r="Q52" i="8" s="1"/>
  <c r="S52" i="8" s="1"/>
  <c r="U52" i="8" s="1"/>
  <c r="AQ52" i="8" s="1"/>
  <c r="AU52" i="8" s="1"/>
  <c r="O53" i="8"/>
  <c r="P53" i="8" s="1"/>
  <c r="Q53" i="8" s="1"/>
  <c r="S53" i="8" s="1"/>
  <c r="U53" i="8" s="1"/>
  <c r="AQ53" i="8" s="1"/>
  <c r="AU53" i="8" s="1"/>
  <c r="AV53" i="8" s="1"/>
  <c r="P37" i="2"/>
  <c r="Q37" i="2" s="1"/>
  <c r="S37" i="2" s="1"/>
  <c r="U37" i="2" s="1"/>
  <c r="AQ37" i="2" s="1"/>
  <c r="AU37" i="2" s="1"/>
  <c r="P84" i="25"/>
  <c r="Q84" i="25" s="1"/>
  <c r="S84" i="25" s="1"/>
  <c r="U84" i="25" s="1"/>
  <c r="AT84" i="25" s="1"/>
  <c r="AX84" i="25" s="1"/>
  <c r="O85" i="25"/>
  <c r="P85" i="25" s="1"/>
  <c r="Q85" i="25" s="1"/>
  <c r="S85" i="25" s="1"/>
  <c r="U85" i="25" s="1"/>
  <c r="AT85" i="25" s="1"/>
  <c r="AX85" i="25" s="1"/>
  <c r="AY85" i="25" s="1"/>
  <c r="P68" i="6"/>
  <c r="Q68" i="6" s="1"/>
  <c r="S68" i="6" s="1"/>
  <c r="U68" i="6" s="1"/>
  <c r="AB68" i="6" s="1"/>
  <c r="AF68" i="6" s="1"/>
  <c r="O69" i="6"/>
  <c r="P69" i="6" s="1"/>
  <c r="Q69" i="6" s="1"/>
  <c r="S69" i="6" s="1"/>
  <c r="U69" i="6" s="1"/>
  <c r="AB69" i="6" s="1"/>
  <c r="AF69" i="6" s="1"/>
  <c r="AG69" i="6" s="1"/>
  <c r="P68" i="4"/>
  <c r="Q68" i="4" s="1"/>
  <c r="S68" i="4" s="1"/>
  <c r="U68" i="4" s="1"/>
  <c r="AB68" i="4" s="1"/>
  <c r="AF68" i="4" s="1"/>
  <c r="P68" i="16"/>
  <c r="Q68" i="16" s="1"/>
  <c r="S68" i="16" s="1"/>
  <c r="U68" i="16" s="1"/>
  <c r="AB68" i="16" s="1"/>
  <c r="AF68" i="16" s="1"/>
  <c r="O69" i="16"/>
  <c r="P69" i="16" s="1"/>
  <c r="Q69" i="16" s="1"/>
  <c r="S69" i="16" s="1"/>
  <c r="U69" i="16" s="1"/>
  <c r="AB69" i="16" s="1"/>
  <c r="AF69" i="16" s="1"/>
  <c r="AG69" i="16" s="1"/>
  <c r="I14" i="16" s="1"/>
  <c r="K14" i="16" s="1"/>
  <c r="P37" i="27"/>
  <c r="Q37" i="27" s="1"/>
  <c r="S37" i="27" s="1"/>
  <c r="U37" i="27" s="1"/>
  <c r="AQ37" i="27" s="1"/>
  <c r="AU37" i="27" s="1"/>
  <c r="O38" i="27"/>
  <c r="P38" i="27" s="1"/>
  <c r="Q38" i="27" s="1"/>
  <c r="S38" i="27" s="1"/>
  <c r="U38" i="27" s="1"/>
  <c r="AQ38" i="27" s="1"/>
  <c r="AU38" i="27" s="1"/>
  <c r="AV38" i="27" s="1"/>
  <c r="I14" i="27" s="1"/>
  <c r="K14" i="27" s="1"/>
  <c r="P84" i="12"/>
  <c r="Q84" i="12" s="1"/>
  <c r="S84" i="12" s="1"/>
  <c r="U84" i="12" s="1"/>
  <c r="AT84" i="12" s="1"/>
  <c r="AX84" i="12" s="1"/>
  <c r="AX100" i="17"/>
  <c r="BA100" i="17"/>
  <c r="AX100" i="25"/>
  <c r="BA100" i="25"/>
  <c r="BA101" i="24"/>
  <c r="BB101" i="24" s="1"/>
  <c r="AX101" i="24"/>
  <c r="AY101" i="24" s="1"/>
  <c r="P99" i="28"/>
  <c r="Q99" i="28" s="1"/>
  <c r="S99" i="28" s="1"/>
  <c r="U99" i="28" s="1"/>
  <c r="AT99" i="28" s="1"/>
  <c r="P67" i="28"/>
  <c r="Q67" i="28" s="1"/>
  <c r="S67" i="28" s="1"/>
  <c r="U67" i="28" s="1"/>
  <c r="AB67" i="28" s="1"/>
  <c r="AF67" i="28" s="1"/>
  <c r="AX101" i="4"/>
  <c r="BA101" i="4"/>
  <c r="BA101" i="6"/>
  <c r="AX101" i="6"/>
  <c r="AY101" i="16"/>
  <c r="BA101" i="3"/>
  <c r="AX101" i="3"/>
  <c r="AY101" i="3" s="1"/>
  <c r="BA101" i="8"/>
  <c r="BB101" i="8" s="1"/>
  <c r="AX101" i="8"/>
  <c r="N37" i="24"/>
  <c r="BA101" i="5"/>
  <c r="BB101" i="5" s="1"/>
  <c r="AX101" i="5"/>
  <c r="AY101" i="5" s="1"/>
  <c r="O37" i="21"/>
  <c r="O116" i="5"/>
  <c r="P116" i="5" s="1"/>
  <c r="Q116" i="5" s="1"/>
  <c r="S116" i="5" s="1"/>
  <c r="U116" i="5" s="1"/>
  <c r="AT116" i="5" s="1"/>
  <c r="AX116" i="5" s="1"/>
  <c r="AY116" i="5" s="1"/>
  <c r="P51" i="12"/>
  <c r="Q51" i="12" s="1"/>
  <c r="S51" i="12" s="1"/>
  <c r="U51" i="12" s="1"/>
  <c r="AQ51" i="12" s="1"/>
  <c r="AU51" i="12" s="1"/>
  <c r="O101" i="22"/>
  <c r="P101" i="22" s="1"/>
  <c r="Q101" i="22" s="1"/>
  <c r="S101" i="22" s="1"/>
  <c r="U101" i="22" s="1"/>
  <c r="AT101" i="22" s="1"/>
  <c r="AX100" i="4"/>
  <c r="BA100" i="4"/>
  <c r="AX101" i="11"/>
  <c r="AY101" i="11" s="1"/>
  <c r="BA101" i="11"/>
  <c r="BB101" i="11" s="1"/>
  <c r="AX100" i="6"/>
  <c r="BA100" i="6"/>
  <c r="O101" i="31"/>
  <c r="P101" i="31" s="1"/>
  <c r="Q101" i="31" s="1"/>
  <c r="S101" i="31" s="1"/>
  <c r="U101" i="31" s="1"/>
  <c r="AT101" i="31" s="1"/>
  <c r="BB101" i="16"/>
  <c r="AX100" i="3"/>
  <c r="BA100" i="3"/>
  <c r="BA100" i="8"/>
  <c r="AX100" i="8"/>
  <c r="BB101" i="13"/>
  <c r="AX100" i="22"/>
  <c r="BA100" i="22"/>
  <c r="P84" i="20"/>
  <c r="Q84" i="20" s="1"/>
  <c r="S84" i="20" s="1"/>
  <c r="U84" i="20" s="1"/>
  <c r="AT84" i="20" s="1"/>
  <c r="AX84" i="20" s="1"/>
  <c r="O85" i="20"/>
  <c r="P85" i="20" s="1"/>
  <c r="Q85" i="20" s="1"/>
  <c r="S85" i="20" s="1"/>
  <c r="U85" i="20" s="1"/>
  <c r="AT85" i="20" s="1"/>
  <c r="AX85" i="20" s="1"/>
  <c r="AY85" i="20" s="1"/>
  <c r="I14" i="20" s="1"/>
  <c r="K14" i="20" s="1"/>
  <c r="AX100" i="31"/>
  <c r="BA100" i="31"/>
  <c r="AX101" i="15"/>
  <c r="BA101" i="15"/>
  <c r="AX101" i="18"/>
  <c r="AY101" i="18" s="1"/>
  <c r="BA101" i="18"/>
  <c r="P68" i="19"/>
  <c r="Q68" i="19" s="1"/>
  <c r="S68" i="19" s="1"/>
  <c r="U68" i="19" s="1"/>
  <c r="AB68" i="19" s="1"/>
  <c r="AF68" i="19" s="1"/>
  <c r="O69" i="19"/>
  <c r="P69" i="19" s="1"/>
  <c r="Q69" i="19" s="1"/>
  <c r="S69" i="19" s="1"/>
  <c r="U69" i="19" s="1"/>
  <c r="AB69" i="19" s="1"/>
  <c r="AF69" i="19" s="1"/>
  <c r="AG69" i="19" s="1"/>
  <c r="I14" i="19" s="1"/>
  <c r="K14" i="19" s="1"/>
  <c r="P52" i="21"/>
  <c r="Q52" i="21" s="1"/>
  <c r="S52" i="21" s="1"/>
  <c r="U52" i="21" s="1"/>
  <c r="AQ52" i="21" s="1"/>
  <c r="AU52" i="21" s="1"/>
  <c r="O53" i="21"/>
  <c r="P53" i="21" s="1"/>
  <c r="Q53" i="21" s="1"/>
  <c r="S53" i="21" s="1"/>
  <c r="U53" i="21" s="1"/>
  <c r="AQ53" i="21" s="1"/>
  <c r="AU53" i="21" s="1"/>
  <c r="AV53" i="21" s="1"/>
  <c r="O37" i="24"/>
  <c r="N37" i="21"/>
  <c r="AY101" i="13"/>
  <c r="I14" i="13" s="1"/>
  <c r="K14" i="13" s="1"/>
  <c r="O101" i="17"/>
  <c r="P101" i="17" s="1"/>
  <c r="Q101" i="17" s="1"/>
  <c r="S101" i="17" s="1"/>
  <c r="U101" i="17" s="1"/>
  <c r="AT101" i="17" s="1"/>
  <c r="O69" i="17"/>
  <c r="P69" i="17" s="1"/>
  <c r="Q69" i="17" s="1"/>
  <c r="S69" i="17" s="1"/>
  <c r="U69" i="17" s="1"/>
  <c r="AB69" i="17" s="1"/>
  <c r="AF69" i="17" s="1"/>
  <c r="AG69" i="17" s="1"/>
  <c r="O101" i="25"/>
  <c r="P101" i="25" s="1"/>
  <c r="Q101" i="25" s="1"/>
  <c r="S101" i="25" s="1"/>
  <c r="U101" i="25" s="1"/>
  <c r="AT101" i="25" s="1"/>
  <c r="N52" i="1"/>
  <c r="O52" i="1" s="1"/>
  <c r="O53" i="22"/>
  <c r="P53" i="22" s="1"/>
  <c r="Q53" i="22" s="1"/>
  <c r="S53" i="22" s="1"/>
  <c r="U53" i="22" s="1"/>
  <c r="AQ53" i="22" s="1"/>
  <c r="AU53" i="22" s="1"/>
  <c r="AV53" i="22" s="1"/>
  <c r="O37" i="5"/>
  <c r="O69" i="7"/>
  <c r="P69" i="7" s="1"/>
  <c r="Q69" i="7" s="1"/>
  <c r="S69" i="7" s="1"/>
  <c r="U69" i="7" s="1"/>
  <c r="AB69" i="7" s="1"/>
  <c r="AF69" i="7" s="1"/>
  <c r="AG69" i="7" s="1"/>
  <c r="I14" i="7" s="1"/>
  <c r="K14" i="7" s="1"/>
  <c r="N84" i="14"/>
  <c r="O84" i="14" s="1"/>
  <c r="BA100" i="15"/>
  <c r="AX100" i="15"/>
  <c r="AX100" i="18"/>
  <c r="BA100" i="18"/>
  <c r="P84" i="14" l="1"/>
  <c r="Q84" i="14" s="1"/>
  <c r="S84" i="14" s="1"/>
  <c r="U84" i="14" s="1"/>
  <c r="AT84" i="14" s="1"/>
  <c r="AX84" i="14" s="1"/>
  <c r="P52" i="1"/>
  <c r="Q52" i="1" s="1"/>
  <c r="S52" i="1" s="1"/>
  <c r="U52" i="1" s="1"/>
  <c r="AQ52" i="1" s="1"/>
  <c r="AU52" i="1" s="1"/>
  <c r="O53" i="1"/>
  <c r="P53" i="1" s="1"/>
  <c r="Q53" i="1" s="1"/>
  <c r="S53" i="1" s="1"/>
  <c r="U53" i="1" s="1"/>
  <c r="AQ53" i="1" s="1"/>
  <c r="AU53" i="1" s="1"/>
  <c r="AV53" i="1" s="1"/>
  <c r="I14" i="1" s="1"/>
  <c r="K14" i="1" s="1"/>
  <c r="BB101" i="4"/>
  <c r="BB101" i="15"/>
  <c r="AY101" i="4"/>
  <c r="N68" i="28"/>
  <c r="BA101" i="31"/>
  <c r="BB101" i="31" s="1"/>
  <c r="AX101" i="31"/>
  <c r="AY101" i="31" s="1"/>
  <c r="I14" i="31" s="1"/>
  <c r="K14" i="31" s="1"/>
  <c r="AX101" i="25"/>
  <c r="AY101" i="25" s="1"/>
  <c r="BA101" i="25"/>
  <c r="BB101" i="25" s="1"/>
  <c r="I14" i="25" s="1"/>
  <c r="K14" i="25" s="1"/>
  <c r="P37" i="21"/>
  <c r="Q37" i="21" s="1"/>
  <c r="S37" i="21" s="1"/>
  <c r="U37" i="21" s="1"/>
  <c r="AQ37" i="21" s="1"/>
  <c r="AU37" i="21" s="1"/>
  <c r="AY101" i="15"/>
  <c r="I14" i="15" s="1"/>
  <c r="K14" i="15" s="1"/>
  <c r="AX101" i="22"/>
  <c r="AY101" i="22" s="1"/>
  <c r="BA101" i="22"/>
  <c r="BB101" i="22" s="1"/>
  <c r="BB101" i="3"/>
  <c r="I14" i="3" s="1"/>
  <c r="K14" i="3" s="1"/>
  <c r="O85" i="12"/>
  <c r="P85" i="12" s="1"/>
  <c r="Q85" i="12" s="1"/>
  <c r="S85" i="12" s="1"/>
  <c r="U85" i="12" s="1"/>
  <c r="AT85" i="12" s="1"/>
  <c r="AX85" i="12" s="1"/>
  <c r="AY85" i="12" s="1"/>
  <c r="O69" i="4"/>
  <c r="P69" i="4" s="1"/>
  <c r="Q69" i="4" s="1"/>
  <c r="S69" i="4" s="1"/>
  <c r="U69" i="4" s="1"/>
  <c r="AB69" i="4" s="1"/>
  <c r="AF69" i="4" s="1"/>
  <c r="AG69" i="4" s="1"/>
  <c r="O38" i="2"/>
  <c r="P38" i="2" s="1"/>
  <c r="Q38" i="2" s="1"/>
  <c r="S38" i="2" s="1"/>
  <c r="U38" i="2" s="1"/>
  <c r="AQ38" i="2" s="1"/>
  <c r="AU38" i="2" s="1"/>
  <c r="AV38" i="2" s="1"/>
  <c r="I14" i="2" s="1"/>
  <c r="K14" i="2" s="1"/>
  <c r="BA99" i="28"/>
  <c r="AX99" i="28"/>
  <c r="AY101" i="6"/>
  <c r="I14" i="6"/>
  <c r="K14" i="6" s="1"/>
  <c r="P37" i="24"/>
  <c r="Q37" i="24" s="1"/>
  <c r="S37" i="24" s="1"/>
  <c r="U37" i="24" s="1"/>
  <c r="AQ37" i="24" s="1"/>
  <c r="AU37" i="24" s="1"/>
  <c r="O38" i="24"/>
  <c r="P38" i="24" s="1"/>
  <c r="Q38" i="24" s="1"/>
  <c r="S38" i="24" s="1"/>
  <c r="U38" i="24" s="1"/>
  <c r="AQ38" i="24" s="1"/>
  <c r="AU38" i="24" s="1"/>
  <c r="AV38" i="24" s="1"/>
  <c r="I14" i="24" s="1"/>
  <c r="K14" i="24" s="1"/>
  <c r="BA101" i="17"/>
  <c r="BB101" i="17" s="1"/>
  <c r="AX101" i="17"/>
  <c r="AY101" i="17" s="1"/>
  <c r="I14" i="17" s="1"/>
  <c r="K14" i="17" s="1"/>
  <c r="P37" i="5"/>
  <c r="Q37" i="5" s="1"/>
  <c r="S37" i="5" s="1"/>
  <c r="U37" i="5" s="1"/>
  <c r="AQ37" i="5" s="1"/>
  <c r="AU37" i="5" s="1"/>
  <c r="I14" i="22"/>
  <c r="K14" i="22" s="1"/>
  <c r="BB101" i="18"/>
  <c r="I14" i="18" s="1"/>
  <c r="K14" i="18" s="1"/>
  <c r="I14" i="11"/>
  <c r="K14" i="11" s="1"/>
  <c r="N52" i="12"/>
  <c r="O52" i="12" s="1"/>
  <c r="AY101" i="8"/>
  <c r="I14" i="8" s="1"/>
  <c r="K14" i="8" s="1"/>
  <c r="BB101" i="6"/>
  <c r="O68" i="28"/>
  <c r="N100" i="28"/>
  <c r="O100" i="28" s="1"/>
  <c r="P100" i="28" l="1"/>
  <c r="Q100" i="28" s="1"/>
  <c r="S100" i="28" s="1"/>
  <c r="U100" i="28" s="1"/>
  <c r="AT100" i="28" s="1"/>
  <c r="O101" i="28"/>
  <c r="P101" i="28" s="1"/>
  <c r="Q101" i="28" s="1"/>
  <c r="S101" i="28" s="1"/>
  <c r="U101" i="28" s="1"/>
  <c r="AT101" i="28" s="1"/>
  <c r="P52" i="12"/>
  <c r="Q52" i="12" s="1"/>
  <c r="S52" i="12" s="1"/>
  <c r="U52" i="12" s="1"/>
  <c r="AQ52" i="12" s="1"/>
  <c r="AU52" i="12" s="1"/>
  <c r="O53" i="12"/>
  <c r="P53" i="12" s="1"/>
  <c r="Q53" i="12" s="1"/>
  <c r="S53" i="12" s="1"/>
  <c r="U53" i="12" s="1"/>
  <c r="AQ53" i="12" s="1"/>
  <c r="AU53" i="12" s="1"/>
  <c r="AV53" i="12" s="1"/>
  <c r="I14" i="12" s="1"/>
  <c r="K14" i="12" s="1"/>
  <c r="O38" i="21"/>
  <c r="P38" i="21" s="1"/>
  <c r="Q38" i="21" s="1"/>
  <c r="S38" i="21" s="1"/>
  <c r="U38" i="21" s="1"/>
  <c r="AQ38" i="21" s="1"/>
  <c r="AU38" i="21" s="1"/>
  <c r="AV38" i="21" s="1"/>
  <c r="I14" i="21" s="1"/>
  <c r="K14" i="21" s="1"/>
  <c r="O85" i="14"/>
  <c r="P85" i="14" s="1"/>
  <c r="Q85" i="14" s="1"/>
  <c r="S85" i="14" s="1"/>
  <c r="U85" i="14" s="1"/>
  <c r="AT85" i="14" s="1"/>
  <c r="AX85" i="14" s="1"/>
  <c r="AY85" i="14" s="1"/>
  <c r="I14" i="14" s="1"/>
  <c r="K14" i="14" s="1"/>
  <c r="I14" i="4"/>
  <c r="K14" i="4" s="1"/>
  <c r="P68" i="28"/>
  <c r="Q68" i="28" s="1"/>
  <c r="S68" i="28" s="1"/>
  <c r="U68" i="28" s="1"/>
  <c r="AB68" i="28" s="1"/>
  <c r="AF68" i="28" s="1"/>
  <c r="O69" i="28"/>
  <c r="P69" i="28" s="1"/>
  <c r="Q69" i="28" s="1"/>
  <c r="S69" i="28" s="1"/>
  <c r="U69" i="28" s="1"/>
  <c r="AB69" i="28" s="1"/>
  <c r="AF69" i="28" s="1"/>
  <c r="AG69" i="28" s="1"/>
  <c r="O38" i="5"/>
  <c r="P38" i="5" s="1"/>
  <c r="Q38" i="5" s="1"/>
  <c r="S38" i="5" s="1"/>
  <c r="U38" i="5" s="1"/>
  <c r="AQ38" i="5" s="1"/>
  <c r="AU38" i="5" s="1"/>
  <c r="AV38" i="5" s="1"/>
  <c r="I14" i="5" s="1"/>
  <c r="K14" i="5" s="1"/>
  <c r="AX101" i="28" l="1"/>
  <c r="BA101" i="28"/>
  <c r="BB101" i="28" s="1"/>
  <c r="AX100" i="28"/>
  <c r="BA100" i="28"/>
  <c r="AY101" i="28" l="1"/>
  <c r="I14" i="28" s="1"/>
  <c r="K14" i="28" s="1"/>
  <c r="H17" i="1" s="1"/>
</calcChain>
</file>

<file path=xl/sharedStrings.xml><?xml version="1.0" encoding="utf-8"?>
<sst xmlns="http://schemas.openxmlformats.org/spreadsheetml/2006/main" count="13228" uniqueCount="85">
  <si>
    <t>出栏量</t>
  </si>
  <si>
    <t>存栏量</t>
  </si>
  <si>
    <t>总头数</t>
  </si>
  <si>
    <t>VS(kg/头/年)</t>
  </si>
  <si>
    <t>羊</t>
  </si>
  <si>
    <t>猪</t>
  </si>
  <si>
    <t>马</t>
  </si>
  <si>
    <t>驴</t>
  </si>
  <si>
    <t>骡</t>
  </si>
  <si>
    <t>骆驼</t>
  </si>
  <si>
    <t>肉牛</t>
  </si>
  <si>
    <t>MCF</t>
  </si>
  <si>
    <t>AWMS</t>
  </si>
  <si>
    <t>奶牛</t>
  </si>
  <si>
    <t>役用牛</t>
  </si>
  <si>
    <t>山羊</t>
  </si>
  <si>
    <t>绵羊</t>
  </si>
  <si>
    <t>T1</t>
  </si>
  <si>
    <t>K</t>
  </si>
  <si>
    <t>Total CH4</t>
  </si>
  <si>
    <t>这次按温度计算的</t>
  </si>
  <si>
    <t>kg</t>
  </si>
  <si>
    <t>万吨</t>
  </si>
  <si>
    <t>T2</t>
  </si>
  <si>
    <t>上一次计算的</t>
  </si>
  <si>
    <t>Ea</t>
  </si>
  <si>
    <t>cal/mol</t>
  </si>
  <si>
    <t>R</t>
  </si>
  <si>
    <t>cal/K mol</t>
  </si>
  <si>
    <t>一年总甲烷量</t>
  </si>
  <si>
    <t>一个月的奶牛的甲烷量</t>
  </si>
  <si>
    <t>Minimum T2</t>
  </si>
  <si>
    <t>℃</t>
  </si>
  <si>
    <t>清单中数据</t>
  </si>
  <si>
    <t>Damping T2</t>
  </si>
  <si>
    <t>差距</t>
  </si>
  <si>
    <t>%</t>
  </si>
  <si>
    <t>B0</t>
  </si>
  <si>
    <t>m3/kg VS</t>
  </si>
  <si>
    <t>MDP</t>
  </si>
  <si>
    <t>unitless</t>
  </si>
  <si>
    <t>Emptying efficiency</t>
  </si>
  <si>
    <t>CH4 Density</t>
  </si>
  <si>
    <t>kg/m3</t>
  </si>
  <si>
    <t>liquid</t>
  </si>
  <si>
    <t>logoon</t>
  </si>
  <si>
    <t>solid</t>
  </si>
  <si>
    <t>dry</t>
  </si>
  <si>
    <t>daily</t>
  </si>
  <si>
    <t>digestion</t>
  </si>
  <si>
    <t>fuel</t>
  </si>
  <si>
    <t>PRP</t>
  </si>
  <si>
    <t>牛</t>
  </si>
  <si>
    <t>月份</t>
  </si>
  <si>
    <t>空气温度 ℃</t>
  </si>
  <si>
    <t>粪便温度 ℃</t>
  </si>
  <si>
    <t>一年清理</t>
  </si>
  <si>
    <t>粪便温度 K</t>
  </si>
  <si>
    <t>f</t>
  </si>
  <si>
    <t>VS排出</t>
  </si>
  <si>
    <t>VS loaded</t>
  </si>
  <si>
    <t>粪便清理</t>
  </si>
  <si>
    <t>VS清空</t>
  </si>
  <si>
    <t>VS可用</t>
  </si>
  <si>
    <t>VS消耗</t>
  </si>
  <si>
    <t>甲烷生产</t>
  </si>
  <si>
    <t>potential CH4</t>
  </si>
  <si>
    <t>mcf*awms总和</t>
  </si>
  <si>
    <t>VS</t>
  </si>
  <si>
    <t>N (万)</t>
  </si>
  <si>
    <t>CH4 (kg)</t>
  </si>
  <si>
    <t>VS excretion</t>
  </si>
  <si>
    <t>上一年12</t>
  </si>
  <si>
    <t>N</t>
  </si>
  <si>
    <t>VS% liquid storage</t>
  </si>
  <si>
    <t>Y</t>
  </si>
  <si>
    <t>MEF</t>
  </si>
  <si>
    <t>MEF总和</t>
  </si>
  <si>
    <t>pit&lt;1</t>
  </si>
  <si>
    <t>pit&gt;1</t>
  </si>
  <si>
    <t>驴/骡</t>
  </si>
  <si>
    <t>N (万) 驴</t>
  </si>
  <si>
    <t>CH4 (kg) 驴</t>
  </si>
  <si>
    <t>N 骡</t>
  </si>
  <si>
    <t>CH4 (kg) 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</si>
</sst>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0_ "/>
    <numFmt numFmtId="179" formatCode="0.00_ "/>
    <numFmt numFmtId="180" formatCode="0.0000_ "/>
    <numFmt numFmtId="181" formatCode="0.0000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/>
    <xf numFmtId="178" fontId="1" fillId="0" borderId="0" xfId="0" applyNumberFormat="1" applyFont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/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179" fontId="1" fillId="0" borderId="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2"/>
  <sheetViews>
    <sheetView workbookViewId="0">
      <pane xSplit="4" topLeftCell="E1" activePane="topRight" state="frozen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7" width="14.1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2" width="8.5" style="1" customWidth="1"/>
    <col min="23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41" x14ac:dyDescent="0.15">
      <c r="C1" s="2" t="s">
        <v>0</v>
      </c>
      <c r="D1" s="2" t="s">
        <v>1</v>
      </c>
      <c r="E1" s="2" t="s">
        <v>2</v>
      </c>
      <c r="F1" s="2" t="s">
        <v>3</v>
      </c>
      <c r="G1"/>
      <c r="H1"/>
      <c r="I1"/>
      <c r="J1"/>
      <c r="K1"/>
      <c r="L1"/>
      <c r="M1"/>
      <c r="N1"/>
      <c r="O1"/>
      <c r="P1"/>
      <c r="Q1"/>
      <c r="R1" s="22" t="s">
        <v>4</v>
      </c>
      <c r="S1" s="23"/>
      <c r="T1" s="23"/>
      <c r="U1" s="23"/>
      <c r="V1" s="23"/>
      <c r="W1" s="24"/>
      <c r="X1" s="25" t="s">
        <v>5</v>
      </c>
      <c r="Y1" s="26"/>
      <c r="Z1" s="27"/>
      <c r="AA1" s="25" t="s">
        <v>6</v>
      </c>
      <c r="AB1" s="26"/>
      <c r="AC1" s="27"/>
      <c r="AD1" s="25" t="s">
        <v>7</v>
      </c>
      <c r="AE1" s="26"/>
      <c r="AF1" s="27"/>
      <c r="AG1" s="25" t="s">
        <v>8</v>
      </c>
      <c r="AH1" s="26"/>
      <c r="AI1" s="27"/>
      <c r="AJ1" s="28" t="s">
        <v>9</v>
      </c>
      <c r="AK1" s="28"/>
      <c r="AL1" s="28"/>
      <c r="AM1" s="28"/>
      <c r="AN1" s="28"/>
      <c r="AO1" s="28"/>
    </row>
    <row r="2" spans="1:41" x14ac:dyDescent="0.15">
      <c r="A2" s="28"/>
      <c r="B2" s="3" t="s">
        <v>10</v>
      </c>
      <c r="C2" s="2"/>
      <c r="D2" s="2"/>
      <c r="E2" s="34">
        <v>31.59</v>
      </c>
      <c r="F2" s="2">
        <v>1166.8320000000001</v>
      </c>
      <c r="G2" s="28">
        <f>(F2+F3+F4)/3</f>
        <v>1338.1873333333333</v>
      </c>
      <c r="H2"/>
      <c r="I2"/>
      <c r="J2"/>
      <c r="K2"/>
      <c r="L2"/>
      <c r="M2"/>
      <c r="N2"/>
      <c r="O2"/>
      <c r="P2"/>
      <c r="Q2"/>
      <c r="R2" s="4" t="s">
        <v>11</v>
      </c>
      <c r="S2" s="4" t="s">
        <v>12</v>
      </c>
      <c r="T2" s="4"/>
      <c r="U2" s="4" t="s">
        <v>11</v>
      </c>
      <c r="V2" s="4" t="s">
        <v>12</v>
      </c>
      <c r="W2" s="4"/>
      <c r="X2" s="4" t="s">
        <v>11</v>
      </c>
      <c r="Y2" s="4" t="s">
        <v>12</v>
      </c>
      <c r="Z2" s="4"/>
      <c r="AA2" s="4" t="s">
        <v>11</v>
      </c>
      <c r="AB2" s="4" t="s">
        <v>12</v>
      </c>
      <c r="AC2" s="4"/>
      <c r="AD2" s="4" t="s">
        <v>11</v>
      </c>
      <c r="AE2" s="4" t="s">
        <v>12</v>
      </c>
      <c r="AF2" s="4"/>
      <c r="AG2" s="4" t="s">
        <v>11</v>
      </c>
      <c r="AH2" s="4" t="s">
        <v>12</v>
      </c>
      <c r="AI2" s="4"/>
      <c r="AJ2" s="4" t="s">
        <v>11</v>
      </c>
      <c r="AK2" s="4"/>
      <c r="AL2" s="4"/>
      <c r="AM2" s="4"/>
      <c r="AN2" s="4" t="s">
        <v>12</v>
      </c>
      <c r="AO2" s="4"/>
    </row>
    <row r="3" spans="1:41" x14ac:dyDescent="0.15">
      <c r="A3" s="28"/>
      <c r="B3" s="3" t="s">
        <v>13</v>
      </c>
      <c r="C3" s="2"/>
      <c r="D3" s="2"/>
      <c r="E3" s="35"/>
      <c r="F3" s="2">
        <v>1192.0899999999999</v>
      </c>
      <c r="G3" s="28"/>
      <c r="H3"/>
      <c r="I3"/>
      <c r="J3"/>
      <c r="K3"/>
      <c r="L3"/>
      <c r="M3"/>
      <c r="N3"/>
      <c r="O3"/>
      <c r="P3"/>
      <c r="Q3"/>
      <c r="R3" s="2"/>
      <c r="S3" s="2">
        <v>0</v>
      </c>
      <c r="T3" s="2"/>
      <c r="U3" s="2"/>
      <c r="V3" s="2">
        <v>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15">
      <c r="A4" s="28"/>
      <c r="B4" s="3" t="s">
        <v>14</v>
      </c>
      <c r="C4" s="2"/>
      <c r="D4" s="2"/>
      <c r="E4" s="36"/>
      <c r="F4" s="2">
        <v>1655.64</v>
      </c>
      <c r="G4" s="28"/>
      <c r="H4"/>
      <c r="I4"/>
      <c r="J4"/>
      <c r="K4"/>
      <c r="L4"/>
      <c r="M4"/>
      <c r="N4"/>
      <c r="O4"/>
      <c r="P4"/>
      <c r="Q4"/>
      <c r="R4" s="21"/>
      <c r="S4" s="21">
        <v>0</v>
      </c>
      <c r="T4" s="21"/>
      <c r="U4" s="21"/>
      <c r="V4" s="21">
        <v>0</v>
      </c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 spans="1:41" x14ac:dyDescent="0.15">
      <c r="A5" s="28"/>
      <c r="B5" s="3" t="s">
        <v>15</v>
      </c>
      <c r="C5" s="2"/>
      <c r="D5" s="2"/>
      <c r="E5" s="34">
        <v>161.120547945205</v>
      </c>
      <c r="F5" s="2">
        <v>93.914500000000004</v>
      </c>
      <c r="G5" s="28">
        <f>(F5+F6)/2</f>
        <v>92.509250000000009</v>
      </c>
      <c r="H5"/>
      <c r="I5"/>
      <c r="J5"/>
      <c r="K5"/>
      <c r="L5"/>
      <c r="M5"/>
      <c r="N5"/>
      <c r="O5"/>
      <c r="P5"/>
      <c r="Q5"/>
      <c r="R5" s="2"/>
      <c r="S5" s="2">
        <v>3</v>
      </c>
      <c r="T5" s="2"/>
      <c r="U5" s="2"/>
      <c r="V5" s="2">
        <v>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15">
      <c r="A6" s="28"/>
      <c r="B6" s="3" t="s">
        <v>16</v>
      </c>
      <c r="C6" s="2"/>
      <c r="D6" s="2"/>
      <c r="E6" s="36"/>
      <c r="F6" s="2">
        <v>91.103999999999999</v>
      </c>
      <c r="G6" s="28"/>
      <c r="H6"/>
      <c r="I6"/>
      <c r="J6"/>
      <c r="K6"/>
      <c r="L6"/>
      <c r="M6"/>
      <c r="N6"/>
      <c r="O6"/>
      <c r="P6"/>
      <c r="Q6"/>
      <c r="R6" s="2"/>
      <c r="S6" s="2">
        <v>80</v>
      </c>
      <c r="T6" s="2"/>
      <c r="U6" s="2"/>
      <c r="V6" s="2">
        <v>50</v>
      </c>
      <c r="W6" s="2"/>
      <c r="X6" s="2"/>
      <c r="Y6" s="2"/>
      <c r="Z6" s="2"/>
      <c r="AA6" s="2"/>
      <c r="AB6" s="2">
        <v>50</v>
      </c>
      <c r="AC6" s="2"/>
      <c r="AD6" s="2"/>
      <c r="AE6" s="2">
        <v>50</v>
      </c>
      <c r="AF6" s="2"/>
      <c r="AG6" s="2"/>
      <c r="AH6" s="2">
        <v>50</v>
      </c>
      <c r="AI6" s="2"/>
      <c r="AJ6" s="2"/>
      <c r="AK6" s="2"/>
      <c r="AL6" s="2"/>
      <c r="AM6" s="2"/>
      <c r="AN6" s="2">
        <v>50</v>
      </c>
      <c r="AO6" s="2"/>
    </row>
    <row r="7" spans="1:41" x14ac:dyDescent="0.15">
      <c r="A7" s="28" t="s">
        <v>5</v>
      </c>
      <c r="B7" s="22"/>
      <c r="C7" s="2"/>
      <c r="D7" s="2"/>
      <c r="E7" s="5">
        <v>496.01260273972599</v>
      </c>
      <c r="F7" s="2">
        <v>134.75800000000001</v>
      </c>
      <c r="G7"/>
      <c r="H7"/>
      <c r="I7"/>
      <c r="J7"/>
      <c r="K7"/>
      <c r="L7"/>
      <c r="M7"/>
      <c r="N7"/>
      <c r="O7"/>
      <c r="P7"/>
      <c r="Q7"/>
      <c r="R7" s="2"/>
      <c r="S7" s="2">
        <v>0</v>
      </c>
      <c r="T7" s="2"/>
      <c r="U7" s="2"/>
      <c r="V7" s="2">
        <v>0</v>
      </c>
      <c r="W7" s="2"/>
      <c r="X7" s="2"/>
      <c r="Y7" s="2"/>
      <c r="Z7" s="2"/>
      <c r="AA7" s="2"/>
      <c r="AB7" s="2">
        <v>50</v>
      </c>
      <c r="AC7" s="2"/>
      <c r="AD7" s="2"/>
      <c r="AE7" s="2">
        <v>50</v>
      </c>
      <c r="AF7" s="2"/>
      <c r="AG7" s="2"/>
      <c r="AH7" s="2">
        <v>50</v>
      </c>
      <c r="AI7" s="2"/>
      <c r="AJ7" s="2"/>
      <c r="AK7" s="2"/>
      <c r="AL7" s="2"/>
      <c r="AM7" s="2"/>
      <c r="AN7" s="2">
        <v>50</v>
      </c>
      <c r="AO7" s="2"/>
    </row>
    <row r="8" spans="1:41" x14ac:dyDescent="0.15">
      <c r="A8" s="28" t="s">
        <v>6</v>
      </c>
      <c r="B8" s="22"/>
      <c r="C8" s="2"/>
      <c r="D8" s="2"/>
      <c r="E8" s="5">
        <v>0.2</v>
      </c>
      <c r="F8" s="2">
        <v>625.46400000000006</v>
      </c>
      <c r="G8"/>
      <c r="H8"/>
      <c r="I8"/>
      <c r="J8"/>
      <c r="K8"/>
      <c r="L8"/>
      <c r="M8"/>
      <c r="N8"/>
      <c r="O8"/>
      <c r="P8"/>
      <c r="Q8"/>
      <c r="R8" s="2"/>
      <c r="S8" s="2">
        <v>0</v>
      </c>
      <c r="T8" s="2"/>
      <c r="U8" s="2"/>
      <c r="V8" s="2"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15">
      <c r="A9" s="28" t="s">
        <v>7</v>
      </c>
      <c r="B9" s="22"/>
      <c r="C9" s="2"/>
      <c r="D9" s="2"/>
      <c r="E9" s="5">
        <v>0.44</v>
      </c>
      <c r="F9" s="2">
        <v>341.64</v>
      </c>
      <c r="G9"/>
      <c r="H9"/>
      <c r="I9"/>
      <c r="J9"/>
      <c r="K9"/>
      <c r="L9"/>
      <c r="M9"/>
      <c r="N9"/>
      <c r="O9"/>
      <c r="P9"/>
      <c r="Q9"/>
      <c r="R9" s="2"/>
      <c r="S9" s="2">
        <v>0</v>
      </c>
      <c r="T9" s="2"/>
      <c r="U9" s="2"/>
      <c r="V9" s="2"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15">
      <c r="A10" s="28" t="s">
        <v>8</v>
      </c>
      <c r="B10" s="22"/>
      <c r="C10" s="2"/>
      <c r="D10" s="2"/>
      <c r="E10" s="5">
        <v>0.09</v>
      </c>
      <c r="F10" s="2">
        <v>341.64</v>
      </c>
      <c r="G10"/>
      <c r="H10"/>
      <c r="I10"/>
      <c r="J10"/>
      <c r="K10"/>
      <c r="L10"/>
      <c r="M10"/>
      <c r="N10"/>
      <c r="O10"/>
      <c r="P10"/>
      <c r="Q10"/>
      <c r="R10" s="22"/>
      <c r="S10" s="24"/>
      <c r="T10" s="2"/>
      <c r="U10" s="22"/>
      <c r="V10" s="24"/>
      <c r="W10" s="2"/>
      <c r="X10" s="22"/>
      <c r="Y10" s="24"/>
      <c r="Z10" s="2"/>
      <c r="AA10" s="22"/>
      <c r="AB10" s="24"/>
      <c r="AC10" s="2"/>
      <c r="AD10" s="22"/>
      <c r="AE10" s="24"/>
      <c r="AF10" s="2"/>
      <c r="AG10" s="22"/>
      <c r="AH10" s="24"/>
      <c r="AI10" s="2"/>
      <c r="AJ10" s="22"/>
      <c r="AK10" s="23"/>
      <c r="AL10" s="23"/>
      <c r="AM10" s="23"/>
      <c r="AN10" s="24"/>
      <c r="AO10" s="2"/>
    </row>
    <row r="11" spans="1:41" x14ac:dyDescent="0.15">
      <c r="A11" s="28" t="s">
        <v>9</v>
      </c>
      <c r="B11" s="22"/>
      <c r="C11" s="2"/>
      <c r="D11" s="2"/>
      <c r="E11" s="5">
        <v>0</v>
      </c>
      <c r="F11" s="2">
        <v>910.85749999999996</v>
      </c>
      <c r="G11"/>
      <c r="H11"/>
      <c r="I11"/>
      <c r="J11"/>
      <c r="K11"/>
      <c r="L11"/>
      <c r="M11"/>
      <c r="N11"/>
      <c r="O11"/>
      <c r="P11"/>
      <c r="Q11"/>
    </row>
    <row r="14" spans="1:41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AV38+AV53+AG69+AY85+AY101+BB101</f>
        <v>14786647.89241951</v>
      </c>
      <c r="J14" s="6" t="s">
        <v>21</v>
      </c>
      <c r="K14" s="6">
        <f>I14/(10000*1000)</f>
        <v>1.4786647892419509</v>
      </c>
      <c r="L14" s="6" t="s">
        <v>22</v>
      </c>
    </row>
    <row r="15" spans="1:41" x14ac:dyDescent="0.15">
      <c r="A15" s="1" t="s">
        <v>23</v>
      </c>
      <c r="B15" s="1" t="s">
        <v>18</v>
      </c>
      <c r="G15" s="37"/>
      <c r="H15" s="6" t="s">
        <v>24</v>
      </c>
      <c r="I15" s="6">
        <v>7849906.0978473602</v>
      </c>
      <c r="J15" s="6" t="s">
        <v>21</v>
      </c>
      <c r="K15" s="6">
        <f>I15/(10000*1000)</f>
        <v>0.784990609784736</v>
      </c>
      <c r="L15" s="6" t="s">
        <v>22</v>
      </c>
    </row>
    <row r="16" spans="1:41" x14ac:dyDescent="0.15">
      <c r="A16" s="1" t="s">
        <v>25</v>
      </c>
      <c r="B16" s="1" t="s">
        <v>26</v>
      </c>
      <c r="C16" s="1">
        <v>19347</v>
      </c>
      <c r="K16" s="1">
        <v>1.4786647892419509</v>
      </c>
    </row>
    <row r="17" spans="1:47" x14ac:dyDescent="0.15">
      <c r="A17" s="1" t="s">
        <v>27</v>
      </c>
      <c r="B17" s="1" t="s">
        <v>28</v>
      </c>
      <c r="C17" s="1">
        <v>1.9870000000000001</v>
      </c>
      <c r="G17" s="19" t="s">
        <v>29</v>
      </c>
      <c r="H17" s="19">
        <f>K14+天津!K14+河北!K14+山西!K14+内蒙!K14+辽宁!K14+吉林!K14+黑龙江!K14+上海!K14+江苏!K14+浙江!K14+安徽!K14+福建!K14+江西!K14+山东!K14+河南!K14+湖北!K14+湖南!K14+广东!K14+广西!K14+海南!K14+重庆!K14+四川!K14+贵州!K14+云南!K14+西藏!K14+陕西!K14+甘肃!K14+青海!K14+宁夏!K14+新疆!K14</f>
        <v>280.32787085257809</v>
      </c>
      <c r="I17" s="19" t="s">
        <v>22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  <c r="G18" s="19" t="s">
        <v>33</v>
      </c>
      <c r="H18" s="19"/>
      <c r="I18" s="19" t="s">
        <v>22</v>
      </c>
    </row>
    <row r="19" spans="1:47" x14ac:dyDescent="0.15">
      <c r="A19" s="1" t="s">
        <v>34</v>
      </c>
      <c r="B19" s="1" t="s">
        <v>32</v>
      </c>
      <c r="C19" s="1">
        <v>3</v>
      </c>
      <c r="G19" s="2" t="s">
        <v>35</v>
      </c>
      <c r="H19" s="2"/>
      <c r="I19" s="2" t="s">
        <v>36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20">
        <v>-8.8086112457419397</v>
      </c>
      <c r="E27" s="7"/>
      <c r="F27" s="7"/>
      <c r="G27" s="1">
        <v>1</v>
      </c>
      <c r="H27" s="9">
        <f t="shared" ref="H27:H38" si="0">E28</f>
        <v>-8.8086112457419397</v>
      </c>
      <c r="I27" s="9">
        <f t="shared" ref="I27:I38" si="1">H27+273.15</f>
        <v>264.34138875425805</v>
      </c>
      <c r="J27" s="9">
        <f>EXP(($C$16*(I27-$C$14))/($C$17*I27*$C$14))</f>
        <v>5.3129534430064644E-3</v>
      </c>
      <c r="K27" s="9">
        <f>$B$27/12</f>
        <v>111.51561111111111</v>
      </c>
      <c r="L27" s="9">
        <f>K27*$B$28/100</f>
        <v>1.1151561111111112</v>
      </c>
      <c r="M27" s="1" t="s">
        <v>73</v>
      </c>
      <c r="O27" s="9">
        <f>L27</f>
        <v>1.1151561111111112</v>
      </c>
      <c r="P27" s="9">
        <f t="shared" ref="P27:P38" si="2">O27*J27</f>
        <v>5.924772500017478E-3</v>
      </c>
      <c r="Q27" s="13">
        <f>P27*$B$29</f>
        <v>7.7022042500227215E-4</v>
      </c>
      <c r="R27" s="9">
        <f>L27*$B$29</f>
        <v>0.14497029444444445</v>
      </c>
      <c r="S27" s="14">
        <f t="shared" ref="S27:S38" si="3">Q27/R27</f>
        <v>5.3129534430064653E-3</v>
      </c>
      <c r="T27" s="2">
        <v>0.01</v>
      </c>
      <c r="U27" s="15">
        <f>S27*T27</f>
        <v>5.3129534430064655E-5</v>
      </c>
      <c r="V27" s="14"/>
      <c r="W27" s="2"/>
      <c r="X27" s="15"/>
      <c r="Y27" s="2">
        <v>0.02</v>
      </c>
      <c r="Z27" s="2">
        <v>0.21</v>
      </c>
      <c r="AA27" s="2">
        <f>Y27*Z27</f>
        <v>4.1999999999999997E-3</v>
      </c>
      <c r="AB27" s="2">
        <v>0.01</v>
      </c>
      <c r="AC27" s="2">
        <v>0.28999999999999998</v>
      </c>
      <c r="AD27" s="2">
        <f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>AK27*AL27</f>
        <v>1.1000000000000001E-2</v>
      </c>
      <c r="AN27" s="2">
        <v>0.01</v>
      </c>
      <c r="AO27" s="2">
        <v>0.38</v>
      </c>
      <c r="AP27" s="2">
        <f>AO27*AN27</f>
        <v>3.8E-3</v>
      </c>
      <c r="AQ27" s="1">
        <f>(AP27+AM27+AD27+AA27+U27+X27+AG27+AJ27)</f>
        <v>2.1953129534430064E-2</v>
      </c>
      <c r="AR27" s="9">
        <f>$B$27/12</f>
        <v>111.51561111111111</v>
      </c>
      <c r="AS27" s="1">
        <f>$B$29</f>
        <v>0.13</v>
      </c>
      <c r="AT27" s="1">
        <f>$E$2/12</f>
        <v>2.6324999999999998</v>
      </c>
      <c r="AU27" s="1">
        <f>AT27*10000*AS27*0.67*AR27*AQ27</f>
        <v>5613.3050410352098</v>
      </c>
    </row>
    <row r="28" spans="1:47" x14ac:dyDescent="0.15">
      <c r="A28" s="1" t="s">
        <v>74</v>
      </c>
      <c r="B28" s="1">
        <v>1</v>
      </c>
      <c r="C28" s="7">
        <v>1</v>
      </c>
      <c r="D28" s="8">
        <v>-7.7855424787096803</v>
      </c>
      <c r="E28" s="10">
        <f t="shared" ref="E28:E39" si="4">D27</f>
        <v>-8.8086112457419397</v>
      </c>
      <c r="F28" s="7" t="s">
        <v>73</v>
      </c>
      <c r="G28" s="1">
        <v>2</v>
      </c>
      <c r="H28" s="9">
        <f t="shared" si="0"/>
        <v>-7.7855424787096803</v>
      </c>
      <c r="I28" s="9">
        <f t="shared" si="1"/>
        <v>265.36445752129032</v>
      </c>
      <c r="J28" s="9">
        <f t="shared" ref="J28:J38" si="5">EXP(($C$16*(I28-$C$14))/($C$17*I28*$C$14))</f>
        <v>6.1236347796222992E-3</v>
      </c>
      <c r="K28" s="9">
        <f t="shared" ref="K28:K38" si="6">$B$27/12</f>
        <v>111.51561111111111</v>
      </c>
      <c r="L28" s="9">
        <f t="shared" ref="L28:L38" si="7">K28*$B$28/100</f>
        <v>1.1151561111111112</v>
      </c>
      <c r="M28" s="1" t="s">
        <v>73</v>
      </c>
      <c r="O28" s="9">
        <f t="shared" ref="O28:O38" si="8">L28+O27-P27-N28</f>
        <v>2.2243874497222049</v>
      </c>
      <c r="P28" s="9">
        <f t="shared" si="2"/>
        <v>1.3621336350474243E-2</v>
      </c>
      <c r="Q28" s="13">
        <f t="shared" ref="Q28:Q38" si="9">P28*$B$29</f>
        <v>1.7707737255616516E-3</v>
      </c>
      <c r="R28" s="9">
        <f t="shared" ref="R28:R38" si="10">L28*$B$29</f>
        <v>0.14497029444444445</v>
      </c>
      <c r="S28" s="14">
        <f t="shared" si="3"/>
        <v>1.221473497275849E-2</v>
      </c>
      <c r="T28" s="2">
        <v>0.01</v>
      </c>
      <c r="U28" s="15">
        <f t="shared" ref="U28:U38" si="11">S28*T28</f>
        <v>1.2214734972758491E-4</v>
      </c>
      <c r="V28" s="14"/>
      <c r="W28" s="2"/>
      <c r="X28" s="15"/>
      <c r="Y28" s="2">
        <v>0.02</v>
      </c>
      <c r="Z28" s="2">
        <v>0.21</v>
      </c>
      <c r="AA28" s="2">
        <f t="shared" ref="AA28:AA38" si="12">Y28*Z28</f>
        <v>4.1999999999999997E-3</v>
      </c>
      <c r="AB28" s="2">
        <v>0.01</v>
      </c>
      <c r="AC28" s="2">
        <v>0.28999999999999998</v>
      </c>
      <c r="AD28" s="2">
        <f t="shared" ref="AD28:AD38" si="13">AB28*AC28</f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ref="AM28:AM38" si="14">AK28*AL28</f>
        <v>1.1000000000000001E-2</v>
      </c>
      <c r="AN28" s="2">
        <v>0.01</v>
      </c>
      <c r="AO28" s="2">
        <v>0.38</v>
      </c>
      <c r="AP28" s="2">
        <f t="shared" ref="AP28:AP38" si="15">AO28*AN28</f>
        <v>3.8E-3</v>
      </c>
      <c r="AQ28" s="1">
        <f t="shared" ref="AQ28:AQ38" si="16">(AP28+AM28+AD28+AA28+U28+X28+AG28+AJ28)</f>
        <v>2.2022147349727583E-2</v>
      </c>
      <c r="AR28" s="9">
        <f t="shared" ref="AR28:AR38" si="17">$B$27/12</f>
        <v>111.51561111111111</v>
      </c>
      <c r="AS28" s="1">
        <f t="shared" ref="AS28:AS38" si="18">$B$29</f>
        <v>0.13</v>
      </c>
      <c r="AT28" s="1">
        <f t="shared" ref="AT28:AT38" si="19">$E$2/12</f>
        <v>2.6324999999999998</v>
      </c>
      <c r="AU28" s="1">
        <f t="shared" ref="AU28:AU38" si="20">AT28*10000*AS28*0.67*AR28*AQ28</f>
        <v>5630.9525500121499</v>
      </c>
    </row>
    <row r="29" spans="1:47" x14ac:dyDescent="0.15">
      <c r="A29" s="1" t="s">
        <v>37</v>
      </c>
      <c r="B29" s="1">
        <v>0.13</v>
      </c>
      <c r="C29" s="7">
        <v>2</v>
      </c>
      <c r="D29" s="8">
        <v>-4.3404935241071403</v>
      </c>
      <c r="E29" s="10">
        <f t="shared" si="4"/>
        <v>-7.7855424787096803</v>
      </c>
      <c r="F29" s="7" t="s">
        <v>73</v>
      </c>
      <c r="G29" s="1">
        <v>3</v>
      </c>
      <c r="H29" s="9">
        <f t="shared" si="0"/>
        <v>-4.3404935241071403</v>
      </c>
      <c r="I29" s="9">
        <f t="shared" si="1"/>
        <v>268.80950647589282</v>
      </c>
      <c r="J29" s="9">
        <f t="shared" si="5"/>
        <v>9.8001765780586711E-3</v>
      </c>
      <c r="K29" s="9">
        <f t="shared" si="6"/>
        <v>111.51561111111111</v>
      </c>
      <c r="L29" s="9">
        <f t="shared" si="7"/>
        <v>1.1151561111111112</v>
      </c>
      <c r="M29" s="1" t="s">
        <v>73</v>
      </c>
      <c r="O29" s="9">
        <f t="shared" si="8"/>
        <v>3.3259222244828419</v>
      </c>
      <c r="P29" s="9">
        <f t="shared" si="2"/>
        <v>3.2594625084821541E-2</v>
      </c>
      <c r="Q29" s="13">
        <f t="shared" si="9"/>
        <v>4.2373012610268006E-3</v>
      </c>
      <c r="R29" s="9">
        <f t="shared" si="10"/>
        <v>0.14497029444444445</v>
      </c>
      <c r="S29" s="14">
        <f t="shared" si="3"/>
        <v>2.9228755292696328E-2</v>
      </c>
      <c r="T29" s="2">
        <v>0.01</v>
      </c>
      <c r="U29" s="15">
        <f t="shared" si="11"/>
        <v>2.9228755292696329E-4</v>
      </c>
      <c r="V29" s="14"/>
      <c r="W29" s="2"/>
      <c r="X29" s="15"/>
      <c r="Y29" s="2">
        <v>0.02</v>
      </c>
      <c r="Z29" s="2">
        <v>0.21</v>
      </c>
      <c r="AA29" s="2">
        <f t="shared" si="12"/>
        <v>4.1999999999999997E-3</v>
      </c>
      <c r="AB29" s="2">
        <v>0.01</v>
      </c>
      <c r="AC29" s="2">
        <v>0.28999999999999998</v>
      </c>
      <c r="AD29" s="2">
        <f t="shared" si="13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4"/>
        <v>1.1000000000000001E-2</v>
      </c>
      <c r="AN29" s="2">
        <v>0.01</v>
      </c>
      <c r="AO29" s="2">
        <v>0.38</v>
      </c>
      <c r="AP29" s="2">
        <f t="shared" si="15"/>
        <v>3.8E-3</v>
      </c>
      <c r="AQ29" s="1">
        <f t="shared" si="16"/>
        <v>2.2192287552926963E-2</v>
      </c>
      <c r="AR29" s="9">
        <f t="shared" si="17"/>
        <v>111.51561111111111</v>
      </c>
      <c r="AS29" s="1">
        <f t="shared" si="18"/>
        <v>0.13</v>
      </c>
      <c r="AT29" s="1">
        <f t="shared" si="19"/>
        <v>2.6324999999999998</v>
      </c>
      <c r="AU29" s="1">
        <f t="shared" si="20"/>
        <v>5674.4565460508011</v>
      </c>
    </row>
    <row r="30" spans="1:47" x14ac:dyDescent="0.15">
      <c r="C30" s="7">
        <v>3</v>
      </c>
      <c r="D30" s="8">
        <v>3.2310029037419401</v>
      </c>
      <c r="E30" s="10">
        <f t="shared" si="4"/>
        <v>-4.3404935241071403</v>
      </c>
      <c r="F30" s="7" t="s">
        <v>73</v>
      </c>
      <c r="G30" s="1">
        <v>4</v>
      </c>
      <c r="H30" s="9">
        <f t="shared" si="0"/>
        <v>3.2310029037419401</v>
      </c>
      <c r="I30" s="9">
        <f t="shared" si="1"/>
        <v>276.38100290374194</v>
      </c>
      <c r="J30" s="9">
        <f t="shared" si="5"/>
        <v>2.6435406031507274E-2</v>
      </c>
      <c r="K30" s="9">
        <f t="shared" si="6"/>
        <v>111.51561111111111</v>
      </c>
      <c r="L30" s="9">
        <f t="shared" si="7"/>
        <v>1.1151561111111112</v>
      </c>
      <c r="M30" s="1" t="s">
        <v>73</v>
      </c>
      <c r="O30" s="9">
        <f t="shared" si="8"/>
        <v>4.4084837105091319</v>
      </c>
      <c r="P30" s="9">
        <f t="shared" si="2"/>
        <v>0.11654005687059467</v>
      </c>
      <c r="Q30" s="13">
        <f t="shared" si="9"/>
        <v>1.5150207393177307E-2</v>
      </c>
      <c r="R30" s="9">
        <f t="shared" si="10"/>
        <v>0.14497029444444445</v>
      </c>
      <c r="S30" s="14">
        <f t="shared" si="3"/>
        <v>0.10450559855200661</v>
      </c>
      <c r="T30" s="2">
        <v>0.01</v>
      </c>
      <c r="U30" s="15">
        <f t="shared" si="11"/>
        <v>1.0450559855200662E-3</v>
      </c>
      <c r="V30" s="14"/>
      <c r="W30" s="2"/>
      <c r="X30" s="15"/>
      <c r="Y30" s="2">
        <v>0.02</v>
      </c>
      <c r="Z30" s="2">
        <v>0.21</v>
      </c>
      <c r="AA30" s="2">
        <f t="shared" si="12"/>
        <v>4.1999999999999997E-3</v>
      </c>
      <c r="AB30" s="2">
        <v>0.01</v>
      </c>
      <c r="AC30" s="2">
        <v>0.28999999999999998</v>
      </c>
      <c r="AD30" s="2">
        <f t="shared" si="13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4"/>
        <v>1.1000000000000001E-2</v>
      </c>
      <c r="AN30" s="2">
        <v>0.01</v>
      </c>
      <c r="AO30" s="2">
        <v>0.38</v>
      </c>
      <c r="AP30" s="2">
        <f t="shared" si="15"/>
        <v>3.8E-3</v>
      </c>
      <c r="AQ30" s="1">
        <f t="shared" si="16"/>
        <v>2.2945055985520067E-2</v>
      </c>
      <c r="AR30" s="9">
        <f t="shared" si="17"/>
        <v>111.51561111111111</v>
      </c>
      <c r="AS30" s="1">
        <f t="shared" si="18"/>
        <v>0.13</v>
      </c>
      <c r="AT30" s="1">
        <f t="shared" si="19"/>
        <v>2.6324999999999998</v>
      </c>
      <c r="AU30" s="1">
        <f t="shared" si="20"/>
        <v>5866.9356561831391</v>
      </c>
    </row>
    <row r="31" spans="1:47" x14ac:dyDescent="0.15">
      <c r="C31" s="7">
        <v>4</v>
      </c>
      <c r="D31" s="8">
        <v>8.89876464216667</v>
      </c>
      <c r="E31" s="10">
        <f t="shared" si="4"/>
        <v>3.2310029037419401</v>
      </c>
      <c r="F31" s="7" t="s">
        <v>73</v>
      </c>
      <c r="G31" s="1">
        <v>5</v>
      </c>
      <c r="H31" s="9">
        <f t="shared" si="0"/>
        <v>8.89876464216667</v>
      </c>
      <c r="I31" s="9">
        <f t="shared" si="1"/>
        <v>282.04876464216665</v>
      </c>
      <c r="J31" s="9">
        <f t="shared" si="5"/>
        <v>5.3658603343808425E-2</v>
      </c>
      <c r="K31" s="9">
        <f t="shared" si="6"/>
        <v>111.51561111111111</v>
      </c>
      <c r="L31" s="9">
        <f t="shared" si="7"/>
        <v>1.1151561111111112</v>
      </c>
      <c r="M31" s="1" t="s">
        <v>75</v>
      </c>
      <c r="N31" s="9">
        <f>(O30-P30)*C22/100</f>
        <v>4.0773464709566101</v>
      </c>
      <c r="O31" s="9">
        <f t="shared" si="8"/>
        <v>1.3297532937930381</v>
      </c>
      <c r="P31" s="9">
        <f t="shared" si="2"/>
        <v>7.1352704536763387E-2</v>
      </c>
      <c r="Q31" s="13">
        <f t="shared" si="9"/>
        <v>9.275851589779241E-3</v>
      </c>
      <c r="R31" s="9">
        <f t="shared" si="10"/>
        <v>0.14497029444444445</v>
      </c>
      <c r="S31" s="14">
        <f t="shared" si="3"/>
        <v>6.3984498516238678E-2</v>
      </c>
      <c r="T31" s="2">
        <v>0.01</v>
      </c>
      <c r="U31" s="15">
        <f t="shared" si="11"/>
        <v>6.3984498516238676E-4</v>
      </c>
      <c r="V31" s="14"/>
      <c r="W31" s="2"/>
      <c r="X31" s="15"/>
      <c r="Y31" s="2">
        <v>0.04</v>
      </c>
      <c r="Z31" s="2">
        <v>0.21</v>
      </c>
      <c r="AA31" s="2">
        <f t="shared" si="12"/>
        <v>8.3999999999999995E-3</v>
      </c>
      <c r="AB31" s="2">
        <v>1.4999999999999999E-2</v>
      </c>
      <c r="AC31" s="2">
        <v>0.28999999999999998</v>
      </c>
      <c r="AD31" s="2">
        <f t="shared" si="13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4"/>
        <v>1.1000000000000001E-2</v>
      </c>
      <c r="AN31" s="2">
        <v>1.4999999999999999E-2</v>
      </c>
      <c r="AO31" s="2">
        <v>0.38</v>
      </c>
      <c r="AP31" s="2">
        <f t="shared" si="15"/>
        <v>5.7000000000000002E-3</v>
      </c>
      <c r="AQ31" s="1">
        <f t="shared" si="16"/>
        <v>3.0089844985162383E-2</v>
      </c>
      <c r="AR31" s="9">
        <f t="shared" si="17"/>
        <v>111.51561111111111</v>
      </c>
      <c r="AS31" s="1">
        <f t="shared" si="18"/>
        <v>0.13</v>
      </c>
      <c r="AT31" s="1">
        <f t="shared" si="19"/>
        <v>2.6324999999999998</v>
      </c>
      <c r="AU31" s="1">
        <f t="shared" si="20"/>
        <v>7693.8223442940662</v>
      </c>
    </row>
    <row r="32" spans="1:47" x14ac:dyDescent="0.15">
      <c r="C32" s="7">
        <v>5</v>
      </c>
      <c r="D32" s="8">
        <v>19.419454748064499</v>
      </c>
      <c r="E32" s="10">
        <f t="shared" si="4"/>
        <v>8.89876464216667</v>
      </c>
      <c r="F32" s="7" t="s">
        <v>75</v>
      </c>
      <c r="G32" s="1">
        <v>6</v>
      </c>
      <c r="H32" s="9">
        <f t="shared" si="0"/>
        <v>19.419454748064499</v>
      </c>
      <c r="I32" s="9">
        <f t="shared" si="1"/>
        <v>292.56945474806446</v>
      </c>
      <c r="J32" s="9">
        <f t="shared" si="5"/>
        <v>0.18568054888769345</v>
      </c>
      <c r="K32" s="9">
        <f t="shared" si="6"/>
        <v>111.51561111111111</v>
      </c>
      <c r="L32" s="9">
        <f t="shared" si="7"/>
        <v>1.1151561111111112</v>
      </c>
      <c r="M32" s="1" t="s">
        <v>73</v>
      </c>
      <c r="O32" s="9">
        <f t="shared" si="8"/>
        <v>2.3735567003673861</v>
      </c>
      <c r="P32" s="9">
        <f t="shared" si="2"/>
        <v>0.44072331094027878</v>
      </c>
      <c r="Q32" s="13">
        <f t="shared" si="9"/>
        <v>5.7294030422236242E-2</v>
      </c>
      <c r="R32" s="9">
        <f t="shared" si="10"/>
        <v>0.14497029444444445</v>
      </c>
      <c r="S32" s="14">
        <f t="shared" si="3"/>
        <v>0.39521220979648675</v>
      </c>
      <c r="T32" s="2">
        <v>0.01</v>
      </c>
      <c r="U32" s="15">
        <f t="shared" si="11"/>
        <v>3.9521220979648677E-3</v>
      </c>
      <c r="V32" s="14"/>
      <c r="W32" s="2"/>
      <c r="X32" s="15"/>
      <c r="Y32" s="2">
        <v>0.04</v>
      </c>
      <c r="Z32" s="2">
        <v>0.21</v>
      </c>
      <c r="AA32" s="2">
        <f t="shared" si="12"/>
        <v>8.3999999999999995E-3</v>
      </c>
      <c r="AB32" s="2">
        <v>1.4999999999999999E-2</v>
      </c>
      <c r="AC32" s="2">
        <v>0.28999999999999998</v>
      </c>
      <c r="AD32" s="2">
        <f t="shared" si="13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4"/>
        <v>1.1000000000000001E-2</v>
      </c>
      <c r="AN32" s="2">
        <v>1.4999999999999999E-2</v>
      </c>
      <c r="AO32" s="2">
        <v>0.38</v>
      </c>
      <c r="AP32" s="2">
        <f t="shared" si="15"/>
        <v>5.7000000000000002E-3</v>
      </c>
      <c r="AQ32" s="1">
        <f t="shared" si="16"/>
        <v>3.3402122097964865E-2</v>
      </c>
      <c r="AR32" s="9">
        <f t="shared" si="17"/>
        <v>111.51561111111111</v>
      </c>
      <c r="AS32" s="1">
        <f t="shared" si="18"/>
        <v>0.13</v>
      </c>
      <c r="AT32" s="1">
        <f t="shared" si="19"/>
        <v>2.6324999999999998</v>
      </c>
      <c r="AU32" s="1">
        <f t="shared" si="20"/>
        <v>8540.7549779962355</v>
      </c>
    </row>
    <row r="33" spans="1:48" x14ac:dyDescent="0.15">
      <c r="C33" s="7">
        <v>6</v>
      </c>
      <c r="D33" s="8">
        <v>21.842049096333302</v>
      </c>
      <c r="E33" s="10">
        <f t="shared" si="4"/>
        <v>19.419454748064499</v>
      </c>
      <c r="F33" s="7" t="s">
        <v>73</v>
      </c>
      <c r="G33" s="1">
        <v>7</v>
      </c>
      <c r="H33" s="9">
        <f t="shared" si="0"/>
        <v>21.842049096333302</v>
      </c>
      <c r="I33" s="9">
        <f t="shared" si="1"/>
        <v>294.99204909633329</v>
      </c>
      <c r="J33" s="9">
        <f t="shared" si="5"/>
        <v>0.24404161301585059</v>
      </c>
      <c r="K33" s="9">
        <f t="shared" si="6"/>
        <v>111.51561111111111</v>
      </c>
      <c r="L33" s="9">
        <f t="shared" si="7"/>
        <v>1.1151561111111112</v>
      </c>
      <c r="M33" s="1" t="s">
        <v>73</v>
      </c>
      <c r="O33" s="9">
        <f t="shared" si="8"/>
        <v>3.0479895005382187</v>
      </c>
      <c r="P33" s="9">
        <f t="shared" si="2"/>
        <v>0.74383627416672371</v>
      </c>
      <c r="Q33" s="13">
        <f t="shared" si="9"/>
        <v>9.669871564167408E-2</v>
      </c>
      <c r="R33" s="9">
        <f t="shared" si="10"/>
        <v>0.14497029444444445</v>
      </c>
      <c r="S33" s="14">
        <f t="shared" si="3"/>
        <v>0.66702434462344962</v>
      </c>
      <c r="T33" s="2">
        <v>0.01</v>
      </c>
      <c r="U33" s="15">
        <f t="shared" si="11"/>
        <v>6.6702434462344966E-3</v>
      </c>
      <c r="V33" s="14"/>
      <c r="W33" s="2"/>
      <c r="X33" s="15"/>
      <c r="Y33" s="2">
        <v>0.04</v>
      </c>
      <c r="Z33" s="2">
        <v>0.21</v>
      </c>
      <c r="AA33" s="2">
        <f t="shared" si="12"/>
        <v>8.3999999999999995E-3</v>
      </c>
      <c r="AB33" s="2">
        <v>1.4999999999999999E-2</v>
      </c>
      <c r="AC33" s="2">
        <v>0.28999999999999998</v>
      </c>
      <c r="AD33" s="2">
        <f t="shared" si="13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4"/>
        <v>1.1000000000000001E-2</v>
      </c>
      <c r="AN33" s="2">
        <v>1.4999999999999999E-2</v>
      </c>
      <c r="AO33" s="2">
        <v>0.38</v>
      </c>
      <c r="AP33" s="2">
        <f t="shared" si="15"/>
        <v>5.7000000000000002E-3</v>
      </c>
      <c r="AQ33" s="1">
        <f t="shared" si="16"/>
        <v>3.612024344623449E-2</v>
      </c>
      <c r="AR33" s="9">
        <f t="shared" si="17"/>
        <v>111.51561111111111</v>
      </c>
      <c r="AS33" s="1">
        <f t="shared" si="18"/>
        <v>0.13</v>
      </c>
      <c r="AT33" s="1">
        <f t="shared" si="19"/>
        <v>2.6324999999999998</v>
      </c>
      <c r="AU33" s="1">
        <f t="shared" si="20"/>
        <v>9235.7649647253729</v>
      </c>
    </row>
    <row r="34" spans="1:48" x14ac:dyDescent="0.15">
      <c r="C34" s="7">
        <v>7</v>
      </c>
      <c r="D34" s="8">
        <v>24.549460146451601</v>
      </c>
      <c r="E34" s="10">
        <f t="shared" si="4"/>
        <v>21.842049096333302</v>
      </c>
      <c r="F34" s="7" t="s">
        <v>73</v>
      </c>
      <c r="G34" s="1">
        <v>8</v>
      </c>
      <c r="H34" s="9">
        <f t="shared" si="0"/>
        <v>24.549460146451601</v>
      </c>
      <c r="I34" s="9">
        <f t="shared" si="1"/>
        <v>297.6994601464516</v>
      </c>
      <c r="J34" s="9">
        <f t="shared" si="5"/>
        <v>0.32948098798892456</v>
      </c>
      <c r="K34" s="9">
        <f t="shared" si="6"/>
        <v>111.51561111111111</v>
      </c>
      <c r="L34" s="9">
        <f t="shared" si="7"/>
        <v>1.1151561111111112</v>
      </c>
      <c r="M34" s="1" t="s">
        <v>73</v>
      </c>
      <c r="O34" s="9">
        <f t="shared" si="8"/>
        <v>3.4193093374826065</v>
      </c>
      <c r="P34" s="9">
        <f t="shared" si="2"/>
        <v>1.1265974187535241</v>
      </c>
      <c r="Q34" s="13">
        <f t="shared" si="9"/>
        <v>0.14645766443795816</v>
      </c>
      <c r="R34" s="9">
        <f t="shared" si="10"/>
        <v>0.14497029444444445</v>
      </c>
      <c r="S34" s="14">
        <f t="shared" si="3"/>
        <v>1.0102598259816855</v>
      </c>
      <c r="T34" s="2">
        <v>0.01</v>
      </c>
      <c r="U34" s="15">
        <f t="shared" si="11"/>
        <v>1.0102598259816855E-2</v>
      </c>
      <c r="V34" s="14"/>
      <c r="W34" s="2"/>
      <c r="X34" s="15"/>
      <c r="Y34" s="2">
        <v>0.04</v>
      </c>
      <c r="Z34" s="2">
        <v>0.21</v>
      </c>
      <c r="AA34" s="2">
        <f t="shared" si="12"/>
        <v>8.3999999999999995E-3</v>
      </c>
      <c r="AB34" s="2">
        <v>1.4999999999999999E-2</v>
      </c>
      <c r="AC34" s="2">
        <v>0.28999999999999998</v>
      </c>
      <c r="AD34" s="2">
        <f t="shared" si="13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4"/>
        <v>1.1000000000000001E-2</v>
      </c>
      <c r="AN34" s="2">
        <v>1.4999999999999999E-2</v>
      </c>
      <c r="AO34" s="2">
        <v>0.38</v>
      </c>
      <c r="AP34" s="2">
        <f t="shared" si="15"/>
        <v>5.7000000000000002E-3</v>
      </c>
      <c r="AQ34" s="1">
        <f t="shared" si="16"/>
        <v>3.955259825981685E-2</v>
      </c>
      <c r="AR34" s="9">
        <f t="shared" si="17"/>
        <v>111.51561111111111</v>
      </c>
      <c r="AS34" s="1">
        <f t="shared" si="18"/>
        <v>0.13</v>
      </c>
      <c r="AT34" s="1">
        <f t="shared" si="19"/>
        <v>2.6324999999999998</v>
      </c>
      <c r="AU34" s="1">
        <f t="shared" si="20"/>
        <v>10113.400863857034</v>
      </c>
    </row>
    <row r="35" spans="1:48" x14ac:dyDescent="0.15">
      <c r="C35" s="7">
        <v>8</v>
      </c>
      <c r="D35" s="8">
        <v>24.034489273225802</v>
      </c>
      <c r="E35" s="10">
        <f t="shared" si="4"/>
        <v>24.549460146451601</v>
      </c>
      <c r="F35" s="7" t="s">
        <v>73</v>
      </c>
      <c r="G35" s="1">
        <v>9</v>
      </c>
      <c r="H35" s="9">
        <f t="shared" si="0"/>
        <v>24.034489273225802</v>
      </c>
      <c r="I35" s="9">
        <f t="shared" si="1"/>
        <v>297.18448927322578</v>
      </c>
      <c r="J35" s="9">
        <f t="shared" si="5"/>
        <v>0.311326841704896</v>
      </c>
      <c r="K35" s="9">
        <f t="shared" si="6"/>
        <v>111.51561111111111</v>
      </c>
      <c r="L35" s="9">
        <f t="shared" si="7"/>
        <v>1.1151561111111112</v>
      </c>
      <c r="M35" s="1" t="s">
        <v>73</v>
      </c>
      <c r="O35" s="9">
        <f t="shared" si="8"/>
        <v>3.4078680298401935</v>
      </c>
      <c r="P35" s="9">
        <f t="shared" si="2"/>
        <v>1.0609607906772338</v>
      </c>
      <c r="Q35" s="13">
        <f t="shared" si="9"/>
        <v>0.1379249027880404</v>
      </c>
      <c r="R35" s="9">
        <f t="shared" si="10"/>
        <v>0.14497029444444445</v>
      </c>
      <c r="S35" s="14">
        <f t="shared" si="3"/>
        <v>0.95140113577472252</v>
      </c>
      <c r="T35" s="2">
        <v>0.01</v>
      </c>
      <c r="U35" s="15">
        <f t="shared" si="11"/>
        <v>9.5140113577472252E-3</v>
      </c>
      <c r="V35" s="14"/>
      <c r="W35" s="2"/>
      <c r="X35" s="15"/>
      <c r="Y35" s="2">
        <v>0.04</v>
      </c>
      <c r="Z35" s="2">
        <v>0.21</v>
      </c>
      <c r="AA35" s="2">
        <f t="shared" si="12"/>
        <v>8.3999999999999995E-3</v>
      </c>
      <c r="AB35" s="2">
        <v>1.4999999999999999E-2</v>
      </c>
      <c r="AC35" s="2">
        <v>0.28999999999999998</v>
      </c>
      <c r="AD35" s="2">
        <f t="shared" si="13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4"/>
        <v>1.1000000000000001E-2</v>
      </c>
      <c r="AN35" s="2">
        <v>1.4999999999999999E-2</v>
      </c>
      <c r="AO35" s="2">
        <v>0.38</v>
      </c>
      <c r="AP35" s="2">
        <f t="shared" si="15"/>
        <v>5.7000000000000002E-3</v>
      </c>
      <c r="AQ35" s="1">
        <f t="shared" si="16"/>
        <v>3.8964011357747221E-2</v>
      </c>
      <c r="AR35" s="9">
        <f t="shared" si="17"/>
        <v>111.51561111111111</v>
      </c>
      <c r="AS35" s="1">
        <f t="shared" si="18"/>
        <v>0.13</v>
      </c>
      <c r="AT35" s="1">
        <f t="shared" si="19"/>
        <v>2.6324999999999998</v>
      </c>
      <c r="AU35" s="1">
        <f t="shared" si="20"/>
        <v>9962.9021470661974</v>
      </c>
    </row>
    <row r="36" spans="1:48" x14ac:dyDescent="0.15">
      <c r="C36" s="7">
        <v>9</v>
      </c>
      <c r="D36" s="8">
        <v>17.495589347666701</v>
      </c>
      <c r="E36" s="10">
        <f t="shared" si="4"/>
        <v>24.034489273225802</v>
      </c>
      <c r="F36" s="7" t="s">
        <v>73</v>
      </c>
      <c r="G36" s="1">
        <v>10</v>
      </c>
      <c r="H36" s="9">
        <f t="shared" si="0"/>
        <v>17.495589347666701</v>
      </c>
      <c r="I36" s="9">
        <f t="shared" si="1"/>
        <v>290.64558934766666</v>
      </c>
      <c r="J36" s="9">
        <f t="shared" si="5"/>
        <v>0.14896870098521275</v>
      </c>
      <c r="K36" s="9">
        <f t="shared" si="6"/>
        <v>111.51561111111111</v>
      </c>
      <c r="L36" s="9">
        <f t="shared" si="7"/>
        <v>1.1151561111111112</v>
      </c>
      <c r="M36" s="1" t="s">
        <v>73</v>
      </c>
      <c r="O36" s="9">
        <f t="shared" si="8"/>
        <v>3.4620633502740716</v>
      </c>
      <c r="P36" s="9">
        <f t="shared" si="2"/>
        <v>0.51573908001884206</v>
      </c>
      <c r="Q36" s="13">
        <f t="shared" si="9"/>
        <v>6.7046080402449471E-2</v>
      </c>
      <c r="R36" s="9">
        <f t="shared" si="10"/>
        <v>0.14497029444444445</v>
      </c>
      <c r="S36" s="14">
        <f t="shared" si="3"/>
        <v>0.46248150808676797</v>
      </c>
      <c r="T36" s="2">
        <v>0.01</v>
      </c>
      <c r="U36" s="15">
        <f t="shared" si="11"/>
        <v>4.6248150808676797E-3</v>
      </c>
      <c r="V36" s="14"/>
      <c r="W36" s="2"/>
      <c r="X36" s="15"/>
      <c r="Y36" s="2">
        <v>0.02</v>
      </c>
      <c r="Z36" s="2">
        <v>0.21</v>
      </c>
      <c r="AA36" s="2">
        <f t="shared" si="12"/>
        <v>4.1999999999999997E-3</v>
      </c>
      <c r="AB36" s="2">
        <v>0.01</v>
      </c>
      <c r="AC36" s="2">
        <v>0.28999999999999998</v>
      </c>
      <c r="AD36" s="2">
        <f t="shared" si="13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4"/>
        <v>1.1000000000000001E-2</v>
      </c>
      <c r="AN36" s="2">
        <v>0.01</v>
      </c>
      <c r="AO36" s="2">
        <v>0.38</v>
      </c>
      <c r="AP36" s="2">
        <f t="shared" si="15"/>
        <v>3.8E-3</v>
      </c>
      <c r="AQ36" s="1">
        <f t="shared" si="16"/>
        <v>2.6524815080867681E-2</v>
      </c>
      <c r="AR36" s="9">
        <f t="shared" si="17"/>
        <v>111.51561111111111</v>
      </c>
      <c r="AS36" s="1">
        <f t="shared" si="18"/>
        <v>0.13</v>
      </c>
      <c r="AT36" s="1">
        <f t="shared" si="19"/>
        <v>2.6324999999999998</v>
      </c>
      <c r="AU36" s="1">
        <f t="shared" si="20"/>
        <v>6782.2620903524294</v>
      </c>
    </row>
    <row r="37" spans="1:48" x14ac:dyDescent="0.15">
      <c r="C37" s="7">
        <v>10</v>
      </c>
      <c r="D37" s="8">
        <v>10.2351772921613</v>
      </c>
      <c r="E37" s="10">
        <f t="shared" si="4"/>
        <v>17.495589347666701</v>
      </c>
      <c r="F37" s="7" t="s">
        <v>73</v>
      </c>
      <c r="G37" s="1">
        <v>11</v>
      </c>
      <c r="H37" s="9">
        <f t="shared" si="0"/>
        <v>10.2351772921613</v>
      </c>
      <c r="I37" s="9">
        <f t="shared" si="1"/>
        <v>283.3851772921613</v>
      </c>
      <c r="J37" s="9">
        <f t="shared" si="5"/>
        <v>6.3145528917339794E-2</v>
      </c>
      <c r="K37" s="9">
        <f t="shared" si="6"/>
        <v>111.51561111111111</v>
      </c>
      <c r="L37" s="9">
        <f t="shared" si="7"/>
        <v>1.1151561111111112</v>
      </c>
      <c r="M37" s="1" t="s">
        <v>75</v>
      </c>
      <c r="N37" s="9">
        <f>(O36-P36)*C22/100</f>
        <v>2.7990080567424678</v>
      </c>
      <c r="O37" s="9">
        <f t="shared" si="8"/>
        <v>1.2624723246238729</v>
      </c>
      <c r="P37" s="9">
        <f t="shared" si="2"/>
        <v>7.9719482681877965E-2</v>
      </c>
      <c r="Q37" s="13">
        <f t="shared" si="9"/>
        <v>1.0363532748644136E-2</v>
      </c>
      <c r="R37" s="9">
        <f t="shared" si="10"/>
        <v>0.14497029444444445</v>
      </c>
      <c r="S37" s="14">
        <f t="shared" si="3"/>
        <v>7.1487284952819433E-2</v>
      </c>
      <c r="T37" s="2">
        <v>0.01</v>
      </c>
      <c r="U37" s="15">
        <f t="shared" si="11"/>
        <v>7.1487284952819429E-4</v>
      </c>
      <c r="V37" s="14"/>
      <c r="W37" s="2"/>
      <c r="X37" s="15"/>
      <c r="Y37" s="2">
        <v>0.02</v>
      </c>
      <c r="Z37" s="2">
        <v>0.21</v>
      </c>
      <c r="AA37" s="2">
        <f t="shared" si="12"/>
        <v>4.1999999999999997E-3</v>
      </c>
      <c r="AB37" s="2">
        <v>0.01</v>
      </c>
      <c r="AC37" s="2">
        <v>0.28999999999999998</v>
      </c>
      <c r="AD37" s="2">
        <f t="shared" si="13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4"/>
        <v>1.1000000000000001E-2</v>
      </c>
      <c r="AN37" s="2">
        <v>0.01</v>
      </c>
      <c r="AO37" s="2">
        <v>0.38</v>
      </c>
      <c r="AP37" s="2">
        <f t="shared" si="15"/>
        <v>3.8E-3</v>
      </c>
      <c r="AQ37" s="1">
        <f t="shared" si="16"/>
        <v>2.2614872849528192E-2</v>
      </c>
      <c r="AR37" s="9">
        <f t="shared" si="17"/>
        <v>111.51561111111111</v>
      </c>
      <c r="AS37" s="1">
        <f t="shared" si="18"/>
        <v>0.13</v>
      </c>
      <c r="AT37" s="1">
        <f t="shared" si="19"/>
        <v>2.6324999999999998</v>
      </c>
      <c r="AU37" s="1">
        <f t="shared" si="20"/>
        <v>5782.5094854715235</v>
      </c>
    </row>
    <row r="38" spans="1:48" x14ac:dyDescent="0.15">
      <c r="C38" s="7">
        <v>11</v>
      </c>
      <c r="D38" s="8">
        <v>2.6777516530000001</v>
      </c>
      <c r="E38" s="10">
        <f t="shared" si="4"/>
        <v>10.2351772921613</v>
      </c>
      <c r="F38" s="7" t="s">
        <v>75</v>
      </c>
      <c r="G38" s="1">
        <v>12</v>
      </c>
      <c r="H38" s="9">
        <f t="shared" si="0"/>
        <v>2.6777516530000001</v>
      </c>
      <c r="I38" s="9">
        <f t="shared" si="1"/>
        <v>275.82775165299995</v>
      </c>
      <c r="J38" s="9">
        <f t="shared" si="5"/>
        <v>2.4631873065554102E-2</v>
      </c>
      <c r="K38" s="9">
        <f t="shared" si="6"/>
        <v>111.51561111111111</v>
      </c>
      <c r="L38" s="9">
        <f t="shared" si="7"/>
        <v>1.1151561111111112</v>
      </c>
      <c r="M38" s="1" t="s">
        <v>73</v>
      </c>
      <c r="O38" s="9">
        <f t="shared" si="8"/>
        <v>2.2979089530531063</v>
      </c>
      <c r="P38" s="9">
        <f t="shared" si="2"/>
        <v>5.6601801647804435E-2</v>
      </c>
      <c r="Q38" s="13">
        <f t="shared" si="9"/>
        <v>7.3582342142145766E-3</v>
      </c>
      <c r="R38" s="9">
        <f t="shared" si="10"/>
        <v>0.14497029444444445</v>
      </c>
      <c r="S38" s="14">
        <f t="shared" si="3"/>
        <v>5.075684120262583E-2</v>
      </c>
      <c r="T38" s="2">
        <v>0.01</v>
      </c>
      <c r="U38" s="15">
        <f t="shared" si="11"/>
        <v>5.0756841202625829E-4</v>
      </c>
      <c r="V38" s="14"/>
      <c r="W38" s="2"/>
      <c r="X38" s="15"/>
      <c r="Y38" s="2">
        <v>0.02</v>
      </c>
      <c r="Z38" s="2">
        <v>0.21</v>
      </c>
      <c r="AA38" s="2">
        <f t="shared" si="12"/>
        <v>4.1999999999999997E-3</v>
      </c>
      <c r="AB38" s="2">
        <v>0.01</v>
      </c>
      <c r="AC38" s="2">
        <v>0.28999999999999998</v>
      </c>
      <c r="AD38" s="2">
        <f t="shared" si="13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4"/>
        <v>1.1000000000000001E-2</v>
      </c>
      <c r="AN38" s="2">
        <v>0.01</v>
      </c>
      <c r="AO38" s="2">
        <v>0.38</v>
      </c>
      <c r="AP38" s="2">
        <f t="shared" si="15"/>
        <v>3.8E-3</v>
      </c>
      <c r="AQ38" s="1">
        <f t="shared" si="16"/>
        <v>2.2407568412026256E-2</v>
      </c>
      <c r="AR38" s="9">
        <f t="shared" si="17"/>
        <v>111.51561111111111</v>
      </c>
      <c r="AS38" s="1">
        <f t="shared" si="18"/>
        <v>0.13</v>
      </c>
      <c r="AT38" s="1">
        <f t="shared" si="19"/>
        <v>2.6324999999999998</v>
      </c>
      <c r="AU38" s="1">
        <f t="shared" si="20"/>
        <v>5729.5027812458884</v>
      </c>
      <c r="AV38" s="1">
        <f>SUM(AU27:AU38)</f>
        <v>86626.569448290044</v>
      </c>
    </row>
    <row r="39" spans="1:48" x14ac:dyDescent="0.15">
      <c r="C39" s="7">
        <v>12</v>
      </c>
      <c r="D39" s="8">
        <v>-3.6381796783870999</v>
      </c>
      <c r="E39" s="10">
        <f t="shared" si="4"/>
        <v>2.6777516530000001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20">
        <v>-8.8086112457419397</v>
      </c>
      <c r="E42" s="7"/>
      <c r="F42" s="7"/>
      <c r="G42" s="1">
        <v>1</v>
      </c>
      <c r="H42" s="9">
        <f t="shared" ref="H42:H53" si="21">E43</f>
        <v>-8.8086112457419397</v>
      </c>
      <c r="I42" s="9">
        <f t="shared" ref="I42:I53" si="22">H42+273.15</f>
        <v>264.34138875425805</v>
      </c>
      <c r="J42" s="9">
        <f t="shared" ref="J42:J53" si="23">EXP(($C$16*(I42-$C$14))/($C$17*I42*$C$14))</f>
        <v>5.3129534430064644E-3</v>
      </c>
      <c r="K42" s="9">
        <f>$B$42/12</f>
        <v>7.7091041666666671</v>
      </c>
      <c r="L42" s="9">
        <f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4">O42*J42</f>
        <v>4.0958111524787148E-4</v>
      </c>
      <c r="Q42" s="13">
        <f>P42*$B$44</f>
        <v>5.3245544982223293E-5</v>
      </c>
      <c r="R42" s="9">
        <f>L42*$B$44</f>
        <v>1.0021835416666666E-2</v>
      </c>
      <c r="S42" s="14">
        <f t="shared" ref="S42:S53" si="25">Q42/R42</f>
        <v>5.3129534430064644E-3</v>
      </c>
      <c r="T42" s="2">
        <v>0.01</v>
      </c>
      <c r="U42" s="15">
        <f t="shared" ref="U42:U53" si="26">S42*T42</f>
        <v>5.3129534430064648E-5</v>
      </c>
      <c r="V42" s="14"/>
      <c r="W42" s="2"/>
      <c r="X42" s="15"/>
      <c r="Y42" s="2">
        <v>0.02</v>
      </c>
      <c r="Z42" s="2">
        <v>0.49</v>
      </c>
      <c r="AA42" s="2">
        <f t="shared" ref="AA42:AA53" si="27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28">AO42*AN42</f>
        <v>5.0000000000000001E-3</v>
      </c>
      <c r="AQ42" s="1">
        <f>(AP42+AM42+AD42+AA42+U42+X42+AG42+AJ42)</f>
        <v>1.4853129534430066E-2</v>
      </c>
      <c r="AR42" s="9">
        <f>$B$42/12</f>
        <v>7.7091041666666671</v>
      </c>
      <c r="AS42" s="1">
        <f>$B$44</f>
        <v>0.13</v>
      </c>
      <c r="AT42" s="1">
        <f t="shared" ref="AT42:AT53" si="29">$E$5/12</f>
        <v>13.426712328767083</v>
      </c>
      <c r="AU42" s="1">
        <f t="shared" ref="AU42:AU53" si="30">AT42*10000*AS42*0.67*AR42*AQ42</f>
        <v>1339.0898606843534</v>
      </c>
    </row>
    <row r="43" spans="1:48" x14ac:dyDescent="0.15">
      <c r="A43" s="1" t="s">
        <v>74</v>
      </c>
      <c r="B43" s="1">
        <v>1</v>
      </c>
      <c r="C43" s="7">
        <v>1</v>
      </c>
      <c r="D43" s="8">
        <v>-7.7855424787096803</v>
      </c>
      <c r="E43" s="10">
        <f t="shared" ref="E43:E54" si="31">D42</f>
        <v>-8.8086112457419397</v>
      </c>
      <c r="F43" s="7" t="s">
        <v>73</v>
      </c>
      <c r="G43" s="1">
        <v>2</v>
      </c>
      <c r="H43" s="9">
        <f t="shared" si="21"/>
        <v>-7.7855424787096803</v>
      </c>
      <c r="I43" s="9">
        <f t="shared" si="22"/>
        <v>265.36445752129032</v>
      </c>
      <c r="J43" s="9">
        <f t="shared" si="23"/>
        <v>6.1236347796222992E-3</v>
      </c>
      <c r="K43" s="9">
        <f t="shared" ref="K43:K53" si="32">$B$42/12</f>
        <v>7.7091041666666671</v>
      </c>
      <c r="L43" s="9">
        <f t="shared" ref="L43:L53" si="33">K43*$B$43/100</f>
        <v>7.7091041666666665E-2</v>
      </c>
      <c r="M43" s="1" t="s">
        <v>73</v>
      </c>
      <c r="O43" s="9">
        <f t="shared" ref="O43:O53" si="34">L43+O42-P42-N43</f>
        <v>0.15377250221808547</v>
      </c>
      <c r="P43" s="9">
        <f t="shared" si="24"/>
        <v>9.416466427322153E-4</v>
      </c>
      <c r="Q43" s="13">
        <f t="shared" ref="Q43:Q53" si="35">P43*$B$44</f>
        <v>1.2241406355518799E-4</v>
      </c>
      <c r="R43" s="9">
        <f t="shared" ref="R43:R53" si="36">L43*$B$44</f>
        <v>1.0021835416666666E-2</v>
      </c>
      <c r="S43" s="14">
        <f t="shared" si="25"/>
        <v>1.2214734972758491E-2</v>
      </c>
      <c r="T43" s="2">
        <v>0.01</v>
      </c>
      <c r="U43" s="15">
        <f t="shared" si="26"/>
        <v>1.2214734972758491E-4</v>
      </c>
      <c r="V43" s="14"/>
      <c r="W43" s="2"/>
      <c r="X43" s="15"/>
      <c r="Y43" s="2">
        <v>0.02</v>
      </c>
      <c r="Z43" s="2">
        <v>0.49</v>
      </c>
      <c r="AA43" s="2">
        <f t="shared" si="27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28"/>
        <v>5.0000000000000001E-3</v>
      </c>
      <c r="AQ43" s="1">
        <f t="shared" ref="AQ43:AQ53" si="37">(AP43+AM43+AD43+AA43+U43+X43+AG43+AJ43)</f>
        <v>1.4922147349727586E-2</v>
      </c>
      <c r="AR43" s="9">
        <f t="shared" ref="AR43:AR53" si="38">$B$42/12</f>
        <v>7.7091041666666671</v>
      </c>
      <c r="AS43" s="1">
        <f t="shared" ref="AS43:AS53" si="39">$B$44</f>
        <v>0.13</v>
      </c>
      <c r="AT43" s="1">
        <f t="shared" si="29"/>
        <v>13.426712328767083</v>
      </c>
      <c r="AU43" s="1">
        <f t="shared" si="30"/>
        <v>1345.3121895516308</v>
      </c>
    </row>
    <row r="44" spans="1:48" x14ac:dyDescent="0.15">
      <c r="A44" s="1" t="s">
        <v>37</v>
      </c>
      <c r="B44" s="1">
        <v>0.13</v>
      </c>
      <c r="C44" s="7">
        <v>2</v>
      </c>
      <c r="D44" s="8">
        <v>-4.3404935241071403</v>
      </c>
      <c r="E44" s="10">
        <f t="shared" si="31"/>
        <v>-7.7855424787096803</v>
      </c>
      <c r="F44" s="7" t="s">
        <v>73</v>
      </c>
      <c r="G44" s="1">
        <v>3</v>
      </c>
      <c r="H44" s="9">
        <f t="shared" si="21"/>
        <v>-4.3404935241071403</v>
      </c>
      <c r="I44" s="9">
        <f t="shared" si="22"/>
        <v>268.80950647589282</v>
      </c>
      <c r="J44" s="9">
        <f t="shared" si="23"/>
        <v>9.8001765780586711E-3</v>
      </c>
      <c r="K44" s="9">
        <f t="shared" si="32"/>
        <v>7.7091041666666671</v>
      </c>
      <c r="L44" s="9">
        <f t="shared" si="33"/>
        <v>7.7091041666666665E-2</v>
      </c>
      <c r="M44" s="1" t="s">
        <v>73</v>
      </c>
      <c r="O44" s="9">
        <f t="shared" si="34"/>
        <v>0.22992189724201992</v>
      </c>
      <c r="P44" s="9">
        <f t="shared" si="24"/>
        <v>2.253275192134056E-3</v>
      </c>
      <c r="Q44" s="13">
        <f t="shared" si="35"/>
        <v>2.9292577497742726E-4</v>
      </c>
      <c r="R44" s="9">
        <f t="shared" si="36"/>
        <v>1.0021835416666666E-2</v>
      </c>
      <c r="S44" s="14">
        <f t="shared" si="25"/>
        <v>2.9228755292696321E-2</v>
      </c>
      <c r="T44" s="2">
        <v>0.01</v>
      </c>
      <c r="U44" s="15">
        <f t="shared" si="26"/>
        <v>2.9228755292696324E-4</v>
      </c>
      <c r="V44" s="14"/>
      <c r="W44" s="2"/>
      <c r="X44" s="15"/>
      <c r="Y44" s="2">
        <v>0.02</v>
      </c>
      <c r="Z44" s="2">
        <v>0.49</v>
      </c>
      <c r="AA44" s="2">
        <f t="shared" si="27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28"/>
        <v>5.0000000000000001E-3</v>
      </c>
      <c r="AQ44" s="1">
        <f t="shared" si="37"/>
        <v>1.5092287552926964E-2</v>
      </c>
      <c r="AR44" s="9">
        <f t="shared" si="38"/>
        <v>7.7091041666666671</v>
      </c>
      <c r="AS44" s="1">
        <f t="shared" si="39"/>
        <v>0.13</v>
      </c>
      <c r="AT44" s="1">
        <f t="shared" si="29"/>
        <v>13.426712328767083</v>
      </c>
      <c r="AU44" s="1">
        <f t="shared" si="30"/>
        <v>1360.6512479279104</v>
      </c>
    </row>
    <row r="45" spans="1:48" x14ac:dyDescent="0.15">
      <c r="C45" s="7">
        <v>3</v>
      </c>
      <c r="D45" s="8">
        <v>3.2310029037419401</v>
      </c>
      <c r="E45" s="10">
        <f t="shared" si="31"/>
        <v>-4.3404935241071403</v>
      </c>
      <c r="F45" s="7" t="s">
        <v>73</v>
      </c>
      <c r="G45" s="1">
        <v>4</v>
      </c>
      <c r="H45" s="9">
        <f t="shared" si="21"/>
        <v>3.2310029037419401</v>
      </c>
      <c r="I45" s="9">
        <f t="shared" si="22"/>
        <v>276.38100290374194</v>
      </c>
      <c r="J45" s="9">
        <f t="shared" si="23"/>
        <v>2.6435406031507274E-2</v>
      </c>
      <c r="K45" s="9">
        <f t="shared" si="32"/>
        <v>7.7091041666666671</v>
      </c>
      <c r="L45" s="9">
        <f t="shared" si="33"/>
        <v>7.7091041666666665E-2</v>
      </c>
      <c r="M45" s="1" t="s">
        <v>73</v>
      </c>
      <c r="O45" s="9">
        <f t="shared" si="34"/>
        <v>0.30475966371655255</v>
      </c>
      <c r="P45" s="9">
        <f t="shared" si="24"/>
        <v>8.0564454523726816E-3</v>
      </c>
      <c r="Q45" s="13">
        <f t="shared" si="35"/>
        <v>1.0473379088084486E-3</v>
      </c>
      <c r="R45" s="9">
        <f t="shared" si="36"/>
        <v>1.0021835416666666E-2</v>
      </c>
      <c r="S45" s="14">
        <f t="shared" si="25"/>
        <v>0.10450559855200661</v>
      </c>
      <c r="T45" s="2">
        <v>0.01</v>
      </c>
      <c r="U45" s="15">
        <f t="shared" si="26"/>
        <v>1.0450559855200662E-3</v>
      </c>
      <c r="V45" s="14"/>
      <c r="W45" s="2"/>
      <c r="X45" s="15"/>
      <c r="Y45" s="2">
        <v>0.02</v>
      </c>
      <c r="Z45" s="2">
        <v>0.49</v>
      </c>
      <c r="AA45" s="2">
        <f t="shared" si="27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28"/>
        <v>5.0000000000000001E-3</v>
      </c>
      <c r="AQ45" s="1">
        <f t="shared" si="37"/>
        <v>1.5845055985520065E-2</v>
      </c>
      <c r="AR45" s="9">
        <f t="shared" si="38"/>
        <v>7.7091041666666671</v>
      </c>
      <c r="AS45" s="1">
        <f t="shared" si="39"/>
        <v>0.13</v>
      </c>
      <c r="AT45" s="1">
        <f t="shared" si="29"/>
        <v>13.426712328767083</v>
      </c>
      <c r="AU45" s="1">
        <f t="shared" si="30"/>
        <v>1428.5173884063893</v>
      </c>
    </row>
    <row r="46" spans="1:48" x14ac:dyDescent="0.15">
      <c r="C46" s="7">
        <v>4</v>
      </c>
      <c r="D46" s="8">
        <v>8.89876464216667</v>
      </c>
      <c r="E46" s="10">
        <f t="shared" si="31"/>
        <v>3.2310029037419401</v>
      </c>
      <c r="F46" s="7" t="s">
        <v>73</v>
      </c>
      <c r="G46" s="1">
        <v>5</v>
      </c>
      <c r="H46" s="9">
        <f t="shared" si="21"/>
        <v>8.89876464216667</v>
      </c>
      <c r="I46" s="9">
        <f t="shared" si="22"/>
        <v>282.04876464216665</v>
      </c>
      <c r="J46" s="9">
        <f t="shared" si="23"/>
        <v>5.3658603343808425E-2</v>
      </c>
      <c r="K46" s="9">
        <f t="shared" si="32"/>
        <v>7.7091041666666671</v>
      </c>
      <c r="L46" s="9">
        <f t="shared" si="33"/>
        <v>7.7091041666666665E-2</v>
      </c>
      <c r="M46" s="1" t="s">
        <v>75</v>
      </c>
      <c r="N46" s="9">
        <f>(O45-P45)*$C$22/100</f>
        <v>0.28186805735097087</v>
      </c>
      <c r="O46" s="9">
        <f t="shared" si="34"/>
        <v>9.192620257987566E-2</v>
      </c>
      <c r="P46" s="9">
        <f t="shared" si="24"/>
        <v>4.9326316411361266E-3</v>
      </c>
      <c r="Q46" s="13">
        <f t="shared" si="35"/>
        <v>6.4124211334769645E-4</v>
      </c>
      <c r="R46" s="9">
        <f t="shared" si="36"/>
        <v>1.0021835416666666E-2</v>
      </c>
      <c r="S46" s="14">
        <f t="shared" si="25"/>
        <v>6.3984498516238664E-2</v>
      </c>
      <c r="T46" s="2">
        <v>0.01</v>
      </c>
      <c r="U46" s="15">
        <f t="shared" si="26"/>
        <v>6.3984498516238665E-4</v>
      </c>
      <c r="V46" s="14"/>
      <c r="W46" s="2"/>
      <c r="X46" s="15"/>
      <c r="Y46" s="2">
        <v>0.04</v>
      </c>
      <c r="Z46" s="2">
        <v>0.49</v>
      </c>
      <c r="AA46" s="2">
        <f t="shared" si="27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28"/>
        <v>7.4999999999999997E-3</v>
      </c>
      <c r="AQ46" s="1">
        <f t="shared" si="37"/>
        <v>2.7739844985162385E-2</v>
      </c>
      <c r="AR46" s="9">
        <f t="shared" si="38"/>
        <v>7.7091041666666671</v>
      </c>
      <c r="AS46" s="1">
        <f t="shared" si="39"/>
        <v>0.13</v>
      </c>
      <c r="AT46" s="1">
        <f t="shared" si="29"/>
        <v>13.426712328767083</v>
      </c>
      <c r="AU46" s="1">
        <f t="shared" si="30"/>
        <v>2500.896869611257</v>
      </c>
    </row>
    <row r="47" spans="1:48" x14ac:dyDescent="0.15">
      <c r="C47" s="7">
        <v>5</v>
      </c>
      <c r="D47" s="8">
        <v>19.419454748064499</v>
      </c>
      <c r="E47" s="10">
        <f t="shared" si="31"/>
        <v>8.89876464216667</v>
      </c>
      <c r="F47" s="7" t="s">
        <v>75</v>
      </c>
      <c r="G47" s="1">
        <v>6</v>
      </c>
      <c r="H47" s="9">
        <f t="shared" si="21"/>
        <v>19.419454748064499</v>
      </c>
      <c r="I47" s="9">
        <f t="shared" si="22"/>
        <v>292.56945474806446</v>
      </c>
      <c r="J47" s="9">
        <f t="shared" si="23"/>
        <v>0.18568054888769345</v>
      </c>
      <c r="K47" s="9">
        <f t="shared" si="32"/>
        <v>7.7091041666666671</v>
      </c>
      <c r="L47" s="9">
        <f t="shared" si="33"/>
        <v>7.7091041666666665E-2</v>
      </c>
      <c r="M47" s="1" t="s">
        <v>73</v>
      </c>
      <c r="O47" s="9">
        <f t="shared" si="34"/>
        <v>0.16408461260540619</v>
      </c>
      <c r="P47" s="9">
        <f t="shared" si="24"/>
        <v>3.0467320932596364E-2</v>
      </c>
      <c r="Q47" s="13">
        <f t="shared" si="35"/>
        <v>3.9607517212375274E-3</v>
      </c>
      <c r="R47" s="9">
        <f t="shared" si="36"/>
        <v>1.0021835416666666E-2</v>
      </c>
      <c r="S47" s="14">
        <f t="shared" si="25"/>
        <v>0.39521220979648669</v>
      </c>
      <c r="T47" s="2">
        <v>0.01</v>
      </c>
      <c r="U47" s="15">
        <f t="shared" si="26"/>
        <v>3.9521220979648669E-3</v>
      </c>
      <c r="V47" s="14"/>
      <c r="W47" s="2"/>
      <c r="X47" s="15"/>
      <c r="Y47" s="2">
        <v>0.04</v>
      </c>
      <c r="Z47" s="2">
        <v>0.49</v>
      </c>
      <c r="AA47" s="2">
        <f t="shared" si="27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28"/>
        <v>7.4999999999999997E-3</v>
      </c>
      <c r="AQ47" s="1">
        <f t="shared" si="37"/>
        <v>3.1052122097964867E-2</v>
      </c>
      <c r="AR47" s="9">
        <f t="shared" si="38"/>
        <v>7.7091041666666671</v>
      </c>
      <c r="AS47" s="1">
        <f t="shared" si="39"/>
        <v>0.13</v>
      </c>
      <c r="AT47" s="1">
        <f t="shared" si="29"/>
        <v>13.426712328767083</v>
      </c>
      <c r="AU47" s="1">
        <f t="shared" si="30"/>
        <v>2799.5165434819492</v>
      </c>
    </row>
    <row r="48" spans="1:48" x14ac:dyDescent="0.15">
      <c r="C48" s="7">
        <v>6</v>
      </c>
      <c r="D48" s="8">
        <v>21.842049096333302</v>
      </c>
      <c r="E48" s="10">
        <f t="shared" si="31"/>
        <v>19.419454748064499</v>
      </c>
      <c r="F48" s="7" t="s">
        <v>73</v>
      </c>
      <c r="G48" s="1">
        <v>7</v>
      </c>
      <c r="H48" s="9">
        <f t="shared" si="21"/>
        <v>21.842049096333302</v>
      </c>
      <c r="I48" s="9">
        <f t="shared" si="22"/>
        <v>294.99204909633329</v>
      </c>
      <c r="J48" s="9">
        <f t="shared" si="23"/>
        <v>0.24404161301585059</v>
      </c>
      <c r="K48" s="9">
        <f t="shared" si="32"/>
        <v>7.7091041666666671</v>
      </c>
      <c r="L48" s="9">
        <f t="shared" si="33"/>
        <v>7.7091041666666665E-2</v>
      </c>
      <c r="M48" s="1" t="s">
        <v>73</v>
      </c>
      <c r="O48" s="9">
        <f t="shared" si="34"/>
        <v>0.2107083333394765</v>
      </c>
      <c r="P48" s="9">
        <f t="shared" si="24"/>
        <v>5.1421601544047374E-2</v>
      </c>
      <c r="Q48" s="13">
        <f t="shared" si="35"/>
        <v>6.6848082007261592E-3</v>
      </c>
      <c r="R48" s="9">
        <f t="shared" si="36"/>
        <v>1.0021835416666666E-2</v>
      </c>
      <c r="S48" s="14">
        <f t="shared" si="25"/>
        <v>0.66702434462344962</v>
      </c>
      <c r="T48" s="2">
        <v>0.01</v>
      </c>
      <c r="U48" s="15">
        <f t="shared" si="26"/>
        <v>6.6702434462344966E-3</v>
      </c>
      <c r="V48" s="14"/>
      <c r="W48" s="2"/>
      <c r="X48" s="15"/>
      <c r="Y48" s="2">
        <v>0.04</v>
      </c>
      <c r="Z48" s="2">
        <v>0.49</v>
      </c>
      <c r="AA48" s="2">
        <f t="shared" si="27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28"/>
        <v>7.4999999999999997E-3</v>
      </c>
      <c r="AQ48" s="1">
        <f t="shared" si="37"/>
        <v>3.3770243446234499E-2</v>
      </c>
      <c r="AR48" s="9">
        <f t="shared" si="38"/>
        <v>7.7091041666666671</v>
      </c>
      <c r="AS48" s="1">
        <f t="shared" si="39"/>
        <v>0.13</v>
      </c>
      <c r="AT48" s="1">
        <f t="shared" si="29"/>
        <v>13.426712328767083</v>
      </c>
      <c r="AU48" s="1">
        <f t="shared" si="30"/>
        <v>3044.569865688582</v>
      </c>
    </row>
    <row r="49" spans="1:48" x14ac:dyDescent="0.15">
      <c r="C49" s="7">
        <v>7</v>
      </c>
      <c r="D49" s="8">
        <v>24.549460146451601</v>
      </c>
      <c r="E49" s="10">
        <f t="shared" si="31"/>
        <v>21.842049096333302</v>
      </c>
      <c r="F49" s="7" t="s">
        <v>73</v>
      </c>
      <c r="G49" s="1">
        <v>8</v>
      </c>
      <c r="H49" s="9">
        <f t="shared" si="21"/>
        <v>24.549460146451601</v>
      </c>
      <c r="I49" s="9">
        <f t="shared" si="22"/>
        <v>297.6994601464516</v>
      </c>
      <c r="J49" s="9">
        <f t="shared" si="23"/>
        <v>0.32948098798892456</v>
      </c>
      <c r="K49" s="9">
        <f t="shared" si="32"/>
        <v>7.7091041666666671</v>
      </c>
      <c r="L49" s="9">
        <f t="shared" si="33"/>
        <v>7.7091041666666665E-2</v>
      </c>
      <c r="M49" s="1" t="s">
        <v>73</v>
      </c>
      <c r="O49" s="9">
        <f t="shared" si="34"/>
        <v>0.23637777346209579</v>
      </c>
      <c r="P49" s="9">
        <f t="shared" si="24"/>
        <v>7.7881982338913511E-2</v>
      </c>
      <c r="Q49" s="13">
        <f t="shared" si="35"/>
        <v>1.0124657704058756E-2</v>
      </c>
      <c r="R49" s="9">
        <f t="shared" si="36"/>
        <v>1.0021835416666666E-2</v>
      </c>
      <c r="S49" s="14">
        <f t="shared" si="25"/>
        <v>1.0102598259816853</v>
      </c>
      <c r="T49" s="2">
        <v>0.01</v>
      </c>
      <c r="U49" s="15">
        <f t="shared" si="26"/>
        <v>1.0102598259816853E-2</v>
      </c>
      <c r="V49" s="14"/>
      <c r="W49" s="2"/>
      <c r="X49" s="15"/>
      <c r="Y49" s="2">
        <v>0.04</v>
      </c>
      <c r="Z49" s="2">
        <v>0.49</v>
      </c>
      <c r="AA49" s="2">
        <f t="shared" si="27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28"/>
        <v>7.4999999999999997E-3</v>
      </c>
      <c r="AQ49" s="1">
        <f t="shared" si="37"/>
        <v>3.7202598259816852E-2</v>
      </c>
      <c r="AR49" s="9">
        <f t="shared" si="38"/>
        <v>7.7091041666666671</v>
      </c>
      <c r="AS49" s="1">
        <f t="shared" si="39"/>
        <v>0.13</v>
      </c>
      <c r="AT49" s="1">
        <f t="shared" si="29"/>
        <v>13.426712328767083</v>
      </c>
      <c r="AU49" s="1">
        <f t="shared" si="30"/>
        <v>3354.0151929164258</v>
      </c>
    </row>
    <row r="50" spans="1:48" x14ac:dyDescent="0.15">
      <c r="C50" s="7">
        <v>8</v>
      </c>
      <c r="D50" s="8">
        <v>24.034489273225802</v>
      </c>
      <c r="E50" s="10">
        <f t="shared" si="31"/>
        <v>24.549460146451601</v>
      </c>
      <c r="F50" s="7" t="s">
        <v>73</v>
      </c>
      <c r="G50" s="1">
        <v>9</v>
      </c>
      <c r="H50" s="9">
        <f t="shared" si="21"/>
        <v>24.034489273225802</v>
      </c>
      <c r="I50" s="9">
        <f t="shared" si="22"/>
        <v>297.18448927322578</v>
      </c>
      <c r="J50" s="9">
        <f t="shared" si="23"/>
        <v>0.311326841704896</v>
      </c>
      <c r="K50" s="9">
        <f t="shared" si="32"/>
        <v>7.7091041666666671</v>
      </c>
      <c r="L50" s="9">
        <f t="shared" si="33"/>
        <v>7.7091041666666665E-2</v>
      </c>
      <c r="M50" s="1" t="s">
        <v>73</v>
      </c>
      <c r="O50" s="9">
        <f t="shared" si="34"/>
        <v>0.23558683278984893</v>
      </c>
      <c r="P50" s="9">
        <f t="shared" si="24"/>
        <v>7.3344504599723095E-2</v>
      </c>
      <c r="Q50" s="13">
        <f t="shared" si="35"/>
        <v>9.5347855979640034E-3</v>
      </c>
      <c r="R50" s="9">
        <f t="shared" si="36"/>
        <v>1.0021835416666666E-2</v>
      </c>
      <c r="S50" s="14">
        <f t="shared" si="25"/>
        <v>0.9514011357747223</v>
      </c>
      <c r="T50" s="2">
        <v>0.01</v>
      </c>
      <c r="U50" s="15">
        <f t="shared" si="26"/>
        <v>9.5140113577472235E-3</v>
      </c>
      <c r="V50" s="14"/>
      <c r="W50" s="2"/>
      <c r="X50" s="15"/>
      <c r="Y50" s="2">
        <v>0.04</v>
      </c>
      <c r="Z50" s="2">
        <v>0.49</v>
      </c>
      <c r="AA50" s="2">
        <f t="shared" si="27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28"/>
        <v>7.4999999999999997E-3</v>
      </c>
      <c r="AQ50" s="1">
        <f t="shared" si="37"/>
        <v>3.6614011357747223E-2</v>
      </c>
      <c r="AR50" s="9">
        <f t="shared" si="38"/>
        <v>7.7091041666666671</v>
      </c>
      <c r="AS50" s="1">
        <f t="shared" si="39"/>
        <v>0.13</v>
      </c>
      <c r="AT50" s="1">
        <f t="shared" si="29"/>
        <v>13.426712328767083</v>
      </c>
      <c r="AU50" s="1">
        <f t="shared" si="30"/>
        <v>3300.9509042851278</v>
      </c>
    </row>
    <row r="51" spans="1:48" x14ac:dyDescent="0.15">
      <c r="C51" s="7">
        <v>9</v>
      </c>
      <c r="D51" s="8">
        <v>17.495589347666701</v>
      </c>
      <c r="E51" s="10">
        <f t="shared" si="31"/>
        <v>24.034489273225802</v>
      </c>
      <c r="F51" s="7" t="s">
        <v>73</v>
      </c>
      <c r="G51" s="1">
        <v>10</v>
      </c>
      <c r="H51" s="9">
        <f t="shared" si="21"/>
        <v>17.495589347666701</v>
      </c>
      <c r="I51" s="9">
        <f t="shared" si="22"/>
        <v>290.64558934766666</v>
      </c>
      <c r="J51" s="9">
        <f t="shared" si="23"/>
        <v>0.14896870098521275</v>
      </c>
      <c r="K51" s="9">
        <f t="shared" si="32"/>
        <v>7.7091041666666671</v>
      </c>
      <c r="L51" s="9">
        <f t="shared" si="33"/>
        <v>7.7091041666666665E-2</v>
      </c>
      <c r="M51" s="1" t="s">
        <v>73</v>
      </c>
      <c r="O51" s="9">
        <f t="shared" si="34"/>
        <v>0.23933336985679254</v>
      </c>
      <c r="P51" s="9">
        <f t="shared" si="24"/>
        <v>3.5653181209979859E-2</v>
      </c>
      <c r="Q51" s="13">
        <f t="shared" si="35"/>
        <v>4.6349135572973819E-3</v>
      </c>
      <c r="R51" s="9">
        <f t="shared" si="36"/>
        <v>1.0021835416666666E-2</v>
      </c>
      <c r="S51" s="14">
        <f t="shared" si="25"/>
        <v>0.46248150808676791</v>
      </c>
      <c r="T51" s="2">
        <v>0.01</v>
      </c>
      <c r="U51" s="15">
        <f t="shared" si="26"/>
        <v>4.6248150808676789E-3</v>
      </c>
      <c r="V51" s="14"/>
      <c r="W51" s="2"/>
      <c r="X51" s="15"/>
      <c r="Y51" s="2">
        <v>0.02</v>
      </c>
      <c r="Z51" s="2">
        <v>0.49</v>
      </c>
      <c r="AA51" s="2">
        <f t="shared" si="27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28"/>
        <v>5.0000000000000001E-3</v>
      </c>
      <c r="AQ51" s="1">
        <f t="shared" si="37"/>
        <v>1.9424815080867679E-2</v>
      </c>
      <c r="AR51" s="9">
        <f t="shared" si="38"/>
        <v>7.7091041666666671</v>
      </c>
      <c r="AS51" s="1">
        <f t="shared" si="39"/>
        <v>0.13</v>
      </c>
      <c r="AT51" s="1">
        <f t="shared" si="29"/>
        <v>13.426712328767083</v>
      </c>
      <c r="AU51" s="1">
        <f t="shared" si="30"/>
        <v>1751.2520078790606</v>
      </c>
    </row>
    <row r="52" spans="1:48" x14ac:dyDescent="0.15">
      <c r="C52" s="7">
        <v>10</v>
      </c>
      <c r="D52" s="8">
        <v>10.2351772921613</v>
      </c>
      <c r="E52" s="10">
        <f t="shared" si="31"/>
        <v>17.495589347666701</v>
      </c>
      <c r="F52" s="7" t="s">
        <v>73</v>
      </c>
      <c r="G52" s="1">
        <v>11</v>
      </c>
      <c r="H52" s="9">
        <f t="shared" si="21"/>
        <v>10.2351772921613</v>
      </c>
      <c r="I52" s="9">
        <f t="shared" si="22"/>
        <v>283.3851772921613</v>
      </c>
      <c r="J52" s="9">
        <f t="shared" si="23"/>
        <v>6.3145528917339794E-2</v>
      </c>
      <c r="K52" s="9">
        <f t="shared" si="32"/>
        <v>7.7091041666666671</v>
      </c>
      <c r="L52" s="9">
        <f t="shared" si="33"/>
        <v>7.7091041666666665E-2</v>
      </c>
      <c r="M52" s="1" t="s">
        <v>75</v>
      </c>
      <c r="N52" s="9">
        <f>(O51-P51)*$C$22/100</f>
        <v>0.19349617921447204</v>
      </c>
      <c r="O52" s="9">
        <f t="shared" si="34"/>
        <v>8.727505109900735E-2</v>
      </c>
      <c r="P52" s="9">
        <f t="shared" si="24"/>
        <v>5.5110292629346764E-3</v>
      </c>
      <c r="Q52" s="13">
        <f t="shared" si="35"/>
        <v>7.16433804181508E-4</v>
      </c>
      <c r="R52" s="9">
        <f t="shared" si="36"/>
        <v>1.0021835416666666E-2</v>
      </c>
      <c r="S52" s="14">
        <f t="shared" si="25"/>
        <v>7.1487284952819447E-2</v>
      </c>
      <c r="T52" s="2">
        <v>0.01</v>
      </c>
      <c r="U52" s="15">
        <f t="shared" si="26"/>
        <v>7.148728495281945E-4</v>
      </c>
      <c r="V52" s="14"/>
      <c r="W52" s="2"/>
      <c r="X52" s="15"/>
      <c r="Y52" s="2">
        <v>0.02</v>
      </c>
      <c r="Z52" s="2">
        <v>0.49</v>
      </c>
      <c r="AA52" s="2">
        <f t="shared" si="27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28"/>
        <v>5.0000000000000001E-3</v>
      </c>
      <c r="AQ52" s="1">
        <f t="shared" si="37"/>
        <v>1.5514872849528195E-2</v>
      </c>
      <c r="AR52" s="9">
        <f t="shared" si="38"/>
        <v>7.7091041666666671</v>
      </c>
      <c r="AS52" s="1">
        <f t="shared" si="39"/>
        <v>0.13</v>
      </c>
      <c r="AT52" s="1">
        <f t="shared" si="29"/>
        <v>13.426712328767083</v>
      </c>
      <c r="AU52" s="1">
        <f t="shared" si="30"/>
        <v>1398.7495951241203</v>
      </c>
    </row>
    <row r="53" spans="1:48" x14ac:dyDescent="0.15">
      <c r="C53" s="7">
        <v>11</v>
      </c>
      <c r="D53" s="8">
        <v>2.6777516530000001</v>
      </c>
      <c r="E53" s="10">
        <f t="shared" si="31"/>
        <v>10.2351772921613</v>
      </c>
      <c r="F53" s="7" t="s">
        <v>75</v>
      </c>
      <c r="G53" s="1">
        <v>12</v>
      </c>
      <c r="H53" s="9">
        <f t="shared" si="21"/>
        <v>2.6777516530000001</v>
      </c>
      <c r="I53" s="9">
        <f t="shared" si="22"/>
        <v>275.82775165299995</v>
      </c>
      <c r="J53" s="9">
        <f t="shared" si="23"/>
        <v>2.4631873065554102E-2</v>
      </c>
      <c r="K53" s="9">
        <f t="shared" si="32"/>
        <v>7.7091041666666671</v>
      </c>
      <c r="L53" s="9">
        <f t="shared" si="33"/>
        <v>7.7091041666666665E-2</v>
      </c>
      <c r="M53" s="1" t="s">
        <v>73</v>
      </c>
      <c r="O53" s="9">
        <f t="shared" si="34"/>
        <v>0.15885506350273934</v>
      </c>
      <c r="P53" s="9">
        <f t="shared" si="24"/>
        <v>3.9128977600200116E-3</v>
      </c>
      <c r="Q53" s="13">
        <f t="shared" si="35"/>
        <v>5.0867670880260147E-4</v>
      </c>
      <c r="R53" s="9">
        <f t="shared" si="36"/>
        <v>1.0021835416666666E-2</v>
      </c>
      <c r="S53" s="14">
        <f t="shared" si="25"/>
        <v>5.075684120262583E-2</v>
      </c>
      <c r="T53" s="2">
        <v>0.01</v>
      </c>
      <c r="U53" s="15">
        <f t="shared" si="26"/>
        <v>5.0756841202625829E-4</v>
      </c>
      <c r="V53" s="14"/>
      <c r="W53" s="2"/>
      <c r="X53" s="15"/>
      <c r="Y53" s="2">
        <v>0.02</v>
      </c>
      <c r="Z53" s="2">
        <v>0.49</v>
      </c>
      <c r="AA53" s="2">
        <f t="shared" si="27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28"/>
        <v>5.0000000000000001E-3</v>
      </c>
      <c r="AQ53" s="1">
        <f t="shared" si="37"/>
        <v>1.5307568412026259E-2</v>
      </c>
      <c r="AR53" s="9">
        <f t="shared" si="38"/>
        <v>7.7091041666666671</v>
      </c>
      <c r="AS53" s="1">
        <f t="shared" si="39"/>
        <v>0.13</v>
      </c>
      <c r="AT53" s="1">
        <f t="shared" si="29"/>
        <v>13.426712328767083</v>
      </c>
      <c r="AU53" s="1">
        <f t="shared" si="30"/>
        <v>1380.0599802729046</v>
      </c>
      <c r="AV53" s="1">
        <f>SUM(AU42:AU53)</f>
        <v>25003.581645829712</v>
      </c>
    </row>
    <row r="54" spans="1:48" x14ac:dyDescent="0.15">
      <c r="C54" s="7">
        <v>12</v>
      </c>
      <c r="D54" s="8">
        <v>-3.6381796783870999</v>
      </c>
      <c r="E54" s="10">
        <f t="shared" si="31"/>
        <v>2.6777516530000001</v>
      </c>
      <c r="F54" s="7" t="s">
        <v>73</v>
      </c>
    </row>
    <row r="56" spans="1:4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</row>
    <row r="57" spans="1:4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pans="1:48" x14ac:dyDescent="0.15">
      <c r="A58" s="1" t="s">
        <v>71</v>
      </c>
      <c r="B58" s="1">
        <v>134.75800000000001</v>
      </c>
      <c r="C58" s="7" t="s">
        <v>72</v>
      </c>
      <c r="D58" s="20">
        <v>-8.8086112457419397</v>
      </c>
      <c r="E58" s="7"/>
      <c r="F58" s="7"/>
      <c r="G58" s="1">
        <v>1</v>
      </c>
      <c r="H58" s="9">
        <f t="shared" ref="H58:H69" si="40">E59</f>
        <v>-8.8086112457419397</v>
      </c>
      <c r="I58" s="9">
        <f t="shared" ref="I58:I69" si="41">H58+273.15</f>
        <v>264.34138875425805</v>
      </c>
      <c r="J58" s="9">
        <f t="shared" ref="J58:J69" si="42">EXP(($C$16*(I58-$C$14))/($C$17*I58*$C$14))</f>
        <v>5.3129534430064644E-3</v>
      </c>
      <c r="K58" s="9">
        <f>$B$58/12</f>
        <v>11.229833333333334</v>
      </c>
      <c r="L58" s="9">
        <f>K58*$B$59/100</f>
        <v>3.0320550000000002</v>
      </c>
      <c r="M58" s="1" t="s">
        <v>73</v>
      </c>
      <c r="O58" s="9">
        <f>L58</f>
        <v>3.0320550000000002</v>
      </c>
      <c r="P58" s="9">
        <f t="shared" ref="P58:P69" si="43">O58*J58</f>
        <v>1.6109167051634968E-2</v>
      </c>
      <c r="Q58" s="13">
        <f>P58*$B$60</f>
        <v>4.6716584449741404E-3</v>
      </c>
      <c r="R58" s="9">
        <f>L58*$B$60</f>
        <v>0.87929594999999994</v>
      </c>
      <c r="S58" s="14">
        <f t="shared" ref="S58:S69" si="44">Q58/R58</f>
        <v>5.3129534430064653E-3</v>
      </c>
      <c r="T58" s="2">
        <v>0.27</v>
      </c>
      <c r="U58" s="15">
        <f t="shared" ref="U58:U69" si="45">S58*T58</f>
        <v>1.4344974296117458E-3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46">U58*0.67*AD58+(V58+W58+X58+Y58+Z58+AA58)/1000</f>
        <v>0.22667872285057358</v>
      </c>
      <c r="AC58" s="9">
        <f t="shared" ref="AC58:AC69" si="47">$B$58/12</f>
        <v>11.229833333333334</v>
      </c>
      <c r="AD58" s="1">
        <f t="shared" ref="AD58:AD69" si="48">$B$60</f>
        <v>0.28999999999999998</v>
      </c>
      <c r="AE58" s="16">
        <f t="shared" ref="AE58:AE69" si="49">$E$7/12</f>
        <v>41.334383561643833</v>
      </c>
      <c r="AF58" s="1">
        <f t="shared" ref="AF58:AF69" si="50">AE58*10000*AC58*AB58</f>
        <v>1052193.3024042915</v>
      </c>
    </row>
    <row r="59" spans="1:48" x14ac:dyDescent="0.15">
      <c r="A59" s="1" t="s">
        <v>74</v>
      </c>
      <c r="B59" s="1">
        <v>27</v>
      </c>
      <c r="C59" s="7">
        <v>1</v>
      </c>
      <c r="D59" s="8">
        <v>-7.7855424787096803</v>
      </c>
      <c r="E59" s="10">
        <f t="shared" ref="E59:E70" si="51">D58</f>
        <v>-8.8086112457419397</v>
      </c>
      <c r="F59" s="7" t="s">
        <v>73</v>
      </c>
      <c r="G59" s="1">
        <v>2</v>
      </c>
      <c r="H59" s="9">
        <f t="shared" si="40"/>
        <v>-7.7855424787096803</v>
      </c>
      <c r="I59" s="9">
        <f t="shared" si="41"/>
        <v>265.36445752129032</v>
      </c>
      <c r="J59" s="9">
        <f t="shared" si="42"/>
        <v>6.1236347796222992E-3</v>
      </c>
      <c r="K59" s="9">
        <f t="shared" ref="K59:K69" si="52">$B$58/12</f>
        <v>11.229833333333334</v>
      </c>
      <c r="L59" s="9">
        <f t="shared" ref="L59:L69" si="53">K59*$B$59/100</f>
        <v>3.0320550000000002</v>
      </c>
      <c r="M59" s="1" t="s">
        <v>73</v>
      </c>
      <c r="O59" s="9">
        <f t="shared" ref="O59:O69" si="54">L59+O58-P58-N59</f>
        <v>6.0480008329483654</v>
      </c>
      <c r="P59" s="9">
        <f t="shared" si="43"/>
        <v>3.7035748247827245E-2</v>
      </c>
      <c r="Q59" s="13">
        <f t="shared" ref="Q59:Q69" si="55">P59*$B$60</f>
        <v>1.07403669918699E-2</v>
      </c>
      <c r="R59" s="9">
        <f t="shared" ref="R59:R69" si="56">L59*$B$60</f>
        <v>0.87929594999999994</v>
      </c>
      <c r="S59" s="14">
        <f t="shared" si="44"/>
        <v>1.221473497275849E-2</v>
      </c>
      <c r="T59" s="2">
        <v>0.27</v>
      </c>
      <c r="U59" s="15">
        <f t="shared" si="45"/>
        <v>3.2979784426447924E-3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46"/>
        <v>0.22704079721140591</v>
      </c>
      <c r="AC59" s="9">
        <f t="shared" si="47"/>
        <v>11.229833333333334</v>
      </c>
      <c r="AD59" s="1">
        <f t="shared" si="48"/>
        <v>0.28999999999999998</v>
      </c>
      <c r="AE59" s="16">
        <f t="shared" si="49"/>
        <v>41.334383561643833</v>
      </c>
      <c r="AF59" s="1">
        <f t="shared" si="50"/>
        <v>1053873.9727938597</v>
      </c>
    </row>
    <row r="60" spans="1:48" x14ac:dyDescent="0.15">
      <c r="A60" s="1" t="s">
        <v>37</v>
      </c>
      <c r="B60" s="1">
        <v>0.28999999999999998</v>
      </c>
      <c r="C60" s="7">
        <v>2</v>
      </c>
      <c r="D60" s="8">
        <v>-4.3404935241071403</v>
      </c>
      <c r="E60" s="10">
        <f t="shared" si="51"/>
        <v>-7.7855424787096803</v>
      </c>
      <c r="F60" s="7" t="s">
        <v>73</v>
      </c>
      <c r="G60" s="1">
        <v>3</v>
      </c>
      <c r="H60" s="9">
        <f t="shared" si="40"/>
        <v>-4.3404935241071403</v>
      </c>
      <c r="I60" s="9">
        <f t="shared" si="41"/>
        <v>268.80950647589282</v>
      </c>
      <c r="J60" s="9">
        <f t="shared" si="42"/>
        <v>9.8001765780586711E-3</v>
      </c>
      <c r="K60" s="9">
        <f t="shared" si="52"/>
        <v>11.229833333333334</v>
      </c>
      <c r="L60" s="9">
        <f t="shared" si="53"/>
        <v>3.0320550000000002</v>
      </c>
      <c r="M60" s="1" t="s">
        <v>73</v>
      </c>
      <c r="O60" s="9">
        <f t="shared" si="54"/>
        <v>9.0430200847005384</v>
      </c>
      <c r="P60" s="9">
        <f t="shared" si="43"/>
        <v>8.8623193628996358E-2</v>
      </c>
      <c r="Q60" s="13">
        <f t="shared" si="55"/>
        <v>2.5700726152408943E-2</v>
      </c>
      <c r="R60" s="9">
        <f t="shared" si="56"/>
        <v>0.87929594999999994</v>
      </c>
      <c r="S60" s="14">
        <f t="shared" si="44"/>
        <v>2.9228755292696328E-2</v>
      </c>
      <c r="T60" s="2">
        <v>0.27</v>
      </c>
      <c r="U60" s="15">
        <f t="shared" si="45"/>
        <v>7.8917639290280086E-3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46"/>
        <v>0.22793336973141015</v>
      </c>
      <c r="AC60" s="9">
        <f t="shared" si="47"/>
        <v>11.229833333333334</v>
      </c>
      <c r="AD60" s="1">
        <f t="shared" si="48"/>
        <v>0.28999999999999998</v>
      </c>
      <c r="AE60" s="16">
        <f t="shared" si="49"/>
        <v>41.334383561643833</v>
      </c>
      <c r="AF60" s="1">
        <f t="shared" si="50"/>
        <v>1058017.1001930628</v>
      </c>
    </row>
    <row r="61" spans="1:48" x14ac:dyDescent="0.15">
      <c r="C61" s="7">
        <v>3</v>
      </c>
      <c r="D61" s="8">
        <v>3.2310029037419401</v>
      </c>
      <c r="E61" s="10">
        <f t="shared" si="51"/>
        <v>-4.3404935241071403</v>
      </c>
      <c r="F61" s="7" t="s">
        <v>73</v>
      </c>
      <c r="G61" s="1">
        <v>4</v>
      </c>
      <c r="H61" s="9">
        <f t="shared" si="40"/>
        <v>3.2310029037419401</v>
      </c>
      <c r="I61" s="9">
        <f t="shared" si="41"/>
        <v>276.38100290374194</v>
      </c>
      <c r="J61" s="9">
        <f t="shared" si="42"/>
        <v>2.6435406031507274E-2</v>
      </c>
      <c r="K61" s="9">
        <f t="shared" si="52"/>
        <v>11.229833333333334</v>
      </c>
      <c r="L61" s="9">
        <f t="shared" si="53"/>
        <v>3.0320550000000002</v>
      </c>
      <c r="M61" s="1" t="s">
        <v>73</v>
      </c>
      <c r="O61" s="9">
        <f t="shared" si="54"/>
        <v>11.986451891071543</v>
      </c>
      <c r="P61" s="9">
        <f t="shared" si="43"/>
        <v>0.3168667226176044</v>
      </c>
      <c r="Q61" s="13">
        <f t="shared" si="55"/>
        <v>9.1891349559105273E-2</v>
      </c>
      <c r="R61" s="9">
        <f t="shared" si="56"/>
        <v>0.87929594999999994</v>
      </c>
      <c r="S61" s="14">
        <f t="shared" si="44"/>
        <v>0.10450559855200661</v>
      </c>
      <c r="T61" s="2">
        <v>0.27</v>
      </c>
      <c r="U61" s="15">
        <f t="shared" si="45"/>
        <v>2.8216511609041785E-2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46"/>
        <v>0.23188246820563685</v>
      </c>
      <c r="AC61" s="9">
        <f t="shared" si="47"/>
        <v>11.229833333333334</v>
      </c>
      <c r="AD61" s="1">
        <f t="shared" si="48"/>
        <v>0.28999999999999998</v>
      </c>
      <c r="AE61" s="16">
        <f t="shared" si="49"/>
        <v>41.334383561643833</v>
      </c>
      <c r="AF61" s="1">
        <f t="shared" si="50"/>
        <v>1076347.9559207768</v>
      </c>
    </row>
    <row r="62" spans="1:48" x14ac:dyDescent="0.15">
      <c r="C62" s="7">
        <v>4</v>
      </c>
      <c r="D62" s="8">
        <v>8.89876464216667</v>
      </c>
      <c r="E62" s="10">
        <f t="shared" si="51"/>
        <v>3.2310029037419401</v>
      </c>
      <c r="F62" s="7" t="s">
        <v>73</v>
      </c>
      <c r="G62" s="1">
        <v>5</v>
      </c>
      <c r="H62" s="9">
        <f t="shared" si="40"/>
        <v>8.89876464216667</v>
      </c>
      <c r="I62" s="9">
        <f t="shared" si="41"/>
        <v>282.04876464216665</v>
      </c>
      <c r="J62" s="9">
        <f t="shared" si="42"/>
        <v>5.3658603343808425E-2</v>
      </c>
      <c r="K62" s="9">
        <f t="shared" si="52"/>
        <v>11.229833333333334</v>
      </c>
      <c r="L62" s="9">
        <f t="shared" si="53"/>
        <v>3.0320550000000002</v>
      </c>
      <c r="M62" s="1" t="s">
        <v>75</v>
      </c>
      <c r="N62" s="9">
        <f>(O61-P61)*$C$22/100</f>
        <v>11.086105910031243</v>
      </c>
      <c r="O62" s="9">
        <f t="shared" si="54"/>
        <v>3.615534258422695</v>
      </c>
      <c r="P62" s="9">
        <f t="shared" si="43"/>
        <v>0.19400451864865395</v>
      </c>
      <c r="Q62" s="13">
        <f t="shared" si="55"/>
        <v>5.6261310408109645E-2</v>
      </c>
      <c r="R62" s="9">
        <f t="shared" si="56"/>
        <v>0.87929594999999994</v>
      </c>
      <c r="S62" s="14">
        <f t="shared" si="44"/>
        <v>6.398449851623865E-2</v>
      </c>
      <c r="T62" s="2">
        <v>0.27</v>
      </c>
      <c r="U62" s="15">
        <f t="shared" si="45"/>
        <v>1.7275814599384435E-2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46"/>
        <v>0.2785566907766604</v>
      </c>
      <c r="AC62" s="9">
        <f t="shared" si="47"/>
        <v>11.229833333333334</v>
      </c>
      <c r="AD62" s="1">
        <f t="shared" si="48"/>
        <v>0.28999999999999998</v>
      </c>
      <c r="AE62" s="16">
        <f t="shared" si="49"/>
        <v>41.334383561643833</v>
      </c>
      <c r="AF62" s="1">
        <f t="shared" si="50"/>
        <v>1292999.5400067328</v>
      </c>
    </row>
    <row r="63" spans="1:48" x14ac:dyDescent="0.15">
      <c r="C63" s="7">
        <v>5</v>
      </c>
      <c r="D63" s="8">
        <v>19.419454748064499</v>
      </c>
      <c r="E63" s="10">
        <f t="shared" si="51"/>
        <v>8.89876464216667</v>
      </c>
      <c r="F63" s="7" t="s">
        <v>75</v>
      </c>
      <c r="G63" s="1">
        <v>6</v>
      </c>
      <c r="H63" s="9">
        <f t="shared" si="40"/>
        <v>19.419454748064499</v>
      </c>
      <c r="I63" s="9">
        <f t="shared" si="41"/>
        <v>292.56945474806446</v>
      </c>
      <c r="J63" s="9">
        <f t="shared" si="42"/>
        <v>0.18568054888769345</v>
      </c>
      <c r="K63" s="9">
        <f t="shared" si="52"/>
        <v>11.229833333333334</v>
      </c>
      <c r="L63" s="9">
        <f t="shared" si="53"/>
        <v>3.0320550000000002</v>
      </c>
      <c r="M63" s="1" t="s">
        <v>73</v>
      </c>
      <c r="O63" s="9">
        <f t="shared" si="54"/>
        <v>6.4535847397740405</v>
      </c>
      <c r="P63" s="9">
        <f t="shared" si="43"/>
        <v>1.198305156774486</v>
      </c>
      <c r="Q63" s="13">
        <f t="shared" si="55"/>
        <v>0.34750849546460094</v>
      </c>
      <c r="R63" s="9">
        <f t="shared" si="56"/>
        <v>0.87929594999999994</v>
      </c>
      <c r="S63" s="14">
        <f t="shared" si="44"/>
        <v>0.39521220979648658</v>
      </c>
      <c r="T63" s="2">
        <v>0.27</v>
      </c>
      <c r="U63" s="15">
        <f t="shared" si="45"/>
        <v>0.10670729664505138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46"/>
        <v>0.29593322773813346</v>
      </c>
      <c r="AC63" s="9">
        <f t="shared" si="47"/>
        <v>11.229833333333334</v>
      </c>
      <c r="AD63" s="1">
        <f t="shared" si="48"/>
        <v>0.28999999999999998</v>
      </c>
      <c r="AE63" s="16">
        <f t="shared" si="49"/>
        <v>41.334383561643833</v>
      </c>
      <c r="AF63" s="1">
        <f t="shared" si="50"/>
        <v>1373657.6431578391</v>
      </c>
    </row>
    <row r="64" spans="1:48" x14ac:dyDescent="0.15">
      <c r="C64" s="7">
        <v>6</v>
      </c>
      <c r="D64" s="8">
        <v>21.842049096333302</v>
      </c>
      <c r="E64" s="10">
        <f t="shared" si="51"/>
        <v>19.419454748064499</v>
      </c>
      <c r="F64" s="7" t="s">
        <v>73</v>
      </c>
      <c r="G64" s="1">
        <v>7</v>
      </c>
      <c r="H64" s="9">
        <f t="shared" si="40"/>
        <v>21.842049096333302</v>
      </c>
      <c r="I64" s="9">
        <f t="shared" si="41"/>
        <v>294.99204909633329</v>
      </c>
      <c r="J64" s="9">
        <f t="shared" si="42"/>
        <v>0.24404161301585059</v>
      </c>
      <c r="K64" s="9">
        <f t="shared" si="52"/>
        <v>11.229833333333334</v>
      </c>
      <c r="L64" s="9">
        <f t="shared" si="53"/>
        <v>3.0320550000000002</v>
      </c>
      <c r="M64" s="1" t="s">
        <v>73</v>
      </c>
      <c r="O64" s="9">
        <f t="shared" si="54"/>
        <v>8.2873345829995539</v>
      </c>
      <c r="P64" s="9">
        <f t="shared" si="43"/>
        <v>2.0224544992372526</v>
      </c>
      <c r="Q64" s="13">
        <f t="shared" si="55"/>
        <v>0.58651180477880327</v>
      </c>
      <c r="R64" s="9">
        <f t="shared" si="56"/>
        <v>0.87929594999999994</v>
      </c>
      <c r="S64" s="14">
        <f t="shared" si="44"/>
        <v>0.66702434462344939</v>
      </c>
      <c r="T64" s="2">
        <v>0.27</v>
      </c>
      <c r="U64" s="15">
        <f t="shared" si="45"/>
        <v>0.18009657304833135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46"/>
        <v>0.31019276414329078</v>
      </c>
      <c r="AC64" s="9">
        <f t="shared" si="47"/>
        <v>11.229833333333334</v>
      </c>
      <c r="AD64" s="1">
        <f t="shared" si="48"/>
        <v>0.28999999999999998</v>
      </c>
      <c r="AE64" s="16">
        <f t="shared" si="49"/>
        <v>41.334383561643833</v>
      </c>
      <c r="AF64" s="1">
        <f t="shared" si="50"/>
        <v>1439847.3080377986</v>
      </c>
    </row>
    <row r="65" spans="1:50" x14ac:dyDescent="0.15">
      <c r="C65" s="7">
        <v>7</v>
      </c>
      <c r="D65" s="8">
        <v>24.549460146451601</v>
      </c>
      <c r="E65" s="10">
        <f t="shared" si="51"/>
        <v>21.842049096333302</v>
      </c>
      <c r="F65" s="7" t="s">
        <v>73</v>
      </c>
      <c r="G65" s="1">
        <v>8</v>
      </c>
      <c r="H65" s="9">
        <f t="shared" si="40"/>
        <v>24.549460146451601</v>
      </c>
      <c r="I65" s="9">
        <f t="shared" si="41"/>
        <v>297.6994601464516</v>
      </c>
      <c r="J65" s="9">
        <f t="shared" si="42"/>
        <v>0.32948098798892456</v>
      </c>
      <c r="K65" s="9">
        <f t="shared" si="52"/>
        <v>11.229833333333334</v>
      </c>
      <c r="L65" s="9">
        <f t="shared" si="53"/>
        <v>3.0320550000000002</v>
      </c>
      <c r="M65" s="1" t="s">
        <v>73</v>
      </c>
      <c r="O65" s="9">
        <f t="shared" si="54"/>
        <v>9.2969350837623015</v>
      </c>
      <c r="P65" s="9">
        <f t="shared" si="43"/>
        <v>3.0631633566668981</v>
      </c>
      <c r="Q65" s="13">
        <f t="shared" si="55"/>
        <v>0.88831737343340034</v>
      </c>
      <c r="R65" s="9">
        <f t="shared" si="56"/>
        <v>0.87929594999999994</v>
      </c>
      <c r="S65" s="14">
        <f t="shared" si="44"/>
        <v>1.0102598259816851</v>
      </c>
      <c r="T65" s="2">
        <v>0.27</v>
      </c>
      <c r="U65" s="15">
        <f t="shared" si="45"/>
        <v>0.27277015301505497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46"/>
        <v>0.32819924073082518</v>
      </c>
      <c r="AC65" s="9">
        <f t="shared" si="47"/>
        <v>11.229833333333334</v>
      </c>
      <c r="AD65" s="1">
        <f t="shared" si="48"/>
        <v>0.28999999999999998</v>
      </c>
      <c r="AE65" s="16">
        <f t="shared" si="49"/>
        <v>41.334383561643833</v>
      </c>
      <c r="AF65" s="1">
        <f t="shared" si="50"/>
        <v>1523429.4538477201</v>
      </c>
    </row>
    <row r="66" spans="1:50" x14ac:dyDescent="0.15">
      <c r="C66" s="7">
        <v>8</v>
      </c>
      <c r="D66" s="8">
        <v>24.034489273225802</v>
      </c>
      <c r="E66" s="10">
        <f t="shared" si="51"/>
        <v>24.549460146451601</v>
      </c>
      <c r="F66" s="7" t="s">
        <v>73</v>
      </c>
      <c r="G66" s="1">
        <v>9</v>
      </c>
      <c r="H66" s="9">
        <f t="shared" si="40"/>
        <v>24.034489273225802</v>
      </c>
      <c r="I66" s="9">
        <f t="shared" si="41"/>
        <v>297.18448927322578</v>
      </c>
      <c r="J66" s="9">
        <f t="shared" si="42"/>
        <v>0.311326841704896</v>
      </c>
      <c r="K66" s="9">
        <f t="shared" si="52"/>
        <v>11.229833333333334</v>
      </c>
      <c r="L66" s="9">
        <f t="shared" si="53"/>
        <v>3.0320550000000002</v>
      </c>
      <c r="M66" s="1" t="s">
        <v>73</v>
      </c>
      <c r="O66" s="9">
        <f t="shared" si="54"/>
        <v>9.2658267270954031</v>
      </c>
      <c r="P66" s="9">
        <f t="shared" si="43"/>
        <v>2.8847005707314253</v>
      </c>
      <c r="Q66" s="13">
        <f t="shared" si="55"/>
        <v>0.83656316551211329</v>
      </c>
      <c r="R66" s="9">
        <f t="shared" si="56"/>
        <v>0.87929594999999994</v>
      </c>
      <c r="S66" s="14">
        <f t="shared" si="44"/>
        <v>0.95140113577472218</v>
      </c>
      <c r="T66" s="2">
        <v>0.27</v>
      </c>
      <c r="U66" s="15">
        <f t="shared" si="45"/>
        <v>0.25687830665917499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46"/>
        <v>0.32511145498387772</v>
      </c>
      <c r="AC66" s="9">
        <f t="shared" si="47"/>
        <v>11.229833333333334</v>
      </c>
      <c r="AD66" s="1">
        <f t="shared" si="48"/>
        <v>0.28999999999999998</v>
      </c>
      <c r="AE66" s="16">
        <f t="shared" si="49"/>
        <v>41.334383561643833</v>
      </c>
      <c r="AF66" s="1">
        <f t="shared" si="50"/>
        <v>1509096.6243640315</v>
      </c>
    </row>
    <row r="67" spans="1:50" x14ac:dyDescent="0.15">
      <c r="C67" s="7">
        <v>9</v>
      </c>
      <c r="D67" s="8">
        <v>17.495589347666701</v>
      </c>
      <c r="E67" s="10">
        <f t="shared" si="51"/>
        <v>24.034489273225802</v>
      </c>
      <c r="F67" s="7" t="s">
        <v>73</v>
      </c>
      <c r="G67" s="1">
        <v>10</v>
      </c>
      <c r="H67" s="9">
        <f t="shared" si="40"/>
        <v>17.495589347666701</v>
      </c>
      <c r="I67" s="9">
        <f t="shared" si="41"/>
        <v>290.64558934766666</v>
      </c>
      <c r="J67" s="9">
        <f t="shared" si="42"/>
        <v>0.14896870098521275</v>
      </c>
      <c r="K67" s="9">
        <f t="shared" si="52"/>
        <v>11.229833333333334</v>
      </c>
      <c r="L67" s="9">
        <f t="shared" si="53"/>
        <v>3.0320550000000002</v>
      </c>
      <c r="M67" s="1" t="s">
        <v>73</v>
      </c>
      <c r="O67" s="9">
        <f t="shared" si="54"/>
        <v>9.4131811563639776</v>
      </c>
      <c r="P67" s="9">
        <f t="shared" si="43"/>
        <v>1.4022693690020247</v>
      </c>
      <c r="Q67" s="13">
        <f t="shared" si="55"/>
        <v>0.40665811701058713</v>
      </c>
      <c r="R67" s="9">
        <f t="shared" si="56"/>
        <v>0.87929594999999994</v>
      </c>
      <c r="S67" s="14">
        <f t="shared" si="44"/>
        <v>0.4624815080867678</v>
      </c>
      <c r="T67" s="2">
        <v>0.27</v>
      </c>
      <c r="U67" s="15">
        <f t="shared" si="45"/>
        <v>0.12487000718342732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46"/>
        <v>0.25066224239573998</v>
      </c>
      <c r="AC67" s="9">
        <f t="shared" si="47"/>
        <v>11.229833333333334</v>
      </c>
      <c r="AD67" s="1">
        <f t="shared" si="48"/>
        <v>0.28999999999999998</v>
      </c>
      <c r="AE67" s="16">
        <f t="shared" si="49"/>
        <v>41.334383561643833</v>
      </c>
      <c r="AF67" s="1">
        <f t="shared" si="50"/>
        <v>1163519.5809193754</v>
      </c>
    </row>
    <row r="68" spans="1:50" x14ac:dyDescent="0.15">
      <c r="C68" s="7">
        <v>10</v>
      </c>
      <c r="D68" s="8">
        <v>10.2351772921613</v>
      </c>
      <c r="E68" s="10">
        <f t="shared" si="51"/>
        <v>17.495589347666701</v>
      </c>
      <c r="F68" s="7" t="s">
        <v>73</v>
      </c>
      <c r="G68" s="1">
        <v>11</v>
      </c>
      <c r="H68" s="9">
        <f t="shared" si="40"/>
        <v>10.2351772921613</v>
      </c>
      <c r="I68" s="9">
        <f t="shared" si="41"/>
        <v>283.3851772921613</v>
      </c>
      <c r="J68" s="9">
        <f t="shared" si="42"/>
        <v>6.3145528917339794E-2</v>
      </c>
      <c r="K68" s="9">
        <f t="shared" si="52"/>
        <v>11.229833333333334</v>
      </c>
      <c r="L68" s="9">
        <f t="shared" si="53"/>
        <v>3.0320550000000002</v>
      </c>
      <c r="M68" s="1" t="s">
        <v>75</v>
      </c>
      <c r="N68" s="9">
        <f>(O67-P67)*$C$22/100</f>
        <v>7.6103661979938559</v>
      </c>
      <c r="O68" s="9">
        <f t="shared" si="54"/>
        <v>3.4326005893680973</v>
      </c>
      <c r="P68" s="9">
        <f t="shared" si="43"/>
        <v>0.2167533797776208</v>
      </c>
      <c r="Q68" s="13">
        <f t="shared" si="55"/>
        <v>6.2858480135510028E-2</v>
      </c>
      <c r="R68" s="9">
        <f t="shared" si="56"/>
        <v>0.87929594999999994</v>
      </c>
      <c r="S68" s="14">
        <f t="shared" si="44"/>
        <v>7.1487284952819391E-2</v>
      </c>
      <c r="T68" s="2">
        <v>0.27</v>
      </c>
      <c r="U68" s="15">
        <f t="shared" si="45"/>
        <v>1.9301566937261237E-2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46"/>
        <v>0.23015029445590987</v>
      </c>
      <c r="AC68" s="9">
        <f t="shared" si="47"/>
        <v>11.229833333333334</v>
      </c>
      <c r="AD68" s="1">
        <f t="shared" si="48"/>
        <v>0.28999999999999998</v>
      </c>
      <c r="AE68" s="16">
        <f t="shared" si="49"/>
        <v>41.334383561643833</v>
      </c>
      <c r="AF68" s="1">
        <f t="shared" si="50"/>
        <v>1068307.5823244217</v>
      </c>
    </row>
    <row r="69" spans="1:50" x14ac:dyDescent="0.15">
      <c r="C69" s="7">
        <v>11</v>
      </c>
      <c r="D69" s="8">
        <v>2.6777516530000001</v>
      </c>
      <c r="E69" s="10">
        <f t="shared" si="51"/>
        <v>10.2351772921613</v>
      </c>
      <c r="F69" s="7" t="s">
        <v>75</v>
      </c>
      <c r="G69" s="1">
        <v>12</v>
      </c>
      <c r="H69" s="9">
        <f t="shared" si="40"/>
        <v>2.6777516530000001</v>
      </c>
      <c r="I69" s="9">
        <f t="shared" si="41"/>
        <v>275.82775165299995</v>
      </c>
      <c r="J69" s="9">
        <f t="shared" si="42"/>
        <v>2.4631873065554102E-2</v>
      </c>
      <c r="K69" s="9">
        <f t="shared" si="52"/>
        <v>11.229833333333334</v>
      </c>
      <c r="L69" s="9">
        <f t="shared" si="53"/>
        <v>3.0320550000000002</v>
      </c>
      <c r="M69" s="1" t="s">
        <v>73</v>
      </c>
      <c r="O69" s="9">
        <f t="shared" si="54"/>
        <v>6.2479022095904773</v>
      </c>
      <c r="P69" s="9">
        <f t="shared" si="43"/>
        <v>0.15389753415262764</v>
      </c>
      <c r="Q69" s="13">
        <f t="shared" si="55"/>
        <v>4.4630284904262012E-2</v>
      </c>
      <c r="R69" s="9">
        <f t="shared" si="56"/>
        <v>0.87929594999999994</v>
      </c>
      <c r="S69" s="14">
        <f t="shared" si="44"/>
        <v>5.0756841202625823E-2</v>
      </c>
      <c r="T69" s="2">
        <v>0.27</v>
      </c>
      <c r="U69" s="15">
        <f t="shared" si="45"/>
        <v>1.3704347124708973E-2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46"/>
        <v>0.22906275464633097</v>
      </c>
      <c r="AC69" s="9">
        <f t="shared" si="47"/>
        <v>11.229833333333334</v>
      </c>
      <c r="AD69" s="1">
        <f t="shared" si="48"/>
        <v>0.28999999999999998</v>
      </c>
      <c r="AE69" s="16">
        <f t="shared" si="49"/>
        <v>41.334383561643833</v>
      </c>
      <c r="AF69" s="1">
        <f t="shared" si="50"/>
        <v>1063259.4591951447</v>
      </c>
      <c r="AG69" s="1">
        <f>SUM(AF58:AF69)</f>
        <v>14674549.523165055</v>
      </c>
    </row>
    <row r="70" spans="1:50" x14ac:dyDescent="0.15">
      <c r="C70" s="7">
        <v>12</v>
      </c>
      <c r="D70" s="8">
        <v>-3.6381796783870999</v>
      </c>
      <c r="E70" s="10">
        <f t="shared" si="51"/>
        <v>2.6777516530000001</v>
      </c>
      <c r="F70" s="7" t="s">
        <v>73</v>
      </c>
    </row>
    <row r="72" spans="1:50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50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50" x14ac:dyDescent="0.15">
      <c r="A74" s="1" t="s">
        <v>71</v>
      </c>
      <c r="B74" s="1">
        <v>625.46400000000006</v>
      </c>
      <c r="C74" s="7" t="s">
        <v>72</v>
      </c>
      <c r="D74" s="20">
        <v>-8.8086112457419397</v>
      </c>
      <c r="E74" s="7"/>
      <c r="F74" s="7"/>
      <c r="G74" s="1">
        <v>1</v>
      </c>
      <c r="H74" s="9">
        <f t="shared" ref="H74:H85" si="57">E75</f>
        <v>-8.8086112457419397</v>
      </c>
      <c r="I74" s="9">
        <f t="shared" ref="I74:I85" si="58">H74+273.15</f>
        <v>264.34138875425805</v>
      </c>
      <c r="J74" s="9">
        <f t="shared" ref="J74:J85" si="59">EXP(($C$16*(I74-$C$14))/($C$17*I74*$C$14))</f>
        <v>5.3129534430064644E-3</v>
      </c>
      <c r="K74" s="9">
        <f>$B$74/12</f>
        <v>52.122000000000007</v>
      </c>
      <c r="L74" s="9">
        <f>K74*$B$75/100</f>
        <v>0.52122000000000002</v>
      </c>
      <c r="M74" s="1" t="s">
        <v>73</v>
      </c>
      <c r="O74" s="9">
        <f>L74</f>
        <v>0.52122000000000002</v>
      </c>
      <c r="P74" s="9">
        <f t="shared" ref="P74:P85" si="60">O74*J74</f>
        <v>2.7692175935638296E-3</v>
      </c>
      <c r="Q74" s="13">
        <f>P74*$B$76</f>
        <v>7.199965743265957E-4</v>
      </c>
      <c r="R74" s="9">
        <f>L74*$B$76</f>
        <v>0.1355172</v>
      </c>
      <c r="S74" s="14">
        <f t="shared" ref="S74:S85" si="61">Q74/R74</f>
        <v>5.3129534430064644E-3</v>
      </c>
      <c r="T74" s="2">
        <v>0.01</v>
      </c>
      <c r="U74" s="15">
        <f t="shared" ref="U74:U85" si="62">S74*T74</f>
        <v>5.3129534430064648E-5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3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4">AR74*AQ74</f>
        <v>5.0000000000000001E-3</v>
      </c>
      <c r="AT74" s="1">
        <f>(AS74+AM74+AD74+AA74+U74+X74+AG74+AJ74+AP74)</f>
        <v>5.5431295344300644E-3</v>
      </c>
      <c r="AU74" s="9">
        <f>$B$74/12</f>
        <v>52.122000000000007</v>
      </c>
      <c r="AV74" s="1">
        <f>$B$76</f>
        <v>0.26</v>
      </c>
      <c r="AW74" s="1">
        <f t="shared" ref="AW74:AW85" si="65">$E$8/12</f>
        <v>1.6666666666666666E-2</v>
      </c>
      <c r="AX74" s="1">
        <f t="shared" ref="AX74:AX85" si="66">AW74*10000*AV74*0.67*AU74*AT74</f>
        <v>8.3882815634664709</v>
      </c>
    </row>
    <row r="75" spans="1:50" x14ac:dyDescent="0.15">
      <c r="A75" s="1" t="s">
        <v>74</v>
      </c>
      <c r="B75" s="1">
        <v>1</v>
      </c>
      <c r="C75" s="7">
        <v>1</v>
      </c>
      <c r="D75" s="8">
        <v>-7.7855424787096803</v>
      </c>
      <c r="E75" s="10">
        <f t="shared" ref="E75:E86" si="67">D74</f>
        <v>-8.8086112457419397</v>
      </c>
      <c r="F75" s="7" t="s">
        <v>73</v>
      </c>
      <c r="G75" s="1">
        <v>2</v>
      </c>
      <c r="H75" s="9">
        <f t="shared" si="57"/>
        <v>-7.7855424787096803</v>
      </c>
      <c r="I75" s="9">
        <f t="shared" si="58"/>
        <v>265.36445752129032</v>
      </c>
      <c r="J75" s="9">
        <f t="shared" si="59"/>
        <v>6.1236347796222992E-3</v>
      </c>
      <c r="K75" s="9">
        <f t="shared" ref="K75:K85" si="68">$B$74/12</f>
        <v>52.122000000000007</v>
      </c>
      <c r="L75" s="9">
        <f t="shared" ref="L75:L85" si="69">K75*$B$75/100</f>
        <v>0.52122000000000002</v>
      </c>
      <c r="M75" s="1" t="s">
        <v>73</v>
      </c>
      <c r="O75" s="9">
        <f t="shared" ref="O75:O85" si="70">L75+O74-P74-N75</f>
        <v>1.0396707824064362</v>
      </c>
      <c r="P75" s="9">
        <f t="shared" si="60"/>
        <v>6.36656416250118E-3</v>
      </c>
      <c r="Q75" s="13">
        <f t="shared" ref="Q75:Q85" si="71">P75*$B$76</f>
        <v>1.6553066822503069E-3</v>
      </c>
      <c r="R75" s="9">
        <f t="shared" ref="R75:R85" si="72">L75*$B$76</f>
        <v>0.1355172</v>
      </c>
      <c r="S75" s="14">
        <f t="shared" si="61"/>
        <v>1.221473497275849E-2</v>
      </c>
      <c r="T75" s="2">
        <v>0.01</v>
      </c>
      <c r="U75" s="15">
        <f t="shared" si="62"/>
        <v>1.2214734972758491E-4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3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4"/>
        <v>5.0000000000000001E-3</v>
      </c>
      <c r="AT75" s="1">
        <f t="shared" ref="AT75:AT85" si="73">(AS75+AM75+AD75+AA75+U75+X75+AG75+AJ75+AP75)</f>
        <v>5.6121473497275851E-3</v>
      </c>
      <c r="AU75" s="9">
        <f t="shared" ref="AU75:AU85" si="74">$B$74/12</f>
        <v>52.122000000000007</v>
      </c>
      <c r="AV75" s="1">
        <f t="shared" ref="AV75:AV85" si="75">$B$76</f>
        <v>0.26</v>
      </c>
      <c r="AW75" s="1">
        <f t="shared" si="65"/>
        <v>1.6666666666666666E-2</v>
      </c>
      <c r="AX75" s="1">
        <f t="shared" si="66"/>
        <v>8.4927245255179518</v>
      </c>
    </row>
    <row r="76" spans="1:50" x14ac:dyDescent="0.15">
      <c r="A76" s="1" t="s">
        <v>37</v>
      </c>
      <c r="B76" s="1">
        <v>0.26</v>
      </c>
      <c r="C76" s="7">
        <v>2</v>
      </c>
      <c r="D76" s="8">
        <v>-4.3404935241071403</v>
      </c>
      <c r="E76" s="10">
        <f t="shared" si="67"/>
        <v>-7.7855424787096803</v>
      </c>
      <c r="F76" s="7" t="s">
        <v>73</v>
      </c>
      <c r="G76" s="1">
        <v>3</v>
      </c>
      <c r="H76" s="9">
        <f t="shared" si="57"/>
        <v>-4.3404935241071403</v>
      </c>
      <c r="I76" s="9">
        <f t="shared" si="58"/>
        <v>268.80950647589282</v>
      </c>
      <c r="J76" s="9">
        <f t="shared" si="59"/>
        <v>9.8001765780586711E-3</v>
      </c>
      <c r="K76" s="9">
        <f t="shared" si="68"/>
        <v>52.122000000000007</v>
      </c>
      <c r="L76" s="9">
        <f t="shared" si="69"/>
        <v>0.52122000000000002</v>
      </c>
      <c r="M76" s="1" t="s">
        <v>73</v>
      </c>
      <c r="O76" s="9">
        <f t="shared" si="70"/>
        <v>1.5545242182439349</v>
      </c>
      <c r="P76" s="9">
        <f t="shared" si="60"/>
        <v>1.5234611833659177E-2</v>
      </c>
      <c r="Q76" s="13">
        <f t="shared" si="71"/>
        <v>3.9609990767513863E-3</v>
      </c>
      <c r="R76" s="9">
        <f t="shared" si="72"/>
        <v>0.1355172</v>
      </c>
      <c r="S76" s="14">
        <f t="shared" si="61"/>
        <v>2.9228755292696324E-2</v>
      </c>
      <c r="T76" s="2">
        <v>0.01</v>
      </c>
      <c r="U76" s="15">
        <f t="shared" si="62"/>
        <v>2.9228755292696324E-4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3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4"/>
        <v>5.0000000000000001E-3</v>
      </c>
      <c r="AT76" s="1">
        <f t="shared" si="73"/>
        <v>5.7822875529269634E-3</v>
      </c>
      <c r="AU76" s="9">
        <f t="shared" si="74"/>
        <v>52.122000000000007</v>
      </c>
      <c r="AV76" s="1">
        <f t="shared" si="75"/>
        <v>0.26</v>
      </c>
      <c r="AW76" s="1">
        <f t="shared" si="65"/>
        <v>1.6666666666666666E-2</v>
      </c>
      <c r="AX76" s="1">
        <f t="shared" si="66"/>
        <v>8.7501935095705736</v>
      </c>
    </row>
    <row r="77" spans="1:50" x14ac:dyDescent="0.15">
      <c r="C77" s="7">
        <v>3</v>
      </c>
      <c r="D77" s="8">
        <v>3.2310029037419401</v>
      </c>
      <c r="E77" s="10">
        <f t="shared" si="67"/>
        <v>-4.3404935241071403</v>
      </c>
      <c r="F77" s="7" t="s">
        <v>73</v>
      </c>
      <c r="G77" s="1">
        <v>4</v>
      </c>
      <c r="H77" s="9">
        <f t="shared" si="57"/>
        <v>3.2310029037419401</v>
      </c>
      <c r="I77" s="9">
        <f t="shared" si="58"/>
        <v>276.38100290374194</v>
      </c>
      <c r="J77" s="9">
        <f t="shared" si="59"/>
        <v>2.6435406031507274E-2</v>
      </c>
      <c r="K77" s="9">
        <f t="shared" si="68"/>
        <v>52.122000000000007</v>
      </c>
      <c r="L77" s="9">
        <f t="shared" si="69"/>
        <v>0.52122000000000002</v>
      </c>
      <c r="M77" s="1" t="s">
        <v>73</v>
      </c>
      <c r="O77" s="9">
        <f t="shared" si="70"/>
        <v>2.0605096064102759</v>
      </c>
      <c r="P77" s="9">
        <f t="shared" si="60"/>
        <v>5.4470408077276884E-2</v>
      </c>
      <c r="Q77" s="13">
        <f t="shared" si="71"/>
        <v>1.416230610009199E-2</v>
      </c>
      <c r="R77" s="9">
        <f t="shared" si="72"/>
        <v>0.1355172</v>
      </c>
      <c r="S77" s="14">
        <f t="shared" si="61"/>
        <v>0.1045055985520066</v>
      </c>
      <c r="T77" s="2">
        <v>0.01</v>
      </c>
      <c r="U77" s="15">
        <f t="shared" si="62"/>
        <v>1.045055985520066E-3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3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4"/>
        <v>5.0000000000000001E-3</v>
      </c>
      <c r="AT77" s="1">
        <f t="shared" si="73"/>
        <v>6.5350559855200663E-3</v>
      </c>
      <c r="AU77" s="9">
        <f t="shared" si="74"/>
        <v>52.122000000000007</v>
      </c>
      <c r="AV77" s="1">
        <f t="shared" si="75"/>
        <v>0.26</v>
      </c>
      <c r="AW77" s="1">
        <f t="shared" si="65"/>
        <v>1.6666666666666666E-2</v>
      </c>
      <c r="AX77" s="1">
        <f t="shared" si="66"/>
        <v>9.8893394605102731</v>
      </c>
    </row>
    <row r="78" spans="1:50" x14ac:dyDescent="0.15">
      <c r="C78" s="7">
        <v>4</v>
      </c>
      <c r="D78" s="8">
        <v>8.89876464216667</v>
      </c>
      <c r="E78" s="10">
        <f t="shared" si="67"/>
        <v>3.2310029037419401</v>
      </c>
      <c r="F78" s="7" t="s">
        <v>73</v>
      </c>
      <c r="G78" s="1">
        <v>5</v>
      </c>
      <c r="H78" s="9">
        <f t="shared" si="57"/>
        <v>8.89876464216667</v>
      </c>
      <c r="I78" s="9">
        <f t="shared" si="58"/>
        <v>282.04876464216665</v>
      </c>
      <c r="J78" s="9">
        <f t="shared" si="59"/>
        <v>5.3658603343808425E-2</v>
      </c>
      <c r="K78" s="9">
        <f t="shared" si="68"/>
        <v>52.122000000000007</v>
      </c>
      <c r="L78" s="9">
        <f t="shared" si="69"/>
        <v>0.52122000000000002</v>
      </c>
      <c r="M78" s="1" t="s">
        <v>75</v>
      </c>
      <c r="N78" s="9">
        <f>(O77-P77)*$C$22/100</f>
        <v>1.9057372384163489</v>
      </c>
      <c r="O78" s="9">
        <f t="shared" si="70"/>
        <v>0.62152195991664994</v>
      </c>
      <c r="P78" s="9">
        <f t="shared" si="60"/>
        <v>3.3350000316633918E-2</v>
      </c>
      <c r="Q78" s="13">
        <f t="shared" si="71"/>
        <v>8.6710000823248187E-3</v>
      </c>
      <c r="R78" s="9">
        <f t="shared" si="72"/>
        <v>0.1355172</v>
      </c>
      <c r="S78" s="14">
        <f t="shared" si="61"/>
        <v>6.3984498516238664E-2</v>
      </c>
      <c r="T78" s="2">
        <v>0.01</v>
      </c>
      <c r="U78" s="15">
        <f t="shared" si="62"/>
        <v>6.3984498516238665E-4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3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4"/>
        <v>7.4999999999999997E-3</v>
      </c>
      <c r="AT78" s="1">
        <f t="shared" si="73"/>
        <v>1.0589844985162387E-2</v>
      </c>
      <c r="AU78" s="9">
        <f t="shared" si="74"/>
        <v>52.122000000000007</v>
      </c>
      <c r="AV78" s="1">
        <f t="shared" si="75"/>
        <v>0.26</v>
      </c>
      <c r="AW78" s="1">
        <f t="shared" si="65"/>
        <v>1.6666666666666666E-2</v>
      </c>
      <c r="AX78" s="1">
        <f t="shared" si="66"/>
        <v>16.025351905859608</v>
      </c>
    </row>
    <row r="79" spans="1:50" x14ac:dyDescent="0.15">
      <c r="C79" s="7">
        <v>5</v>
      </c>
      <c r="D79" s="8">
        <v>19.419454748064499</v>
      </c>
      <c r="E79" s="10">
        <f t="shared" si="67"/>
        <v>8.89876464216667</v>
      </c>
      <c r="F79" s="7" t="s">
        <v>75</v>
      </c>
      <c r="G79" s="1">
        <v>6</v>
      </c>
      <c r="H79" s="9">
        <f t="shared" si="57"/>
        <v>19.419454748064499</v>
      </c>
      <c r="I79" s="9">
        <f t="shared" si="58"/>
        <v>292.56945474806446</v>
      </c>
      <c r="J79" s="9">
        <f t="shared" si="59"/>
        <v>0.18568054888769345</v>
      </c>
      <c r="K79" s="9">
        <f t="shared" si="68"/>
        <v>52.122000000000007</v>
      </c>
      <c r="L79" s="9">
        <f t="shared" si="69"/>
        <v>0.52122000000000002</v>
      </c>
      <c r="M79" s="1" t="s">
        <v>73</v>
      </c>
      <c r="O79" s="9">
        <f t="shared" si="70"/>
        <v>1.1093919596000161</v>
      </c>
      <c r="P79" s="9">
        <f t="shared" si="60"/>
        <v>0.20599250799012483</v>
      </c>
      <c r="Q79" s="13">
        <f t="shared" si="71"/>
        <v>5.3558052077432458E-2</v>
      </c>
      <c r="R79" s="9">
        <f t="shared" si="72"/>
        <v>0.1355172</v>
      </c>
      <c r="S79" s="14">
        <f t="shared" si="61"/>
        <v>0.39521220979648675</v>
      </c>
      <c r="T79" s="2">
        <v>0.01</v>
      </c>
      <c r="U79" s="15">
        <f t="shared" si="62"/>
        <v>3.9521220979648677E-3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3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4"/>
        <v>7.4999999999999997E-3</v>
      </c>
      <c r="AT79" s="1">
        <f t="shared" si="73"/>
        <v>1.3902122097964868E-2</v>
      </c>
      <c r="AU79" s="9">
        <f t="shared" si="74"/>
        <v>52.122000000000007</v>
      </c>
      <c r="AV79" s="1">
        <f t="shared" si="75"/>
        <v>0.26</v>
      </c>
      <c r="AW79" s="1">
        <f t="shared" si="65"/>
        <v>1.6666666666666666E-2</v>
      </c>
      <c r="AX79" s="1">
        <f t="shared" si="66"/>
        <v>21.037739378646627</v>
      </c>
    </row>
    <row r="80" spans="1:50" x14ac:dyDescent="0.15">
      <c r="C80" s="7">
        <v>6</v>
      </c>
      <c r="D80" s="8">
        <v>21.842049096333302</v>
      </c>
      <c r="E80" s="10">
        <f t="shared" si="67"/>
        <v>19.419454748064499</v>
      </c>
      <c r="F80" s="7" t="s">
        <v>73</v>
      </c>
      <c r="G80" s="1">
        <v>7</v>
      </c>
      <c r="H80" s="9">
        <f t="shared" si="57"/>
        <v>21.842049096333302</v>
      </c>
      <c r="I80" s="9">
        <f t="shared" si="58"/>
        <v>294.99204909633329</v>
      </c>
      <c r="J80" s="9">
        <f t="shared" si="59"/>
        <v>0.24404161301585059</v>
      </c>
      <c r="K80" s="9">
        <f t="shared" si="68"/>
        <v>52.122000000000007</v>
      </c>
      <c r="L80" s="9">
        <f t="shared" si="69"/>
        <v>0.52122000000000002</v>
      </c>
      <c r="M80" s="1" t="s">
        <v>73</v>
      </c>
      <c r="O80" s="9">
        <f t="shared" si="70"/>
        <v>1.4246194516098913</v>
      </c>
      <c r="P80" s="9">
        <f t="shared" si="60"/>
        <v>0.34766642890463439</v>
      </c>
      <c r="Q80" s="13">
        <f t="shared" si="71"/>
        <v>9.0393271515204945E-2</v>
      </c>
      <c r="R80" s="9">
        <f t="shared" si="72"/>
        <v>0.1355172</v>
      </c>
      <c r="S80" s="14">
        <f t="shared" si="61"/>
        <v>0.66702434462344962</v>
      </c>
      <c r="T80" s="2">
        <v>0.01</v>
      </c>
      <c r="U80" s="15">
        <f t="shared" si="62"/>
        <v>6.6702434462344966E-3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3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4"/>
        <v>7.4999999999999997E-3</v>
      </c>
      <c r="AT80" s="1">
        <f t="shared" si="73"/>
        <v>1.6620243446234497E-2</v>
      </c>
      <c r="AU80" s="9">
        <f t="shared" si="74"/>
        <v>52.122000000000007</v>
      </c>
      <c r="AV80" s="1">
        <f t="shared" si="75"/>
        <v>0.26</v>
      </c>
      <c r="AW80" s="1">
        <f t="shared" si="65"/>
        <v>1.6666666666666666E-2</v>
      </c>
      <c r="AX80" s="1">
        <f t="shared" si="66"/>
        <v>25.15100554919789</v>
      </c>
    </row>
    <row r="81" spans="1:53" x14ac:dyDescent="0.15">
      <c r="C81" s="7">
        <v>7</v>
      </c>
      <c r="D81" s="8">
        <v>24.549460146451601</v>
      </c>
      <c r="E81" s="10">
        <f t="shared" si="67"/>
        <v>21.842049096333302</v>
      </c>
      <c r="F81" s="7" t="s">
        <v>73</v>
      </c>
      <c r="G81" s="1">
        <v>8</v>
      </c>
      <c r="H81" s="9">
        <f t="shared" si="57"/>
        <v>24.549460146451601</v>
      </c>
      <c r="I81" s="9">
        <f t="shared" si="58"/>
        <v>297.6994601464516</v>
      </c>
      <c r="J81" s="9">
        <f t="shared" si="59"/>
        <v>0.32948098798892456</v>
      </c>
      <c r="K81" s="9">
        <f t="shared" si="68"/>
        <v>52.122000000000007</v>
      </c>
      <c r="L81" s="9">
        <f t="shared" si="69"/>
        <v>0.52122000000000002</v>
      </c>
      <c r="M81" s="1" t="s">
        <v>73</v>
      </c>
      <c r="O81" s="9">
        <f t="shared" si="70"/>
        <v>1.5981730227052569</v>
      </c>
      <c r="P81" s="9">
        <f t="shared" si="60"/>
        <v>0.52656762649817401</v>
      </c>
      <c r="Q81" s="13">
        <f t="shared" si="71"/>
        <v>0.13690758288952526</v>
      </c>
      <c r="R81" s="9">
        <f t="shared" si="72"/>
        <v>0.1355172</v>
      </c>
      <c r="S81" s="14">
        <f t="shared" si="61"/>
        <v>1.0102598259816853</v>
      </c>
      <c r="T81" s="2">
        <v>0.01</v>
      </c>
      <c r="U81" s="15">
        <f t="shared" si="62"/>
        <v>1.0102598259816853E-2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3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4"/>
        <v>7.4999999999999997E-3</v>
      </c>
      <c r="AT81" s="1">
        <f t="shared" si="73"/>
        <v>2.0052598259816853E-2</v>
      </c>
      <c r="AU81" s="9">
        <f t="shared" si="74"/>
        <v>52.122000000000007</v>
      </c>
      <c r="AV81" s="1">
        <f t="shared" si="75"/>
        <v>0.26</v>
      </c>
      <c r="AW81" s="1">
        <f t="shared" si="65"/>
        <v>1.6666666666666666E-2</v>
      </c>
      <c r="AX81" s="1">
        <f t="shared" si="66"/>
        <v>30.345103652663656</v>
      </c>
    </row>
    <row r="82" spans="1:53" x14ac:dyDescent="0.15">
      <c r="C82" s="7">
        <v>8</v>
      </c>
      <c r="D82" s="8">
        <v>24.034489273225802</v>
      </c>
      <c r="E82" s="10">
        <f t="shared" si="67"/>
        <v>24.549460146451601</v>
      </c>
      <c r="F82" s="7" t="s">
        <v>73</v>
      </c>
      <c r="G82" s="1">
        <v>9</v>
      </c>
      <c r="H82" s="9">
        <f t="shared" si="57"/>
        <v>24.034489273225802</v>
      </c>
      <c r="I82" s="9">
        <f t="shared" si="58"/>
        <v>297.18448927322578</v>
      </c>
      <c r="J82" s="9">
        <f t="shared" si="59"/>
        <v>0.311326841704896</v>
      </c>
      <c r="K82" s="9">
        <f t="shared" si="68"/>
        <v>52.122000000000007</v>
      </c>
      <c r="L82" s="9">
        <f t="shared" si="69"/>
        <v>0.52122000000000002</v>
      </c>
      <c r="M82" s="1" t="s">
        <v>73</v>
      </c>
      <c r="O82" s="9">
        <f t="shared" si="70"/>
        <v>1.5928253962070829</v>
      </c>
      <c r="P82" s="9">
        <f t="shared" si="60"/>
        <v>0.49588929998850073</v>
      </c>
      <c r="Q82" s="13">
        <f t="shared" si="71"/>
        <v>0.12893121799701018</v>
      </c>
      <c r="R82" s="9">
        <f t="shared" si="72"/>
        <v>0.1355172</v>
      </c>
      <c r="S82" s="14">
        <f t="shared" si="61"/>
        <v>0.95140113577472218</v>
      </c>
      <c r="T82" s="2">
        <v>0.01</v>
      </c>
      <c r="U82" s="15">
        <f t="shared" si="62"/>
        <v>9.5140113577472218E-3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3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4"/>
        <v>7.4999999999999997E-3</v>
      </c>
      <c r="AT82" s="1">
        <f t="shared" si="73"/>
        <v>1.9464011357747224E-2</v>
      </c>
      <c r="AU82" s="9">
        <f t="shared" si="74"/>
        <v>52.122000000000007</v>
      </c>
      <c r="AV82" s="1">
        <f t="shared" si="75"/>
        <v>0.26</v>
      </c>
      <c r="AW82" s="1">
        <f t="shared" si="65"/>
        <v>1.6666666666666666E-2</v>
      </c>
      <c r="AX82" s="1">
        <f t="shared" si="66"/>
        <v>29.454409572999477</v>
      </c>
    </row>
    <row r="83" spans="1:53" x14ac:dyDescent="0.15">
      <c r="C83" s="7">
        <v>9</v>
      </c>
      <c r="D83" s="8">
        <v>17.495589347666701</v>
      </c>
      <c r="E83" s="10">
        <f t="shared" si="67"/>
        <v>24.034489273225802</v>
      </c>
      <c r="F83" s="7" t="s">
        <v>73</v>
      </c>
      <c r="G83" s="1">
        <v>10</v>
      </c>
      <c r="H83" s="9">
        <f t="shared" si="57"/>
        <v>17.495589347666701</v>
      </c>
      <c r="I83" s="9">
        <f t="shared" si="58"/>
        <v>290.64558934766666</v>
      </c>
      <c r="J83" s="9">
        <f t="shared" si="59"/>
        <v>0.14896870098521275</v>
      </c>
      <c r="K83" s="9">
        <f t="shared" si="68"/>
        <v>52.122000000000007</v>
      </c>
      <c r="L83" s="9">
        <f t="shared" si="69"/>
        <v>0.52122000000000002</v>
      </c>
      <c r="M83" s="1" t="s">
        <v>73</v>
      </c>
      <c r="O83" s="9">
        <f t="shared" si="70"/>
        <v>1.6181560962185824</v>
      </c>
      <c r="P83" s="9">
        <f t="shared" si="60"/>
        <v>0.24105461164498515</v>
      </c>
      <c r="Q83" s="13">
        <f t="shared" si="71"/>
        <v>6.2674199027696137E-2</v>
      </c>
      <c r="R83" s="9">
        <f t="shared" si="72"/>
        <v>0.1355172</v>
      </c>
      <c r="S83" s="14">
        <f t="shared" si="61"/>
        <v>0.46248150808676786</v>
      </c>
      <c r="T83" s="2">
        <v>0.01</v>
      </c>
      <c r="U83" s="15">
        <f t="shared" si="62"/>
        <v>4.6248150808676789E-3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3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4"/>
        <v>5.0000000000000001E-3</v>
      </c>
      <c r="AT83" s="1">
        <f t="shared" si="73"/>
        <v>1.011481508086768E-2</v>
      </c>
      <c r="AU83" s="9">
        <f t="shared" si="74"/>
        <v>52.122000000000007</v>
      </c>
      <c r="AV83" s="1">
        <f t="shared" si="75"/>
        <v>0.26</v>
      </c>
      <c r="AW83" s="1">
        <f t="shared" si="65"/>
        <v>1.6666666666666666E-2</v>
      </c>
      <c r="AX83" s="1">
        <f t="shared" si="66"/>
        <v>15.306500837426073</v>
      </c>
    </row>
    <row r="84" spans="1:53" x14ac:dyDescent="0.15">
      <c r="C84" s="7">
        <v>10</v>
      </c>
      <c r="D84" s="8">
        <v>10.2351772921613</v>
      </c>
      <c r="E84" s="10">
        <f t="shared" si="67"/>
        <v>17.495589347666701</v>
      </c>
      <c r="F84" s="7" t="s">
        <v>73</v>
      </c>
      <c r="G84" s="1">
        <v>11</v>
      </c>
      <c r="H84" s="9">
        <f t="shared" si="57"/>
        <v>10.2351772921613</v>
      </c>
      <c r="I84" s="9">
        <f t="shared" si="58"/>
        <v>283.3851772921613</v>
      </c>
      <c r="J84" s="9">
        <f t="shared" si="59"/>
        <v>6.3145528917339794E-2</v>
      </c>
      <c r="K84" s="9">
        <f t="shared" si="68"/>
        <v>52.122000000000007</v>
      </c>
      <c r="L84" s="9">
        <f t="shared" si="69"/>
        <v>0.52122000000000002</v>
      </c>
      <c r="M84" s="1" t="s">
        <v>75</v>
      </c>
      <c r="N84" s="9">
        <f>(O83-P83)*$C$22/100</f>
        <v>1.3082464103449172</v>
      </c>
      <c r="O84" s="9">
        <f t="shared" si="70"/>
        <v>0.59007507422868</v>
      </c>
      <c r="P84" s="9">
        <f t="shared" si="60"/>
        <v>3.7260602663108537E-2</v>
      </c>
      <c r="Q84" s="13">
        <f t="shared" si="71"/>
        <v>9.6877566924082198E-3</v>
      </c>
      <c r="R84" s="9">
        <f t="shared" si="72"/>
        <v>0.1355172</v>
      </c>
      <c r="S84" s="14">
        <f t="shared" si="61"/>
        <v>7.1487284952819419E-2</v>
      </c>
      <c r="T84" s="2">
        <v>0.01</v>
      </c>
      <c r="U84" s="15">
        <f t="shared" si="62"/>
        <v>7.1487284952819418E-4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3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4"/>
        <v>5.0000000000000001E-3</v>
      </c>
      <c r="AT84" s="1">
        <f t="shared" si="73"/>
        <v>6.2048728495281945E-3</v>
      </c>
      <c r="AU84" s="9">
        <f t="shared" si="74"/>
        <v>52.122000000000007</v>
      </c>
      <c r="AV84" s="1">
        <f t="shared" si="75"/>
        <v>0.26</v>
      </c>
      <c r="AW84" s="1">
        <f t="shared" si="65"/>
        <v>1.6666666666666666E-2</v>
      </c>
      <c r="AX84" s="1">
        <f t="shared" si="66"/>
        <v>9.3896814433189189</v>
      </c>
    </row>
    <row r="85" spans="1:53" x14ac:dyDescent="0.15">
      <c r="C85" s="7">
        <v>11</v>
      </c>
      <c r="D85" s="8">
        <v>2.6777516530000001</v>
      </c>
      <c r="E85" s="10">
        <f t="shared" si="67"/>
        <v>10.2351772921613</v>
      </c>
      <c r="F85" s="7" t="s">
        <v>75</v>
      </c>
      <c r="G85" s="1">
        <v>12</v>
      </c>
      <c r="H85" s="9">
        <f t="shared" si="57"/>
        <v>2.6777516530000001</v>
      </c>
      <c r="I85" s="9">
        <f t="shared" si="58"/>
        <v>275.82775165299995</v>
      </c>
      <c r="J85" s="9">
        <f t="shared" si="59"/>
        <v>2.4631873065554102E-2</v>
      </c>
      <c r="K85" s="9">
        <f t="shared" si="68"/>
        <v>52.122000000000007</v>
      </c>
      <c r="L85" s="9">
        <f t="shared" si="69"/>
        <v>0.52122000000000002</v>
      </c>
      <c r="M85" s="1" t="s">
        <v>73</v>
      </c>
      <c r="O85" s="9">
        <f t="shared" si="70"/>
        <v>1.0740344715655714</v>
      </c>
      <c r="P85" s="9">
        <f t="shared" si="60"/>
        <v>2.6455480771632633E-2</v>
      </c>
      <c r="Q85" s="13">
        <f t="shared" si="71"/>
        <v>6.8784250006244845E-3</v>
      </c>
      <c r="R85" s="9">
        <f t="shared" si="72"/>
        <v>0.1355172</v>
      </c>
      <c r="S85" s="14">
        <f t="shared" si="61"/>
        <v>5.0756841202625823E-2</v>
      </c>
      <c r="T85" s="2">
        <v>0.01</v>
      </c>
      <c r="U85" s="15">
        <f t="shared" si="62"/>
        <v>5.0756841202625829E-4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3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4"/>
        <v>5.0000000000000001E-3</v>
      </c>
      <c r="AT85" s="1">
        <f t="shared" si="73"/>
        <v>5.9975684120262586E-3</v>
      </c>
      <c r="AU85" s="9">
        <f t="shared" si="74"/>
        <v>52.122000000000007</v>
      </c>
      <c r="AV85" s="1">
        <f t="shared" si="75"/>
        <v>0.26</v>
      </c>
      <c r="AW85" s="1">
        <f t="shared" si="65"/>
        <v>1.6666666666666666E-2</v>
      </c>
      <c r="AX85" s="1">
        <f t="shared" si="66"/>
        <v>9.0759727377364019</v>
      </c>
      <c r="AY85" s="1">
        <f>SUM(AX74:AX85)</f>
        <v>191.30630413691395</v>
      </c>
    </row>
    <row r="86" spans="1:53" x14ac:dyDescent="0.15">
      <c r="C86" s="7">
        <v>12</v>
      </c>
      <c r="D86" s="8">
        <v>-3.6381796783870999</v>
      </c>
      <c r="E86" s="10">
        <f t="shared" si="67"/>
        <v>2.6777516530000001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v>341.64</v>
      </c>
      <c r="C90" s="7" t="s">
        <v>72</v>
      </c>
      <c r="D90" s="20">
        <v>-8.8086112457419397</v>
      </c>
      <c r="E90" s="7"/>
      <c r="F90" s="7"/>
      <c r="G90" s="1">
        <v>1</v>
      </c>
      <c r="H90" s="9">
        <f t="shared" ref="H90:H101" si="76">E91</f>
        <v>-8.8086112457419397</v>
      </c>
      <c r="I90" s="9">
        <f t="shared" ref="I90:I101" si="77">H90+273.15</f>
        <v>264.34138875425805</v>
      </c>
      <c r="J90" s="9">
        <f t="shared" ref="J90:J101" si="78">EXP(($C$16*(I90-$C$14))/($C$17*I90*$C$14))</f>
        <v>5.3129534430064644E-3</v>
      </c>
      <c r="K90" s="9">
        <f>$B$90/12</f>
        <v>28.47</v>
      </c>
      <c r="L90" s="9">
        <f>K90*$B$75/100</f>
        <v>0.28470000000000001</v>
      </c>
      <c r="M90" s="1" t="s">
        <v>73</v>
      </c>
      <c r="O90" s="9">
        <f>L90</f>
        <v>0.28470000000000001</v>
      </c>
      <c r="P90" s="9">
        <f t="shared" ref="P90:P101" si="79">O90*J90</f>
        <v>1.5125978452239404E-3</v>
      </c>
      <c r="Q90" s="13">
        <f t="shared" ref="Q90:Q101" si="80">P90*$B$76</f>
        <v>3.9327543975822452E-4</v>
      </c>
      <c r="R90" s="9">
        <f t="shared" ref="R90:R101" si="81">L90*$B$76</f>
        <v>7.4022000000000004E-2</v>
      </c>
      <c r="S90" s="14">
        <f t="shared" ref="S90:S101" si="82">Q90/R90</f>
        <v>5.3129534430064644E-3</v>
      </c>
      <c r="T90" s="2">
        <v>0.01</v>
      </c>
      <c r="U90" s="15">
        <f t="shared" ref="U90:U101" si="83">S90*T90</f>
        <v>5.3129534430064648E-5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4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5">AR90*AQ90</f>
        <v>5.0000000000000001E-3</v>
      </c>
      <c r="AT90" s="1">
        <f>(AS90+AM90+AD90+AA90+U90+X90+AG90+AJ90+AP90)</f>
        <v>5.5431295344300644E-3</v>
      </c>
      <c r="AU90" s="9">
        <f>$B$90/12</f>
        <v>28.47</v>
      </c>
      <c r="AV90" s="1">
        <f t="shared" ref="AV90:AV101" si="86">$B$76</f>
        <v>0.26</v>
      </c>
      <c r="AW90" s="1">
        <f t="shared" ref="AW90:AW101" si="87">$E$9/12</f>
        <v>3.6666666666666667E-2</v>
      </c>
      <c r="AX90" s="1">
        <f>AW90*10000*AV90*0.67*AU90*AT90</f>
        <v>10.08003582836727</v>
      </c>
      <c r="AZ90" s="1">
        <f t="shared" ref="AZ90:AZ101" si="88">$E$10/12</f>
        <v>7.4999999999999997E-3</v>
      </c>
      <c r="BA90" s="1">
        <f>AZ90*10000*AV90*0.67*AU90*AT90</f>
        <v>2.0618255103478509</v>
      </c>
    </row>
    <row r="91" spans="1:53" x14ac:dyDescent="0.15">
      <c r="A91" s="1" t="s">
        <v>74</v>
      </c>
      <c r="B91" s="1">
        <v>1</v>
      </c>
      <c r="C91" s="7">
        <v>1</v>
      </c>
      <c r="D91" s="8">
        <v>-7.7855424787096803</v>
      </c>
      <c r="E91" s="10">
        <f t="shared" ref="E91:E102" si="89">D90</f>
        <v>-8.8086112457419397</v>
      </c>
      <c r="F91" s="7" t="s">
        <v>73</v>
      </c>
      <c r="G91" s="1">
        <v>2</v>
      </c>
      <c r="H91" s="9">
        <f t="shared" si="76"/>
        <v>-7.7855424787096803</v>
      </c>
      <c r="I91" s="9">
        <f t="shared" si="77"/>
        <v>265.36445752129032</v>
      </c>
      <c r="J91" s="9">
        <f t="shared" si="78"/>
        <v>6.1236347796222992E-3</v>
      </c>
      <c r="K91" s="9">
        <f t="shared" ref="K91:K101" si="90">$B$90/12</f>
        <v>28.47</v>
      </c>
      <c r="L91" s="9">
        <f t="shared" ref="L91:L101" si="91">K91*$B$75/100</f>
        <v>0.28470000000000001</v>
      </c>
      <c r="M91" s="1" t="s">
        <v>73</v>
      </c>
      <c r="O91" s="9">
        <f t="shared" ref="O91:O101" si="92">L91+O90-P90-N91</f>
        <v>0.56788740215477607</v>
      </c>
      <c r="P91" s="9">
        <f t="shared" si="79"/>
        <v>3.4775350467443423E-3</v>
      </c>
      <c r="Q91" s="13">
        <f t="shared" si="80"/>
        <v>9.0415911215352906E-4</v>
      </c>
      <c r="R91" s="9">
        <f t="shared" si="81"/>
        <v>7.4022000000000004E-2</v>
      </c>
      <c r="S91" s="14">
        <f t="shared" si="82"/>
        <v>1.2214734972758491E-2</v>
      </c>
      <c r="T91" s="2">
        <v>0.01</v>
      </c>
      <c r="U91" s="15">
        <f t="shared" si="83"/>
        <v>1.2214734972758491E-4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4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5"/>
        <v>5.0000000000000001E-3</v>
      </c>
      <c r="AT91" s="1">
        <f t="shared" ref="AT91:AT101" si="93">(AS91+AM91+AD91+AA91+U91+X91+AG91+AJ91+AP91)</f>
        <v>5.6121473497275851E-3</v>
      </c>
      <c r="AU91" s="9">
        <f t="shared" ref="AU91:AU101" si="94">$B$90/12</f>
        <v>28.47</v>
      </c>
      <c r="AV91" s="1">
        <f t="shared" si="86"/>
        <v>0.26</v>
      </c>
      <c r="AW91" s="1">
        <f t="shared" si="87"/>
        <v>3.6666666666666667E-2</v>
      </c>
      <c r="AX91" s="1">
        <f t="shared" ref="AX91:AX101" si="95">AW91*10000*AV91*0.67*AU91*AT91</f>
        <v>10.205542917219052</v>
      </c>
      <c r="AZ91" s="1">
        <f t="shared" si="88"/>
        <v>7.4999999999999997E-3</v>
      </c>
      <c r="BA91" s="1">
        <f t="shared" ref="BA91:BA101" si="96">AZ91*10000*AV91*0.67*AU91*AT91</f>
        <v>2.0874974148857151</v>
      </c>
    </row>
    <row r="92" spans="1:53" x14ac:dyDescent="0.15">
      <c r="A92" s="1" t="s">
        <v>37</v>
      </c>
      <c r="B92" s="1">
        <v>0.26</v>
      </c>
      <c r="C92" s="7">
        <v>2</v>
      </c>
      <c r="D92" s="8">
        <v>-4.3404935241071403</v>
      </c>
      <c r="E92" s="10">
        <f t="shared" si="89"/>
        <v>-7.7855424787096803</v>
      </c>
      <c r="F92" s="7" t="s">
        <v>73</v>
      </c>
      <c r="G92" s="1">
        <v>3</v>
      </c>
      <c r="H92" s="9">
        <f t="shared" si="76"/>
        <v>-4.3404935241071403</v>
      </c>
      <c r="I92" s="9">
        <f t="shared" si="77"/>
        <v>268.80950647589282</v>
      </c>
      <c r="J92" s="9">
        <f t="shared" si="78"/>
        <v>9.8001765780586711E-3</v>
      </c>
      <c r="K92" s="9">
        <f t="shared" si="90"/>
        <v>28.47</v>
      </c>
      <c r="L92" s="9">
        <f t="shared" si="91"/>
        <v>0.28470000000000001</v>
      </c>
      <c r="M92" s="1" t="s">
        <v>73</v>
      </c>
      <c r="O92" s="9">
        <f t="shared" si="92"/>
        <v>0.84910986710803182</v>
      </c>
      <c r="P92" s="9">
        <f t="shared" si="79"/>
        <v>8.3214266318306449E-3</v>
      </c>
      <c r="Q92" s="13">
        <f t="shared" si="80"/>
        <v>2.1635709242759679E-3</v>
      </c>
      <c r="R92" s="9">
        <f t="shared" si="81"/>
        <v>7.4022000000000004E-2</v>
      </c>
      <c r="S92" s="14">
        <f t="shared" si="82"/>
        <v>2.9228755292696331E-2</v>
      </c>
      <c r="T92" s="2">
        <v>0.01</v>
      </c>
      <c r="U92" s="15">
        <f t="shared" si="83"/>
        <v>2.9228755292696329E-4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4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5"/>
        <v>5.0000000000000001E-3</v>
      </c>
      <c r="AT92" s="1">
        <f t="shared" si="93"/>
        <v>5.7822875529269634E-3</v>
      </c>
      <c r="AU92" s="9">
        <f t="shared" si="94"/>
        <v>28.47</v>
      </c>
      <c r="AV92" s="1">
        <f t="shared" si="86"/>
        <v>0.26</v>
      </c>
      <c r="AW92" s="1">
        <f t="shared" si="87"/>
        <v>3.6666666666666667E-2</v>
      </c>
      <c r="AX92" s="1">
        <f t="shared" si="95"/>
        <v>10.514938419063798</v>
      </c>
      <c r="AZ92" s="1">
        <f t="shared" si="88"/>
        <v>7.4999999999999997E-3</v>
      </c>
      <c r="BA92" s="1">
        <f t="shared" si="96"/>
        <v>2.1507828584448676</v>
      </c>
    </row>
    <row r="93" spans="1:53" x14ac:dyDescent="0.15">
      <c r="C93" s="7">
        <v>3</v>
      </c>
      <c r="D93" s="8">
        <v>3.2310029037419401</v>
      </c>
      <c r="E93" s="10">
        <f t="shared" si="89"/>
        <v>-4.3404935241071403</v>
      </c>
      <c r="F93" s="7" t="s">
        <v>73</v>
      </c>
      <c r="G93" s="1">
        <v>4</v>
      </c>
      <c r="H93" s="9">
        <f t="shared" si="76"/>
        <v>3.2310029037419401</v>
      </c>
      <c r="I93" s="9">
        <f t="shared" si="77"/>
        <v>276.38100290374194</v>
      </c>
      <c r="J93" s="9">
        <f t="shared" si="78"/>
        <v>2.6435406031507274E-2</v>
      </c>
      <c r="K93" s="9">
        <f t="shared" si="90"/>
        <v>28.47</v>
      </c>
      <c r="L93" s="9">
        <f t="shared" si="91"/>
        <v>0.28470000000000001</v>
      </c>
      <c r="M93" s="1" t="s">
        <v>73</v>
      </c>
      <c r="O93" s="9">
        <f t="shared" si="92"/>
        <v>1.1254884404762013</v>
      </c>
      <c r="P93" s="9">
        <f t="shared" si="79"/>
        <v>2.9752743907756288E-2</v>
      </c>
      <c r="Q93" s="13">
        <f t="shared" si="80"/>
        <v>7.7357134160166352E-3</v>
      </c>
      <c r="R93" s="9">
        <f t="shared" si="81"/>
        <v>7.4022000000000004E-2</v>
      </c>
      <c r="S93" s="14">
        <f t="shared" si="82"/>
        <v>0.10450559855200663</v>
      </c>
      <c r="T93" s="2">
        <v>0.01</v>
      </c>
      <c r="U93" s="15">
        <f t="shared" si="83"/>
        <v>1.0450559855200662E-3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4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5"/>
        <v>5.0000000000000001E-3</v>
      </c>
      <c r="AT93" s="1">
        <f t="shared" si="93"/>
        <v>6.5350559855200663E-3</v>
      </c>
      <c r="AU93" s="9">
        <f t="shared" si="94"/>
        <v>28.47</v>
      </c>
      <c r="AV93" s="1">
        <f t="shared" si="86"/>
        <v>0.26</v>
      </c>
      <c r="AW93" s="1">
        <f t="shared" si="87"/>
        <v>3.6666666666666667E-2</v>
      </c>
      <c r="AX93" s="1">
        <f t="shared" si="95"/>
        <v>11.883828091201421</v>
      </c>
      <c r="AZ93" s="1">
        <f t="shared" si="88"/>
        <v>7.4999999999999997E-3</v>
      </c>
      <c r="BA93" s="1">
        <f t="shared" si="96"/>
        <v>2.4307830186548358</v>
      </c>
    </row>
    <row r="94" spans="1:53" x14ac:dyDescent="0.15">
      <c r="C94" s="7">
        <v>4</v>
      </c>
      <c r="D94" s="8">
        <v>8.89876464216667</v>
      </c>
      <c r="E94" s="10">
        <f t="shared" si="89"/>
        <v>3.2310029037419401</v>
      </c>
      <c r="F94" s="7" t="s">
        <v>73</v>
      </c>
      <c r="G94" s="1">
        <v>5</v>
      </c>
      <c r="H94" s="9">
        <f t="shared" si="76"/>
        <v>8.89876464216667</v>
      </c>
      <c r="I94" s="9">
        <f t="shared" si="77"/>
        <v>282.04876464216665</v>
      </c>
      <c r="J94" s="9">
        <f t="shared" si="78"/>
        <v>5.3658603343808425E-2</v>
      </c>
      <c r="K94" s="9">
        <f t="shared" si="90"/>
        <v>28.47</v>
      </c>
      <c r="L94" s="9">
        <f t="shared" si="91"/>
        <v>0.28470000000000001</v>
      </c>
      <c r="M94" s="1" t="s">
        <v>75</v>
      </c>
      <c r="N94" s="9">
        <f>(O93-P93)*$C$22/100</f>
        <v>1.0409489117400228</v>
      </c>
      <c r="O94" s="9">
        <f t="shared" si="92"/>
        <v>0.33948678482842221</v>
      </c>
      <c r="P94" s="9">
        <f t="shared" si="79"/>
        <v>1.8216386727573149E-2</v>
      </c>
      <c r="Q94" s="13">
        <f t="shared" si="80"/>
        <v>4.7362605491690192E-3</v>
      </c>
      <c r="R94" s="9">
        <f t="shared" si="81"/>
        <v>7.4022000000000004E-2</v>
      </c>
      <c r="S94" s="14">
        <f t="shared" si="82"/>
        <v>6.3984498516238678E-2</v>
      </c>
      <c r="T94" s="2">
        <v>0.01</v>
      </c>
      <c r="U94" s="15">
        <f t="shared" si="83"/>
        <v>6.3984498516238676E-4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4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5"/>
        <v>7.4999999999999997E-3</v>
      </c>
      <c r="AT94" s="1">
        <f t="shared" si="93"/>
        <v>1.0589844985162387E-2</v>
      </c>
      <c r="AU94" s="9">
        <f t="shared" si="94"/>
        <v>28.47</v>
      </c>
      <c r="AV94" s="1">
        <f t="shared" si="86"/>
        <v>0.26</v>
      </c>
      <c r="AW94" s="1">
        <f t="shared" si="87"/>
        <v>3.6666666666666667E-2</v>
      </c>
      <c r="AX94" s="1">
        <f t="shared" si="95"/>
        <v>19.257355651579193</v>
      </c>
      <c r="AZ94" s="1">
        <f t="shared" si="88"/>
        <v>7.4999999999999997E-3</v>
      </c>
      <c r="BA94" s="1">
        <f t="shared" si="96"/>
        <v>3.9390045650957433</v>
      </c>
    </row>
    <row r="95" spans="1:53" x14ac:dyDescent="0.15">
      <c r="C95" s="7">
        <v>5</v>
      </c>
      <c r="D95" s="8">
        <v>19.419454748064499</v>
      </c>
      <c r="E95" s="10">
        <f t="shared" si="89"/>
        <v>8.89876464216667</v>
      </c>
      <c r="F95" s="7" t="s">
        <v>75</v>
      </c>
      <c r="G95" s="1">
        <v>6</v>
      </c>
      <c r="H95" s="9">
        <f t="shared" si="76"/>
        <v>19.419454748064499</v>
      </c>
      <c r="I95" s="9">
        <f t="shared" si="77"/>
        <v>292.56945474806446</v>
      </c>
      <c r="J95" s="9">
        <f t="shared" si="78"/>
        <v>0.18568054888769345</v>
      </c>
      <c r="K95" s="9">
        <f t="shared" si="90"/>
        <v>28.47</v>
      </c>
      <c r="L95" s="9">
        <f t="shared" si="91"/>
        <v>0.28470000000000001</v>
      </c>
      <c r="M95" s="1" t="s">
        <v>73</v>
      </c>
      <c r="O95" s="9">
        <f t="shared" si="92"/>
        <v>0.60597039810084896</v>
      </c>
      <c r="P95" s="9">
        <f t="shared" si="79"/>
        <v>0.11251691612905974</v>
      </c>
      <c r="Q95" s="13">
        <f t="shared" si="80"/>
        <v>2.9254398193555534E-2</v>
      </c>
      <c r="R95" s="9">
        <f t="shared" si="81"/>
        <v>7.4022000000000004E-2</v>
      </c>
      <c r="S95" s="14">
        <f t="shared" si="82"/>
        <v>0.39521220979648664</v>
      </c>
      <c r="T95" s="2">
        <v>0.01</v>
      </c>
      <c r="U95" s="15">
        <f t="shared" si="83"/>
        <v>3.952122097964866E-3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4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5"/>
        <v>7.4999999999999997E-3</v>
      </c>
      <c r="AT95" s="1">
        <f t="shared" si="93"/>
        <v>1.3902122097964865E-2</v>
      </c>
      <c r="AU95" s="9">
        <f t="shared" si="94"/>
        <v>28.47</v>
      </c>
      <c r="AV95" s="1">
        <f t="shared" si="86"/>
        <v>0.26</v>
      </c>
      <c r="AW95" s="1">
        <f t="shared" si="87"/>
        <v>3.6666666666666667E-2</v>
      </c>
      <c r="AX95" s="1">
        <f t="shared" si="95"/>
        <v>25.280644799550142</v>
      </c>
      <c r="AZ95" s="1">
        <f t="shared" si="88"/>
        <v>7.4999999999999997E-3</v>
      </c>
      <c r="BA95" s="1">
        <f t="shared" si="96"/>
        <v>5.1710409817261649</v>
      </c>
    </row>
    <row r="96" spans="1:53" x14ac:dyDescent="0.15">
      <c r="C96" s="7">
        <v>6</v>
      </c>
      <c r="D96" s="8">
        <v>21.842049096333302</v>
      </c>
      <c r="E96" s="10">
        <f t="shared" si="89"/>
        <v>19.419454748064499</v>
      </c>
      <c r="F96" s="7" t="s">
        <v>73</v>
      </c>
      <c r="G96" s="1">
        <v>7</v>
      </c>
      <c r="H96" s="9">
        <f t="shared" si="76"/>
        <v>21.842049096333302</v>
      </c>
      <c r="I96" s="9">
        <f t="shared" si="77"/>
        <v>294.99204909633329</v>
      </c>
      <c r="J96" s="9">
        <f t="shared" si="78"/>
        <v>0.24404161301585059</v>
      </c>
      <c r="K96" s="9">
        <f t="shared" si="90"/>
        <v>28.47</v>
      </c>
      <c r="L96" s="9">
        <f t="shared" si="91"/>
        <v>0.28470000000000001</v>
      </c>
      <c r="M96" s="1" t="s">
        <v>73</v>
      </c>
      <c r="O96" s="9">
        <f t="shared" si="92"/>
        <v>0.77815348197178924</v>
      </c>
      <c r="P96" s="9">
        <f t="shared" si="79"/>
        <v>0.18990183091429605</v>
      </c>
      <c r="Q96" s="13">
        <f t="shared" si="80"/>
        <v>4.9374476037716976E-2</v>
      </c>
      <c r="R96" s="9">
        <f t="shared" si="81"/>
        <v>7.4022000000000004E-2</v>
      </c>
      <c r="S96" s="14">
        <f t="shared" si="82"/>
        <v>0.66702434462344939</v>
      </c>
      <c r="T96" s="2">
        <v>0.01</v>
      </c>
      <c r="U96" s="15">
        <f t="shared" si="83"/>
        <v>6.670243446234494E-3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4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5"/>
        <v>7.4999999999999997E-3</v>
      </c>
      <c r="AT96" s="1">
        <f t="shared" si="93"/>
        <v>1.6620243446234494E-2</v>
      </c>
      <c r="AU96" s="9">
        <f t="shared" si="94"/>
        <v>28.47</v>
      </c>
      <c r="AV96" s="1">
        <f t="shared" si="86"/>
        <v>0.26</v>
      </c>
      <c r="AW96" s="1">
        <f t="shared" si="87"/>
        <v>3.6666666666666667E-2</v>
      </c>
      <c r="AX96" s="1">
        <f t="shared" si="95"/>
        <v>30.223477256599139</v>
      </c>
      <c r="AZ96" s="1">
        <f t="shared" si="88"/>
        <v>7.4999999999999997E-3</v>
      </c>
      <c r="BA96" s="1">
        <f t="shared" si="96"/>
        <v>6.1820748933952778</v>
      </c>
    </row>
    <row r="97" spans="3:54" x14ac:dyDescent="0.15">
      <c r="C97" s="7">
        <v>7</v>
      </c>
      <c r="D97" s="8">
        <v>24.549460146451601</v>
      </c>
      <c r="E97" s="10">
        <f t="shared" si="89"/>
        <v>21.842049096333302</v>
      </c>
      <c r="F97" s="7" t="s">
        <v>73</v>
      </c>
      <c r="G97" s="1">
        <v>8</v>
      </c>
      <c r="H97" s="9">
        <f t="shared" si="76"/>
        <v>24.549460146451601</v>
      </c>
      <c r="I97" s="9">
        <f t="shared" si="77"/>
        <v>297.6994601464516</v>
      </c>
      <c r="J97" s="9">
        <f t="shared" si="78"/>
        <v>0.32948098798892456</v>
      </c>
      <c r="K97" s="9">
        <f t="shared" si="90"/>
        <v>28.47</v>
      </c>
      <c r="L97" s="9">
        <f t="shared" si="91"/>
        <v>0.28470000000000001</v>
      </c>
      <c r="M97" s="1" t="s">
        <v>73</v>
      </c>
      <c r="O97" s="9">
        <f t="shared" si="92"/>
        <v>0.87295165105749317</v>
      </c>
      <c r="P97" s="9">
        <f t="shared" si="79"/>
        <v>0.28762097245698576</v>
      </c>
      <c r="Q97" s="13">
        <f t="shared" si="80"/>
        <v>7.4781452838816306E-2</v>
      </c>
      <c r="R97" s="9">
        <f t="shared" si="81"/>
        <v>7.4022000000000004E-2</v>
      </c>
      <c r="S97" s="14">
        <f t="shared" si="82"/>
        <v>1.0102598259816853</v>
      </c>
      <c r="T97" s="2">
        <v>0.01</v>
      </c>
      <c r="U97" s="15">
        <f t="shared" si="83"/>
        <v>1.0102598259816853E-2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4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5"/>
        <v>7.4999999999999997E-3</v>
      </c>
      <c r="AT97" s="1">
        <f t="shared" si="93"/>
        <v>2.0052598259816853E-2</v>
      </c>
      <c r="AU97" s="9">
        <f t="shared" si="94"/>
        <v>28.47</v>
      </c>
      <c r="AV97" s="1">
        <f t="shared" si="86"/>
        <v>0.26</v>
      </c>
      <c r="AW97" s="1">
        <f t="shared" si="87"/>
        <v>3.6666666666666667E-2</v>
      </c>
      <c r="AX97" s="1">
        <f t="shared" si="95"/>
        <v>36.465124557402547</v>
      </c>
      <c r="AZ97" s="1">
        <f t="shared" si="88"/>
        <v>7.4999999999999997E-3</v>
      </c>
      <c r="BA97" s="1">
        <f t="shared" si="96"/>
        <v>7.4587754776505202</v>
      </c>
    </row>
    <row r="98" spans="3:54" x14ac:dyDescent="0.15">
      <c r="C98" s="7">
        <v>8</v>
      </c>
      <c r="D98" s="8">
        <v>24.034489273225802</v>
      </c>
      <c r="E98" s="10">
        <f t="shared" si="89"/>
        <v>24.549460146451601</v>
      </c>
      <c r="F98" s="7" t="s">
        <v>73</v>
      </c>
      <c r="G98" s="1">
        <v>9</v>
      </c>
      <c r="H98" s="9">
        <f t="shared" si="76"/>
        <v>24.034489273225802</v>
      </c>
      <c r="I98" s="9">
        <f t="shared" si="77"/>
        <v>297.18448927322578</v>
      </c>
      <c r="J98" s="9">
        <f t="shared" si="78"/>
        <v>0.311326841704896</v>
      </c>
      <c r="K98" s="9">
        <f t="shared" si="90"/>
        <v>28.47</v>
      </c>
      <c r="L98" s="9">
        <f t="shared" si="91"/>
        <v>0.28470000000000001</v>
      </c>
      <c r="M98" s="1" t="s">
        <v>73</v>
      </c>
      <c r="O98" s="9">
        <f t="shared" si="92"/>
        <v>0.87003067860050742</v>
      </c>
      <c r="P98" s="9">
        <f t="shared" si="79"/>
        <v>0.27086390335506344</v>
      </c>
      <c r="Q98" s="13">
        <f t="shared" si="80"/>
        <v>7.0424614872316493E-2</v>
      </c>
      <c r="R98" s="9">
        <f t="shared" si="81"/>
        <v>7.4022000000000004E-2</v>
      </c>
      <c r="S98" s="14">
        <f t="shared" si="82"/>
        <v>0.95140113577472218</v>
      </c>
      <c r="T98" s="2">
        <v>0.01</v>
      </c>
      <c r="U98" s="15">
        <f t="shared" si="83"/>
        <v>9.5140113577472218E-3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4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5"/>
        <v>7.4999999999999997E-3</v>
      </c>
      <c r="AT98" s="1">
        <f t="shared" si="93"/>
        <v>1.9464011357747224E-2</v>
      </c>
      <c r="AU98" s="9">
        <f t="shared" si="94"/>
        <v>28.47</v>
      </c>
      <c r="AV98" s="1">
        <f t="shared" si="86"/>
        <v>0.26</v>
      </c>
      <c r="AW98" s="1">
        <f t="shared" si="87"/>
        <v>3.6666666666666667E-2</v>
      </c>
      <c r="AX98" s="1">
        <f t="shared" si="95"/>
        <v>35.394794696965761</v>
      </c>
      <c r="AZ98" s="1">
        <f t="shared" si="88"/>
        <v>7.4999999999999997E-3</v>
      </c>
      <c r="BA98" s="1">
        <f t="shared" si="96"/>
        <v>7.2398443698339046</v>
      </c>
    </row>
    <row r="99" spans="3:54" x14ac:dyDescent="0.15">
      <c r="C99" s="7">
        <v>9</v>
      </c>
      <c r="D99" s="8">
        <v>17.495589347666701</v>
      </c>
      <c r="E99" s="10">
        <f t="shared" si="89"/>
        <v>24.034489273225802</v>
      </c>
      <c r="F99" s="7" t="s">
        <v>73</v>
      </c>
      <c r="G99" s="1">
        <v>10</v>
      </c>
      <c r="H99" s="9">
        <f t="shared" si="76"/>
        <v>17.495589347666701</v>
      </c>
      <c r="I99" s="9">
        <f t="shared" si="77"/>
        <v>290.64558934766666</v>
      </c>
      <c r="J99" s="9">
        <f t="shared" si="78"/>
        <v>0.14896870098521275</v>
      </c>
      <c r="K99" s="9">
        <f t="shared" si="90"/>
        <v>28.47</v>
      </c>
      <c r="L99" s="9">
        <f t="shared" si="91"/>
        <v>0.28470000000000001</v>
      </c>
      <c r="M99" s="1" t="s">
        <v>73</v>
      </c>
      <c r="O99" s="9">
        <f t="shared" si="92"/>
        <v>0.88386677524544388</v>
      </c>
      <c r="P99" s="9">
        <f t="shared" si="79"/>
        <v>0.13166848535230277</v>
      </c>
      <c r="Q99" s="13">
        <f t="shared" si="80"/>
        <v>3.4233806191598722E-2</v>
      </c>
      <c r="R99" s="9">
        <f t="shared" si="81"/>
        <v>7.4022000000000004E-2</v>
      </c>
      <c r="S99" s="14">
        <f t="shared" si="82"/>
        <v>0.46248150808676769</v>
      </c>
      <c r="T99" s="2">
        <v>0.01</v>
      </c>
      <c r="U99" s="15">
        <f t="shared" si="83"/>
        <v>4.6248150808676771E-3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4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5"/>
        <v>5.0000000000000001E-3</v>
      </c>
      <c r="AT99" s="1">
        <f t="shared" si="93"/>
        <v>1.0114815080867676E-2</v>
      </c>
      <c r="AU99" s="9">
        <f t="shared" si="94"/>
        <v>28.47</v>
      </c>
      <c r="AV99" s="1">
        <f t="shared" si="86"/>
        <v>0.26</v>
      </c>
      <c r="AW99" s="1">
        <f t="shared" si="87"/>
        <v>3.6666666666666667E-2</v>
      </c>
      <c r="AX99" s="1">
        <f t="shared" si="95"/>
        <v>18.393526216402751</v>
      </c>
      <c r="AZ99" s="1">
        <f t="shared" si="88"/>
        <v>7.4999999999999997E-3</v>
      </c>
      <c r="BA99" s="1">
        <f t="shared" si="96"/>
        <v>3.7623121806278355</v>
      </c>
    </row>
    <row r="100" spans="3:54" x14ac:dyDescent="0.15">
      <c r="C100" s="7">
        <v>10</v>
      </c>
      <c r="D100" s="8">
        <v>10.2351772921613</v>
      </c>
      <c r="E100" s="10">
        <f t="shared" si="89"/>
        <v>17.495589347666701</v>
      </c>
      <c r="F100" s="7" t="s">
        <v>73</v>
      </c>
      <c r="G100" s="1">
        <v>11</v>
      </c>
      <c r="H100" s="9">
        <f t="shared" si="76"/>
        <v>10.2351772921613</v>
      </c>
      <c r="I100" s="9">
        <f t="shared" si="77"/>
        <v>283.3851772921613</v>
      </c>
      <c r="J100" s="9">
        <f t="shared" si="78"/>
        <v>6.3145528917339794E-2</v>
      </c>
      <c r="K100" s="9">
        <f t="shared" si="90"/>
        <v>28.47</v>
      </c>
      <c r="L100" s="9">
        <f t="shared" si="91"/>
        <v>0.28470000000000001</v>
      </c>
      <c r="M100" s="1" t="s">
        <v>75</v>
      </c>
      <c r="N100" s="9">
        <f>(O99-P99)*$C$22/100</f>
        <v>0.71458837539848408</v>
      </c>
      <c r="O100" s="9">
        <f t="shared" si="92"/>
        <v>0.32230991449465707</v>
      </c>
      <c r="P100" s="9">
        <f t="shared" si="79"/>
        <v>2.0352430026067684E-2</v>
      </c>
      <c r="Q100" s="13">
        <f t="shared" si="80"/>
        <v>5.2916318067775976E-3</v>
      </c>
      <c r="R100" s="9">
        <f t="shared" si="81"/>
        <v>7.4022000000000004E-2</v>
      </c>
      <c r="S100" s="14">
        <f t="shared" si="82"/>
        <v>7.1487284952819391E-2</v>
      </c>
      <c r="T100" s="2">
        <v>0.01</v>
      </c>
      <c r="U100" s="15">
        <f t="shared" si="83"/>
        <v>7.1487284952819396E-4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4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5"/>
        <v>5.0000000000000001E-3</v>
      </c>
      <c r="AT100" s="1">
        <f t="shared" si="93"/>
        <v>6.2048728495281936E-3</v>
      </c>
      <c r="AU100" s="9">
        <f t="shared" si="94"/>
        <v>28.47</v>
      </c>
      <c r="AV100" s="1">
        <f t="shared" si="86"/>
        <v>0.26</v>
      </c>
      <c r="AW100" s="1">
        <f t="shared" si="87"/>
        <v>3.6666666666666667E-2</v>
      </c>
      <c r="AX100" s="1">
        <f t="shared" si="95"/>
        <v>11.283398709198364</v>
      </c>
      <c r="AZ100" s="1">
        <f t="shared" si="88"/>
        <v>7.4999999999999997E-3</v>
      </c>
      <c r="BA100" s="1">
        <f t="shared" si="96"/>
        <v>2.3079679177905743</v>
      </c>
    </row>
    <row r="101" spans="3:54" x14ac:dyDescent="0.15">
      <c r="C101" s="7">
        <v>11</v>
      </c>
      <c r="D101" s="8">
        <v>2.6777516530000001</v>
      </c>
      <c r="E101" s="10">
        <f t="shared" si="89"/>
        <v>10.2351772921613</v>
      </c>
      <c r="F101" s="7" t="s">
        <v>75</v>
      </c>
      <c r="G101" s="1">
        <v>12</v>
      </c>
      <c r="H101" s="9">
        <f t="shared" si="76"/>
        <v>2.6777516530000001</v>
      </c>
      <c r="I101" s="9">
        <f t="shared" si="77"/>
        <v>275.82775165299995</v>
      </c>
      <c r="J101" s="9">
        <f t="shared" si="78"/>
        <v>2.4631873065554102E-2</v>
      </c>
      <c r="K101" s="9">
        <f t="shared" si="90"/>
        <v>28.47</v>
      </c>
      <c r="L101" s="9">
        <f t="shared" si="91"/>
        <v>0.28470000000000001</v>
      </c>
      <c r="M101" s="1" t="s">
        <v>73</v>
      </c>
      <c r="O101" s="9">
        <f t="shared" si="92"/>
        <v>0.58665748446858934</v>
      </c>
      <c r="P101" s="9">
        <f t="shared" si="79"/>
        <v>1.4450472690387571E-2</v>
      </c>
      <c r="Q101" s="13">
        <f t="shared" si="80"/>
        <v>3.7571228995007685E-3</v>
      </c>
      <c r="R101" s="9">
        <f t="shared" si="81"/>
        <v>7.4022000000000004E-2</v>
      </c>
      <c r="S101" s="14">
        <f t="shared" si="82"/>
        <v>5.0756841202625816E-2</v>
      </c>
      <c r="T101" s="2">
        <v>0.01</v>
      </c>
      <c r="U101" s="15">
        <f t="shared" si="83"/>
        <v>5.0756841202625818E-4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4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5"/>
        <v>5.0000000000000001E-3</v>
      </c>
      <c r="AT101" s="1">
        <f t="shared" si="93"/>
        <v>5.9975684120262586E-3</v>
      </c>
      <c r="AU101" s="9">
        <f t="shared" si="94"/>
        <v>28.47</v>
      </c>
      <c r="AV101" s="1">
        <f t="shared" si="86"/>
        <v>0.26</v>
      </c>
      <c r="AW101" s="1">
        <f t="shared" si="87"/>
        <v>3.6666666666666667E-2</v>
      </c>
      <c r="AX101" s="1">
        <f t="shared" si="95"/>
        <v>10.906421020977357</v>
      </c>
      <c r="AY101" s="1">
        <f>SUM(AX90:AX101)</f>
        <v>229.88908816452681</v>
      </c>
      <c r="AZ101" s="1">
        <f t="shared" si="88"/>
        <v>7.4999999999999997E-3</v>
      </c>
      <c r="BA101" s="1">
        <f t="shared" si="96"/>
        <v>2.2308588451999136</v>
      </c>
      <c r="BB101" s="1">
        <f>SUM(BA90:BA101)</f>
        <v>47.022768033653207</v>
      </c>
    </row>
    <row r="102" spans="3:54" x14ac:dyDescent="0.15">
      <c r="C102" s="7">
        <v>12</v>
      </c>
      <c r="D102" s="8">
        <v>-3.6381796783870999</v>
      </c>
      <c r="E102" s="10">
        <f t="shared" si="89"/>
        <v>2.6777516530000001</v>
      </c>
      <c r="F102" s="7" t="s">
        <v>73</v>
      </c>
    </row>
  </sheetData>
  <mergeCells count="65">
    <mergeCell ref="A89:B89"/>
    <mergeCell ref="A2:A4"/>
    <mergeCell ref="A5:A6"/>
    <mergeCell ref="E2:E4"/>
    <mergeCell ref="E5:E6"/>
    <mergeCell ref="AE88:AG88"/>
    <mergeCell ref="AH88:AJ88"/>
    <mergeCell ref="AK88:AM88"/>
    <mergeCell ref="AN88:AP88"/>
    <mergeCell ref="AQ88:AS88"/>
    <mergeCell ref="A73:B73"/>
    <mergeCell ref="S88:U88"/>
    <mergeCell ref="V88:X88"/>
    <mergeCell ref="Y88:AA88"/>
    <mergeCell ref="AB88:AD88"/>
    <mergeCell ref="AE72:AG72"/>
    <mergeCell ref="AH72:AJ72"/>
    <mergeCell ref="AK72:AM72"/>
    <mergeCell ref="AN72:AP72"/>
    <mergeCell ref="AQ72:AS72"/>
    <mergeCell ref="A57:B57"/>
    <mergeCell ref="S72:U72"/>
    <mergeCell ref="V72:X72"/>
    <mergeCell ref="Y72:AA72"/>
    <mergeCell ref="AB72:AD72"/>
    <mergeCell ref="AH40:AJ40"/>
    <mergeCell ref="AK40:AM40"/>
    <mergeCell ref="AN40:AP40"/>
    <mergeCell ref="A41:B41"/>
    <mergeCell ref="S56:U56"/>
    <mergeCell ref="S40:U40"/>
    <mergeCell ref="V40:X40"/>
    <mergeCell ref="Y40:AA40"/>
    <mergeCell ref="AB40:AD40"/>
    <mergeCell ref="AE40:AG40"/>
    <mergeCell ref="AE25:AG25"/>
    <mergeCell ref="AH25:AJ25"/>
    <mergeCell ref="AK25:AM25"/>
    <mergeCell ref="AN25:AP25"/>
    <mergeCell ref="A26:B26"/>
    <mergeCell ref="A11:B11"/>
    <mergeCell ref="S25:U25"/>
    <mergeCell ref="V25:X25"/>
    <mergeCell ref="Y25:AA25"/>
    <mergeCell ref="AB25:AD25"/>
    <mergeCell ref="G14:G15"/>
    <mergeCell ref="AJ1:AO1"/>
    <mergeCell ref="A7:B7"/>
    <mergeCell ref="A8:B8"/>
    <mergeCell ref="A9:B9"/>
    <mergeCell ref="A10:B10"/>
    <mergeCell ref="R10:S10"/>
    <mergeCell ref="U10:V10"/>
    <mergeCell ref="X10:Y10"/>
    <mergeCell ref="AA10:AB10"/>
    <mergeCell ref="AD10:AE10"/>
    <mergeCell ref="AG10:AH10"/>
    <mergeCell ref="AJ10:AN10"/>
    <mergeCell ref="G2:G4"/>
    <mergeCell ref="G5:G6"/>
    <mergeCell ref="R1:W1"/>
    <mergeCell ref="X1:Z1"/>
    <mergeCell ref="AA1:AC1"/>
    <mergeCell ref="AD1:AF1"/>
    <mergeCell ref="AG1:AI1"/>
  </mergeCells>
  <phoneticPr fontId="6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47.7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948.08497834357797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4149.5415700763697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0.28999999999999998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3.6219999999999999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1.01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(AV38+AV53+AY69+AY85+AY101+BB101+AG69)</f>
        <v>120419191.80692734</v>
      </c>
      <c r="J14" s="6" t="s">
        <v>21</v>
      </c>
      <c r="K14" s="6">
        <f>I14/(10000*1000)</f>
        <v>12.041919180692734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63963231.7792079</v>
      </c>
      <c r="J15" s="6" t="s">
        <v>21</v>
      </c>
      <c r="K15" s="6">
        <f>I15/(10000*1000)</f>
        <v>6.3963231779207899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12.041919180692734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8">
        <v>2.7554184128064501</v>
      </c>
      <c r="E27" s="7"/>
      <c r="F27" s="7"/>
      <c r="G27" s="1">
        <v>1</v>
      </c>
      <c r="H27" s="9">
        <f t="shared" ref="H27:H38" si="0">E28</f>
        <v>2.7554184128064501</v>
      </c>
      <c r="I27" s="9">
        <f t="shared" ref="I27:I38" si="1">H27+273.15</f>
        <v>275.90541841280645</v>
      </c>
      <c r="J27" s="9">
        <f t="shared" ref="J27:J38" si="2">EXP(($C$16*(I27-$C$14))/($C$17*I27*$C$14))</f>
        <v>2.487785871243587E-2</v>
      </c>
      <c r="K27" s="9">
        <f t="shared" ref="K27:K38" si="3">$B$27/12</f>
        <v>111.51561111111111</v>
      </c>
      <c r="L27" s="9">
        <f t="shared" ref="L27:L38" si="4">K27*$B$28/100</f>
        <v>1.1151561111111112</v>
      </c>
      <c r="M27" s="1" t="s">
        <v>73</v>
      </c>
      <c r="O27" s="9">
        <f>L27</f>
        <v>1.1151561111111112</v>
      </c>
      <c r="P27" s="9">
        <f t="shared" ref="P27:P38" si="5">O27*J27</f>
        <v>2.7742696174531661E-2</v>
      </c>
      <c r="Q27" s="13">
        <f t="shared" ref="Q27:Q38" si="6">P27*$B$29</f>
        <v>3.3291235409437991E-3</v>
      </c>
      <c r="R27" s="9">
        <f t="shared" ref="R27:R38" si="7">L27*$B$29</f>
        <v>0.13381873333333336</v>
      </c>
      <c r="S27" s="14">
        <f t="shared" ref="S27:S38" si="8">Q27/R27</f>
        <v>2.4877858712435866E-2</v>
      </c>
      <c r="T27" s="2">
        <v>0.01</v>
      </c>
      <c r="U27" s="15">
        <f t="shared" ref="U27:U38" si="9">S27*T27</f>
        <v>2.4877858712435869E-4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2.2148778587124357E-2</v>
      </c>
      <c r="AR27" s="9">
        <f t="shared" ref="AR27:AR38" si="15">$B$27/12</f>
        <v>111.51561111111111</v>
      </c>
      <c r="AS27" s="1">
        <f t="shared" ref="AS27:AS38" si="16">$B$29</f>
        <v>0.12</v>
      </c>
      <c r="AT27" s="1">
        <f>$E$2/12</f>
        <v>3.9750000000000001</v>
      </c>
      <c r="AU27" s="1">
        <f t="shared" ref="AU27:AU38" si="17">AT27*10000*AS27*0.67*AR27*AQ27</f>
        <v>7893.6639226491861</v>
      </c>
    </row>
    <row r="28" spans="1:47" x14ac:dyDescent="0.15">
      <c r="A28" s="1" t="s">
        <v>74</v>
      </c>
      <c r="B28" s="1">
        <v>1</v>
      </c>
      <c r="C28" s="7">
        <v>1</v>
      </c>
      <c r="D28" s="8">
        <v>1.9194412366774201</v>
      </c>
      <c r="E28" s="10">
        <f t="shared" ref="E28:E39" si="18">D27</f>
        <v>2.7554184128064501</v>
      </c>
      <c r="F28" s="7" t="s">
        <v>73</v>
      </c>
      <c r="G28" s="1">
        <v>2</v>
      </c>
      <c r="H28" s="9">
        <f t="shared" si="0"/>
        <v>1.9194412366774201</v>
      </c>
      <c r="I28" s="9">
        <f t="shared" si="1"/>
        <v>275.06944123667739</v>
      </c>
      <c r="J28" s="9">
        <f t="shared" si="2"/>
        <v>2.2347750195389145E-2</v>
      </c>
      <c r="K28" s="9">
        <f t="shared" si="3"/>
        <v>111.51561111111111</v>
      </c>
      <c r="L28" s="9">
        <f t="shared" si="4"/>
        <v>1.1151561111111112</v>
      </c>
      <c r="M28" s="1" t="s">
        <v>73</v>
      </c>
      <c r="O28" s="9">
        <f t="shared" ref="O28:O38" si="19">L28+O27-P27-N28</f>
        <v>2.2025695260476907</v>
      </c>
      <c r="P28" s="9">
        <f t="shared" si="5"/>
        <v>4.9222473556090461E-2</v>
      </c>
      <c r="Q28" s="13">
        <f t="shared" si="6"/>
        <v>5.9066968267308551E-3</v>
      </c>
      <c r="R28" s="9">
        <f t="shared" si="7"/>
        <v>0.13381873333333336</v>
      </c>
      <c r="S28" s="14">
        <f t="shared" si="8"/>
        <v>4.4139536218876584E-2</v>
      </c>
      <c r="T28" s="2">
        <v>0.01</v>
      </c>
      <c r="U28" s="15">
        <f t="shared" si="9"/>
        <v>4.4139536218876582E-4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2.2341395362188765E-2</v>
      </c>
      <c r="AR28" s="9">
        <f t="shared" si="15"/>
        <v>111.51561111111111</v>
      </c>
      <c r="AS28" s="1">
        <f t="shared" si="16"/>
        <v>0.12</v>
      </c>
      <c r="AT28" s="1">
        <f t="shared" ref="AT28:AT38" si="20">$E$2/12</f>
        <v>3.9750000000000001</v>
      </c>
      <c r="AU28" s="1">
        <f t="shared" si="17"/>
        <v>7962.3111431829102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4.5434292892142896</v>
      </c>
      <c r="E29" s="10">
        <f t="shared" si="18"/>
        <v>1.9194412366774201</v>
      </c>
      <c r="F29" s="7" t="s">
        <v>73</v>
      </c>
      <c r="G29" s="1">
        <v>3</v>
      </c>
      <c r="H29" s="9">
        <f t="shared" si="0"/>
        <v>4.5434292892142896</v>
      </c>
      <c r="I29" s="9">
        <f t="shared" si="1"/>
        <v>277.69342928921429</v>
      </c>
      <c r="J29" s="9">
        <f t="shared" si="2"/>
        <v>3.1224569833197689E-2</v>
      </c>
      <c r="K29" s="9">
        <f t="shared" si="3"/>
        <v>111.51561111111111</v>
      </c>
      <c r="L29" s="9">
        <f t="shared" si="4"/>
        <v>1.1151561111111112</v>
      </c>
      <c r="M29" s="1" t="s">
        <v>73</v>
      </c>
      <c r="O29" s="9">
        <f t="shared" si="19"/>
        <v>3.2685031636027113</v>
      </c>
      <c r="P29" s="9">
        <f t="shared" si="5"/>
        <v>0.10205760528194043</v>
      </c>
      <c r="Q29" s="13">
        <f t="shared" si="6"/>
        <v>1.2246912633832851E-2</v>
      </c>
      <c r="R29" s="9">
        <f t="shared" si="7"/>
        <v>0.13381873333333336</v>
      </c>
      <c r="S29" s="14">
        <f t="shared" si="8"/>
        <v>9.1518671031854903E-2</v>
      </c>
      <c r="T29" s="2">
        <v>0.01</v>
      </c>
      <c r="U29" s="15">
        <f t="shared" si="9"/>
        <v>9.15186710318549E-4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2.2815186710318548E-2</v>
      </c>
      <c r="AR29" s="9">
        <f t="shared" si="15"/>
        <v>111.51561111111111</v>
      </c>
      <c r="AS29" s="1">
        <f t="shared" si="16"/>
        <v>0.12</v>
      </c>
      <c r="AT29" s="1">
        <f t="shared" si="20"/>
        <v>3.9750000000000001</v>
      </c>
      <c r="AU29" s="1">
        <f t="shared" si="17"/>
        <v>8131.1669406655537</v>
      </c>
    </row>
    <row r="30" spans="1:47" x14ac:dyDescent="0.15">
      <c r="C30" s="7">
        <v>3</v>
      </c>
      <c r="D30" s="8">
        <v>9.6453490690645207</v>
      </c>
      <c r="E30" s="10">
        <f t="shared" si="18"/>
        <v>4.5434292892142896</v>
      </c>
      <c r="F30" s="7" t="s">
        <v>73</v>
      </c>
      <c r="G30" s="1">
        <v>4</v>
      </c>
      <c r="H30" s="9">
        <f t="shared" si="0"/>
        <v>9.6453490690645207</v>
      </c>
      <c r="I30" s="9">
        <f t="shared" si="1"/>
        <v>282.79534906906451</v>
      </c>
      <c r="J30" s="9">
        <f t="shared" si="2"/>
        <v>5.8778700380582964E-2</v>
      </c>
      <c r="K30" s="9">
        <f t="shared" si="3"/>
        <v>111.51561111111111</v>
      </c>
      <c r="L30" s="9">
        <f t="shared" si="4"/>
        <v>1.1151561111111112</v>
      </c>
      <c r="M30" s="1" t="s">
        <v>73</v>
      </c>
      <c r="O30" s="9">
        <f t="shared" si="19"/>
        <v>4.2816016694318826</v>
      </c>
      <c r="P30" s="9">
        <f t="shared" si="5"/>
        <v>0.25166698167654045</v>
      </c>
      <c r="Q30" s="13">
        <f t="shared" si="6"/>
        <v>3.0200037801184854E-2</v>
      </c>
      <c r="R30" s="9">
        <f t="shared" si="7"/>
        <v>0.13381873333333336</v>
      </c>
      <c r="S30" s="14">
        <f t="shared" si="8"/>
        <v>0.22567870020080533</v>
      </c>
      <c r="T30" s="2">
        <v>0.01</v>
      </c>
      <c r="U30" s="15">
        <f t="shared" si="9"/>
        <v>2.2567870020080531E-3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2.4156787002008052E-2</v>
      </c>
      <c r="AR30" s="9">
        <f t="shared" si="15"/>
        <v>111.51561111111111</v>
      </c>
      <c r="AS30" s="1">
        <f t="shared" si="16"/>
        <v>0.12</v>
      </c>
      <c r="AT30" s="1">
        <f t="shared" si="20"/>
        <v>3.9750000000000001</v>
      </c>
      <c r="AU30" s="1">
        <f t="shared" si="17"/>
        <v>8609.3035466850561</v>
      </c>
    </row>
    <row r="31" spans="1:47" x14ac:dyDescent="0.15">
      <c r="C31" s="7">
        <v>4</v>
      </c>
      <c r="D31" s="8">
        <v>14.7580085699667</v>
      </c>
      <c r="E31" s="10">
        <f t="shared" si="18"/>
        <v>9.6453490690645207</v>
      </c>
      <c r="F31" s="7" t="s">
        <v>73</v>
      </c>
      <c r="G31" s="1">
        <v>5</v>
      </c>
      <c r="H31" s="9">
        <f t="shared" si="0"/>
        <v>14.7580085699667</v>
      </c>
      <c r="I31" s="9">
        <f t="shared" si="1"/>
        <v>287.90800856996668</v>
      </c>
      <c r="J31" s="9">
        <f t="shared" si="2"/>
        <v>0.10833142813930011</v>
      </c>
      <c r="K31" s="9">
        <f t="shared" si="3"/>
        <v>111.51561111111111</v>
      </c>
      <c r="L31" s="9">
        <f t="shared" si="4"/>
        <v>1.1151561111111112</v>
      </c>
      <c r="M31" s="1" t="s">
        <v>75</v>
      </c>
      <c r="N31" s="9">
        <f>(O30-P30)*C22/100</f>
        <v>3.8284379533675752</v>
      </c>
      <c r="O31" s="9">
        <f t="shared" si="19"/>
        <v>1.3166528454988784</v>
      </c>
      <c r="P31" s="9">
        <f t="shared" si="5"/>
        <v>0.14263488311656675</v>
      </c>
      <c r="Q31" s="13">
        <f t="shared" si="6"/>
        <v>1.7116185973988007E-2</v>
      </c>
      <c r="R31" s="9">
        <f t="shared" si="7"/>
        <v>0.13381873333333336</v>
      </c>
      <c r="S31" s="14">
        <f t="shared" si="8"/>
        <v>0.12790575390780864</v>
      </c>
      <c r="T31" s="2">
        <v>0.01</v>
      </c>
      <c r="U31" s="15">
        <f t="shared" si="9"/>
        <v>1.2790575390780865E-3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3.0729057539078085E-2</v>
      </c>
      <c r="AR31" s="9">
        <f t="shared" si="15"/>
        <v>111.51561111111111</v>
      </c>
      <c r="AS31" s="1">
        <f t="shared" si="16"/>
        <v>0.12</v>
      </c>
      <c r="AT31" s="1">
        <f t="shared" si="20"/>
        <v>3.9750000000000001</v>
      </c>
      <c r="AU31" s="1">
        <f t="shared" si="17"/>
        <v>10951.613061599735</v>
      </c>
    </row>
    <row r="32" spans="1:47" x14ac:dyDescent="0.15">
      <c r="C32" s="7">
        <v>5</v>
      </c>
      <c r="D32" s="8">
        <v>20.936426382580599</v>
      </c>
      <c r="E32" s="10">
        <f t="shared" si="18"/>
        <v>14.7580085699667</v>
      </c>
      <c r="F32" s="7" t="s">
        <v>75</v>
      </c>
      <c r="G32" s="1">
        <v>6</v>
      </c>
      <c r="H32" s="9">
        <f t="shared" si="0"/>
        <v>20.936426382580599</v>
      </c>
      <c r="I32" s="9">
        <f t="shared" si="1"/>
        <v>294.08642638258056</v>
      </c>
      <c r="J32" s="9">
        <f t="shared" si="2"/>
        <v>0.2204554611839844</v>
      </c>
      <c r="K32" s="9">
        <f t="shared" si="3"/>
        <v>111.51561111111111</v>
      </c>
      <c r="L32" s="9">
        <f t="shared" si="4"/>
        <v>1.1151561111111112</v>
      </c>
      <c r="M32" s="1" t="s">
        <v>73</v>
      </c>
      <c r="O32" s="9">
        <f t="shared" si="19"/>
        <v>2.2891740734934229</v>
      </c>
      <c r="P32" s="9">
        <f t="shared" si="5"/>
        <v>0.50466092610241275</v>
      </c>
      <c r="Q32" s="13">
        <f t="shared" si="6"/>
        <v>6.0559311132289531E-2</v>
      </c>
      <c r="R32" s="9">
        <f t="shared" si="7"/>
        <v>0.13381873333333336</v>
      </c>
      <c r="S32" s="14">
        <f t="shared" si="8"/>
        <v>0.45254733491939736</v>
      </c>
      <c r="T32" s="2">
        <v>0.01</v>
      </c>
      <c r="U32" s="15">
        <f t="shared" si="9"/>
        <v>4.5254733491939736E-3</v>
      </c>
      <c r="V32" s="14"/>
      <c r="W32" s="2"/>
      <c r="X32" s="15"/>
      <c r="Y32" s="2">
        <v>0.05</v>
      </c>
      <c r="Z32" s="2">
        <v>0.21</v>
      </c>
      <c r="AA32" s="2">
        <f t="shared" si="10"/>
        <v>1.0500000000000001E-2</v>
      </c>
      <c r="AB32" s="2">
        <v>0.02</v>
      </c>
      <c r="AC32" s="2">
        <v>0.28999999999999998</v>
      </c>
      <c r="AD32" s="2">
        <f t="shared" si="11"/>
        <v>5.7999999999999996E-3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3.7525473349193976E-2</v>
      </c>
      <c r="AR32" s="9">
        <f t="shared" si="15"/>
        <v>111.51561111111111</v>
      </c>
      <c r="AS32" s="1">
        <f t="shared" si="16"/>
        <v>0.12</v>
      </c>
      <c r="AT32" s="1">
        <f t="shared" si="20"/>
        <v>3.9750000000000001</v>
      </c>
      <c r="AU32" s="1">
        <f t="shared" si="17"/>
        <v>13373.806324880703</v>
      </c>
    </row>
    <row r="33" spans="1:48" x14ac:dyDescent="0.15">
      <c r="C33" s="7">
        <v>6</v>
      </c>
      <c r="D33" s="8">
        <v>24.177441390666701</v>
      </c>
      <c r="E33" s="10">
        <f t="shared" si="18"/>
        <v>20.936426382580599</v>
      </c>
      <c r="F33" s="7" t="s">
        <v>73</v>
      </c>
      <c r="G33" s="1">
        <v>7</v>
      </c>
      <c r="H33" s="9">
        <f t="shared" si="0"/>
        <v>24.177441390666701</v>
      </c>
      <c r="I33" s="9">
        <f t="shared" si="1"/>
        <v>297.32744139066665</v>
      </c>
      <c r="J33" s="9">
        <f t="shared" si="2"/>
        <v>0.31626979900821933</v>
      </c>
      <c r="K33" s="9">
        <f t="shared" si="3"/>
        <v>111.51561111111111</v>
      </c>
      <c r="L33" s="9">
        <f t="shared" si="4"/>
        <v>1.1151561111111112</v>
      </c>
      <c r="M33" s="1" t="s">
        <v>73</v>
      </c>
      <c r="O33" s="9">
        <f t="shared" si="19"/>
        <v>2.8996692585021213</v>
      </c>
      <c r="P33" s="9">
        <f t="shared" si="5"/>
        <v>0.91707781357677831</v>
      </c>
      <c r="Q33" s="13">
        <f t="shared" si="6"/>
        <v>0.11004933762921339</v>
      </c>
      <c r="R33" s="9">
        <f t="shared" si="7"/>
        <v>0.13381873333333336</v>
      </c>
      <c r="S33" s="14">
        <f t="shared" si="8"/>
        <v>0.82237617176578692</v>
      </c>
      <c r="T33" s="2">
        <v>0.01</v>
      </c>
      <c r="U33" s="15">
        <f t="shared" si="9"/>
        <v>8.2237617176578702E-3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4.1223761717657875E-2</v>
      </c>
      <c r="AR33" s="9">
        <f t="shared" si="15"/>
        <v>111.51561111111111</v>
      </c>
      <c r="AS33" s="1">
        <f t="shared" si="16"/>
        <v>0.12</v>
      </c>
      <c r="AT33" s="1">
        <f t="shared" si="20"/>
        <v>3.9750000000000001</v>
      </c>
      <c r="AU33" s="1">
        <f t="shared" si="17"/>
        <v>14691.849455560028</v>
      </c>
    </row>
    <row r="34" spans="1:48" x14ac:dyDescent="0.15">
      <c r="C34" s="7">
        <v>7</v>
      </c>
      <c r="D34" s="8">
        <v>30.0242847964516</v>
      </c>
      <c r="E34" s="10">
        <f t="shared" si="18"/>
        <v>24.177441390666701</v>
      </c>
      <c r="F34" s="7" t="s">
        <v>73</v>
      </c>
      <c r="G34" s="1">
        <v>8</v>
      </c>
      <c r="H34" s="9">
        <f t="shared" si="0"/>
        <v>30.0242847964516</v>
      </c>
      <c r="I34" s="9">
        <f t="shared" si="1"/>
        <v>303.17428479645156</v>
      </c>
      <c r="J34" s="9">
        <f t="shared" si="2"/>
        <v>0.59475451716834615</v>
      </c>
      <c r="K34" s="9">
        <f t="shared" si="3"/>
        <v>111.51561111111111</v>
      </c>
      <c r="L34" s="9">
        <f t="shared" si="4"/>
        <v>1.1151561111111112</v>
      </c>
      <c r="M34" s="1" t="s">
        <v>73</v>
      </c>
      <c r="O34" s="9">
        <f t="shared" si="19"/>
        <v>3.0977475560364542</v>
      </c>
      <c r="P34" s="9">
        <f t="shared" si="5"/>
        <v>1.8423993519998856</v>
      </c>
      <c r="Q34" s="13">
        <f t="shared" si="6"/>
        <v>0.22108792223998627</v>
      </c>
      <c r="R34" s="9">
        <f t="shared" si="7"/>
        <v>0.13381873333333336</v>
      </c>
      <c r="S34" s="14">
        <f t="shared" si="8"/>
        <v>1.6521447837147831</v>
      </c>
      <c r="T34" s="2">
        <v>0.01</v>
      </c>
      <c r="U34" s="15">
        <f t="shared" si="9"/>
        <v>1.6521447837147832E-2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4.9521447837147833E-2</v>
      </c>
      <c r="AR34" s="9">
        <f t="shared" si="15"/>
        <v>111.51561111111111</v>
      </c>
      <c r="AS34" s="1">
        <f t="shared" si="16"/>
        <v>0.12</v>
      </c>
      <c r="AT34" s="1">
        <f t="shared" si="20"/>
        <v>3.9750000000000001</v>
      </c>
      <c r="AU34" s="1">
        <f t="shared" si="17"/>
        <v>17649.084560206436</v>
      </c>
    </row>
    <row r="35" spans="1:48" x14ac:dyDescent="0.15">
      <c r="C35" s="7">
        <v>8</v>
      </c>
      <c r="D35" s="8">
        <v>29.931429438064502</v>
      </c>
      <c r="E35" s="10">
        <f t="shared" si="18"/>
        <v>30.0242847964516</v>
      </c>
      <c r="F35" s="7" t="s">
        <v>73</v>
      </c>
      <c r="G35" s="1">
        <v>9</v>
      </c>
      <c r="H35" s="9">
        <f t="shared" si="0"/>
        <v>29.931429438064502</v>
      </c>
      <c r="I35" s="9">
        <f t="shared" si="1"/>
        <v>303.0814294380645</v>
      </c>
      <c r="J35" s="9">
        <f t="shared" si="2"/>
        <v>0.58893115317127254</v>
      </c>
      <c r="K35" s="9">
        <f t="shared" si="3"/>
        <v>111.51561111111111</v>
      </c>
      <c r="L35" s="9">
        <f t="shared" si="4"/>
        <v>1.1151561111111112</v>
      </c>
      <c r="M35" s="1" t="s">
        <v>73</v>
      </c>
      <c r="O35" s="9">
        <f t="shared" si="19"/>
        <v>2.3705043151476799</v>
      </c>
      <c r="P35" s="9">
        <f t="shared" si="5"/>
        <v>1.3960638399174008</v>
      </c>
      <c r="Q35" s="13">
        <f t="shared" si="6"/>
        <v>0.1675276607900881</v>
      </c>
      <c r="R35" s="9">
        <f t="shared" si="7"/>
        <v>0.13381873333333336</v>
      </c>
      <c r="S35" s="14">
        <f t="shared" si="8"/>
        <v>1.2518999142876961</v>
      </c>
      <c r="T35" s="2">
        <v>0.01</v>
      </c>
      <c r="U35" s="15">
        <f t="shared" si="9"/>
        <v>1.2518999142876961E-2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4.196899914287696E-2</v>
      </c>
      <c r="AR35" s="9">
        <f t="shared" si="15"/>
        <v>111.51561111111111</v>
      </c>
      <c r="AS35" s="1">
        <f t="shared" si="16"/>
        <v>0.12</v>
      </c>
      <c r="AT35" s="1">
        <f t="shared" si="20"/>
        <v>3.9750000000000001</v>
      </c>
      <c r="AU35" s="1">
        <f t="shared" si="17"/>
        <v>14957.446664639521</v>
      </c>
    </row>
    <row r="36" spans="1:48" x14ac:dyDescent="0.15">
      <c r="C36" s="7">
        <v>9</v>
      </c>
      <c r="D36" s="8">
        <v>23.271064351</v>
      </c>
      <c r="E36" s="10">
        <f t="shared" si="18"/>
        <v>29.931429438064502</v>
      </c>
      <c r="F36" s="7" t="s">
        <v>73</v>
      </c>
      <c r="G36" s="1">
        <v>10</v>
      </c>
      <c r="H36" s="9">
        <f t="shared" si="0"/>
        <v>23.271064351</v>
      </c>
      <c r="I36" s="9">
        <f t="shared" si="1"/>
        <v>296.42106435099998</v>
      </c>
      <c r="J36" s="9">
        <f t="shared" si="2"/>
        <v>0.28613446715903879</v>
      </c>
      <c r="K36" s="9">
        <f t="shared" si="3"/>
        <v>111.51561111111111</v>
      </c>
      <c r="L36" s="9">
        <f t="shared" si="4"/>
        <v>1.1151561111111112</v>
      </c>
      <c r="M36" s="1" t="s">
        <v>73</v>
      </c>
      <c r="O36" s="9">
        <f t="shared" si="19"/>
        <v>2.0895965863413903</v>
      </c>
      <c r="P36" s="9">
        <f t="shared" si="5"/>
        <v>0.59790560581014007</v>
      </c>
      <c r="Q36" s="13">
        <f t="shared" si="6"/>
        <v>7.1748672697216812E-2</v>
      </c>
      <c r="R36" s="9">
        <f t="shared" si="7"/>
        <v>0.13381873333333336</v>
      </c>
      <c r="S36" s="14">
        <f t="shared" si="8"/>
        <v>0.53616314330592074</v>
      </c>
      <c r="T36" s="2">
        <v>0.01</v>
      </c>
      <c r="U36" s="15">
        <f t="shared" si="9"/>
        <v>5.3616314330592078E-3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3.4811631433059202E-2</v>
      </c>
      <c r="AR36" s="9">
        <f t="shared" si="15"/>
        <v>111.51561111111111</v>
      </c>
      <c r="AS36" s="1">
        <f t="shared" si="16"/>
        <v>0.12</v>
      </c>
      <c r="AT36" s="1">
        <f t="shared" si="20"/>
        <v>3.9750000000000001</v>
      </c>
      <c r="AU36" s="1">
        <f t="shared" si="17"/>
        <v>12406.612764256126</v>
      </c>
    </row>
    <row r="37" spans="1:48" x14ac:dyDescent="0.15">
      <c r="C37" s="7">
        <v>10</v>
      </c>
      <c r="D37" s="8">
        <v>17.652963046128999</v>
      </c>
      <c r="E37" s="10">
        <f t="shared" si="18"/>
        <v>23.271064351</v>
      </c>
      <c r="F37" s="7" t="s">
        <v>73</v>
      </c>
      <c r="G37" s="1">
        <v>11</v>
      </c>
      <c r="H37" s="9">
        <f t="shared" si="0"/>
        <v>17.652963046128999</v>
      </c>
      <c r="I37" s="9">
        <f t="shared" si="1"/>
        <v>290.80296304612898</v>
      </c>
      <c r="J37" s="9">
        <f t="shared" si="2"/>
        <v>0.15169405608564418</v>
      </c>
      <c r="K37" s="9">
        <f t="shared" si="3"/>
        <v>111.51561111111111</v>
      </c>
      <c r="L37" s="9">
        <f t="shared" si="4"/>
        <v>1.1151561111111112</v>
      </c>
      <c r="M37" s="1" t="s">
        <v>75</v>
      </c>
      <c r="N37" s="9">
        <f>(O36-P36)*C22/100</f>
        <v>1.4171064315046877</v>
      </c>
      <c r="O37" s="9">
        <f t="shared" si="19"/>
        <v>1.1897406601376737</v>
      </c>
      <c r="P37" s="9">
        <f t="shared" si="5"/>
        <v>0.1804765864262956</v>
      </c>
      <c r="Q37" s="13">
        <f t="shared" si="6"/>
        <v>2.1657190371155471E-2</v>
      </c>
      <c r="R37" s="9">
        <f t="shared" si="7"/>
        <v>0.13381873333333336</v>
      </c>
      <c r="S37" s="14">
        <f t="shared" si="8"/>
        <v>0.1618397501731606</v>
      </c>
      <c r="T37" s="2">
        <v>0.01</v>
      </c>
      <c r="U37" s="15">
        <f t="shared" si="9"/>
        <v>1.6183975017316061E-3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2.5418397501731603E-2</v>
      </c>
      <c r="AR37" s="9">
        <f t="shared" si="15"/>
        <v>111.51561111111111</v>
      </c>
      <c r="AS37" s="1">
        <f t="shared" si="16"/>
        <v>0.12</v>
      </c>
      <c r="AT37" s="1">
        <f t="shared" si="20"/>
        <v>3.9750000000000001</v>
      </c>
      <c r="AU37" s="1">
        <f t="shared" si="17"/>
        <v>9058.9323714497987</v>
      </c>
    </row>
    <row r="38" spans="1:48" x14ac:dyDescent="0.15">
      <c r="C38" s="7">
        <v>11</v>
      </c>
      <c r="D38" s="8">
        <v>10.8125912659333</v>
      </c>
      <c r="E38" s="10">
        <f t="shared" si="18"/>
        <v>17.652963046128999</v>
      </c>
      <c r="F38" s="7" t="s">
        <v>75</v>
      </c>
      <c r="G38" s="1">
        <v>12</v>
      </c>
      <c r="H38" s="9">
        <f t="shared" si="0"/>
        <v>10.8125912659333</v>
      </c>
      <c r="I38" s="9">
        <f t="shared" si="1"/>
        <v>283.96259126593327</v>
      </c>
      <c r="J38" s="9">
        <f t="shared" si="2"/>
        <v>6.7715010121098762E-2</v>
      </c>
      <c r="K38" s="9">
        <f t="shared" si="3"/>
        <v>111.51561111111111</v>
      </c>
      <c r="L38" s="9">
        <f t="shared" si="4"/>
        <v>1.1151561111111112</v>
      </c>
      <c r="M38" s="1" t="s">
        <v>73</v>
      </c>
      <c r="O38" s="9">
        <f t="shared" si="19"/>
        <v>2.1244201848224895</v>
      </c>
      <c r="P38" s="9">
        <f t="shared" si="5"/>
        <v>0.14385513431672137</v>
      </c>
      <c r="Q38" s="13">
        <f t="shared" si="6"/>
        <v>1.7262616118006564E-2</v>
      </c>
      <c r="R38" s="9">
        <f t="shared" si="7"/>
        <v>0.13381873333333336</v>
      </c>
      <c r="S38" s="14">
        <f t="shared" si="8"/>
        <v>0.1289999963981617</v>
      </c>
      <c r="T38" s="2">
        <v>0.01</v>
      </c>
      <c r="U38" s="15">
        <f t="shared" si="9"/>
        <v>1.289999963981617E-3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1.4999999999999999E-2</v>
      </c>
      <c r="AO38" s="2">
        <v>0.38</v>
      </c>
      <c r="AP38" s="2">
        <f t="shared" si="13"/>
        <v>5.7000000000000002E-3</v>
      </c>
      <c r="AQ38" s="1">
        <f t="shared" si="14"/>
        <v>2.5089999963981615E-2</v>
      </c>
      <c r="AR38" s="9">
        <f t="shared" si="15"/>
        <v>111.51561111111111</v>
      </c>
      <c r="AS38" s="1">
        <f t="shared" si="16"/>
        <v>0.12</v>
      </c>
      <c r="AT38" s="1">
        <f t="shared" si="20"/>
        <v>3.9750000000000001</v>
      </c>
      <c r="AU38" s="1">
        <f t="shared" si="17"/>
        <v>8941.8938726528104</v>
      </c>
      <c r="AV38" s="1">
        <f>SUM(AU27:AU38)</f>
        <v>134627.68462842787</v>
      </c>
    </row>
    <row r="39" spans="1:48" x14ac:dyDescent="0.15">
      <c r="C39" s="7">
        <v>12</v>
      </c>
      <c r="D39" s="8">
        <v>3.6606331555806499</v>
      </c>
      <c r="E39" s="10">
        <f t="shared" si="18"/>
        <v>10.8125912659333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2.7554184128064501</v>
      </c>
      <c r="E42" s="7"/>
      <c r="F42" s="7"/>
      <c r="G42" s="1">
        <v>1</v>
      </c>
      <c r="H42" s="9">
        <f t="shared" ref="H42:H53" si="21">E43</f>
        <v>2.7554184128064501</v>
      </c>
      <c r="I42" s="9">
        <f t="shared" ref="I42:I53" si="22">H42+273.15</f>
        <v>275.90541841280645</v>
      </c>
      <c r="J42" s="9">
        <f t="shared" ref="J42:J53" si="23">EXP(($C$16*(I42-$C$14))/($C$17*I42*$C$14))</f>
        <v>2.487785871243587E-2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1.9178600425778399E-3</v>
      </c>
      <c r="Q42" s="13">
        <f t="shared" ref="Q42:Q53" si="27">P42*$B$44</f>
        <v>2.9726830659956518E-4</v>
      </c>
      <c r="R42" s="9">
        <f t="shared" ref="R42:R53" si="28">L42*$B$44</f>
        <v>1.1949111458333333E-2</v>
      </c>
      <c r="S42" s="14">
        <f t="shared" ref="S42:S53" si="29">Q42/R42</f>
        <v>2.487785871243587E-2</v>
      </c>
      <c r="T42" s="2">
        <v>0.01</v>
      </c>
      <c r="U42" s="15">
        <f t="shared" ref="U42:U53" si="30">S42*T42</f>
        <v>2.4877858712435869E-4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1.504877858712436E-2</v>
      </c>
      <c r="AR42" s="9">
        <f t="shared" ref="AR42:AR53" si="34">$B$42/12</f>
        <v>7.7091041666666671</v>
      </c>
      <c r="AS42" s="1">
        <f t="shared" ref="AS42:AS53" si="35">$B$44</f>
        <v>0.155</v>
      </c>
      <c r="AT42" s="1">
        <f>$E$5/12</f>
        <v>79.007081528631502</v>
      </c>
      <c r="AU42" s="1">
        <f t="shared" ref="AU42:AU53" si="36">AT42*10000*AS42*0.67*AR42*AQ42</f>
        <v>9518.7010392321881</v>
      </c>
    </row>
    <row r="43" spans="1:48" x14ac:dyDescent="0.15">
      <c r="A43" s="1" t="s">
        <v>74</v>
      </c>
      <c r="B43" s="1">
        <v>1</v>
      </c>
      <c r="C43" s="7">
        <v>1</v>
      </c>
      <c r="D43" s="8">
        <v>1.9194412366774201</v>
      </c>
      <c r="E43" s="10">
        <f t="shared" ref="E43:E54" si="37">D42</f>
        <v>2.7554184128064501</v>
      </c>
      <c r="F43" s="7" t="s">
        <v>73</v>
      </c>
      <c r="G43" s="1">
        <v>2</v>
      </c>
      <c r="H43" s="9">
        <f t="shared" si="21"/>
        <v>1.9194412366774201</v>
      </c>
      <c r="I43" s="9">
        <f t="shared" si="22"/>
        <v>275.06944123667739</v>
      </c>
      <c r="J43" s="9">
        <f t="shared" si="23"/>
        <v>2.2347750195389145E-2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0.15226422329075548</v>
      </c>
      <c r="P43" s="9">
        <f t="shared" si="26"/>
        <v>3.4027628257967571E-3</v>
      </c>
      <c r="Q43" s="13">
        <f t="shared" si="27"/>
        <v>5.2742823799849735E-4</v>
      </c>
      <c r="R43" s="9">
        <f t="shared" si="28"/>
        <v>1.1949111458333333E-2</v>
      </c>
      <c r="S43" s="14">
        <f t="shared" si="29"/>
        <v>4.4139536218876584E-2</v>
      </c>
      <c r="T43" s="2">
        <v>0.01</v>
      </c>
      <c r="U43" s="15">
        <f t="shared" si="30"/>
        <v>4.4139536218876582E-4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1.5241395362188766E-2</v>
      </c>
      <c r="AR43" s="9">
        <f t="shared" si="34"/>
        <v>7.7091041666666671</v>
      </c>
      <c r="AS43" s="1">
        <f t="shared" si="35"/>
        <v>0.155</v>
      </c>
      <c r="AT43" s="1">
        <f t="shared" ref="AT43:AT53" si="39">$E$5/12</f>
        <v>79.007081528631502</v>
      </c>
      <c r="AU43" s="1">
        <f t="shared" si="36"/>
        <v>9640.5356111454075</v>
      </c>
    </row>
    <row r="44" spans="1:48" x14ac:dyDescent="0.15">
      <c r="A44" s="1" t="s">
        <v>37</v>
      </c>
      <c r="B44" s="1">
        <f>I5</f>
        <v>0.155</v>
      </c>
      <c r="C44" s="7">
        <v>2</v>
      </c>
      <c r="D44" s="8">
        <v>4.5434292892142896</v>
      </c>
      <c r="E44" s="10">
        <f t="shared" si="37"/>
        <v>1.9194412366774201</v>
      </c>
      <c r="F44" s="7" t="s">
        <v>73</v>
      </c>
      <c r="G44" s="1">
        <v>3</v>
      </c>
      <c r="H44" s="9">
        <f t="shared" si="21"/>
        <v>4.5434292892142896</v>
      </c>
      <c r="I44" s="9">
        <f t="shared" si="22"/>
        <v>277.69342928921429</v>
      </c>
      <c r="J44" s="9">
        <f t="shared" si="23"/>
        <v>3.1224569833197689E-2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0.22595250213162538</v>
      </c>
      <c r="P44" s="9">
        <f t="shared" si="26"/>
        <v>7.0552696817946861E-3</v>
      </c>
      <c r="Q44" s="13">
        <f t="shared" si="27"/>
        <v>1.0935668006781763E-3</v>
      </c>
      <c r="R44" s="9">
        <f t="shared" si="28"/>
        <v>1.1949111458333333E-2</v>
      </c>
      <c r="S44" s="14">
        <f t="shared" si="29"/>
        <v>9.1518671031854903E-2</v>
      </c>
      <c r="T44" s="2">
        <v>0.01</v>
      </c>
      <c r="U44" s="15">
        <f t="shared" si="30"/>
        <v>9.15186710318549E-4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1.571518671031855E-2</v>
      </c>
      <c r="AR44" s="9">
        <f t="shared" si="34"/>
        <v>7.7091041666666671</v>
      </c>
      <c r="AS44" s="1">
        <f t="shared" si="35"/>
        <v>0.155</v>
      </c>
      <c r="AT44" s="1">
        <f t="shared" si="39"/>
        <v>79.007081528631502</v>
      </c>
      <c r="AU44" s="1">
        <f t="shared" si="36"/>
        <v>9940.219613518917</v>
      </c>
    </row>
    <row r="45" spans="1:48" x14ac:dyDescent="0.15">
      <c r="C45" s="7">
        <v>3</v>
      </c>
      <c r="D45" s="8">
        <v>9.6453490690645207</v>
      </c>
      <c r="E45" s="10">
        <f t="shared" si="37"/>
        <v>4.5434292892142896</v>
      </c>
      <c r="F45" s="7" t="s">
        <v>73</v>
      </c>
      <c r="G45" s="1">
        <v>4</v>
      </c>
      <c r="H45" s="9">
        <f t="shared" si="21"/>
        <v>9.6453490690645207</v>
      </c>
      <c r="I45" s="9">
        <f t="shared" si="22"/>
        <v>282.79534906906451</v>
      </c>
      <c r="J45" s="9">
        <f t="shared" si="23"/>
        <v>5.8778700380582964E-2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0.29598827411649731</v>
      </c>
      <c r="P45" s="9">
        <f t="shared" si="26"/>
        <v>1.7397806080459453E-2</v>
      </c>
      <c r="Q45" s="13">
        <f t="shared" si="27"/>
        <v>2.6966599424712153E-3</v>
      </c>
      <c r="R45" s="9">
        <f t="shared" si="28"/>
        <v>1.1949111458333333E-2</v>
      </c>
      <c r="S45" s="14">
        <f t="shared" si="29"/>
        <v>0.22567870020080527</v>
      </c>
      <c r="T45" s="2">
        <v>0.01</v>
      </c>
      <c r="U45" s="15">
        <f t="shared" si="30"/>
        <v>2.2567870020080527E-3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1.7056787002008054E-2</v>
      </c>
      <c r="AR45" s="9">
        <f t="shared" si="34"/>
        <v>7.7091041666666671</v>
      </c>
      <c r="AS45" s="1">
        <f t="shared" si="35"/>
        <v>0.155</v>
      </c>
      <c r="AT45" s="1">
        <f t="shared" si="39"/>
        <v>79.007081528631502</v>
      </c>
      <c r="AU45" s="1">
        <f t="shared" si="36"/>
        <v>10788.812874214855</v>
      </c>
    </row>
    <row r="46" spans="1:48" x14ac:dyDescent="0.15">
      <c r="C46" s="7">
        <v>4</v>
      </c>
      <c r="D46" s="8">
        <v>14.7580085699667</v>
      </c>
      <c r="E46" s="10">
        <f t="shared" si="37"/>
        <v>9.6453490690645207</v>
      </c>
      <c r="F46" s="7" t="s">
        <v>73</v>
      </c>
      <c r="G46" s="1">
        <v>5</v>
      </c>
      <c r="H46" s="9">
        <f t="shared" si="21"/>
        <v>14.7580085699667</v>
      </c>
      <c r="I46" s="9">
        <f t="shared" si="22"/>
        <v>287.90800856996668</v>
      </c>
      <c r="J46" s="9">
        <f t="shared" si="23"/>
        <v>0.10833142813930011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0.26466094463423601</v>
      </c>
      <c r="O46" s="9">
        <f t="shared" si="38"/>
        <v>9.1020565068468562E-2</v>
      </c>
      <c r="P46" s="9">
        <f t="shared" si="26"/>
        <v>9.8603878039132918E-3</v>
      </c>
      <c r="Q46" s="13">
        <f t="shared" si="27"/>
        <v>1.5283601096065602E-3</v>
      </c>
      <c r="R46" s="9">
        <f t="shared" si="28"/>
        <v>1.1949111458333333E-2</v>
      </c>
      <c r="S46" s="14">
        <f t="shared" si="29"/>
        <v>0.12790575390780867</v>
      </c>
      <c r="T46" s="2">
        <v>0.01</v>
      </c>
      <c r="U46" s="15">
        <f t="shared" si="30"/>
        <v>1.2790575390780868E-3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2.8379057539078087E-2</v>
      </c>
      <c r="AR46" s="9">
        <f t="shared" si="34"/>
        <v>7.7091041666666671</v>
      </c>
      <c r="AS46" s="1">
        <f t="shared" si="35"/>
        <v>0.155</v>
      </c>
      <c r="AT46" s="1">
        <f t="shared" si="39"/>
        <v>79.007081528631502</v>
      </c>
      <c r="AU46" s="1">
        <f t="shared" si="36"/>
        <v>17950.411252696325</v>
      </c>
    </row>
    <row r="47" spans="1:48" x14ac:dyDescent="0.15">
      <c r="C47" s="7">
        <v>5</v>
      </c>
      <c r="D47" s="8">
        <v>20.936426382580599</v>
      </c>
      <c r="E47" s="10">
        <f t="shared" si="37"/>
        <v>14.7580085699667</v>
      </c>
      <c r="F47" s="7" t="s">
        <v>75</v>
      </c>
      <c r="G47" s="1">
        <v>6</v>
      </c>
      <c r="H47" s="9">
        <f t="shared" si="21"/>
        <v>20.936426382580599</v>
      </c>
      <c r="I47" s="9">
        <f t="shared" si="22"/>
        <v>294.08642638258056</v>
      </c>
      <c r="J47" s="9">
        <f t="shared" si="23"/>
        <v>0.2204554611839844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0.15825121893122193</v>
      </c>
      <c r="P47" s="9">
        <f t="shared" si="26"/>
        <v>3.4887345452410214E-2</v>
      </c>
      <c r="Q47" s="13">
        <f t="shared" si="27"/>
        <v>5.4075385451235834E-3</v>
      </c>
      <c r="R47" s="9">
        <f t="shared" si="28"/>
        <v>1.1949111458333333E-2</v>
      </c>
      <c r="S47" s="14">
        <f t="shared" si="29"/>
        <v>0.45254733491939736</v>
      </c>
      <c r="T47" s="2">
        <v>0.01</v>
      </c>
      <c r="U47" s="15">
        <f t="shared" si="30"/>
        <v>4.5254733491939736E-3</v>
      </c>
      <c r="V47" s="14"/>
      <c r="W47" s="2"/>
      <c r="X47" s="15"/>
      <c r="Y47" s="2">
        <v>0.05</v>
      </c>
      <c r="Z47" s="2">
        <v>0.49</v>
      </c>
      <c r="AA47" s="2">
        <f t="shared" si="31"/>
        <v>2.4500000000000001E-2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0.02</v>
      </c>
      <c r="AO47" s="2">
        <v>0.5</v>
      </c>
      <c r="AP47" s="2">
        <f t="shared" si="32"/>
        <v>0.01</v>
      </c>
      <c r="AQ47" s="1">
        <f t="shared" si="33"/>
        <v>3.9025473349193977E-2</v>
      </c>
      <c r="AR47" s="9">
        <f t="shared" si="34"/>
        <v>7.7091041666666671</v>
      </c>
      <c r="AS47" s="1">
        <f t="shared" si="35"/>
        <v>0.155</v>
      </c>
      <c r="AT47" s="1">
        <f t="shared" si="39"/>
        <v>79.007081528631502</v>
      </c>
      <c r="AU47" s="1">
        <f t="shared" si="36"/>
        <v>24684.515861196185</v>
      </c>
    </row>
    <row r="48" spans="1:48" x14ac:dyDescent="0.15">
      <c r="C48" s="7">
        <v>6</v>
      </c>
      <c r="D48" s="8">
        <v>24.177441390666701</v>
      </c>
      <c r="E48" s="10">
        <f t="shared" si="37"/>
        <v>20.936426382580599</v>
      </c>
      <c r="F48" s="7" t="s">
        <v>73</v>
      </c>
      <c r="G48" s="1">
        <v>7</v>
      </c>
      <c r="H48" s="9">
        <f t="shared" si="21"/>
        <v>24.177441390666701</v>
      </c>
      <c r="I48" s="9">
        <f t="shared" si="22"/>
        <v>297.32744139066665</v>
      </c>
      <c r="J48" s="9">
        <f t="shared" si="23"/>
        <v>0.31626979900821933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0.20045491514547839</v>
      </c>
      <c r="P48" s="9">
        <f t="shared" si="26"/>
        <v>6.339783572327011E-2</v>
      </c>
      <c r="Q48" s="13">
        <f t="shared" si="27"/>
        <v>9.8266645371068665E-3</v>
      </c>
      <c r="R48" s="9">
        <f t="shared" si="28"/>
        <v>1.1949111458333333E-2</v>
      </c>
      <c r="S48" s="14">
        <f t="shared" si="29"/>
        <v>0.82237617176578692</v>
      </c>
      <c r="T48" s="2">
        <v>0.01</v>
      </c>
      <c r="U48" s="15">
        <f t="shared" si="30"/>
        <v>8.2237617176578702E-3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4.2723761717657877E-2</v>
      </c>
      <c r="AR48" s="9">
        <f t="shared" si="34"/>
        <v>7.7091041666666671</v>
      </c>
      <c r="AS48" s="1">
        <f t="shared" si="35"/>
        <v>0.155</v>
      </c>
      <c r="AT48" s="1">
        <f t="shared" si="39"/>
        <v>79.007081528631502</v>
      </c>
      <c r="AU48" s="1">
        <f t="shared" si="36"/>
        <v>27023.768919673435</v>
      </c>
    </row>
    <row r="49" spans="1:79" x14ac:dyDescent="0.15">
      <c r="C49" s="7">
        <v>7</v>
      </c>
      <c r="D49" s="8">
        <v>30.0242847964516</v>
      </c>
      <c r="E49" s="10">
        <f t="shared" si="37"/>
        <v>24.177441390666701</v>
      </c>
      <c r="F49" s="7" t="s">
        <v>73</v>
      </c>
      <c r="G49" s="1">
        <v>8</v>
      </c>
      <c r="H49" s="9">
        <f t="shared" si="21"/>
        <v>30.0242847964516</v>
      </c>
      <c r="I49" s="9">
        <f t="shared" si="22"/>
        <v>303.17428479645156</v>
      </c>
      <c r="J49" s="9">
        <f t="shared" si="23"/>
        <v>0.59475451716834615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0.21414812108887493</v>
      </c>
      <c r="P49" s="9">
        <f t="shared" si="26"/>
        <v>0.12736556236072233</v>
      </c>
      <c r="Q49" s="13">
        <f t="shared" si="27"/>
        <v>1.9741662165911961E-2</v>
      </c>
      <c r="R49" s="9">
        <f t="shared" si="28"/>
        <v>1.1949111458333333E-2</v>
      </c>
      <c r="S49" s="14">
        <f t="shared" si="29"/>
        <v>1.6521447837147831</v>
      </c>
      <c r="T49" s="2">
        <v>0.01</v>
      </c>
      <c r="U49" s="15">
        <f t="shared" si="30"/>
        <v>1.6521447837147832E-2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5.1021447837147835E-2</v>
      </c>
      <c r="AR49" s="9">
        <f t="shared" si="34"/>
        <v>7.7091041666666671</v>
      </c>
      <c r="AS49" s="1">
        <f t="shared" si="35"/>
        <v>0.155</v>
      </c>
      <c r="AT49" s="1">
        <f t="shared" si="39"/>
        <v>79.007081528631502</v>
      </c>
      <c r="AU49" s="1">
        <f t="shared" si="36"/>
        <v>32272.247593975222</v>
      </c>
    </row>
    <row r="50" spans="1:79" x14ac:dyDescent="0.15">
      <c r="C50" s="7">
        <v>8</v>
      </c>
      <c r="D50" s="8">
        <v>29.931429438064502</v>
      </c>
      <c r="E50" s="10">
        <f t="shared" si="37"/>
        <v>30.0242847964516</v>
      </c>
      <c r="F50" s="7" t="s">
        <v>73</v>
      </c>
      <c r="G50" s="1">
        <v>9</v>
      </c>
      <c r="H50" s="9">
        <f t="shared" si="21"/>
        <v>29.931429438064502</v>
      </c>
      <c r="I50" s="9">
        <f t="shared" si="22"/>
        <v>303.0814294380645</v>
      </c>
      <c r="J50" s="9">
        <f t="shared" si="23"/>
        <v>0.58893115317127254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0.1638736003948193</v>
      </c>
      <c r="P50" s="9">
        <f t="shared" si="26"/>
        <v>9.6510268454849224E-2</v>
      </c>
      <c r="Q50" s="13">
        <f t="shared" si="27"/>
        <v>1.4959091610501629E-2</v>
      </c>
      <c r="R50" s="9">
        <f t="shared" si="28"/>
        <v>1.1949111458333333E-2</v>
      </c>
      <c r="S50" s="14">
        <f t="shared" si="29"/>
        <v>1.2518999142876963</v>
      </c>
      <c r="T50" s="2">
        <v>0.01</v>
      </c>
      <c r="U50" s="15">
        <f t="shared" si="30"/>
        <v>1.2518999142876963E-2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3.9618999142876962E-2</v>
      </c>
      <c r="AR50" s="9">
        <f t="shared" si="34"/>
        <v>7.7091041666666671</v>
      </c>
      <c r="AS50" s="1">
        <f t="shared" si="35"/>
        <v>0.155</v>
      </c>
      <c r="AT50" s="1">
        <f t="shared" si="39"/>
        <v>79.007081528631502</v>
      </c>
      <c r="AU50" s="1">
        <f t="shared" si="36"/>
        <v>25059.934673854848</v>
      </c>
    </row>
    <row r="51" spans="1:79" x14ac:dyDescent="0.15">
      <c r="C51" s="7">
        <v>9</v>
      </c>
      <c r="D51" s="8">
        <v>23.271064351</v>
      </c>
      <c r="E51" s="10">
        <f t="shared" si="37"/>
        <v>29.931429438064502</v>
      </c>
      <c r="F51" s="7" t="s">
        <v>73</v>
      </c>
      <c r="G51" s="1">
        <v>10</v>
      </c>
      <c r="H51" s="9">
        <f t="shared" si="21"/>
        <v>23.271064351</v>
      </c>
      <c r="I51" s="9">
        <f t="shared" si="22"/>
        <v>296.42106435099998</v>
      </c>
      <c r="J51" s="9">
        <f t="shared" si="23"/>
        <v>0.28613446715903879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0.14445437360663674</v>
      </c>
      <c r="P51" s="9">
        <f t="shared" si="26"/>
        <v>4.1333375220727719E-2</v>
      </c>
      <c r="Q51" s="13">
        <f t="shared" si="27"/>
        <v>6.4066731592127965E-3</v>
      </c>
      <c r="R51" s="9">
        <f t="shared" si="28"/>
        <v>1.1949111458333333E-2</v>
      </c>
      <c r="S51" s="14">
        <f t="shared" si="29"/>
        <v>0.53616314330592085</v>
      </c>
      <c r="T51" s="2">
        <v>0.01</v>
      </c>
      <c r="U51" s="15">
        <f t="shared" si="30"/>
        <v>5.3616314330592087E-3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3.2461631433059204E-2</v>
      </c>
      <c r="AR51" s="9">
        <f t="shared" si="34"/>
        <v>7.7091041666666671</v>
      </c>
      <c r="AS51" s="1">
        <f t="shared" si="35"/>
        <v>0.155</v>
      </c>
      <c r="AT51" s="1">
        <f t="shared" si="39"/>
        <v>79.007081528631502</v>
      </c>
      <c r="AU51" s="1">
        <f t="shared" si="36"/>
        <v>20532.733807473585</v>
      </c>
    </row>
    <row r="52" spans="1:79" x14ac:dyDescent="0.15">
      <c r="C52" s="7">
        <v>10</v>
      </c>
      <c r="D52" s="8">
        <v>17.652963046128999</v>
      </c>
      <c r="E52" s="10">
        <f t="shared" si="37"/>
        <v>23.271064351</v>
      </c>
      <c r="F52" s="7" t="s">
        <v>73</v>
      </c>
      <c r="G52" s="1">
        <v>11</v>
      </c>
      <c r="H52" s="9">
        <f t="shared" si="21"/>
        <v>17.652963046128999</v>
      </c>
      <c r="I52" s="9">
        <f t="shared" si="22"/>
        <v>290.80296304612898</v>
      </c>
      <c r="J52" s="9">
        <f t="shared" si="23"/>
        <v>0.15169405608564418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9.7964948466613577E-2</v>
      </c>
      <c r="O52" s="9">
        <f t="shared" si="38"/>
        <v>8.2247091585962107E-2</v>
      </c>
      <c r="P52" s="9">
        <f t="shared" si="26"/>
        <v>1.247639492392205E-2</v>
      </c>
      <c r="Q52" s="13">
        <f t="shared" si="27"/>
        <v>1.9338412132079176E-3</v>
      </c>
      <c r="R52" s="9">
        <f t="shared" si="28"/>
        <v>1.1949111458333333E-2</v>
      </c>
      <c r="S52" s="14">
        <f t="shared" si="29"/>
        <v>0.16183975017316063</v>
      </c>
      <c r="T52" s="2">
        <v>0.01</v>
      </c>
      <c r="U52" s="15">
        <f t="shared" si="30"/>
        <v>1.6183975017316063E-3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1.6418397501731605E-2</v>
      </c>
      <c r="AR52" s="9">
        <f t="shared" si="34"/>
        <v>7.7091041666666671</v>
      </c>
      <c r="AS52" s="1">
        <f t="shared" si="35"/>
        <v>0.155</v>
      </c>
      <c r="AT52" s="1">
        <f t="shared" si="39"/>
        <v>79.007081528631502</v>
      </c>
      <c r="AU52" s="1">
        <f t="shared" si="36"/>
        <v>10385.016727933889</v>
      </c>
    </row>
    <row r="53" spans="1:79" x14ac:dyDescent="0.15">
      <c r="C53" s="7">
        <v>11</v>
      </c>
      <c r="D53" s="8">
        <v>10.8125912659333</v>
      </c>
      <c r="E53" s="10">
        <f t="shared" si="37"/>
        <v>17.652963046128999</v>
      </c>
      <c r="F53" s="7" t="s">
        <v>75</v>
      </c>
      <c r="G53" s="1">
        <v>12</v>
      </c>
      <c r="H53" s="9">
        <f t="shared" si="21"/>
        <v>10.8125912659333</v>
      </c>
      <c r="I53" s="9">
        <f t="shared" si="22"/>
        <v>283.96259126593327</v>
      </c>
      <c r="J53" s="9">
        <f t="shared" si="23"/>
        <v>6.7715010121098762E-2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0.14686173832870672</v>
      </c>
      <c r="P53" s="9">
        <f t="shared" si="26"/>
        <v>9.9447440973305344E-3</v>
      </c>
      <c r="Q53" s="13">
        <f t="shared" si="27"/>
        <v>1.5414353350862329E-3</v>
      </c>
      <c r="R53" s="9">
        <f t="shared" si="28"/>
        <v>1.1949111458333333E-2</v>
      </c>
      <c r="S53" s="14">
        <f t="shared" si="29"/>
        <v>0.12899999639816173</v>
      </c>
      <c r="T53" s="2">
        <v>0.01</v>
      </c>
      <c r="U53" s="15">
        <f t="shared" si="30"/>
        <v>1.2899999639816174E-3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1.6089999963981617E-2</v>
      </c>
      <c r="AR53" s="9">
        <f t="shared" si="34"/>
        <v>7.7091041666666671</v>
      </c>
      <c r="AS53" s="1">
        <f t="shared" si="35"/>
        <v>0.155</v>
      </c>
      <c r="AT53" s="1">
        <f t="shared" si="39"/>
        <v>79.007081528631502</v>
      </c>
      <c r="AU53" s="1">
        <f t="shared" si="36"/>
        <v>10177.297678459892</v>
      </c>
      <c r="AV53" s="1">
        <f>SUM(AU42:AU53)</f>
        <v>207974.19565337477</v>
      </c>
    </row>
    <row r="54" spans="1:79" x14ac:dyDescent="0.15">
      <c r="C54" s="7">
        <v>12</v>
      </c>
      <c r="D54" s="8">
        <v>3.6606331555806499</v>
      </c>
      <c r="E54" s="10">
        <f t="shared" si="37"/>
        <v>10.8125912659333</v>
      </c>
      <c r="F54" s="7" t="s">
        <v>73</v>
      </c>
    </row>
    <row r="56" spans="1:79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15">
      <c r="A58" s="1" t="s">
        <v>71</v>
      </c>
      <c r="B58" s="1">
        <f>F7</f>
        <v>122.786</v>
      </c>
      <c r="C58" s="7" t="s">
        <v>72</v>
      </c>
      <c r="D58" s="8">
        <v>2.7554184128064501</v>
      </c>
      <c r="E58" s="7"/>
      <c r="F58" s="7"/>
      <c r="G58" s="1">
        <v>1</v>
      </c>
      <c r="H58" s="9">
        <f t="shared" ref="H58:H69" si="40">E59</f>
        <v>2.7554184128064501</v>
      </c>
      <c r="I58" s="9">
        <f t="shared" ref="I58:I69" si="41">H58+273.15</f>
        <v>275.90541841280645</v>
      </c>
      <c r="J58" s="9">
        <f t="shared" ref="J58:J69" si="42">EXP(($C$16*(I58-$C$14))/($C$17*I58*$C$14))</f>
        <v>2.487785871243587E-2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6.8729687096965877E-2</v>
      </c>
      <c r="Q58" s="13">
        <f t="shared" ref="Q58:Q69" si="46">P58*$B$60</f>
        <v>1.9931609258120105E-2</v>
      </c>
      <c r="R58" s="9">
        <f t="shared" ref="R58:R69" si="47">L58*$B$60</f>
        <v>0.80117864999999977</v>
      </c>
      <c r="S58" s="14">
        <f t="shared" ref="S58:S69" si="48">Q58/R58</f>
        <v>2.4877858712435873E-2</v>
      </c>
      <c r="T58" s="2">
        <v>0.27</v>
      </c>
      <c r="U58" s="15">
        <f t="shared" ref="U58:U69" si="49">S58*T58</f>
        <v>6.7170218523576863E-3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0.22770511734591312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>$E$7/12</f>
        <v>345.79513083969749</v>
      </c>
      <c r="AF58" s="1">
        <f t="shared" ref="AF58:AF69" si="53">AE58*10000*AC58*AB58</f>
        <v>8056738.5411128355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15">
      <c r="A59" s="1" t="s">
        <v>74</v>
      </c>
      <c r="B59" s="1">
        <v>27</v>
      </c>
      <c r="C59" s="7">
        <v>1</v>
      </c>
      <c r="D59" s="8">
        <v>1.9194412366774201</v>
      </c>
      <c r="E59" s="10">
        <f t="shared" ref="E59:E70" si="54">D58</f>
        <v>2.7554184128064501</v>
      </c>
      <c r="F59" s="7" t="s">
        <v>73</v>
      </c>
      <c r="G59" s="1">
        <v>2</v>
      </c>
      <c r="H59" s="9">
        <f t="shared" si="40"/>
        <v>1.9194412366774201</v>
      </c>
      <c r="I59" s="9">
        <f t="shared" si="41"/>
        <v>275.06944123667739</v>
      </c>
      <c r="J59" s="9">
        <f t="shared" si="42"/>
        <v>2.2347750195389145E-2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5">L59+O58-P58-N59</f>
        <v>5.4566403129030325</v>
      </c>
      <c r="P59" s="9">
        <f t="shared" si="45"/>
        <v>0.12194363461884704</v>
      </c>
      <c r="Q59" s="13">
        <f t="shared" si="46"/>
        <v>3.536365403946564E-2</v>
      </c>
      <c r="R59" s="9">
        <f t="shared" si="47"/>
        <v>0.80117864999999977</v>
      </c>
      <c r="S59" s="14">
        <f t="shared" si="48"/>
        <v>4.4139536218876591E-2</v>
      </c>
      <c r="T59" s="2">
        <v>0.27</v>
      </c>
      <c r="U59" s="15">
        <f t="shared" si="49"/>
        <v>1.1917674779096681E-2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0.22871560420957851</v>
      </c>
      <c r="AC59" s="9">
        <f t="shared" si="51"/>
        <v>10.232166666666666</v>
      </c>
      <c r="AD59" s="1">
        <f t="shared" si="52"/>
        <v>0.28999999999999998</v>
      </c>
      <c r="AE59" s="16">
        <f t="shared" ref="AE59:AE69" si="56">$E$7/12</f>
        <v>345.79513083969749</v>
      </c>
      <c r="AF59" s="1">
        <f t="shared" si="53"/>
        <v>8092491.9249395747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15">
      <c r="A60" s="1" t="s">
        <v>37</v>
      </c>
      <c r="B60" s="1">
        <f>H7</f>
        <v>0.28999999999999998</v>
      </c>
      <c r="C60" s="7">
        <v>2</v>
      </c>
      <c r="D60" s="8">
        <v>4.5434292892142896</v>
      </c>
      <c r="E60" s="10">
        <f t="shared" si="54"/>
        <v>1.9194412366774201</v>
      </c>
      <c r="F60" s="7" t="s">
        <v>73</v>
      </c>
      <c r="G60" s="1">
        <v>3</v>
      </c>
      <c r="H60" s="9">
        <f t="shared" si="40"/>
        <v>4.5434292892142896</v>
      </c>
      <c r="I60" s="9">
        <f t="shared" si="41"/>
        <v>277.69342928921429</v>
      </c>
      <c r="J60" s="9">
        <f t="shared" si="42"/>
        <v>3.1224569833197689E-2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5"/>
        <v>8.0973816782841848</v>
      </c>
      <c r="P60" s="9">
        <f t="shared" si="45"/>
        <v>0.25283725967964005</v>
      </c>
      <c r="Q60" s="13">
        <f t="shared" si="46"/>
        <v>7.3322805307095604E-2</v>
      </c>
      <c r="R60" s="9">
        <f t="shared" si="47"/>
        <v>0.80117864999999977</v>
      </c>
      <c r="S60" s="14">
        <f t="shared" si="48"/>
        <v>9.1518671031854917E-2</v>
      </c>
      <c r="T60" s="2">
        <v>0.27</v>
      </c>
      <c r="U60" s="15">
        <f t="shared" si="49"/>
        <v>2.4710041178600831E-2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0.23120116100100216</v>
      </c>
      <c r="AC60" s="9">
        <f t="shared" si="51"/>
        <v>10.232166666666666</v>
      </c>
      <c r="AD60" s="1">
        <f t="shared" si="52"/>
        <v>0.28999999999999998</v>
      </c>
      <c r="AE60" s="16">
        <f t="shared" si="56"/>
        <v>345.79513083969749</v>
      </c>
      <c r="AF60" s="1">
        <f t="shared" si="53"/>
        <v>8180436.7257899065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15">
      <c r="C61" s="7">
        <v>3</v>
      </c>
      <c r="D61" s="8">
        <v>9.6453490690645207</v>
      </c>
      <c r="E61" s="10">
        <f t="shared" si="54"/>
        <v>4.5434292892142896</v>
      </c>
      <c r="F61" s="7" t="s">
        <v>73</v>
      </c>
      <c r="G61" s="1">
        <v>4</v>
      </c>
      <c r="H61" s="9">
        <f t="shared" si="40"/>
        <v>9.6453490690645207</v>
      </c>
      <c r="I61" s="9">
        <f t="shared" si="41"/>
        <v>282.79534906906451</v>
      </c>
      <c r="J61" s="9">
        <f t="shared" si="42"/>
        <v>5.8778700380582964E-2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5"/>
        <v>10.607229418604543</v>
      </c>
      <c r="P61" s="9">
        <f t="shared" si="45"/>
        <v>0.62347915986426172</v>
      </c>
      <c r="Q61" s="13">
        <f t="shared" si="46"/>
        <v>0.18080895636063588</v>
      </c>
      <c r="R61" s="9">
        <f t="shared" si="47"/>
        <v>0.80117864999999977</v>
      </c>
      <c r="S61" s="14">
        <f t="shared" si="48"/>
        <v>0.2256787002008053</v>
      </c>
      <c r="T61" s="2">
        <v>0.27</v>
      </c>
      <c r="U61" s="15">
        <f t="shared" si="49"/>
        <v>6.0933249054217438E-2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0.28703933029123446</v>
      </c>
      <c r="AC61" s="9">
        <f t="shared" si="51"/>
        <v>10.232166666666666</v>
      </c>
      <c r="AD61" s="1">
        <f t="shared" si="52"/>
        <v>0.28999999999999998</v>
      </c>
      <c r="AE61" s="16">
        <f t="shared" si="56"/>
        <v>345.79513083969749</v>
      </c>
      <c r="AF61" s="1">
        <f t="shared" si="53"/>
        <v>10156121.487860415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15">
      <c r="C62" s="7">
        <v>4</v>
      </c>
      <c r="D62" s="8">
        <v>14.7580085699667</v>
      </c>
      <c r="E62" s="10">
        <f t="shared" si="54"/>
        <v>9.6453490690645207</v>
      </c>
      <c r="F62" s="7" t="s">
        <v>73</v>
      </c>
      <c r="G62" s="1">
        <v>5</v>
      </c>
      <c r="H62" s="9">
        <f t="shared" si="40"/>
        <v>14.7580085699667</v>
      </c>
      <c r="I62" s="9">
        <f t="shared" si="41"/>
        <v>287.90800856996668</v>
      </c>
      <c r="J62" s="9">
        <f t="shared" si="42"/>
        <v>0.10833142813930011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9.4845627458032666</v>
      </c>
      <c r="O62" s="9">
        <f t="shared" si="55"/>
        <v>3.2618725129370141</v>
      </c>
      <c r="P62" s="9">
        <f t="shared" si="45"/>
        <v>0.35336330773479441</v>
      </c>
      <c r="Q62" s="13">
        <f t="shared" si="46"/>
        <v>0.10247535924309037</v>
      </c>
      <c r="R62" s="9">
        <f t="shared" si="47"/>
        <v>0.80117864999999977</v>
      </c>
      <c r="S62" s="14">
        <f t="shared" si="48"/>
        <v>0.1279057539078087</v>
      </c>
      <c r="T62" s="2">
        <v>0.27</v>
      </c>
      <c r="U62" s="15">
        <f t="shared" si="49"/>
        <v>3.4534553555108351E-2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0.28191006375575756</v>
      </c>
      <c r="AC62" s="9">
        <f t="shared" si="51"/>
        <v>10.232166666666666</v>
      </c>
      <c r="AD62" s="1">
        <f t="shared" si="52"/>
        <v>0.28999999999999998</v>
      </c>
      <c r="AE62" s="16">
        <f t="shared" si="56"/>
        <v>345.79513083969749</v>
      </c>
      <c r="AF62" s="1">
        <f t="shared" si="53"/>
        <v>9974636.0655488968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15">
      <c r="C63" s="7">
        <v>5</v>
      </c>
      <c r="D63" s="8">
        <v>20.936426382580599</v>
      </c>
      <c r="E63" s="10">
        <f t="shared" si="54"/>
        <v>14.7580085699667</v>
      </c>
      <c r="F63" s="7" t="s">
        <v>75</v>
      </c>
      <c r="G63" s="1">
        <v>6</v>
      </c>
      <c r="H63" s="9">
        <f t="shared" si="40"/>
        <v>20.936426382580599</v>
      </c>
      <c r="I63" s="9">
        <f t="shared" si="41"/>
        <v>294.08642638258056</v>
      </c>
      <c r="J63" s="9">
        <f t="shared" si="42"/>
        <v>0.2204554611839844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5"/>
        <v>5.6711942052022195</v>
      </c>
      <c r="P63" s="9">
        <f t="shared" si="45"/>
        <v>1.2502457339717952</v>
      </c>
      <c r="Q63" s="13">
        <f t="shared" si="46"/>
        <v>0.36257126285182056</v>
      </c>
      <c r="R63" s="9">
        <f t="shared" si="47"/>
        <v>0.80117864999999977</v>
      </c>
      <c r="S63" s="14">
        <f t="shared" si="48"/>
        <v>0.45254733491939741</v>
      </c>
      <c r="T63" s="2">
        <v>0.27</v>
      </c>
      <c r="U63" s="15">
        <f t="shared" si="49"/>
        <v>0.12218778042823732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0.3141410857372065</v>
      </c>
      <c r="AC63" s="9">
        <f t="shared" si="51"/>
        <v>10.232166666666666</v>
      </c>
      <c r="AD63" s="1">
        <f t="shared" si="52"/>
        <v>0.28999999999999998</v>
      </c>
      <c r="AE63" s="16">
        <f t="shared" si="56"/>
        <v>345.79513083969749</v>
      </c>
      <c r="AF63" s="1">
        <f t="shared" si="53"/>
        <v>11115044.854091458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15">
      <c r="C64" s="7">
        <v>6</v>
      </c>
      <c r="D64" s="8">
        <v>24.177441390666701</v>
      </c>
      <c r="E64" s="10">
        <f t="shared" si="54"/>
        <v>20.936426382580599</v>
      </c>
      <c r="F64" s="7" t="s">
        <v>73</v>
      </c>
      <c r="G64" s="1">
        <v>7</v>
      </c>
      <c r="H64" s="9">
        <f t="shared" si="40"/>
        <v>24.177441390666701</v>
      </c>
      <c r="I64" s="9">
        <f t="shared" si="41"/>
        <v>297.32744139066665</v>
      </c>
      <c r="J64" s="9">
        <f t="shared" si="42"/>
        <v>0.31626979900821933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5"/>
        <v>7.183633471230424</v>
      </c>
      <c r="P64" s="9">
        <f t="shared" si="45"/>
        <v>2.271966314094763</v>
      </c>
      <c r="Q64" s="13">
        <f t="shared" si="46"/>
        <v>0.65887023108748122</v>
      </c>
      <c r="R64" s="9">
        <f t="shared" si="47"/>
        <v>0.80117864999999977</v>
      </c>
      <c r="S64" s="14">
        <f t="shared" si="48"/>
        <v>0.82237617176578703</v>
      </c>
      <c r="T64" s="2">
        <v>0.27</v>
      </c>
      <c r="U64" s="15">
        <f t="shared" si="49"/>
        <v>0.22204156637676251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0.33354267634700496</v>
      </c>
      <c r="AC64" s="9">
        <f t="shared" si="51"/>
        <v>10.232166666666666</v>
      </c>
      <c r="AD64" s="1">
        <f t="shared" si="52"/>
        <v>0.28999999999999998</v>
      </c>
      <c r="AE64" s="16">
        <f t="shared" si="56"/>
        <v>345.79513083969749</v>
      </c>
      <c r="AF64" s="1">
        <f t="shared" si="53"/>
        <v>11801518.415365867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15">
      <c r="C65" s="7">
        <v>7</v>
      </c>
      <c r="D65" s="8">
        <v>30.0242847964516</v>
      </c>
      <c r="E65" s="10">
        <f t="shared" si="54"/>
        <v>24.177441390666701</v>
      </c>
      <c r="F65" s="7" t="s">
        <v>73</v>
      </c>
      <c r="G65" s="1">
        <v>8</v>
      </c>
      <c r="H65" s="9">
        <f t="shared" si="40"/>
        <v>30.0242847964516</v>
      </c>
      <c r="I65" s="9">
        <f t="shared" si="41"/>
        <v>303.17428479645156</v>
      </c>
      <c r="J65" s="9">
        <f t="shared" si="42"/>
        <v>0.59475451716834615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5"/>
        <v>7.6743521571356599</v>
      </c>
      <c r="P65" s="9">
        <f t="shared" si="45"/>
        <v>4.5643556117970752</v>
      </c>
      <c r="Q65" s="13">
        <f t="shared" si="46"/>
        <v>1.3236631274211517</v>
      </c>
      <c r="R65" s="9">
        <f t="shared" si="47"/>
        <v>0.80117864999999977</v>
      </c>
      <c r="S65" s="14">
        <f t="shared" si="48"/>
        <v>1.6521447837147833</v>
      </c>
      <c r="T65" s="2">
        <v>0.27</v>
      </c>
      <c r="U65" s="15">
        <f t="shared" si="49"/>
        <v>0.44607909160299153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0.37707316749846126</v>
      </c>
      <c r="AC65" s="9">
        <f t="shared" si="51"/>
        <v>10.232166666666666</v>
      </c>
      <c r="AD65" s="1">
        <f t="shared" si="52"/>
        <v>0.28999999999999998</v>
      </c>
      <c r="AE65" s="16">
        <f t="shared" si="56"/>
        <v>345.79513083969749</v>
      </c>
      <c r="AF65" s="1">
        <f t="shared" si="53"/>
        <v>13341728.797378188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15">
      <c r="C66" s="7">
        <v>8</v>
      </c>
      <c r="D66" s="8">
        <v>29.931429438064502</v>
      </c>
      <c r="E66" s="10">
        <f t="shared" si="54"/>
        <v>30.0242847964516</v>
      </c>
      <c r="F66" s="7" t="s">
        <v>73</v>
      </c>
      <c r="G66" s="1">
        <v>9</v>
      </c>
      <c r="H66" s="9">
        <f t="shared" si="40"/>
        <v>29.931429438064502</v>
      </c>
      <c r="I66" s="9">
        <f t="shared" si="41"/>
        <v>303.0814294380645</v>
      </c>
      <c r="J66" s="9">
        <f t="shared" si="42"/>
        <v>0.58893115317127254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5"/>
        <v>5.8726815453385841</v>
      </c>
      <c r="P66" s="9">
        <f t="shared" si="45"/>
        <v>3.4586051147039032</v>
      </c>
      <c r="Q66" s="13">
        <f t="shared" si="46"/>
        <v>1.0029954832641319</v>
      </c>
      <c r="R66" s="9">
        <f t="shared" si="47"/>
        <v>0.80117864999999977</v>
      </c>
      <c r="S66" s="14">
        <f t="shared" si="48"/>
        <v>1.2518999142876963</v>
      </c>
      <c r="T66" s="2">
        <v>0.27</v>
      </c>
      <c r="U66" s="15">
        <f t="shared" si="49"/>
        <v>0.338012976857678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0.3408759214034468</v>
      </c>
      <c r="AC66" s="9">
        <f t="shared" si="51"/>
        <v>10.232166666666666</v>
      </c>
      <c r="AD66" s="1">
        <f t="shared" si="52"/>
        <v>0.28999999999999998</v>
      </c>
      <c r="AE66" s="16">
        <f t="shared" si="56"/>
        <v>345.79513083969749</v>
      </c>
      <c r="AF66" s="1">
        <f t="shared" si="53"/>
        <v>12060985.742083462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15">
      <c r="C67" s="7">
        <v>9</v>
      </c>
      <c r="D67" s="8">
        <v>23.271064351</v>
      </c>
      <c r="E67" s="10">
        <f t="shared" si="54"/>
        <v>29.931429438064502</v>
      </c>
      <c r="F67" s="7" t="s">
        <v>73</v>
      </c>
      <c r="G67" s="1">
        <v>10</v>
      </c>
      <c r="H67" s="9">
        <f t="shared" si="40"/>
        <v>23.271064351</v>
      </c>
      <c r="I67" s="9">
        <f t="shared" si="41"/>
        <v>296.42106435099998</v>
      </c>
      <c r="J67" s="9">
        <f t="shared" si="42"/>
        <v>0.28613446715903879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5"/>
        <v>5.1767614306346807</v>
      </c>
      <c r="P67" s="9">
        <f t="shared" si="45"/>
        <v>1.4812498735641177</v>
      </c>
      <c r="Q67" s="13">
        <f t="shared" si="46"/>
        <v>0.4295624633335941</v>
      </c>
      <c r="R67" s="9">
        <f t="shared" si="47"/>
        <v>0.80117864999999977</v>
      </c>
      <c r="S67" s="14">
        <f t="shared" si="48"/>
        <v>0.53616314330592085</v>
      </c>
      <c r="T67" s="2">
        <v>0.27</v>
      </c>
      <c r="U67" s="15">
        <f t="shared" si="49"/>
        <v>0.14476404869259865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0.30332765466097189</v>
      </c>
      <c r="AC67" s="9">
        <f t="shared" si="51"/>
        <v>10.232166666666666</v>
      </c>
      <c r="AD67" s="1">
        <f t="shared" si="52"/>
        <v>0.28999999999999998</v>
      </c>
      <c r="AE67" s="16">
        <f t="shared" si="56"/>
        <v>345.79513083969749</v>
      </c>
      <c r="AF67" s="1">
        <f t="shared" si="53"/>
        <v>10732440.422847085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15">
      <c r="C68" s="7">
        <v>10</v>
      </c>
      <c r="D68" s="8">
        <v>17.652963046128999</v>
      </c>
      <c r="E68" s="10">
        <f t="shared" si="54"/>
        <v>23.271064351</v>
      </c>
      <c r="F68" s="7" t="s">
        <v>73</v>
      </c>
      <c r="G68" s="1">
        <v>11</v>
      </c>
      <c r="H68" s="9">
        <f t="shared" si="40"/>
        <v>17.652963046128999</v>
      </c>
      <c r="I68" s="9">
        <f t="shared" si="41"/>
        <v>290.80296304612898</v>
      </c>
      <c r="J68" s="9">
        <f t="shared" si="42"/>
        <v>0.15169405608564418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3.510735979217035</v>
      </c>
      <c r="O68" s="9">
        <f t="shared" si="55"/>
        <v>2.9474605778535272</v>
      </c>
      <c r="P68" s="9">
        <f t="shared" si="45"/>
        <v>0.44711225020713818</v>
      </c>
      <c r="Q68" s="13">
        <f t="shared" si="46"/>
        <v>0.12966255256007006</v>
      </c>
      <c r="R68" s="9">
        <f t="shared" si="47"/>
        <v>0.80117864999999977</v>
      </c>
      <c r="S68" s="14">
        <f t="shared" si="48"/>
        <v>0.16183975017316063</v>
      </c>
      <c r="T68" s="2">
        <v>0.27</v>
      </c>
      <c r="U68" s="15">
        <f t="shared" si="49"/>
        <v>4.3696732546753374E-2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0.2348902751338342</v>
      </c>
      <c r="AC68" s="9">
        <f t="shared" si="51"/>
        <v>10.232166666666666</v>
      </c>
      <c r="AD68" s="1">
        <f t="shared" si="52"/>
        <v>0.28999999999999998</v>
      </c>
      <c r="AE68" s="16">
        <f t="shared" si="56"/>
        <v>345.79513083969749</v>
      </c>
      <c r="AF68" s="1">
        <f t="shared" si="53"/>
        <v>8310966.1946177855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15">
      <c r="C69" s="7">
        <v>11</v>
      </c>
      <c r="D69" s="8">
        <v>10.8125912659333</v>
      </c>
      <c r="E69" s="10">
        <f t="shared" si="54"/>
        <v>17.652963046128999</v>
      </c>
      <c r="F69" s="7" t="s">
        <v>75</v>
      </c>
      <c r="G69" s="1">
        <v>12</v>
      </c>
      <c r="H69" s="9">
        <f t="shared" si="40"/>
        <v>10.8125912659333</v>
      </c>
      <c r="I69" s="9">
        <f t="shared" si="41"/>
        <v>283.96259126593327</v>
      </c>
      <c r="J69" s="9">
        <f t="shared" si="42"/>
        <v>6.7715010121098762E-2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5"/>
        <v>5.2630333276463883</v>
      </c>
      <c r="P69" s="9">
        <f t="shared" si="45"/>
        <v>0.35638635504925525</v>
      </c>
      <c r="Q69" s="13">
        <f t="shared" si="46"/>
        <v>0.10335204296428402</v>
      </c>
      <c r="R69" s="9">
        <f t="shared" si="47"/>
        <v>0.80117864999999977</v>
      </c>
      <c r="S69" s="14">
        <f t="shared" si="48"/>
        <v>0.1289999963981617</v>
      </c>
      <c r="T69" s="2">
        <v>0.27</v>
      </c>
      <c r="U69" s="15">
        <f t="shared" si="49"/>
        <v>3.4829999027503659E-2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0.23316746881104397</v>
      </c>
      <c r="AC69" s="9">
        <f t="shared" si="51"/>
        <v>10.232166666666666</v>
      </c>
      <c r="AD69" s="1">
        <f t="shared" si="52"/>
        <v>0.28999999999999998</v>
      </c>
      <c r="AE69" s="16">
        <f t="shared" si="56"/>
        <v>345.79513083969749</v>
      </c>
      <c r="AF69" s="1">
        <f t="shared" si="53"/>
        <v>8250009.2856932878</v>
      </c>
      <c r="AG69" s="1">
        <f>SUM(AF58:AF69)</f>
        <v>120073118.45732874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15">
      <c r="C70" s="7">
        <v>12</v>
      </c>
      <c r="D70" s="8">
        <v>3.6606331555806499</v>
      </c>
      <c r="E70" s="10">
        <f t="shared" si="54"/>
        <v>10.8125912659333</v>
      </c>
      <c r="F70" s="7" t="s">
        <v>73</v>
      </c>
    </row>
    <row r="72" spans="1:79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9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9" x14ac:dyDescent="0.15">
      <c r="A74" s="1" t="s">
        <v>71</v>
      </c>
      <c r="B74" s="1">
        <f>F8</f>
        <v>625.46400000000006</v>
      </c>
      <c r="C74" s="7" t="s">
        <v>72</v>
      </c>
      <c r="D74" s="8">
        <v>2.7554184128064501</v>
      </c>
      <c r="E74" s="7"/>
      <c r="F74" s="7"/>
      <c r="G74" s="1">
        <v>1</v>
      </c>
      <c r="H74" s="9">
        <f t="shared" ref="H74:H85" si="57">E75</f>
        <v>2.7554184128064501</v>
      </c>
      <c r="I74" s="9">
        <f t="shared" ref="I74:I85" si="58">H74+273.15</f>
        <v>275.90541841280645</v>
      </c>
      <c r="J74" s="9">
        <f t="shared" ref="J74:J85" si="59">EXP(($C$16*(I74-$C$14))/($C$17*I74*$C$14))</f>
        <v>2.487785871243587E-2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1.2966837518095825E-2</v>
      </c>
      <c r="Q74" s="13">
        <f t="shared" ref="Q74:Q85" si="63">P74*$B$76</f>
        <v>3.3713777547049145E-3</v>
      </c>
      <c r="R74" s="9">
        <f t="shared" ref="R74:R85" si="64">L74*$B$76</f>
        <v>0.1355172</v>
      </c>
      <c r="S74" s="14">
        <f t="shared" ref="S74:S85" si="65">Q74/R74</f>
        <v>2.487785871243587E-2</v>
      </c>
      <c r="T74" s="2">
        <v>0.01</v>
      </c>
      <c r="U74" s="15">
        <f t="shared" ref="U74:U85" si="66">S74*T74</f>
        <v>2.4877858712435869E-4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5.7387785871243586E-3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2.4166666666666666E-2</v>
      </c>
      <c r="AX74" s="1">
        <f t="shared" ref="AX74:AX85" si="72">AW74*10000*AV74*0.67*AU74*AT74</f>
        <v>12.592311069815974</v>
      </c>
    </row>
    <row r="75" spans="1:79" x14ac:dyDescent="0.15">
      <c r="A75" s="1" t="s">
        <v>74</v>
      </c>
      <c r="B75" s="1">
        <v>1</v>
      </c>
      <c r="C75" s="7">
        <v>1</v>
      </c>
      <c r="D75" s="8">
        <v>1.9194412366774201</v>
      </c>
      <c r="E75" s="10">
        <f t="shared" ref="E75:E86" si="73">D74</f>
        <v>2.7554184128064501</v>
      </c>
      <c r="F75" s="7" t="s">
        <v>73</v>
      </c>
      <c r="G75" s="1">
        <v>2</v>
      </c>
      <c r="H75" s="9">
        <f t="shared" si="57"/>
        <v>1.9194412366774201</v>
      </c>
      <c r="I75" s="9">
        <f t="shared" si="58"/>
        <v>275.06944123667739</v>
      </c>
      <c r="J75" s="9">
        <f t="shared" si="59"/>
        <v>2.2347750195389145E-2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1.0294731624819042</v>
      </c>
      <c r="P75" s="9">
        <f t="shared" si="62"/>
        <v>2.3006409068002855E-2</v>
      </c>
      <c r="Q75" s="13">
        <f t="shared" si="63"/>
        <v>5.9816663576807427E-3</v>
      </c>
      <c r="R75" s="9">
        <f t="shared" si="64"/>
        <v>0.1355172</v>
      </c>
      <c r="S75" s="14">
        <f t="shared" si="65"/>
        <v>4.4139536218876591E-2</v>
      </c>
      <c r="T75" s="2">
        <v>0.01</v>
      </c>
      <c r="U75" s="15">
        <f t="shared" si="66"/>
        <v>4.4139536218876593E-4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5.9313953621887659E-3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2.4166666666666666E-2</v>
      </c>
      <c r="AX75" s="1">
        <f t="shared" si="72"/>
        <v>13.014960299447811</v>
      </c>
    </row>
    <row r="76" spans="1:79" x14ac:dyDescent="0.15">
      <c r="A76" s="1" t="s">
        <v>37</v>
      </c>
      <c r="B76" s="1">
        <f>H8</f>
        <v>0.26</v>
      </c>
      <c r="C76" s="7">
        <v>2</v>
      </c>
      <c r="D76" s="8">
        <v>4.5434292892142896</v>
      </c>
      <c r="E76" s="10">
        <f t="shared" si="73"/>
        <v>1.9194412366774201</v>
      </c>
      <c r="F76" s="7" t="s">
        <v>73</v>
      </c>
      <c r="G76" s="1">
        <v>3</v>
      </c>
      <c r="H76" s="9">
        <f t="shared" si="57"/>
        <v>4.5434292892142896</v>
      </c>
      <c r="I76" s="9">
        <f t="shared" si="58"/>
        <v>277.69342928921429</v>
      </c>
      <c r="J76" s="9">
        <f t="shared" si="59"/>
        <v>3.1224569833197689E-2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1.5276867534139014</v>
      </c>
      <c r="P76" s="9">
        <f t="shared" si="62"/>
        <v>4.770136171522342E-2</v>
      </c>
      <c r="Q76" s="13">
        <f t="shared" si="63"/>
        <v>1.2402354045958089E-2</v>
      </c>
      <c r="R76" s="9">
        <f t="shared" si="64"/>
        <v>0.1355172</v>
      </c>
      <c r="S76" s="14">
        <f t="shared" si="65"/>
        <v>9.1518671031854917E-2</v>
      </c>
      <c r="T76" s="2">
        <v>0.01</v>
      </c>
      <c r="U76" s="15">
        <f t="shared" si="66"/>
        <v>9.1518671031854922E-4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6.405186710318549E-3</v>
      </c>
      <c r="AU76" s="9">
        <f t="shared" si="70"/>
        <v>52.122000000000007</v>
      </c>
      <c r="AV76" s="1">
        <f t="shared" si="71"/>
        <v>0.26</v>
      </c>
      <c r="AW76" s="1">
        <f t="shared" si="75"/>
        <v>2.4166666666666666E-2</v>
      </c>
      <c r="AX76" s="1">
        <f t="shared" si="72"/>
        <v>14.054576647641383</v>
      </c>
    </row>
    <row r="77" spans="1:79" x14ac:dyDescent="0.15">
      <c r="C77" s="7">
        <v>3</v>
      </c>
      <c r="D77" s="8">
        <v>9.6453490690645207</v>
      </c>
      <c r="E77" s="10">
        <f t="shared" si="73"/>
        <v>4.5434292892142896</v>
      </c>
      <c r="F77" s="7" t="s">
        <v>73</v>
      </c>
      <c r="G77" s="1">
        <v>4</v>
      </c>
      <c r="H77" s="9">
        <f t="shared" si="57"/>
        <v>9.6453490690645207</v>
      </c>
      <c r="I77" s="9">
        <f t="shared" si="58"/>
        <v>282.79534906906451</v>
      </c>
      <c r="J77" s="9">
        <f t="shared" si="59"/>
        <v>5.8778700380582964E-2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2.0012053916986781</v>
      </c>
      <c r="P77" s="9">
        <f t="shared" si="62"/>
        <v>0.11762825211866376</v>
      </c>
      <c r="Q77" s="13">
        <f t="shared" si="63"/>
        <v>3.058334555085258E-2</v>
      </c>
      <c r="R77" s="9">
        <f t="shared" si="64"/>
        <v>0.1355172</v>
      </c>
      <c r="S77" s="14">
        <f t="shared" si="65"/>
        <v>0.22567870020080535</v>
      </c>
      <c r="T77" s="2">
        <v>0.01</v>
      </c>
      <c r="U77" s="15">
        <f t="shared" si="66"/>
        <v>2.2567870020080536E-3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7.7467870020080541E-3</v>
      </c>
      <c r="AU77" s="9">
        <f t="shared" si="70"/>
        <v>52.122000000000007</v>
      </c>
      <c r="AV77" s="1">
        <f t="shared" si="71"/>
        <v>0.26</v>
      </c>
      <c r="AW77" s="1">
        <f t="shared" si="75"/>
        <v>2.4166666666666666E-2</v>
      </c>
      <c r="AX77" s="1">
        <f t="shared" si="72"/>
        <v>16.998382188808886</v>
      </c>
    </row>
    <row r="78" spans="1:79" x14ac:dyDescent="0.15">
      <c r="C78" s="7">
        <v>4</v>
      </c>
      <c r="D78" s="8">
        <v>14.7580085699667</v>
      </c>
      <c r="E78" s="10">
        <f t="shared" si="73"/>
        <v>9.6453490690645207</v>
      </c>
      <c r="F78" s="7" t="s">
        <v>73</v>
      </c>
      <c r="G78" s="1">
        <v>5</v>
      </c>
      <c r="H78" s="9">
        <f t="shared" si="57"/>
        <v>14.7580085699667</v>
      </c>
      <c r="I78" s="9">
        <f t="shared" si="58"/>
        <v>287.90800856996668</v>
      </c>
      <c r="J78" s="9">
        <f t="shared" si="59"/>
        <v>0.10833142813930011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1.7893982826010137</v>
      </c>
      <c r="O78" s="9">
        <f t="shared" si="74"/>
        <v>0.61539885697900076</v>
      </c>
      <c r="P78" s="9">
        <f t="shared" si="62"/>
        <v>6.666703705182804E-2</v>
      </c>
      <c r="Q78" s="13">
        <f t="shared" si="63"/>
        <v>1.733342963347529E-2</v>
      </c>
      <c r="R78" s="9">
        <f t="shared" si="64"/>
        <v>0.1355172</v>
      </c>
      <c r="S78" s="14">
        <f t="shared" si="65"/>
        <v>0.12790575390780867</v>
      </c>
      <c r="T78" s="2">
        <v>0.01</v>
      </c>
      <c r="U78" s="15">
        <f t="shared" si="66"/>
        <v>1.2790575390780868E-3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1.1229057539078085E-2</v>
      </c>
      <c r="AU78" s="9">
        <f t="shared" si="70"/>
        <v>52.122000000000007</v>
      </c>
      <c r="AV78" s="1">
        <f t="shared" si="71"/>
        <v>0.26</v>
      </c>
      <c r="AW78" s="1">
        <f t="shared" si="75"/>
        <v>2.4166666666666666E-2</v>
      </c>
      <c r="AX78" s="1">
        <f t="shared" si="72"/>
        <v>24.639351981653544</v>
      </c>
    </row>
    <row r="79" spans="1:79" x14ac:dyDescent="0.15">
      <c r="C79" s="7">
        <v>5</v>
      </c>
      <c r="D79" s="8">
        <v>20.936426382580599</v>
      </c>
      <c r="E79" s="10">
        <f t="shared" si="73"/>
        <v>14.7580085699667</v>
      </c>
      <c r="F79" s="7" t="s">
        <v>75</v>
      </c>
      <c r="G79" s="1">
        <v>6</v>
      </c>
      <c r="H79" s="9">
        <f t="shared" si="57"/>
        <v>20.936426382580599</v>
      </c>
      <c r="I79" s="9">
        <f t="shared" si="58"/>
        <v>294.08642638258056</v>
      </c>
      <c r="J79" s="9">
        <f t="shared" si="59"/>
        <v>0.2204554611839844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1.0699518199271727</v>
      </c>
      <c r="P79" s="9">
        <f t="shared" si="62"/>
        <v>0.23587672190668829</v>
      </c>
      <c r="Q79" s="13">
        <f t="shared" si="63"/>
        <v>6.132794769573896E-2</v>
      </c>
      <c r="R79" s="9">
        <f t="shared" si="64"/>
        <v>0.1355172</v>
      </c>
      <c r="S79" s="14">
        <f t="shared" si="65"/>
        <v>0.45254733491939736</v>
      </c>
      <c r="T79" s="2">
        <v>0.01</v>
      </c>
      <c r="U79" s="15">
        <f t="shared" si="66"/>
        <v>4.5254733491939736E-3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0.01</v>
      </c>
      <c r="AF79" s="2">
        <v>0.49</v>
      </c>
      <c r="AG79" s="15">
        <f t="shared" si="67"/>
        <v>4.8999999999999998E-3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0.02</v>
      </c>
      <c r="AR79" s="2">
        <v>0.5</v>
      </c>
      <c r="AS79" s="2">
        <f t="shared" si="68"/>
        <v>0.01</v>
      </c>
      <c r="AT79" s="1">
        <f t="shared" si="69"/>
        <v>1.9425473349193971E-2</v>
      </c>
      <c r="AU79" s="9">
        <f t="shared" si="70"/>
        <v>52.122000000000007</v>
      </c>
      <c r="AV79" s="1">
        <f t="shared" si="71"/>
        <v>0.26</v>
      </c>
      <c r="AW79" s="1">
        <f t="shared" si="75"/>
        <v>2.4166666666666666E-2</v>
      </c>
      <c r="AX79" s="1">
        <f t="shared" si="72"/>
        <v>42.624331881401737</v>
      </c>
    </row>
    <row r="80" spans="1:79" x14ac:dyDescent="0.15">
      <c r="C80" s="7">
        <v>6</v>
      </c>
      <c r="D80" s="8">
        <v>24.177441390666701</v>
      </c>
      <c r="E80" s="10">
        <f t="shared" si="73"/>
        <v>20.936426382580599</v>
      </c>
      <c r="F80" s="7" t="s">
        <v>73</v>
      </c>
      <c r="G80" s="1">
        <v>7</v>
      </c>
      <c r="H80" s="9">
        <f t="shared" si="57"/>
        <v>24.177441390666701</v>
      </c>
      <c r="I80" s="9">
        <f t="shared" si="58"/>
        <v>297.32744139066665</v>
      </c>
      <c r="J80" s="9">
        <f t="shared" si="59"/>
        <v>0.31626979900821933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1.3552950980204845</v>
      </c>
      <c r="P80" s="9">
        <f t="shared" si="62"/>
        <v>0.42863890824776357</v>
      </c>
      <c r="Q80" s="13">
        <f t="shared" si="63"/>
        <v>0.11144611614441853</v>
      </c>
      <c r="R80" s="9">
        <f t="shared" si="64"/>
        <v>0.1355172</v>
      </c>
      <c r="S80" s="14">
        <f t="shared" si="65"/>
        <v>0.82237617176578715</v>
      </c>
      <c r="T80" s="2">
        <v>0.01</v>
      </c>
      <c r="U80" s="15">
        <f t="shared" si="66"/>
        <v>8.2237617176578719E-3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2.312376171765787E-2</v>
      </c>
      <c r="AU80" s="9">
        <f t="shared" si="70"/>
        <v>52.122000000000007</v>
      </c>
      <c r="AV80" s="1">
        <f t="shared" si="71"/>
        <v>0.26</v>
      </c>
      <c r="AW80" s="1">
        <f t="shared" si="75"/>
        <v>2.4166666666666666E-2</v>
      </c>
      <c r="AX80" s="1">
        <f t="shared" si="72"/>
        <v>50.739298656050444</v>
      </c>
    </row>
    <row r="81" spans="1:53" x14ac:dyDescent="0.15">
      <c r="C81" s="7">
        <v>7</v>
      </c>
      <c r="D81" s="8">
        <v>30.0242847964516</v>
      </c>
      <c r="E81" s="10">
        <f t="shared" si="73"/>
        <v>24.177441390666701</v>
      </c>
      <c r="F81" s="7" t="s">
        <v>73</v>
      </c>
      <c r="G81" s="1">
        <v>8</v>
      </c>
      <c r="H81" s="9">
        <f t="shared" si="57"/>
        <v>30.0242847964516</v>
      </c>
      <c r="I81" s="9">
        <f t="shared" si="58"/>
        <v>303.17428479645156</v>
      </c>
      <c r="J81" s="9">
        <f t="shared" si="59"/>
        <v>0.59475451716834615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1.447876189772721</v>
      </c>
      <c r="P81" s="9">
        <f t="shared" si="62"/>
        <v>0.86113090416781946</v>
      </c>
      <c r="Q81" s="13">
        <f t="shared" si="63"/>
        <v>0.22389403508363306</v>
      </c>
      <c r="R81" s="9">
        <f t="shared" si="64"/>
        <v>0.1355172</v>
      </c>
      <c r="S81" s="14">
        <f t="shared" si="65"/>
        <v>1.6521447837147836</v>
      </c>
      <c r="T81" s="2">
        <v>0.01</v>
      </c>
      <c r="U81" s="15">
        <f t="shared" si="66"/>
        <v>1.6521447837147835E-2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3.1421447837147835E-2</v>
      </c>
      <c r="AU81" s="9">
        <f t="shared" si="70"/>
        <v>52.122000000000007</v>
      </c>
      <c r="AV81" s="1">
        <f t="shared" si="71"/>
        <v>0.26</v>
      </c>
      <c r="AW81" s="1">
        <f t="shared" si="75"/>
        <v>2.4166666666666666E-2</v>
      </c>
      <c r="AX81" s="1">
        <f t="shared" si="72"/>
        <v>68.946490864291604</v>
      </c>
    </row>
    <row r="82" spans="1:53" x14ac:dyDescent="0.15">
      <c r="C82" s="7">
        <v>8</v>
      </c>
      <c r="D82" s="8">
        <v>29.931429438064502</v>
      </c>
      <c r="E82" s="10">
        <f t="shared" si="73"/>
        <v>30.0242847964516</v>
      </c>
      <c r="F82" s="7" t="s">
        <v>73</v>
      </c>
      <c r="G82" s="1">
        <v>9</v>
      </c>
      <c r="H82" s="9">
        <f t="shared" si="57"/>
        <v>29.931429438064502</v>
      </c>
      <c r="I82" s="9">
        <f t="shared" si="58"/>
        <v>303.0814294380645</v>
      </c>
      <c r="J82" s="9">
        <f t="shared" si="59"/>
        <v>0.58893115317127254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1.1079652856049016</v>
      </c>
      <c r="P82" s="9">
        <f t="shared" si="62"/>
        <v>0.65251527332503301</v>
      </c>
      <c r="Q82" s="13">
        <f t="shared" si="63"/>
        <v>0.16965397106450858</v>
      </c>
      <c r="R82" s="9">
        <f t="shared" si="64"/>
        <v>0.1355172</v>
      </c>
      <c r="S82" s="14">
        <f t="shared" si="65"/>
        <v>1.2518999142876961</v>
      </c>
      <c r="T82" s="2">
        <v>0.01</v>
      </c>
      <c r="U82" s="15">
        <f t="shared" si="66"/>
        <v>1.2518999142876961E-2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2.2468999142876964E-2</v>
      </c>
      <c r="AU82" s="9">
        <f t="shared" si="70"/>
        <v>52.122000000000007</v>
      </c>
      <c r="AV82" s="1">
        <f t="shared" si="71"/>
        <v>0.26</v>
      </c>
      <c r="AW82" s="1">
        <f t="shared" si="75"/>
        <v>2.4166666666666666E-2</v>
      </c>
      <c r="AX82" s="1">
        <f t="shared" si="72"/>
        <v>49.302586315028364</v>
      </c>
    </row>
    <row r="83" spans="1:53" x14ac:dyDescent="0.15">
      <c r="C83" s="7">
        <v>9</v>
      </c>
      <c r="D83" s="8">
        <v>23.271064351</v>
      </c>
      <c r="E83" s="10">
        <f t="shared" si="73"/>
        <v>29.931429438064502</v>
      </c>
      <c r="F83" s="7" t="s">
        <v>73</v>
      </c>
      <c r="G83" s="1">
        <v>10</v>
      </c>
      <c r="H83" s="9">
        <f t="shared" si="57"/>
        <v>23.271064351</v>
      </c>
      <c r="I83" s="9">
        <f t="shared" si="58"/>
        <v>296.42106435099998</v>
      </c>
      <c r="J83" s="9">
        <f t="shared" si="59"/>
        <v>0.28613446715903879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0.9766700122798686</v>
      </c>
      <c r="P83" s="9">
        <f t="shared" si="62"/>
        <v>0.27945895355391209</v>
      </c>
      <c r="Q83" s="13">
        <f t="shared" si="63"/>
        <v>7.265932792401715E-2</v>
      </c>
      <c r="R83" s="9">
        <f t="shared" si="64"/>
        <v>0.1355172</v>
      </c>
      <c r="S83" s="14">
        <f t="shared" si="65"/>
        <v>0.53616314330592096</v>
      </c>
      <c r="T83" s="2">
        <v>0.01</v>
      </c>
      <c r="U83" s="15">
        <f t="shared" si="66"/>
        <v>5.3616314330592095E-3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1.5311631433059209E-2</v>
      </c>
      <c r="AU83" s="9">
        <f t="shared" si="70"/>
        <v>52.122000000000007</v>
      </c>
      <c r="AV83" s="1">
        <f t="shared" si="71"/>
        <v>0.26</v>
      </c>
      <c r="AW83" s="1">
        <f t="shared" si="75"/>
        <v>2.4166666666666666E-2</v>
      </c>
      <c r="AX83" s="1">
        <f t="shared" si="72"/>
        <v>33.597537013197119</v>
      </c>
    </row>
    <row r="84" spans="1:53" x14ac:dyDescent="0.15">
      <c r="C84" s="7">
        <v>10</v>
      </c>
      <c r="D84" s="8">
        <v>17.652963046128999</v>
      </c>
      <c r="E84" s="10">
        <f t="shared" si="73"/>
        <v>23.271064351</v>
      </c>
      <c r="F84" s="7" t="s">
        <v>73</v>
      </c>
      <c r="G84" s="1">
        <v>11</v>
      </c>
      <c r="H84" s="9">
        <f t="shared" si="57"/>
        <v>17.652963046128999</v>
      </c>
      <c r="I84" s="9">
        <f t="shared" si="58"/>
        <v>290.80296304612898</v>
      </c>
      <c r="J84" s="9">
        <f t="shared" si="59"/>
        <v>0.15169405608564418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0.66235050578965871</v>
      </c>
      <c r="O84" s="9">
        <f t="shared" si="74"/>
        <v>0.55608055293629788</v>
      </c>
      <c r="P84" s="9">
        <f t="shared" si="62"/>
        <v>8.4354114585254797E-2</v>
      </c>
      <c r="Q84" s="13">
        <f t="shared" si="63"/>
        <v>2.1932069792166248E-2</v>
      </c>
      <c r="R84" s="9">
        <f t="shared" si="64"/>
        <v>0.1355172</v>
      </c>
      <c r="S84" s="14">
        <f t="shared" si="65"/>
        <v>0.16183975017316066</v>
      </c>
      <c r="T84" s="2">
        <v>0.01</v>
      </c>
      <c r="U84" s="15">
        <f t="shared" si="66"/>
        <v>1.6183975017316065E-3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7.1083975017316066E-3</v>
      </c>
      <c r="AU84" s="9">
        <f t="shared" si="70"/>
        <v>52.122000000000007</v>
      </c>
      <c r="AV84" s="1">
        <f t="shared" si="71"/>
        <v>0.26</v>
      </c>
      <c r="AW84" s="1">
        <f t="shared" si="75"/>
        <v>2.4166666666666666E-2</v>
      </c>
      <c r="AX84" s="1">
        <f t="shared" si="72"/>
        <v>15.597596455548256</v>
      </c>
    </row>
    <row r="85" spans="1:53" x14ac:dyDescent="0.15">
      <c r="C85" s="7">
        <v>11</v>
      </c>
      <c r="D85" s="8">
        <v>10.8125912659333</v>
      </c>
      <c r="E85" s="10">
        <f t="shared" si="73"/>
        <v>17.652963046128999</v>
      </c>
      <c r="F85" s="7" t="s">
        <v>75</v>
      </c>
      <c r="G85" s="1">
        <v>12</v>
      </c>
      <c r="H85" s="9">
        <f t="shared" si="57"/>
        <v>10.8125912659333</v>
      </c>
      <c r="I85" s="9">
        <f t="shared" si="58"/>
        <v>283.96259126593327</v>
      </c>
      <c r="J85" s="9">
        <f t="shared" si="59"/>
        <v>6.7715010121098762E-2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0.99294643835104301</v>
      </c>
      <c r="P85" s="9">
        <f t="shared" si="62"/>
        <v>6.7237378122649849E-2</v>
      </c>
      <c r="Q85" s="13">
        <f t="shared" si="63"/>
        <v>1.7481718311888963E-2</v>
      </c>
      <c r="R85" s="9">
        <f t="shared" si="64"/>
        <v>0.1355172</v>
      </c>
      <c r="S85" s="14">
        <f t="shared" si="65"/>
        <v>0.12899999639816173</v>
      </c>
      <c r="T85" s="2">
        <v>0.01</v>
      </c>
      <c r="U85" s="15">
        <f t="shared" si="66"/>
        <v>1.2899999639816174E-3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6.7799999639816177E-3</v>
      </c>
      <c r="AU85" s="9">
        <f t="shared" si="70"/>
        <v>52.122000000000007</v>
      </c>
      <c r="AV85" s="1">
        <f t="shared" si="71"/>
        <v>0.26</v>
      </c>
      <c r="AW85" s="1">
        <f t="shared" si="75"/>
        <v>2.4166666666666666E-2</v>
      </c>
      <c r="AX85" s="1">
        <f t="shared" si="72"/>
        <v>14.877010378366693</v>
      </c>
      <c r="AY85" s="1">
        <f>SUM(AX74:AX85)</f>
        <v>356.98443375125186</v>
      </c>
    </row>
    <row r="86" spans="1:53" x14ac:dyDescent="0.15">
      <c r="C86" s="7">
        <v>12</v>
      </c>
      <c r="D86" s="8">
        <v>3.6606331555806499</v>
      </c>
      <c r="E86" s="10">
        <f t="shared" si="73"/>
        <v>10.8125912659333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2.7554184128064501</v>
      </c>
      <c r="E90" s="7"/>
      <c r="F90" s="7"/>
      <c r="G90" s="1">
        <v>1</v>
      </c>
      <c r="H90" s="9">
        <f t="shared" ref="H90:H101" si="76">E91</f>
        <v>2.7554184128064501</v>
      </c>
      <c r="I90" s="9">
        <f t="shared" ref="I90:I101" si="77">H90+273.15</f>
        <v>275.90541841280645</v>
      </c>
      <c r="J90" s="9">
        <f t="shared" ref="J90:J101" si="78">EXP(($C$16*(I90-$C$14))/($C$17*I90*$C$14))</f>
        <v>2.487785871243587E-2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7.0827263754304924E-3</v>
      </c>
      <c r="Q90" s="13">
        <f t="shared" ref="Q90:Q101" si="82">P90*$B$76</f>
        <v>1.841508857611928E-3</v>
      </c>
      <c r="R90" s="9">
        <f t="shared" ref="R90:R101" si="83">L90*$B$76</f>
        <v>7.4022000000000004E-2</v>
      </c>
      <c r="S90" s="14">
        <f t="shared" ref="S90:S101" si="84">Q90/R90</f>
        <v>2.487785871243587E-2</v>
      </c>
      <c r="T90" s="2">
        <v>0.01</v>
      </c>
      <c r="U90" s="15">
        <f t="shared" ref="U90:U101" si="85">S90*T90</f>
        <v>2.4877858712435869E-4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5.7387785871243586E-3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0.30183333333333334</v>
      </c>
      <c r="AX90" s="1">
        <f t="shared" ref="AX90:AX101" si="91">AW90*10000*AV90*0.67*AU90*AT90</f>
        <v>85.905760509034323</v>
      </c>
      <c r="AZ90" s="1">
        <f>$E$10/12</f>
        <v>8.4166666666666667E-2</v>
      </c>
      <c r="BA90" s="1">
        <f t="shared" ref="BA90:BA101" si="92">AZ90*10000*AV90*0.67*AU90*AT90</f>
        <v>23.954947022121658</v>
      </c>
    </row>
    <row r="91" spans="1:53" x14ac:dyDescent="0.15">
      <c r="A91" s="1" t="s">
        <v>74</v>
      </c>
      <c r="B91" s="1">
        <v>1</v>
      </c>
      <c r="C91" s="7">
        <v>1</v>
      </c>
      <c r="D91" s="8">
        <v>1.9194412366774201</v>
      </c>
      <c r="E91" s="10">
        <f t="shared" ref="E91:E102" si="93">D90</f>
        <v>2.7554184128064501</v>
      </c>
      <c r="F91" s="7" t="s">
        <v>73</v>
      </c>
      <c r="G91" s="1">
        <v>2</v>
      </c>
      <c r="H91" s="9">
        <f t="shared" si="76"/>
        <v>1.9194412366774201</v>
      </c>
      <c r="I91" s="9">
        <f t="shared" si="77"/>
        <v>275.06944123667739</v>
      </c>
      <c r="J91" s="9">
        <f t="shared" si="78"/>
        <v>2.2347750195389145E-2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0.56231727362456951</v>
      </c>
      <c r="P91" s="9">
        <f t="shared" si="81"/>
        <v>1.2566525961514165E-2</v>
      </c>
      <c r="Q91" s="13">
        <f t="shared" si="82"/>
        <v>3.2672967499936833E-3</v>
      </c>
      <c r="R91" s="9">
        <f t="shared" si="83"/>
        <v>7.4022000000000004E-2</v>
      </c>
      <c r="S91" s="14">
        <f t="shared" si="84"/>
        <v>4.4139536218876591E-2</v>
      </c>
      <c r="T91" s="2">
        <v>0.01</v>
      </c>
      <c r="U91" s="15">
        <f t="shared" si="85"/>
        <v>4.4139536218876593E-4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5.9313953621887659E-3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0.30183333333333334</v>
      </c>
      <c r="AX91" s="1">
        <f t="shared" si="91"/>
        <v>88.789107600666412</v>
      </c>
      <c r="AZ91" s="1">
        <f t="shared" ref="AZ91:AZ101" si="96">$E$10/12</f>
        <v>8.4166666666666667E-2</v>
      </c>
      <c r="BA91" s="1">
        <f t="shared" si="92"/>
        <v>24.758972577767267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4.5434292892142896</v>
      </c>
      <c r="E92" s="10">
        <f t="shared" si="93"/>
        <v>1.9194412366774201</v>
      </c>
      <c r="F92" s="7" t="s">
        <v>73</v>
      </c>
      <c r="G92" s="1">
        <v>3</v>
      </c>
      <c r="H92" s="9">
        <f t="shared" si="76"/>
        <v>4.5434292892142896</v>
      </c>
      <c r="I92" s="9">
        <f t="shared" si="77"/>
        <v>277.69342928921429</v>
      </c>
      <c r="J92" s="9">
        <f t="shared" si="78"/>
        <v>3.1224569833197689E-2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0.83445074766305538</v>
      </c>
      <c r="P92" s="9">
        <f t="shared" si="81"/>
        <v>2.6055365642769095E-2</v>
      </c>
      <c r="Q92" s="13">
        <f t="shared" si="82"/>
        <v>6.7743950671199649E-3</v>
      </c>
      <c r="R92" s="9">
        <f t="shared" si="83"/>
        <v>7.4022000000000004E-2</v>
      </c>
      <c r="S92" s="14">
        <f t="shared" si="84"/>
        <v>9.1518671031854917E-2</v>
      </c>
      <c r="T92" s="2">
        <v>0.01</v>
      </c>
      <c r="U92" s="15">
        <f t="shared" si="85"/>
        <v>9.1518671031854922E-4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6.405186710318549E-3</v>
      </c>
      <c r="AU92" s="9">
        <f t="shared" si="89"/>
        <v>28.47</v>
      </c>
      <c r="AV92" s="1">
        <f t="shared" si="90"/>
        <v>0.26</v>
      </c>
      <c r="AW92" s="1">
        <f t="shared" si="95"/>
        <v>0.30183333333333334</v>
      </c>
      <c r="AX92" s="1">
        <f t="shared" si="91"/>
        <v>95.881454075752274</v>
      </c>
      <c r="AZ92" s="1">
        <f t="shared" si="96"/>
        <v>8.4166666666666667E-2</v>
      </c>
      <c r="BA92" s="1">
        <f t="shared" si="92"/>
        <v>26.736683770433398</v>
      </c>
    </row>
    <row r="93" spans="1:53" x14ac:dyDescent="0.15">
      <c r="C93" s="7">
        <v>3</v>
      </c>
      <c r="D93" s="8">
        <v>9.6453490690645207</v>
      </c>
      <c r="E93" s="10">
        <f t="shared" si="93"/>
        <v>4.5434292892142896</v>
      </c>
      <c r="F93" s="7" t="s">
        <v>73</v>
      </c>
      <c r="G93" s="1">
        <v>4</v>
      </c>
      <c r="H93" s="9">
        <f t="shared" si="76"/>
        <v>9.6453490690645207</v>
      </c>
      <c r="I93" s="9">
        <f t="shared" si="77"/>
        <v>282.79534906906451</v>
      </c>
      <c r="J93" s="9">
        <f t="shared" si="78"/>
        <v>5.8778700380582964E-2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1.0930953820202862</v>
      </c>
      <c r="P93" s="9">
        <f t="shared" si="81"/>
        <v>6.4250725947169282E-2</v>
      </c>
      <c r="Q93" s="13">
        <f t="shared" si="82"/>
        <v>1.6705188746264015E-2</v>
      </c>
      <c r="R93" s="9">
        <f t="shared" si="83"/>
        <v>7.4022000000000004E-2</v>
      </c>
      <c r="S93" s="14">
        <f t="shared" si="84"/>
        <v>0.22567870020080535</v>
      </c>
      <c r="T93" s="2">
        <v>0.01</v>
      </c>
      <c r="U93" s="15">
        <f t="shared" si="85"/>
        <v>2.2567870020080536E-3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7.7467870020080541E-3</v>
      </c>
      <c r="AU93" s="9">
        <f t="shared" si="89"/>
        <v>28.47</v>
      </c>
      <c r="AV93" s="1">
        <f t="shared" si="90"/>
        <v>0.26</v>
      </c>
      <c r="AW93" s="1">
        <f t="shared" si="95"/>
        <v>0.30183333333333334</v>
      </c>
      <c r="AX93" s="1">
        <f t="shared" si="91"/>
        <v>115.96433261985732</v>
      </c>
      <c r="AZ93" s="1">
        <f t="shared" si="96"/>
        <v>8.4166666666666667E-2</v>
      </c>
      <c r="BA93" s="1">
        <f t="shared" si="92"/>
        <v>32.336823839330712</v>
      </c>
    </row>
    <row r="94" spans="1:53" x14ac:dyDescent="0.15">
      <c r="C94" s="7">
        <v>4</v>
      </c>
      <c r="D94" s="8">
        <v>14.7580085699667</v>
      </c>
      <c r="E94" s="10">
        <f t="shared" si="93"/>
        <v>9.6453490690645207</v>
      </c>
      <c r="F94" s="7" t="s">
        <v>73</v>
      </c>
      <c r="G94" s="1">
        <v>5</v>
      </c>
      <c r="H94" s="9">
        <f t="shared" si="76"/>
        <v>14.7580085699667</v>
      </c>
      <c r="I94" s="9">
        <f t="shared" si="77"/>
        <v>287.90800856996668</v>
      </c>
      <c r="J94" s="9">
        <f t="shared" si="78"/>
        <v>0.10833142813930011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0.97740242326946114</v>
      </c>
      <c r="O94" s="9">
        <f t="shared" si="94"/>
        <v>0.33614223280365585</v>
      </c>
      <c r="P94" s="9">
        <f t="shared" si="81"/>
        <v>3.6414768137553129E-2</v>
      </c>
      <c r="Q94" s="13">
        <f t="shared" si="82"/>
        <v>9.4678397157638133E-3</v>
      </c>
      <c r="R94" s="9">
        <f t="shared" si="83"/>
        <v>7.4022000000000004E-2</v>
      </c>
      <c r="S94" s="14">
        <f t="shared" si="84"/>
        <v>0.12790575390780867</v>
      </c>
      <c r="T94" s="2">
        <v>0.01</v>
      </c>
      <c r="U94" s="15">
        <f t="shared" si="85"/>
        <v>1.2790575390780868E-3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1.1229057539078085E-2</v>
      </c>
      <c r="AU94" s="9">
        <f t="shared" si="89"/>
        <v>28.47</v>
      </c>
      <c r="AV94" s="1">
        <f t="shared" si="90"/>
        <v>0.26</v>
      </c>
      <c r="AW94" s="1">
        <f t="shared" si="95"/>
        <v>0.30183333333333334</v>
      </c>
      <c r="AX94" s="1">
        <f t="shared" si="91"/>
        <v>168.09164407536059</v>
      </c>
      <c r="AZ94" s="1">
        <f t="shared" si="96"/>
        <v>8.4166666666666667E-2</v>
      </c>
      <c r="BA94" s="1">
        <f t="shared" si="92"/>
        <v>46.8726009155478</v>
      </c>
    </row>
    <row r="95" spans="1:53" x14ac:dyDescent="0.15">
      <c r="C95" s="7">
        <v>5</v>
      </c>
      <c r="D95" s="8">
        <v>20.936426382580599</v>
      </c>
      <c r="E95" s="10">
        <f t="shared" si="93"/>
        <v>14.7580085699667</v>
      </c>
      <c r="F95" s="7" t="s">
        <v>75</v>
      </c>
      <c r="G95" s="1">
        <v>6</v>
      </c>
      <c r="H95" s="9">
        <f t="shared" si="76"/>
        <v>20.936426382580599</v>
      </c>
      <c r="I95" s="9">
        <f t="shared" si="77"/>
        <v>294.08642638258056</v>
      </c>
      <c r="J95" s="9">
        <f t="shared" si="78"/>
        <v>0.2204554611839844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0.58442746466610263</v>
      </c>
      <c r="P95" s="9">
        <f t="shared" si="81"/>
        <v>0.12884022625155239</v>
      </c>
      <c r="Q95" s="13">
        <f t="shared" si="82"/>
        <v>3.3498458825403622E-2</v>
      </c>
      <c r="R95" s="9">
        <f t="shared" si="83"/>
        <v>7.4022000000000004E-2</v>
      </c>
      <c r="S95" s="14">
        <f t="shared" si="84"/>
        <v>0.45254733491939719</v>
      </c>
      <c r="T95" s="2">
        <v>0.01</v>
      </c>
      <c r="U95" s="15">
        <f t="shared" si="85"/>
        <v>4.5254733491939718E-3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0.01</v>
      </c>
      <c r="AF95" s="2">
        <v>0.49</v>
      </c>
      <c r="AG95" s="15">
        <f t="shared" si="86"/>
        <v>4.8999999999999998E-3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0.02</v>
      </c>
      <c r="AR95" s="2">
        <v>0.5</v>
      </c>
      <c r="AS95" s="2">
        <f t="shared" si="87"/>
        <v>0.01</v>
      </c>
      <c r="AT95" s="1">
        <f t="shared" si="88"/>
        <v>1.9425473349193971E-2</v>
      </c>
      <c r="AU95" s="9">
        <f t="shared" si="89"/>
        <v>28.47</v>
      </c>
      <c r="AV95" s="1">
        <f t="shared" si="90"/>
        <v>0.26</v>
      </c>
      <c r="AW95" s="1">
        <f t="shared" si="95"/>
        <v>0.30183333333333334</v>
      </c>
      <c r="AX95" s="1">
        <f t="shared" si="91"/>
        <v>290.78662575596672</v>
      </c>
      <c r="AZ95" s="1">
        <f t="shared" si="96"/>
        <v>8.4166666666666667E-2</v>
      </c>
      <c r="BA95" s="1">
        <f t="shared" si="92"/>
        <v>81.086276094292174</v>
      </c>
    </row>
    <row r="96" spans="1:53" x14ac:dyDescent="0.15">
      <c r="C96" s="7">
        <v>6</v>
      </c>
      <c r="D96" s="8">
        <v>24.177441390666701</v>
      </c>
      <c r="E96" s="10">
        <f t="shared" si="93"/>
        <v>20.936426382580599</v>
      </c>
      <c r="F96" s="7" t="s">
        <v>73</v>
      </c>
      <c r="G96" s="1">
        <v>7</v>
      </c>
      <c r="H96" s="9">
        <f t="shared" si="76"/>
        <v>24.177441390666701</v>
      </c>
      <c r="I96" s="9">
        <f t="shared" si="77"/>
        <v>297.32744139066665</v>
      </c>
      <c r="J96" s="9">
        <f t="shared" si="78"/>
        <v>0.31626979900821933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0.74028723841455024</v>
      </c>
      <c r="P96" s="9">
        <f t="shared" si="81"/>
        <v>0.23413049610171954</v>
      </c>
      <c r="Q96" s="13">
        <f t="shared" si="82"/>
        <v>6.0873928986447084E-2</v>
      </c>
      <c r="R96" s="9">
        <f t="shared" si="83"/>
        <v>7.4022000000000004E-2</v>
      </c>
      <c r="S96" s="14">
        <f t="shared" si="84"/>
        <v>0.82237617176578692</v>
      </c>
      <c r="T96" s="2">
        <v>0.01</v>
      </c>
      <c r="U96" s="15">
        <f t="shared" si="85"/>
        <v>8.2237617176578702E-3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2.312376171765787E-2</v>
      </c>
      <c r="AU96" s="9">
        <f t="shared" si="89"/>
        <v>28.47</v>
      </c>
      <c r="AV96" s="1">
        <f t="shared" si="90"/>
        <v>0.26</v>
      </c>
      <c r="AW96" s="1">
        <f t="shared" si="95"/>
        <v>0.30183333333333334</v>
      </c>
      <c r="AX96" s="1">
        <f t="shared" si="91"/>
        <v>346.14758280480891</v>
      </c>
      <c r="AZ96" s="1">
        <f t="shared" si="96"/>
        <v>8.4166666666666667E-2</v>
      </c>
      <c r="BA96" s="1">
        <f t="shared" si="92"/>
        <v>96.523759975940607</v>
      </c>
    </row>
    <row r="97" spans="3:54" x14ac:dyDescent="0.15">
      <c r="C97" s="7">
        <v>7</v>
      </c>
      <c r="D97" s="8">
        <v>30.0242847964516</v>
      </c>
      <c r="E97" s="10">
        <f t="shared" si="93"/>
        <v>24.177441390666701</v>
      </c>
      <c r="F97" s="7" t="s">
        <v>73</v>
      </c>
      <c r="G97" s="1">
        <v>8</v>
      </c>
      <c r="H97" s="9">
        <f t="shared" si="76"/>
        <v>30.0242847964516</v>
      </c>
      <c r="I97" s="9">
        <f t="shared" si="77"/>
        <v>303.17428479645156</v>
      </c>
      <c r="J97" s="9">
        <f t="shared" si="78"/>
        <v>0.59475451716834615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0.79085674231283065</v>
      </c>
      <c r="P97" s="9">
        <f t="shared" si="81"/>
        <v>0.47036561992359877</v>
      </c>
      <c r="Q97" s="13">
        <f t="shared" si="82"/>
        <v>0.12229506118013568</v>
      </c>
      <c r="R97" s="9">
        <f t="shared" si="83"/>
        <v>7.4022000000000004E-2</v>
      </c>
      <c r="S97" s="14">
        <f t="shared" si="84"/>
        <v>1.6521447837147831</v>
      </c>
      <c r="T97" s="2">
        <v>0.01</v>
      </c>
      <c r="U97" s="15">
        <f t="shared" si="85"/>
        <v>1.6521447837147832E-2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3.1421447837147835E-2</v>
      </c>
      <c r="AU97" s="9">
        <f t="shared" si="89"/>
        <v>28.47</v>
      </c>
      <c r="AV97" s="1">
        <f t="shared" si="90"/>
        <v>0.26</v>
      </c>
      <c r="AW97" s="1">
        <f t="shared" si="95"/>
        <v>0.30183333333333334</v>
      </c>
      <c r="AX97" s="1">
        <f t="shared" si="91"/>
        <v>470.35851475456889</v>
      </c>
      <c r="AZ97" s="1">
        <f t="shared" si="96"/>
        <v>8.4166666666666667E-2</v>
      </c>
      <c r="BA97" s="1">
        <f t="shared" si="92"/>
        <v>131.16016010549819</v>
      </c>
    </row>
    <row r="98" spans="3:54" x14ac:dyDescent="0.15">
      <c r="C98" s="7">
        <v>8</v>
      </c>
      <c r="D98" s="8">
        <v>29.931429438064502</v>
      </c>
      <c r="E98" s="10">
        <f t="shared" si="93"/>
        <v>30.0242847964516</v>
      </c>
      <c r="F98" s="7" t="s">
        <v>73</v>
      </c>
      <c r="G98" s="1">
        <v>9</v>
      </c>
      <c r="H98" s="9">
        <f t="shared" si="76"/>
        <v>29.931429438064502</v>
      </c>
      <c r="I98" s="9">
        <f t="shared" si="77"/>
        <v>303.0814294380645</v>
      </c>
      <c r="J98" s="9">
        <f t="shared" si="78"/>
        <v>0.58893115317127254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0.60519112238923189</v>
      </c>
      <c r="P98" s="9">
        <f t="shared" si="81"/>
        <v>0.35641590559770708</v>
      </c>
      <c r="Q98" s="13">
        <f t="shared" si="82"/>
        <v>9.2668135455403838E-2</v>
      </c>
      <c r="R98" s="9">
        <f t="shared" si="83"/>
        <v>7.4022000000000004E-2</v>
      </c>
      <c r="S98" s="14">
        <f t="shared" si="84"/>
        <v>1.2518999142876961</v>
      </c>
      <c r="T98" s="2">
        <v>0.01</v>
      </c>
      <c r="U98" s="15">
        <f t="shared" si="85"/>
        <v>1.2518999142876961E-2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2.2468999142876964E-2</v>
      </c>
      <c r="AU98" s="9">
        <f t="shared" si="89"/>
        <v>28.47</v>
      </c>
      <c r="AV98" s="1">
        <f t="shared" si="90"/>
        <v>0.26</v>
      </c>
      <c r="AW98" s="1">
        <f t="shared" si="95"/>
        <v>0.30183333333333334</v>
      </c>
      <c r="AX98" s="1">
        <f t="shared" si="91"/>
        <v>336.34621547803903</v>
      </c>
      <c r="AZ98" s="1">
        <f t="shared" si="96"/>
        <v>8.4166666666666667E-2</v>
      </c>
      <c r="BA98" s="1">
        <f t="shared" si="92"/>
        <v>93.790634354726478</v>
      </c>
    </row>
    <row r="99" spans="3:54" x14ac:dyDescent="0.15">
      <c r="C99" s="7">
        <v>9</v>
      </c>
      <c r="D99" s="8">
        <v>23.271064351</v>
      </c>
      <c r="E99" s="10">
        <f t="shared" si="93"/>
        <v>29.931429438064502</v>
      </c>
      <c r="F99" s="7" t="s">
        <v>73</v>
      </c>
      <c r="G99" s="1">
        <v>10</v>
      </c>
      <c r="H99" s="9">
        <f t="shared" si="76"/>
        <v>23.271064351</v>
      </c>
      <c r="I99" s="9">
        <f t="shared" si="77"/>
        <v>296.42106435099998</v>
      </c>
      <c r="J99" s="9">
        <f t="shared" si="78"/>
        <v>0.28613446715903879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0.53347521679152476</v>
      </c>
      <c r="P99" s="9">
        <f t="shared" si="81"/>
        <v>0.15264564689919563</v>
      </c>
      <c r="Q99" s="13">
        <f t="shared" si="82"/>
        <v>3.9687868193790866E-2</v>
      </c>
      <c r="R99" s="9">
        <f t="shared" si="83"/>
        <v>7.4022000000000004E-2</v>
      </c>
      <c r="S99" s="14">
        <f t="shared" si="84"/>
        <v>0.53616314330592074</v>
      </c>
      <c r="T99" s="2">
        <v>0.01</v>
      </c>
      <c r="U99" s="15">
        <f t="shared" si="85"/>
        <v>5.3616314330592078E-3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1.5311631433059209E-2</v>
      </c>
      <c r="AU99" s="9">
        <f t="shared" si="89"/>
        <v>28.47</v>
      </c>
      <c r="AV99" s="1">
        <f t="shared" si="90"/>
        <v>0.26</v>
      </c>
      <c r="AW99" s="1">
        <f t="shared" si="95"/>
        <v>0.30183333333333334</v>
      </c>
      <c r="AX99" s="1">
        <f t="shared" si="91"/>
        <v>229.20510399933346</v>
      </c>
      <c r="AZ99" s="1">
        <f t="shared" si="96"/>
        <v>8.4166666666666667E-2</v>
      </c>
      <c r="BA99" s="1">
        <f t="shared" si="92"/>
        <v>63.914178641448565</v>
      </c>
    </row>
    <row r="100" spans="3:54" x14ac:dyDescent="0.15">
      <c r="C100" s="7">
        <v>10</v>
      </c>
      <c r="D100" s="8">
        <v>17.652963046128999</v>
      </c>
      <c r="E100" s="10">
        <f t="shared" si="93"/>
        <v>23.271064351</v>
      </c>
      <c r="F100" s="7" t="s">
        <v>73</v>
      </c>
      <c r="G100" s="1">
        <v>11</v>
      </c>
      <c r="H100" s="9">
        <f t="shared" si="76"/>
        <v>17.652963046128999</v>
      </c>
      <c r="I100" s="9">
        <f t="shared" si="77"/>
        <v>290.80296304612898</v>
      </c>
      <c r="J100" s="9">
        <f t="shared" si="78"/>
        <v>0.15169405608564418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0.36178809139771267</v>
      </c>
      <c r="O100" s="9">
        <f t="shared" si="94"/>
        <v>0.30374147849461647</v>
      </c>
      <c r="P100" s="9">
        <f t="shared" si="81"/>
        <v>4.6075776874298834E-2</v>
      </c>
      <c r="Q100" s="13">
        <f t="shared" si="82"/>
        <v>1.1979701987317697E-2</v>
      </c>
      <c r="R100" s="9">
        <f t="shared" si="83"/>
        <v>7.4022000000000004E-2</v>
      </c>
      <c r="S100" s="14">
        <f t="shared" si="84"/>
        <v>0.16183975017316063</v>
      </c>
      <c r="T100" s="2">
        <v>0.01</v>
      </c>
      <c r="U100" s="15">
        <f t="shared" si="85"/>
        <v>1.6183975017316063E-3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7.1083975017316066E-3</v>
      </c>
      <c r="AU100" s="9">
        <f t="shared" si="89"/>
        <v>28.47</v>
      </c>
      <c r="AV100" s="1">
        <f t="shared" si="90"/>
        <v>0.26</v>
      </c>
      <c r="AW100" s="1">
        <f t="shared" si="95"/>
        <v>0.30183333333333334</v>
      </c>
      <c r="AX100" s="1">
        <f t="shared" si="91"/>
        <v>106.40805950535282</v>
      </c>
      <c r="AZ100" s="1">
        <f t="shared" si="96"/>
        <v>8.4166666666666667E-2</v>
      </c>
      <c r="BA100" s="1">
        <f t="shared" si="92"/>
        <v>29.672043097848235</v>
      </c>
    </row>
    <row r="101" spans="3:54" x14ac:dyDescent="0.15">
      <c r="C101" s="7">
        <v>11</v>
      </c>
      <c r="D101" s="8">
        <v>10.8125912659333</v>
      </c>
      <c r="E101" s="10">
        <f t="shared" si="93"/>
        <v>17.652963046128999</v>
      </c>
      <c r="F101" s="7" t="s">
        <v>75</v>
      </c>
      <c r="G101" s="1">
        <v>12</v>
      </c>
      <c r="H101" s="9">
        <f t="shared" si="76"/>
        <v>10.8125912659333</v>
      </c>
      <c r="I101" s="9">
        <f t="shared" si="77"/>
        <v>283.96259126593327</v>
      </c>
      <c r="J101" s="9">
        <f t="shared" si="78"/>
        <v>6.7715010121098762E-2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0.54236570162031761</v>
      </c>
      <c r="P101" s="9">
        <f t="shared" si="81"/>
        <v>3.6726298974556641E-2</v>
      </c>
      <c r="Q101" s="13">
        <f t="shared" si="82"/>
        <v>9.5488377333847272E-3</v>
      </c>
      <c r="R101" s="9">
        <f t="shared" si="83"/>
        <v>7.4022000000000004E-2</v>
      </c>
      <c r="S101" s="14">
        <f t="shared" si="84"/>
        <v>0.1289999963981617</v>
      </c>
      <c r="T101" s="2">
        <v>0.01</v>
      </c>
      <c r="U101" s="15">
        <f t="shared" si="85"/>
        <v>1.289999963981617E-3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6.7799999639816168E-3</v>
      </c>
      <c r="AU101" s="9">
        <f t="shared" si="89"/>
        <v>28.47</v>
      </c>
      <c r="AV101" s="1">
        <f t="shared" si="90"/>
        <v>0.26</v>
      </c>
      <c r="AW101" s="1">
        <f t="shared" si="95"/>
        <v>0.30183333333333334</v>
      </c>
      <c r="AX101" s="1">
        <f t="shared" si="91"/>
        <v>101.4921632390284</v>
      </c>
      <c r="AY101" s="1">
        <f>SUM(AX90:AX101)</f>
        <v>2435.3765644177693</v>
      </c>
      <c r="AZ101" s="1">
        <f t="shared" si="96"/>
        <v>8.4166666666666667E-2</v>
      </c>
      <c r="BA101" s="1">
        <f t="shared" si="92"/>
        <v>28.301238230651201</v>
      </c>
      <c r="BB101" s="1">
        <f>SUM(BA90:BA101)</f>
        <v>679.10831862560622</v>
      </c>
    </row>
    <row r="102" spans="3:54" x14ac:dyDescent="0.15">
      <c r="C102" s="7">
        <v>12</v>
      </c>
      <c r="D102" s="8">
        <v>3.6606331555806499</v>
      </c>
      <c r="E102" s="10">
        <f t="shared" si="93"/>
        <v>10.8125912659333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A102"/>
  <sheetViews>
    <sheetView workbookViewId="0">
      <selection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 customWidth="1"/>
    <col min="32" max="32" width="23.125" style="1" customWidth="1"/>
    <col min="33" max="33" width="12.8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26.28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324.70873972602698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1262.54458170781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1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(AV38+AV53+AY69+AY85+AY101+BB101+AG69)</f>
        <v>36843662.674930073</v>
      </c>
      <c r="J14" s="6" t="s">
        <v>21</v>
      </c>
      <c r="K14" s="6">
        <f>I14/(10000*1000)</f>
        <v>3.6843662674930076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42057291.2860355</v>
      </c>
      <c r="J15" s="6" t="s">
        <v>21</v>
      </c>
      <c r="K15" s="6">
        <f>I15/(10000*1000)</f>
        <v>4.2057291286035499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3.6843662674930076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8">
        <v>6.1771695379032296</v>
      </c>
      <c r="E27" s="7"/>
      <c r="F27" s="7"/>
      <c r="G27" s="1">
        <v>1</v>
      </c>
      <c r="H27" s="9">
        <f t="shared" ref="H27:H38" si="0">E28</f>
        <v>6.1771695379032296</v>
      </c>
      <c r="I27" s="9">
        <f t="shared" ref="I27:I38" si="1">H27+273.15</f>
        <v>279.32716953790322</v>
      </c>
      <c r="J27" s="9">
        <f t="shared" ref="J27:J38" si="2">EXP(($C$16*(I27-$C$14))/($C$17*I27*$C$14))</f>
        <v>3.8331948453863479E-2</v>
      </c>
      <c r="K27" s="9">
        <f t="shared" ref="K27:K38" si="3">$B$27/12</f>
        <v>111.51561111111111</v>
      </c>
      <c r="L27" s="9">
        <f t="shared" ref="L27:L38" si="4">K27*$B$28/100</f>
        <v>1.1151561111111112</v>
      </c>
      <c r="M27" s="1" t="s">
        <v>73</v>
      </c>
      <c r="O27" s="9">
        <f>L27</f>
        <v>1.1151561111111112</v>
      </c>
      <c r="P27" s="9">
        <f t="shared" ref="P27:P38" si="5">O27*J27</f>
        <v>4.2746106569121971E-2</v>
      </c>
      <c r="Q27" s="13">
        <f t="shared" ref="Q27:Q38" si="6">P27*$B$29</f>
        <v>5.1295327882946362E-3</v>
      </c>
      <c r="R27" s="9">
        <f t="shared" ref="R27:R38" si="7">L27*$B$29</f>
        <v>0.13381873333333336</v>
      </c>
      <c r="S27" s="14">
        <f t="shared" ref="S27:S38" si="8">Q27/R27</f>
        <v>3.8331948453863472E-2</v>
      </c>
      <c r="T27" s="2">
        <v>0.01</v>
      </c>
      <c r="U27" s="15">
        <f t="shared" ref="U27:U38" si="9">S27*T27</f>
        <v>3.8331948453863471E-4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2.2283319484538634E-2</v>
      </c>
      <c r="AR27" s="9">
        <f t="shared" ref="AR27:AR38" si="15">$B$27/12</f>
        <v>111.51561111111111</v>
      </c>
      <c r="AS27" s="1">
        <f t="shared" ref="AS27:AS38" si="16">$B$29</f>
        <v>0.12</v>
      </c>
      <c r="AT27" s="1">
        <f>$E$2/12</f>
        <v>2.19</v>
      </c>
      <c r="AU27" s="1">
        <f t="shared" ref="AU27:AU38" si="17">AT27*10000*AS27*0.67*AR27*AQ27</f>
        <v>4375.3794151006477</v>
      </c>
    </row>
    <row r="28" spans="1:47" x14ac:dyDescent="0.15">
      <c r="A28" s="1" t="s">
        <v>74</v>
      </c>
      <c r="B28" s="1">
        <v>1</v>
      </c>
      <c r="C28" s="7">
        <v>1</v>
      </c>
      <c r="D28" s="8">
        <v>5.1171195032580599</v>
      </c>
      <c r="E28" s="10">
        <f t="shared" ref="E28:E39" si="18">D27</f>
        <v>6.1771695379032296</v>
      </c>
      <c r="F28" s="7" t="s">
        <v>73</v>
      </c>
      <c r="G28" s="1">
        <v>2</v>
      </c>
      <c r="H28" s="9">
        <f t="shared" si="0"/>
        <v>5.1171195032580599</v>
      </c>
      <c r="I28" s="9">
        <f t="shared" si="1"/>
        <v>278.26711950325802</v>
      </c>
      <c r="J28" s="9">
        <f t="shared" si="2"/>
        <v>3.3565313468482197E-2</v>
      </c>
      <c r="K28" s="9">
        <f t="shared" si="3"/>
        <v>111.51561111111111</v>
      </c>
      <c r="L28" s="9">
        <f t="shared" si="4"/>
        <v>1.1151561111111112</v>
      </c>
      <c r="M28" s="1" t="s">
        <v>73</v>
      </c>
      <c r="O28" s="9">
        <f t="shared" ref="O28:O38" si="19">L28+O27-P27-N28</f>
        <v>2.1875661156531003</v>
      </c>
      <c r="P28" s="9">
        <f t="shared" si="5"/>
        <v>7.3426342404926292E-2</v>
      </c>
      <c r="Q28" s="13">
        <f t="shared" si="6"/>
        <v>8.8111610885911549E-3</v>
      </c>
      <c r="R28" s="9">
        <f t="shared" si="7"/>
        <v>0.13381873333333336</v>
      </c>
      <c r="S28" s="14">
        <f t="shared" si="8"/>
        <v>6.5844003071252752E-2</v>
      </c>
      <c r="T28" s="2">
        <v>0.01</v>
      </c>
      <c r="U28" s="15">
        <f t="shared" si="9"/>
        <v>6.5844003071252751E-4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2.2558440030712525E-2</v>
      </c>
      <c r="AR28" s="9">
        <f t="shared" si="15"/>
        <v>111.51561111111111</v>
      </c>
      <c r="AS28" s="1">
        <f t="shared" si="16"/>
        <v>0.12</v>
      </c>
      <c r="AT28" s="1">
        <f t="shared" ref="AT28:AT38" si="20">$E$2/12</f>
        <v>2.19</v>
      </c>
      <c r="AU28" s="1">
        <f t="shared" si="17"/>
        <v>4429.3999471508987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7.8134715433571396</v>
      </c>
      <c r="E29" s="10">
        <f t="shared" si="18"/>
        <v>5.1171195032580599</v>
      </c>
      <c r="F29" s="7" t="s">
        <v>73</v>
      </c>
      <c r="G29" s="1">
        <v>3</v>
      </c>
      <c r="H29" s="9">
        <f t="shared" si="0"/>
        <v>7.8134715433571396</v>
      </c>
      <c r="I29" s="9">
        <f t="shared" si="1"/>
        <v>280.96347154335712</v>
      </c>
      <c r="J29" s="9">
        <f t="shared" si="2"/>
        <v>4.6959856973232121E-2</v>
      </c>
      <c r="K29" s="9">
        <f t="shared" si="3"/>
        <v>111.51561111111111</v>
      </c>
      <c r="L29" s="9">
        <f t="shared" si="4"/>
        <v>1.1151561111111112</v>
      </c>
      <c r="M29" s="1" t="s">
        <v>73</v>
      </c>
      <c r="O29" s="9">
        <f t="shared" si="19"/>
        <v>3.2292958843592854</v>
      </c>
      <c r="P29" s="9">
        <f t="shared" si="5"/>
        <v>0.15164727285375917</v>
      </c>
      <c r="Q29" s="13">
        <f t="shared" si="6"/>
        <v>1.8197672742451099E-2</v>
      </c>
      <c r="R29" s="9">
        <f t="shared" si="7"/>
        <v>0.13381873333333336</v>
      </c>
      <c r="S29" s="14">
        <f t="shared" si="8"/>
        <v>0.13598748313602652</v>
      </c>
      <c r="T29" s="2">
        <v>0.01</v>
      </c>
      <c r="U29" s="15">
        <f t="shared" si="9"/>
        <v>1.3598748313602652E-3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2.3259874831360265E-2</v>
      </c>
      <c r="AR29" s="9">
        <f t="shared" si="15"/>
        <v>111.51561111111111</v>
      </c>
      <c r="AS29" s="1">
        <f t="shared" si="16"/>
        <v>0.12</v>
      </c>
      <c r="AT29" s="1">
        <f t="shared" si="20"/>
        <v>2.19</v>
      </c>
      <c r="AU29" s="1">
        <f t="shared" si="17"/>
        <v>4567.1282326479859</v>
      </c>
    </row>
    <row r="30" spans="1:47" x14ac:dyDescent="0.15">
      <c r="C30" s="7">
        <v>3</v>
      </c>
      <c r="D30" s="8">
        <v>12.256521700935499</v>
      </c>
      <c r="E30" s="10">
        <f t="shared" si="18"/>
        <v>7.8134715433571396</v>
      </c>
      <c r="F30" s="7" t="s">
        <v>73</v>
      </c>
      <c r="G30" s="1">
        <v>4</v>
      </c>
      <c r="H30" s="9">
        <f t="shared" si="0"/>
        <v>12.256521700935499</v>
      </c>
      <c r="I30" s="9">
        <f t="shared" si="1"/>
        <v>285.40652170093546</v>
      </c>
      <c r="J30" s="9">
        <f t="shared" si="2"/>
        <v>8.0542332575702272E-2</v>
      </c>
      <c r="K30" s="9">
        <f t="shared" si="3"/>
        <v>111.51561111111111</v>
      </c>
      <c r="L30" s="9">
        <f t="shared" si="4"/>
        <v>1.1151561111111112</v>
      </c>
      <c r="M30" s="1" t="s">
        <v>73</v>
      </c>
      <c r="O30" s="9">
        <f t="shared" si="19"/>
        <v>4.1928047226166383</v>
      </c>
      <c r="P30" s="9">
        <f t="shared" si="5"/>
        <v>0.33769827239396438</v>
      </c>
      <c r="Q30" s="13">
        <f t="shared" si="6"/>
        <v>4.0523792687275725E-2</v>
      </c>
      <c r="R30" s="9">
        <f t="shared" si="7"/>
        <v>0.13381873333333336</v>
      </c>
      <c r="S30" s="14">
        <f t="shared" si="8"/>
        <v>0.30282600707580842</v>
      </c>
      <c r="T30" s="2">
        <v>0.01</v>
      </c>
      <c r="U30" s="15">
        <f t="shared" si="9"/>
        <v>3.0282600707580844E-3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3.2478260070758082E-2</v>
      </c>
      <c r="AR30" s="9">
        <f t="shared" si="15"/>
        <v>111.51561111111111</v>
      </c>
      <c r="AS30" s="1">
        <f t="shared" si="16"/>
        <v>0.12</v>
      </c>
      <c r="AT30" s="1">
        <f t="shared" si="20"/>
        <v>2.19</v>
      </c>
      <c r="AU30" s="1">
        <f t="shared" si="17"/>
        <v>6377.1787076193978</v>
      </c>
    </row>
    <row r="31" spans="1:47" x14ac:dyDescent="0.15">
      <c r="C31" s="7">
        <v>4</v>
      </c>
      <c r="D31" s="8">
        <v>15.963529966133301</v>
      </c>
      <c r="E31" s="10">
        <f t="shared" si="18"/>
        <v>12.256521700935499</v>
      </c>
      <c r="F31" s="7" t="s">
        <v>73</v>
      </c>
      <c r="G31" s="1">
        <v>5</v>
      </c>
      <c r="H31" s="9">
        <f t="shared" si="0"/>
        <v>15.963529966133301</v>
      </c>
      <c r="I31" s="9">
        <f t="shared" si="1"/>
        <v>289.11352996613329</v>
      </c>
      <c r="J31" s="9">
        <f t="shared" si="2"/>
        <v>0.12473747772275563</v>
      </c>
      <c r="K31" s="9">
        <f t="shared" si="3"/>
        <v>111.51561111111111</v>
      </c>
      <c r="L31" s="9">
        <f t="shared" si="4"/>
        <v>1.1151561111111112</v>
      </c>
      <c r="M31" s="1" t="s">
        <v>75</v>
      </c>
      <c r="N31" s="9">
        <f>(O30-P30)*C22/100</f>
        <v>3.6623511277115401</v>
      </c>
      <c r="O31" s="9">
        <f t="shared" si="19"/>
        <v>1.3079114336222446</v>
      </c>
      <c r="P31" s="9">
        <f t="shared" si="5"/>
        <v>0.16314557331479212</v>
      </c>
      <c r="Q31" s="13">
        <f t="shared" si="6"/>
        <v>1.9577468797775055E-2</v>
      </c>
      <c r="R31" s="9">
        <f t="shared" si="7"/>
        <v>0.13381873333333336</v>
      </c>
      <c r="S31" s="14">
        <f t="shared" si="8"/>
        <v>0.146298416597689</v>
      </c>
      <c r="T31" s="2">
        <v>0.01</v>
      </c>
      <c r="U31" s="15">
        <f t="shared" si="9"/>
        <v>1.4629841659768901E-3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3.0912984165976886E-2</v>
      </c>
      <c r="AR31" s="9">
        <f t="shared" si="15"/>
        <v>111.51561111111111</v>
      </c>
      <c r="AS31" s="1">
        <f t="shared" si="16"/>
        <v>0.12</v>
      </c>
      <c r="AT31" s="1">
        <f t="shared" si="20"/>
        <v>2.19</v>
      </c>
      <c r="AU31" s="1">
        <f t="shared" si="17"/>
        <v>6069.8332971887539</v>
      </c>
    </row>
    <row r="32" spans="1:47" x14ac:dyDescent="0.15">
      <c r="C32" s="7">
        <v>5</v>
      </c>
      <c r="D32" s="8">
        <v>22.151612770967699</v>
      </c>
      <c r="E32" s="10">
        <f t="shared" si="18"/>
        <v>15.963529966133301</v>
      </c>
      <c r="F32" s="7" t="s">
        <v>75</v>
      </c>
      <c r="G32" s="1">
        <v>6</v>
      </c>
      <c r="H32" s="9">
        <f t="shared" si="0"/>
        <v>22.151612770967699</v>
      </c>
      <c r="I32" s="9">
        <f t="shared" si="1"/>
        <v>295.30161277096767</v>
      </c>
      <c r="J32" s="9">
        <f t="shared" si="2"/>
        <v>0.2526335030163378</v>
      </c>
      <c r="K32" s="9">
        <f t="shared" si="3"/>
        <v>111.51561111111111</v>
      </c>
      <c r="L32" s="9">
        <f t="shared" si="4"/>
        <v>1.1151561111111112</v>
      </c>
      <c r="M32" s="1" t="s">
        <v>73</v>
      </c>
      <c r="O32" s="9">
        <f t="shared" si="19"/>
        <v>2.2599219714185637</v>
      </c>
      <c r="P32" s="9">
        <f t="shared" si="5"/>
        <v>0.57093200418305978</v>
      </c>
      <c r="Q32" s="13">
        <f t="shared" si="6"/>
        <v>6.8511840501967167E-2</v>
      </c>
      <c r="R32" s="9">
        <f t="shared" si="7"/>
        <v>0.13381873333333336</v>
      </c>
      <c r="S32" s="14">
        <f t="shared" si="8"/>
        <v>0.51197495892678069</v>
      </c>
      <c r="T32" s="2">
        <v>0.01</v>
      </c>
      <c r="U32" s="15">
        <f t="shared" si="9"/>
        <v>5.1197495892678071E-3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3.4569749589267805E-2</v>
      </c>
      <c r="AR32" s="9">
        <f t="shared" si="15"/>
        <v>111.51561111111111</v>
      </c>
      <c r="AS32" s="1">
        <f t="shared" si="16"/>
        <v>0.12</v>
      </c>
      <c r="AT32" s="1">
        <f t="shared" si="20"/>
        <v>2.19</v>
      </c>
      <c r="AU32" s="1">
        <f t="shared" si="17"/>
        <v>6787.847333204365</v>
      </c>
    </row>
    <row r="33" spans="1:48" x14ac:dyDescent="0.15">
      <c r="C33" s="7">
        <v>6</v>
      </c>
      <c r="D33" s="8">
        <v>24.561763462666701</v>
      </c>
      <c r="E33" s="10">
        <f t="shared" si="18"/>
        <v>22.151612770967699</v>
      </c>
      <c r="F33" s="7" t="s">
        <v>73</v>
      </c>
      <c r="G33" s="1">
        <v>7</v>
      </c>
      <c r="H33" s="9">
        <f t="shared" si="0"/>
        <v>24.561763462666701</v>
      </c>
      <c r="I33" s="9">
        <f t="shared" si="1"/>
        <v>297.71176346266668</v>
      </c>
      <c r="J33" s="9">
        <f t="shared" si="2"/>
        <v>0.32992663172647829</v>
      </c>
      <c r="K33" s="9">
        <f t="shared" si="3"/>
        <v>111.51561111111111</v>
      </c>
      <c r="L33" s="9">
        <f t="shared" si="4"/>
        <v>1.1151561111111112</v>
      </c>
      <c r="M33" s="1" t="s">
        <v>73</v>
      </c>
      <c r="O33" s="9">
        <f t="shared" si="19"/>
        <v>2.8041460783466152</v>
      </c>
      <c r="P33" s="9">
        <f t="shared" si="5"/>
        <v>0.92516247049791211</v>
      </c>
      <c r="Q33" s="13">
        <f t="shared" si="6"/>
        <v>0.11101949645974946</v>
      </c>
      <c r="R33" s="9">
        <f t="shared" si="7"/>
        <v>0.13381873333333336</v>
      </c>
      <c r="S33" s="14">
        <f t="shared" si="8"/>
        <v>0.82962597010395733</v>
      </c>
      <c r="T33" s="2">
        <v>0.01</v>
      </c>
      <c r="U33" s="15">
        <f t="shared" si="9"/>
        <v>8.2962597010395739E-3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4.3196259701039574E-2</v>
      </c>
      <c r="AR33" s="9">
        <f t="shared" si="15"/>
        <v>111.51561111111111</v>
      </c>
      <c r="AS33" s="1">
        <f t="shared" si="16"/>
        <v>0.12</v>
      </c>
      <c r="AT33" s="1">
        <f t="shared" si="20"/>
        <v>2.19</v>
      </c>
      <c r="AU33" s="1">
        <f t="shared" si="17"/>
        <v>8481.6818085119048</v>
      </c>
    </row>
    <row r="34" spans="1:48" x14ac:dyDescent="0.15">
      <c r="C34" s="7">
        <v>7</v>
      </c>
      <c r="D34" s="8">
        <v>30.256150335806499</v>
      </c>
      <c r="E34" s="10">
        <f t="shared" si="18"/>
        <v>24.561763462666701</v>
      </c>
      <c r="F34" s="7" t="s">
        <v>73</v>
      </c>
      <c r="G34" s="1">
        <v>8</v>
      </c>
      <c r="H34" s="9">
        <f t="shared" si="0"/>
        <v>30.256150335806499</v>
      </c>
      <c r="I34" s="9">
        <f t="shared" si="1"/>
        <v>303.4061503358065</v>
      </c>
      <c r="J34" s="9">
        <f t="shared" si="2"/>
        <v>0.60953244077510216</v>
      </c>
      <c r="K34" s="9">
        <f t="shared" si="3"/>
        <v>111.51561111111111</v>
      </c>
      <c r="L34" s="9">
        <f t="shared" si="4"/>
        <v>1.1151561111111112</v>
      </c>
      <c r="M34" s="1" t="s">
        <v>73</v>
      </c>
      <c r="O34" s="9">
        <f t="shared" si="19"/>
        <v>2.9941397189598145</v>
      </c>
      <c r="P34" s="9">
        <f t="shared" si="5"/>
        <v>1.8250252909192541</v>
      </c>
      <c r="Q34" s="13">
        <f t="shared" si="6"/>
        <v>0.21900303491031048</v>
      </c>
      <c r="R34" s="9">
        <f t="shared" si="7"/>
        <v>0.13381873333333336</v>
      </c>
      <c r="S34" s="14">
        <f t="shared" si="8"/>
        <v>1.6365648475000045</v>
      </c>
      <c r="T34" s="2">
        <v>0.01</v>
      </c>
      <c r="U34" s="15">
        <f t="shared" si="9"/>
        <v>1.6365648475000046E-2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5.126564847500005E-2</v>
      </c>
      <c r="AR34" s="9">
        <f t="shared" si="15"/>
        <v>111.51561111111111</v>
      </c>
      <c r="AS34" s="1">
        <f t="shared" si="16"/>
        <v>0.12</v>
      </c>
      <c r="AT34" s="1">
        <f t="shared" si="20"/>
        <v>2.19</v>
      </c>
      <c r="AU34" s="1">
        <f t="shared" si="17"/>
        <v>10066.124268196989</v>
      </c>
    </row>
    <row r="35" spans="1:48" x14ac:dyDescent="0.15">
      <c r="C35" s="7">
        <v>8</v>
      </c>
      <c r="D35" s="8">
        <v>29.8963861622581</v>
      </c>
      <c r="E35" s="10">
        <f t="shared" si="18"/>
        <v>30.256150335806499</v>
      </c>
      <c r="F35" s="7" t="s">
        <v>73</v>
      </c>
      <c r="G35" s="1">
        <v>9</v>
      </c>
      <c r="H35" s="9">
        <f t="shared" si="0"/>
        <v>29.8963861622581</v>
      </c>
      <c r="I35" s="9">
        <f t="shared" si="1"/>
        <v>303.0463861622581</v>
      </c>
      <c r="J35" s="9">
        <f t="shared" si="2"/>
        <v>0.5867473669897828</v>
      </c>
      <c r="K35" s="9">
        <f t="shared" si="3"/>
        <v>111.51561111111111</v>
      </c>
      <c r="L35" s="9">
        <f t="shared" si="4"/>
        <v>1.1151561111111112</v>
      </c>
      <c r="M35" s="1" t="s">
        <v>73</v>
      </c>
      <c r="O35" s="9">
        <f t="shared" si="19"/>
        <v>2.2842705391516711</v>
      </c>
      <c r="P35" s="9">
        <f t="shared" si="5"/>
        <v>1.3402897243395746</v>
      </c>
      <c r="Q35" s="13">
        <f t="shared" si="6"/>
        <v>0.16083476692074894</v>
      </c>
      <c r="R35" s="9">
        <f t="shared" si="7"/>
        <v>0.13381873333333336</v>
      </c>
      <c r="S35" s="14">
        <f t="shared" si="8"/>
        <v>1.201885288512786</v>
      </c>
      <c r="T35" s="2">
        <v>0.01</v>
      </c>
      <c r="U35" s="15">
        <f t="shared" si="9"/>
        <v>1.201885288512786E-2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4.146885288512786E-2</v>
      </c>
      <c r="AR35" s="9">
        <f t="shared" si="15"/>
        <v>111.51561111111111</v>
      </c>
      <c r="AS35" s="1">
        <f t="shared" si="16"/>
        <v>0.12</v>
      </c>
      <c r="AT35" s="1">
        <f t="shared" si="20"/>
        <v>2.19</v>
      </c>
      <c r="AU35" s="1">
        <f t="shared" si="17"/>
        <v>8142.5016325471506</v>
      </c>
    </row>
    <row r="36" spans="1:48" x14ac:dyDescent="0.15">
      <c r="C36" s="7">
        <v>9</v>
      </c>
      <c r="D36" s="8">
        <v>24.5167432486667</v>
      </c>
      <c r="E36" s="10">
        <f t="shared" si="18"/>
        <v>29.8963861622581</v>
      </c>
      <c r="F36" s="7" t="s">
        <v>73</v>
      </c>
      <c r="G36" s="1">
        <v>10</v>
      </c>
      <c r="H36" s="9">
        <f t="shared" si="0"/>
        <v>24.5167432486667</v>
      </c>
      <c r="I36" s="9">
        <f t="shared" si="1"/>
        <v>297.66674324866665</v>
      </c>
      <c r="J36" s="9">
        <f t="shared" si="2"/>
        <v>0.32829868305309101</v>
      </c>
      <c r="K36" s="9">
        <f t="shared" si="3"/>
        <v>111.51561111111111</v>
      </c>
      <c r="L36" s="9">
        <f t="shared" si="4"/>
        <v>1.1151561111111112</v>
      </c>
      <c r="M36" s="1" t="s">
        <v>73</v>
      </c>
      <c r="O36" s="9">
        <f t="shared" si="19"/>
        <v>2.059136925923208</v>
      </c>
      <c r="P36" s="9">
        <f t="shared" si="5"/>
        <v>0.67601194100657935</v>
      </c>
      <c r="Q36" s="13">
        <f t="shared" si="6"/>
        <v>8.1121432920789521E-2</v>
      </c>
      <c r="R36" s="9">
        <f t="shared" si="7"/>
        <v>0.13381873333333336</v>
      </c>
      <c r="S36" s="14">
        <f t="shared" si="8"/>
        <v>0.60620386174723051</v>
      </c>
      <c r="T36" s="2">
        <v>0.01</v>
      </c>
      <c r="U36" s="15">
        <f t="shared" si="9"/>
        <v>6.0620386174723056E-3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3.5512038617472305E-2</v>
      </c>
      <c r="AR36" s="9">
        <f t="shared" si="15"/>
        <v>111.51561111111111</v>
      </c>
      <c r="AS36" s="1">
        <f t="shared" si="16"/>
        <v>0.12</v>
      </c>
      <c r="AT36" s="1">
        <f t="shared" si="20"/>
        <v>2.19</v>
      </c>
      <c r="AU36" s="1">
        <f t="shared" si="17"/>
        <v>6972.8678827657459</v>
      </c>
    </row>
    <row r="37" spans="1:48" x14ac:dyDescent="0.15">
      <c r="C37" s="7">
        <v>10</v>
      </c>
      <c r="D37" s="8">
        <v>18.924092501935501</v>
      </c>
      <c r="E37" s="10">
        <f t="shared" si="18"/>
        <v>24.5167432486667</v>
      </c>
      <c r="F37" s="7" t="s">
        <v>73</v>
      </c>
      <c r="G37" s="1">
        <v>11</v>
      </c>
      <c r="H37" s="9">
        <f t="shared" si="0"/>
        <v>18.924092501935501</v>
      </c>
      <c r="I37" s="9">
        <f t="shared" si="1"/>
        <v>292.07409250193547</v>
      </c>
      <c r="J37" s="9">
        <f t="shared" si="2"/>
        <v>0.17549031660003647</v>
      </c>
      <c r="K37" s="9">
        <f t="shared" si="3"/>
        <v>111.51561111111111</v>
      </c>
      <c r="L37" s="9">
        <f t="shared" si="4"/>
        <v>1.1151561111111112</v>
      </c>
      <c r="M37" s="1" t="s">
        <v>75</v>
      </c>
      <c r="N37" s="9">
        <f>(O36-P36)*C22/100</f>
        <v>1.3139687356707972</v>
      </c>
      <c r="O37" s="9">
        <f t="shared" si="19"/>
        <v>1.1843123603569428</v>
      </c>
      <c r="P37" s="9">
        <f t="shared" si="5"/>
        <v>0.20783535107237636</v>
      </c>
      <c r="Q37" s="13">
        <f t="shared" si="6"/>
        <v>2.4940242128685161E-2</v>
      </c>
      <c r="R37" s="9">
        <f t="shared" si="7"/>
        <v>0.13381873333333336</v>
      </c>
      <c r="S37" s="14">
        <f t="shared" si="8"/>
        <v>0.18637332387955516</v>
      </c>
      <c r="T37" s="2">
        <v>0.01</v>
      </c>
      <c r="U37" s="15">
        <f t="shared" si="9"/>
        <v>1.8637332387955517E-3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2.3763733238795551E-2</v>
      </c>
      <c r="AR37" s="9">
        <f t="shared" si="15"/>
        <v>111.51561111111111</v>
      </c>
      <c r="AS37" s="1">
        <f t="shared" si="16"/>
        <v>0.12</v>
      </c>
      <c r="AT37" s="1">
        <f t="shared" si="20"/>
        <v>2.19</v>
      </c>
      <c r="AU37" s="1">
        <f t="shared" si="17"/>
        <v>4666.0619532521978</v>
      </c>
    </row>
    <row r="38" spans="1:48" x14ac:dyDescent="0.15">
      <c r="C38" s="7">
        <v>11</v>
      </c>
      <c r="D38" s="8">
        <v>12.999669663200001</v>
      </c>
      <c r="E38" s="10">
        <f t="shared" si="18"/>
        <v>18.924092501935501</v>
      </c>
      <c r="F38" s="7" t="s">
        <v>75</v>
      </c>
      <c r="G38" s="1">
        <v>12</v>
      </c>
      <c r="H38" s="9">
        <f t="shared" si="0"/>
        <v>12.999669663200001</v>
      </c>
      <c r="I38" s="9">
        <f t="shared" si="1"/>
        <v>286.14966966319997</v>
      </c>
      <c r="J38" s="9">
        <f t="shared" si="2"/>
        <v>8.8004060542052107E-2</v>
      </c>
      <c r="K38" s="9">
        <f t="shared" si="3"/>
        <v>111.51561111111111</v>
      </c>
      <c r="L38" s="9">
        <f t="shared" si="4"/>
        <v>1.1151561111111112</v>
      </c>
      <c r="M38" s="1" t="s">
        <v>73</v>
      </c>
      <c r="O38" s="9">
        <f t="shared" si="19"/>
        <v>2.0916331203956777</v>
      </c>
      <c r="P38" s="9">
        <f t="shared" si="5"/>
        <v>0.18407220775906258</v>
      </c>
      <c r="Q38" s="13">
        <f t="shared" si="6"/>
        <v>2.208866493108751E-2</v>
      </c>
      <c r="R38" s="9">
        <f t="shared" si="7"/>
        <v>0.13381873333333336</v>
      </c>
      <c r="S38" s="14">
        <f t="shared" si="8"/>
        <v>0.16506407123183681</v>
      </c>
      <c r="T38" s="2">
        <v>0.01</v>
      </c>
      <c r="U38" s="15">
        <f t="shared" si="9"/>
        <v>1.650640712318368E-3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2.3550640712318369E-2</v>
      </c>
      <c r="AR38" s="9">
        <f t="shared" si="15"/>
        <v>111.51561111111111</v>
      </c>
      <c r="AS38" s="1">
        <f t="shared" si="16"/>
        <v>0.12</v>
      </c>
      <c r="AT38" s="1">
        <f t="shared" si="20"/>
        <v>2.19</v>
      </c>
      <c r="AU38" s="1">
        <f t="shared" si="17"/>
        <v>4624.2207610318483</v>
      </c>
      <c r="AV38" s="1">
        <f>SUM(AU27:AU38)</f>
        <v>75560.225239217878</v>
      </c>
    </row>
    <row r="39" spans="1:48" x14ac:dyDescent="0.15">
      <c r="C39" s="7">
        <v>12</v>
      </c>
      <c r="D39" s="8">
        <v>6.0939977396774196</v>
      </c>
      <c r="E39" s="10">
        <f t="shared" si="18"/>
        <v>12.999669663200001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6.1771695379032296</v>
      </c>
      <c r="E42" s="7"/>
      <c r="F42" s="7"/>
      <c r="G42" s="1">
        <v>1</v>
      </c>
      <c r="H42" s="9">
        <f t="shared" ref="H42:H53" si="21">E43</f>
        <v>6.1771695379032296</v>
      </c>
      <c r="I42" s="9">
        <f t="shared" ref="I42:I53" si="22">H42+273.15</f>
        <v>279.32716953790322</v>
      </c>
      <c r="J42" s="9">
        <f t="shared" ref="J42:J53" si="23">EXP(($C$16*(I42-$C$14))/($C$17*I42*$C$14))</f>
        <v>3.8331948453863479E-2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2.9550498354213085E-3</v>
      </c>
      <c r="Q42" s="13">
        <f t="shared" ref="Q42:Q53" si="27">P42*$B$44</f>
        <v>3.841564786047701E-4</v>
      </c>
      <c r="R42" s="9">
        <f t="shared" ref="R42:R53" si="28">L42*$B$44</f>
        <v>1.0021835416666666E-2</v>
      </c>
      <c r="S42" s="14">
        <f t="shared" ref="S42:S53" si="29">Q42/R42</f>
        <v>3.8331948453863479E-2</v>
      </c>
      <c r="T42" s="2">
        <v>0.01</v>
      </c>
      <c r="U42" s="15">
        <f t="shared" ref="U42:U53" si="30">S42*T42</f>
        <v>3.8331948453863482E-4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1.5183319484538636E-2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>$E$5/12</f>
        <v>27.05906164383558</v>
      </c>
      <c r="AU42" s="1">
        <f t="shared" ref="AU42:AU53" si="36">AT42*10000*AS42*0.67*AR42*AQ42</f>
        <v>2758.6813031018514</v>
      </c>
    </row>
    <row r="43" spans="1:48" x14ac:dyDescent="0.15">
      <c r="A43" s="1" t="s">
        <v>74</v>
      </c>
      <c r="B43" s="1">
        <v>1</v>
      </c>
      <c r="C43" s="7">
        <v>1</v>
      </c>
      <c r="D43" s="8">
        <v>5.1171195032580599</v>
      </c>
      <c r="E43" s="10">
        <f t="shared" ref="E43:E54" si="37">D42</f>
        <v>6.1771695379032296</v>
      </c>
      <c r="F43" s="7" t="s">
        <v>73</v>
      </c>
      <c r="G43" s="1">
        <v>2</v>
      </c>
      <c r="H43" s="9">
        <f t="shared" si="21"/>
        <v>5.1171195032580599</v>
      </c>
      <c r="I43" s="9">
        <f t="shared" si="22"/>
        <v>278.26711950325802</v>
      </c>
      <c r="J43" s="9">
        <f t="shared" si="23"/>
        <v>3.3565313468482197E-2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0.15122703349791203</v>
      </c>
      <c r="P43" s="9">
        <f t="shared" si="26"/>
        <v>5.0759827842660745E-3</v>
      </c>
      <c r="Q43" s="13">
        <f t="shared" si="27"/>
        <v>6.5987776195458971E-4</v>
      </c>
      <c r="R43" s="9">
        <f t="shared" si="28"/>
        <v>1.0021835416666666E-2</v>
      </c>
      <c r="S43" s="14">
        <f t="shared" si="29"/>
        <v>6.5844003071252766E-2</v>
      </c>
      <c r="T43" s="2">
        <v>0.01</v>
      </c>
      <c r="U43" s="15">
        <f t="shared" si="30"/>
        <v>6.5844003071252762E-4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1.5458440030712528E-2</v>
      </c>
      <c r="AR43" s="9">
        <f t="shared" si="34"/>
        <v>7.7091041666666671</v>
      </c>
      <c r="AS43" s="1">
        <f t="shared" si="35"/>
        <v>0.13</v>
      </c>
      <c r="AT43" s="1">
        <f t="shared" ref="AT43:AT53" si="39">$E$5/12</f>
        <v>27.05906164383558</v>
      </c>
      <c r="AU43" s="1">
        <f t="shared" si="36"/>
        <v>2808.6683897598091</v>
      </c>
    </row>
    <row r="44" spans="1:48" x14ac:dyDescent="0.15">
      <c r="A44" s="1" t="s">
        <v>37</v>
      </c>
      <c r="B44" s="1">
        <f>I5</f>
        <v>0.13</v>
      </c>
      <c r="C44" s="7">
        <v>2</v>
      </c>
      <c r="D44" s="8">
        <v>7.8134715433571396</v>
      </c>
      <c r="E44" s="10">
        <f t="shared" si="37"/>
        <v>5.1171195032580599</v>
      </c>
      <c r="F44" s="7" t="s">
        <v>73</v>
      </c>
      <c r="G44" s="1">
        <v>3</v>
      </c>
      <c r="H44" s="9">
        <f t="shared" si="21"/>
        <v>7.8134715433571396</v>
      </c>
      <c r="I44" s="9">
        <f t="shared" si="22"/>
        <v>280.96347154335712</v>
      </c>
      <c r="J44" s="9">
        <f t="shared" si="23"/>
        <v>4.6959856973232121E-2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0.22324209238031262</v>
      </c>
      <c r="P44" s="9">
        <f t="shared" si="26"/>
        <v>1.0483416728584553E-2</v>
      </c>
      <c r="Q44" s="13">
        <f t="shared" si="27"/>
        <v>1.3628441747159919E-3</v>
      </c>
      <c r="R44" s="9">
        <f t="shared" si="28"/>
        <v>1.0021835416666666E-2</v>
      </c>
      <c r="S44" s="14">
        <f t="shared" si="29"/>
        <v>0.13598748313602654</v>
      </c>
      <c r="T44" s="2">
        <v>0.01</v>
      </c>
      <c r="U44" s="15">
        <f t="shared" si="30"/>
        <v>1.3598748313602654E-3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1.6159874831360267E-2</v>
      </c>
      <c r="AR44" s="9">
        <f t="shared" si="34"/>
        <v>7.7091041666666671</v>
      </c>
      <c r="AS44" s="1">
        <f t="shared" si="35"/>
        <v>0.13</v>
      </c>
      <c r="AT44" s="1">
        <f t="shared" si="39"/>
        <v>27.05906164383558</v>
      </c>
      <c r="AU44" s="1">
        <f t="shared" si="36"/>
        <v>2936.1131867860695</v>
      </c>
    </row>
    <row r="45" spans="1:48" x14ac:dyDescent="0.15">
      <c r="C45" s="7">
        <v>3</v>
      </c>
      <c r="D45" s="8">
        <v>12.256521700935499</v>
      </c>
      <c r="E45" s="10">
        <f t="shared" si="37"/>
        <v>7.8134715433571396</v>
      </c>
      <c r="F45" s="7" t="s">
        <v>73</v>
      </c>
      <c r="G45" s="1">
        <v>4</v>
      </c>
      <c r="H45" s="9">
        <f t="shared" si="21"/>
        <v>12.256521700935499</v>
      </c>
      <c r="I45" s="9">
        <f t="shared" si="22"/>
        <v>285.40652170093546</v>
      </c>
      <c r="J45" s="9">
        <f t="shared" si="23"/>
        <v>8.0542332575702272E-2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0.28984971731839471</v>
      </c>
      <c r="P45" s="9">
        <f t="shared" si="26"/>
        <v>2.3345172329231438E-2</v>
      </c>
      <c r="Q45" s="13">
        <f t="shared" si="27"/>
        <v>3.0348724028000872E-3</v>
      </c>
      <c r="R45" s="9">
        <f t="shared" si="28"/>
        <v>1.0021835416666666E-2</v>
      </c>
      <c r="S45" s="14">
        <f t="shared" si="29"/>
        <v>0.30282600707580842</v>
      </c>
      <c r="T45" s="2">
        <v>0.01</v>
      </c>
      <c r="U45" s="15">
        <f t="shared" si="30"/>
        <v>3.0282600707580844E-3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3.0128260070758084E-2</v>
      </c>
      <c r="AR45" s="9">
        <f t="shared" si="34"/>
        <v>7.7091041666666671</v>
      </c>
      <c r="AS45" s="1">
        <f t="shared" si="35"/>
        <v>0.13</v>
      </c>
      <c r="AT45" s="1">
        <f t="shared" si="39"/>
        <v>27.05906164383558</v>
      </c>
      <c r="AU45" s="1">
        <f t="shared" si="36"/>
        <v>5474.051167587344</v>
      </c>
    </row>
    <row r="46" spans="1:48" x14ac:dyDescent="0.15">
      <c r="C46" s="7">
        <v>4</v>
      </c>
      <c r="D46" s="8">
        <v>15.963529966133301</v>
      </c>
      <c r="E46" s="10">
        <f t="shared" si="37"/>
        <v>12.256521700935499</v>
      </c>
      <c r="F46" s="7" t="s">
        <v>73</v>
      </c>
      <c r="G46" s="1">
        <v>5</v>
      </c>
      <c r="H46" s="9">
        <f t="shared" si="21"/>
        <v>15.963529966133301</v>
      </c>
      <c r="I46" s="9">
        <f t="shared" si="22"/>
        <v>289.11352996613329</v>
      </c>
      <c r="J46" s="9">
        <f t="shared" si="23"/>
        <v>0.12473747772275563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0.25317931773970509</v>
      </c>
      <c r="O46" s="9">
        <f t="shared" si="38"/>
        <v>9.0416268916124864E-2</v>
      </c>
      <c r="P46" s="9">
        <f t="shared" si="26"/>
        <v>1.1278297329699807E-2</v>
      </c>
      <c r="Q46" s="13">
        <f t="shared" si="27"/>
        <v>1.466178652860975E-3</v>
      </c>
      <c r="R46" s="9">
        <f t="shared" si="28"/>
        <v>1.0021835416666666E-2</v>
      </c>
      <c r="S46" s="14">
        <f t="shared" si="29"/>
        <v>0.14629841659768908</v>
      </c>
      <c r="T46" s="2">
        <v>0.01</v>
      </c>
      <c r="U46" s="15">
        <f t="shared" si="30"/>
        <v>1.4629841659768907E-3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2.8562984165976892E-2</v>
      </c>
      <c r="AR46" s="9">
        <f t="shared" si="34"/>
        <v>7.7091041666666671</v>
      </c>
      <c r="AS46" s="1">
        <f t="shared" si="35"/>
        <v>0.13</v>
      </c>
      <c r="AT46" s="1">
        <f t="shared" si="39"/>
        <v>27.05906164383558</v>
      </c>
      <c r="AU46" s="1">
        <f t="shared" si="36"/>
        <v>5189.6537156920003</v>
      </c>
    </row>
    <row r="47" spans="1:48" x14ac:dyDescent="0.15">
      <c r="C47" s="7">
        <v>5</v>
      </c>
      <c r="D47" s="8">
        <v>22.151612770967699</v>
      </c>
      <c r="E47" s="10">
        <f t="shared" si="37"/>
        <v>15.963529966133301</v>
      </c>
      <c r="F47" s="7" t="s">
        <v>75</v>
      </c>
      <c r="G47" s="1">
        <v>6</v>
      </c>
      <c r="H47" s="9">
        <f t="shared" si="21"/>
        <v>22.151612770967699</v>
      </c>
      <c r="I47" s="9">
        <f t="shared" si="22"/>
        <v>295.30161277096767</v>
      </c>
      <c r="J47" s="9">
        <f t="shared" si="23"/>
        <v>0.2526335030163378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0.15622901325309171</v>
      </c>
      <c r="P47" s="9">
        <f t="shared" si="26"/>
        <v>3.9468682890914424E-2</v>
      </c>
      <c r="Q47" s="13">
        <f t="shared" si="27"/>
        <v>5.1309287758188752E-3</v>
      </c>
      <c r="R47" s="9">
        <f t="shared" si="28"/>
        <v>1.0021835416666666E-2</v>
      </c>
      <c r="S47" s="14">
        <f t="shared" si="29"/>
        <v>0.51197495892678091</v>
      </c>
      <c r="T47" s="2">
        <v>0.01</v>
      </c>
      <c r="U47" s="15">
        <f t="shared" si="30"/>
        <v>5.1197495892678089E-3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3.2219749589267807E-2</v>
      </c>
      <c r="AR47" s="9">
        <f t="shared" si="34"/>
        <v>7.7091041666666671</v>
      </c>
      <c r="AS47" s="1">
        <f t="shared" si="35"/>
        <v>0.13</v>
      </c>
      <c r="AT47" s="1">
        <f t="shared" si="39"/>
        <v>27.05906164383558</v>
      </c>
      <c r="AU47" s="1">
        <f t="shared" si="36"/>
        <v>5854.0572022506913</v>
      </c>
    </row>
    <row r="48" spans="1:48" x14ac:dyDescent="0.15">
      <c r="C48" s="7">
        <v>6</v>
      </c>
      <c r="D48" s="8">
        <v>24.561763462666701</v>
      </c>
      <c r="E48" s="10">
        <f t="shared" si="37"/>
        <v>22.151612770967699</v>
      </c>
      <c r="F48" s="7" t="s">
        <v>73</v>
      </c>
      <c r="G48" s="1">
        <v>7</v>
      </c>
      <c r="H48" s="9">
        <f t="shared" si="21"/>
        <v>24.561763462666701</v>
      </c>
      <c r="I48" s="9">
        <f t="shared" si="22"/>
        <v>297.71176346266668</v>
      </c>
      <c r="J48" s="9">
        <f t="shared" si="23"/>
        <v>0.32992663172647829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0.19385137202884395</v>
      </c>
      <c r="P48" s="9">
        <f t="shared" si="26"/>
        <v>6.3956730229032935E-2</v>
      </c>
      <c r="Q48" s="13">
        <f t="shared" si="27"/>
        <v>8.3143749297742812E-3</v>
      </c>
      <c r="R48" s="9">
        <f t="shared" si="28"/>
        <v>1.0021835416666666E-2</v>
      </c>
      <c r="S48" s="14">
        <f t="shared" si="29"/>
        <v>0.82962597010395744</v>
      </c>
      <c r="T48" s="2">
        <v>0.01</v>
      </c>
      <c r="U48" s="15">
        <f t="shared" si="30"/>
        <v>8.2962597010395739E-3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4.2796259701039577E-2</v>
      </c>
      <c r="AR48" s="9">
        <f t="shared" si="34"/>
        <v>7.7091041666666671</v>
      </c>
      <c r="AS48" s="1">
        <f t="shared" si="35"/>
        <v>0.13</v>
      </c>
      <c r="AT48" s="1">
        <f t="shared" si="39"/>
        <v>27.05906164383558</v>
      </c>
      <c r="AU48" s="1">
        <f t="shared" si="36"/>
        <v>7775.7200327749379</v>
      </c>
    </row>
    <row r="49" spans="1:79" x14ac:dyDescent="0.15">
      <c r="C49" s="7">
        <v>7</v>
      </c>
      <c r="D49" s="8">
        <v>30.256150335806499</v>
      </c>
      <c r="E49" s="10">
        <f t="shared" si="37"/>
        <v>24.561763462666701</v>
      </c>
      <c r="F49" s="7" t="s">
        <v>73</v>
      </c>
      <c r="G49" s="1">
        <v>8</v>
      </c>
      <c r="H49" s="9">
        <f t="shared" si="21"/>
        <v>30.256150335806499</v>
      </c>
      <c r="I49" s="9">
        <f t="shared" si="22"/>
        <v>303.4061503358065</v>
      </c>
      <c r="J49" s="9">
        <f t="shared" si="23"/>
        <v>0.60953244077510216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0.20698568346647772</v>
      </c>
      <c r="P49" s="9">
        <f t="shared" si="26"/>
        <v>0.12616448884882486</v>
      </c>
      <c r="Q49" s="13">
        <f t="shared" si="27"/>
        <v>1.6401383550347232E-2</v>
      </c>
      <c r="R49" s="9">
        <f t="shared" si="28"/>
        <v>1.0021835416666666E-2</v>
      </c>
      <c r="S49" s="14">
        <f t="shared" si="29"/>
        <v>1.636564847500005</v>
      </c>
      <c r="T49" s="2">
        <v>0.01</v>
      </c>
      <c r="U49" s="15">
        <f t="shared" si="30"/>
        <v>1.636564847500005E-2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5.0865648475000053E-2</v>
      </c>
      <c r="AR49" s="9">
        <f t="shared" si="34"/>
        <v>7.7091041666666671</v>
      </c>
      <c r="AS49" s="1">
        <f t="shared" si="35"/>
        <v>0.13</v>
      </c>
      <c r="AT49" s="1">
        <f t="shared" si="39"/>
        <v>27.05906164383558</v>
      </c>
      <c r="AU49" s="1">
        <f t="shared" si="36"/>
        <v>9241.8600267896363</v>
      </c>
    </row>
    <row r="50" spans="1:79" x14ac:dyDescent="0.15">
      <c r="C50" s="7">
        <v>8</v>
      </c>
      <c r="D50" s="8">
        <v>29.8963861622581</v>
      </c>
      <c r="E50" s="10">
        <f t="shared" si="37"/>
        <v>30.256150335806499</v>
      </c>
      <c r="F50" s="7" t="s">
        <v>73</v>
      </c>
      <c r="G50" s="1">
        <v>9</v>
      </c>
      <c r="H50" s="9">
        <f t="shared" si="21"/>
        <v>29.8963861622581</v>
      </c>
      <c r="I50" s="9">
        <f t="shared" si="22"/>
        <v>303.0463861622581</v>
      </c>
      <c r="J50" s="9">
        <f t="shared" si="23"/>
        <v>0.5867473669897828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0.15791223628431955</v>
      </c>
      <c r="P50" s="9">
        <f t="shared" si="26"/>
        <v>9.2654588855292944E-2</v>
      </c>
      <c r="Q50" s="13">
        <f t="shared" si="27"/>
        <v>1.2045096551188083E-2</v>
      </c>
      <c r="R50" s="9">
        <f t="shared" si="28"/>
        <v>1.0021835416666666E-2</v>
      </c>
      <c r="S50" s="14">
        <f t="shared" si="29"/>
        <v>1.2018852885127871</v>
      </c>
      <c r="T50" s="2">
        <v>0.01</v>
      </c>
      <c r="U50" s="15">
        <f t="shared" si="30"/>
        <v>1.201885288512787E-2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3.9118852885127869E-2</v>
      </c>
      <c r="AR50" s="9">
        <f t="shared" si="34"/>
        <v>7.7091041666666671</v>
      </c>
      <c r="AS50" s="1">
        <f t="shared" si="35"/>
        <v>0.13</v>
      </c>
      <c r="AT50" s="1">
        <f t="shared" si="39"/>
        <v>27.05906164383558</v>
      </c>
      <c r="AU50" s="1">
        <f t="shared" si="36"/>
        <v>7107.5661789825899</v>
      </c>
    </row>
    <row r="51" spans="1:79" x14ac:dyDescent="0.15">
      <c r="C51" s="7">
        <v>9</v>
      </c>
      <c r="D51" s="8">
        <v>24.5167432486667</v>
      </c>
      <c r="E51" s="10">
        <f t="shared" si="37"/>
        <v>29.8963861622581</v>
      </c>
      <c r="F51" s="7" t="s">
        <v>73</v>
      </c>
      <c r="G51" s="1">
        <v>10</v>
      </c>
      <c r="H51" s="9">
        <f t="shared" si="21"/>
        <v>24.5167432486667</v>
      </c>
      <c r="I51" s="9">
        <f t="shared" si="22"/>
        <v>297.66674324866665</v>
      </c>
      <c r="J51" s="9">
        <f t="shared" si="23"/>
        <v>0.32829868305309101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0.14234868909569326</v>
      </c>
      <c r="P51" s="9">
        <f t="shared" si="26"/>
        <v>4.6732887164449996E-2</v>
      </c>
      <c r="Q51" s="13">
        <f t="shared" si="27"/>
        <v>6.0752753313784999E-3</v>
      </c>
      <c r="R51" s="9">
        <f t="shared" si="28"/>
        <v>1.0021835416666666E-2</v>
      </c>
      <c r="S51" s="14">
        <f t="shared" si="29"/>
        <v>0.60620386174723073</v>
      </c>
      <c r="T51" s="2">
        <v>0.01</v>
      </c>
      <c r="U51" s="15">
        <f t="shared" si="30"/>
        <v>6.0620386174723073E-3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3.3162038617472307E-2</v>
      </c>
      <c r="AR51" s="9">
        <f t="shared" si="34"/>
        <v>7.7091041666666671</v>
      </c>
      <c r="AS51" s="1">
        <f t="shared" si="35"/>
        <v>0.13</v>
      </c>
      <c r="AT51" s="1">
        <f t="shared" si="39"/>
        <v>27.05906164383558</v>
      </c>
      <c r="AU51" s="1">
        <f t="shared" si="36"/>
        <v>6025.2631843729041</v>
      </c>
    </row>
    <row r="52" spans="1:79" x14ac:dyDescent="0.15">
      <c r="C52" s="7">
        <v>10</v>
      </c>
      <c r="D52" s="8">
        <v>18.924092501935501</v>
      </c>
      <c r="E52" s="10">
        <f t="shared" si="37"/>
        <v>24.5167432486667</v>
      </c>
      <c r="F52" s="7" t="s">
        <v>73</v>
      </c>
      <c r="G52" s="1">
        <v>11</v>
      </c>
      <c r="H52" s="9">
        <f t="shared" si="21"/>
        <v>18.924092501935501</v>
      </c>
      <c r="I52" s="9">
        <f t="shared" si="22"/>
        <v>292.07409250193547</v>
      </c>
      <c r="J52" s="9">
        <f t="shared" si="23"/>
        <v>0.17549031660003647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9.0835011834681095E-2</v>
      </c>
      <c r="O52" s="9">
        <f t="shared" si="38"/>
        <v>8.1871831763228847E-2</v>
      </c>
      <c r="P52" s="9">
        <f t="shared" si="26"/>
        <v>1.4367713676753952E-2</v>
      </c>
      <c r="Q52" s="13">
        <f t="shared" si="27"/>
        <v>1.8678027779780138E-3</v>
      </c>
      <c r="R52" s="9">
        <f t="shared" si="28"/>
        <v>1.0021835416666666E-2</v>
      </c>
      <c r="S52" s="14">
        <f t="shared" si="29"/>
        <v>0.18637332387955521</v>
      </c>
      <c r="T52" s="2">
        <v>0.01</v>
      </c>
      <c r="U52" s="15">
        <f t="shared" si="30"/>
        <v>1.8637332387955521E-3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1.6663733238795553E-2</v>
      </c>
      <c r="AR52" s="9">
        <f t="shared" si="34"/>
        <v>7.7091041666666671</v>
      </c>
      <c r="AS52" s="1">
        <f t="shared" si="35"/>
        <v>0.13</v>
      </c>
      <c r="AT52" s="1">
        <f t="shared" si="39"/>
        <v>27.05906164383558</v>
      </c>
      <c r="AU52" s="1">
        <f t="shared" si="36"/>
        <v>3027.6600168068589</v>
      </c>
    </row>
    <row r="53" spans="1:79" x14ac:dyDescent="0.15">
      <c r="C53" s="7">
        <v>11</v>
      </c>
      <c r="D53" s="8">
        <v>12.999669663200001</v>
      </c>
      <c r="E53" s="10">
        <f t="shared" si="37"/>
        <v>18.924092501935501</v>
      </c>
      <c r="F53" s="7" t="s">
        <v>75</v>
      </c>
      <c r="G53" s="1">
        <v>12</v>
      </c>
      <c r="H53" s="9">
        <f t="shared" si="21"/>
        <v>12.999669663200001</v>
      </c>
      <c r="I53" s="9">
        <f t="shared" si="22"/>
        <v>286.14966966319997</v>
      </c>
      <c r="J53" s="9">
        <f t="shared" si="23"/>
        <v>8.8004060542052107E-2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0.14459515975314155</v>
      </c>
      <c r="P53" s="9">
        <f t="shared" si="26"/>
        <v>1.2724961193003165E-2</v>
      </c>
      <c r="Q53" s="13">
        <f t="shared" si="27"/>
        <v>1.6542449550904115E-3</v>
      </c>
      <c r="R53" s="9">
        <f t="shared" si="28"/>
        <v>1.0021835416666666E-2</v>
      </c>
      <c r="S53" s="14">
        <f t="shared" si="29"/>
        <v>0.16506407123183681</v>
      </c>
      <c r="T53" s="2">
        <v>0.01</v>
      </c>
      <c r="U53" s="15">
        <f t="shared" si="30"/>
        <v>1.650640712318368E-3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1.645064071231837E-2</v>
      </c>
      <c r="AR53" s="9">
        <f t="shared" si="34"/>
        <v>7.7091041666666671</v>
      </c>
      <c r="AS53" s="1">
        <f t="shared" si="35"/>
        <v>0.13</v>
      </c>
      <c r="AT53" s="1">
        <f t="shared" si="39"/>
        <v>27.05906164383558</v>
      </c>
      <c r="AU53" s="1">
        <f t="shared" si="36"/>
        <v>2988.9428990367983</v>
      </c>
      <c r="AV53" s="1">
        <f>SUM(AU42:AU53)</f>
        <v>61188.237303941489</v>
      </c>
    </row>
    <row r="54" spans="1:79" x14ac:dyDescent="0.15">
      <c r="C54" s="7">
        <v>12</v>
      </c>
      <c r="D54" s="8">
        <v>6.0939977396774196</v>
      </c>
      <c r="E54" s="10">
        <f t="shared" si="37"/>
        <v>12.999669663200001</v>
      </c>
      <c r="F54" s="7" t="s">
        <v>73</v>
      </c>
    </row>
    <row r="56" spans="1:79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15">
      <c r="A58" s="1" t="s">
        <v>71</v>
      </c>
      <c r="B58" s="1">
        <f>F7</f>
        <v>122.786</v>
      </c>
      <c r="C58" s="7" t="s">
        <v>72</v>
      </c>
      <c r="D58" s="8">
        <v>6.1771695379032296</v>
      </c>
      <c r="E58" s="7"/>
      <c r="F58" s="7"/>
      <c r="G58" s="1">
        <v>1</v>
      </c>
      <c r="H58" s="9">
        <f t="shared" ref="H58:H69" si="40">E59</f>
        <v>6.1771695379032296</v>
      </c>
      <c r="I58" s="9">
        <f t="shared" ref="I58:I69" si="41">H58+273.15</f>
        <v>279.32716953790322</v>
      </c>
      <c r="J58" s="9">
        <f t="shared" ref="J58:J69" si="42">EXP(($C$16*(I58-$C$14))/($C$17*I58*$C$14))</f>
        <v>3.8331948453863479E-2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0.1058990990142618</v>
      </c>
      <c r="Q58" s="13">
        <f t="shared" ref="Q58:Q69" si="46">P58*$B$60</f>
        <v>3.0710738714135918E-2</v>
      </c>
      <c r="R58" s="9">
        <f t="shared" ref="R58:R69" si="47">L58*$B$60</f>
        <v>0.80117864999999977</v>
      </c>
      <c r="S58" s="14">
        <f t="shared" ref="S58:S69" si="48">Q58/R58</f>
        <v>3.8331948453863479E-2</v>
      </c>
      <c r="T58" s="2">
        <v>0.27</v>
      </c>
      <c r="U58" s="15">
        <f t="shared" ref="U58:U69" si="49">S58*T58</f>
        <v>1.034962608254314E-2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0.22841093234783816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>$E$7/12</f>
        <v>105.21204847565083</v>
      </c>
      <c r="AF58" s="1">
        <f t="shared" ref="AF58:AF69" si="53">AE58*10000*AC58*AB58</f>
        <v>2458951.5317325406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15">
      <c r="A59" s="1" t="s">
        <v>74</v>
      </c>
      <c r="B59" s="1">
        <v>27</v>
      </c>
      <c r="C59" s="7">
        <v>1</v>
      </c>
      <c r="D59" s="8">
        <v>5.1171195032580599</v>
      </c>
      <c r="E59" s="10">
        <f t="shared" ref="E59:E70" si="54">D58</f>
        <v>6.1771695379032296</v>
      </c>
      <c r="F59" s="7" t="s">
        <v>73</v>
      </c>
      <c r="G59" s="1">
        <v>2</v>
      </c>
      <c r="H59" s="9">
        <f t="shared" si="40"/>
        <v>5.1171195032580599</v>
      </c>
      <c r="I59" s="9">
        <f t="shared" si="41"/>
        <v>278.26711950325802</v>
      </c>
      <c r="J59" s="9">
        <f t="shared" si="42"/>
        <v>3.3565313468482197E-2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5">L59+O58-P58-N59</f>
        <v>5.4194709009857371</v>
      </c>
      <c r="P59" s="9">
        <f t="shared" si="45"/>
        <v>0.1819062396249039</v>
      </c>
      <c r="Q59" s="13">
        <f t="shared" si="46"/>
        <v>5.275280949122213E-2</v>
      </c>
      <c r="R59" s="9">
        <f t="shared" si="47"/>
        <v>0.80117864999999977</v>
      </c>
      <c r="S59" s="14">
        <f t="shared" si="48"/>
        <v>6.5844003071252766E-2</v>
      </c>
      <c r="T59" s="2">
        <v>0.27</v>
      </c>
      <c r="U59" s="15">
        <f t="shared" si="49"/>
        <v>1.7777880829238247E-2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0.22985424224512102</v>
      </c>
      <c r="AC59" s="9">
        <f t="shared" si="51"/>
        <v>10.232166666666666</v>
      </c>
      <c r="AD59" s="1">
        <f t="shared" si="52"/>
        <v>0.28999999999999998</v>
      </c>
      <c r="AE59" s="16">
        <f t="shared" ref="AE59:AE69" si="56">$E$7/12</f>
        <v>105.21204847565083</v>
      </c>
      <c r="AF59" s="1">
        <f t="shared" si="53"/>
        <v>2474489.4442405277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15">
      <c r="A60" s="1" t="s">
        <v>37</v>
      </c>
      <c r="B60" s="1">
        <f>H7</f>
        <v>0.28999999999999998</v>
      </c>
      <c r="C60" s="7">
        <v>2</v>
      </c>
      <c r="D60" s="8">
        <v>7.8134715433571396</v>
      </c>
      <c r="E60" s="10">
        <f t="shared" si="54"/>
        <v>5.1171195032580599</v>
      </c>
      <c r="F60" s="7" t="s">
        <v>73</v>
      </c>
      <c r="G60" s="1">
        <v>3</v>
      </c>
      <c r="H60" s="9">
        <f t="shared" si="40"/>
        <v>7.8134715433571396</v>
      </c>
      <c r="I60" s="9">
        <f t="shared" si="41"/>
        <v>280.96347154335712</v>
      </c>
      <c r="J60" s="9">
        <f t="shared" si="42"/>
        <v>4.6959856973232121E-2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5"/>
        <v>8.0002496613608329</v>
      </c>
      <c r="P60" s="9">
        <f t="shared" si="45"/>
        <v>0.37569057984765342</v>
      </c>
      <c r="Q60" s="13">
        <f t="shared" si="46"/>
        <v>0.10895026815581949</v>
      </c>
      <c r="R60" s="9">
        <f t="shared" si="47"/>
        <v>0.80117864999999977</v>
      </c>
      <c r="S60" s="14">
        <f t="shared" si="48"/>
        <v>0.13598748313602654</v>
      </c>
      <c r="T60" s="2">
        <v>0.27</v>
      </c>
      <c r="U60" s="15">
        <f t="shared" si="49"/>
        <v>3.6716620446727168E-2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0.23353403935279909</v>
      </c>
      <c r="AC60" s="9">
        <f t="shared" si="51"/>
        <v>10.232166666666666</v>
      </c>
      <c r="AD60" s="1">
        <f t="shared" si="52"/>
        <v>0.28999999999999998</v>
      </c>
      <c r="AE60" s="16">
        <f t="shared" si="56"/>
        <v>105.21204847565083</v>
      </c>
      <c r="AF60" s="1">
        <f t="shared" si="53"/>
        <v>2514104.1975335549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15">
      <c r="C61" s="7">
        <v>3</v>
      </c>
      <c r="D61" s="8">
        <v>12.256521700935499</v>
      </c>
      <c r="E61" s="10">
        <f t="shared" si="54"/>
        <v>7.8134715433571396</v>
      </c>
      <c r="F61" s="7" t="s">
        <v>73</v>
      </c>
      <c r="G61" s="1">
        <v>4</v>
      </c>
      <c r="H61" s="9">
        <f t="shared" si="40"/>
        <v>12.256521700935499</v>
      </c>
      <c r="I61" s="9">
        <f t="shared" si="41"/>
        <v>285.40652170093546</v>
      </c>
      <c r="J61" s="9">
        <f t="shared" si="42"/>
        <v>8.0542332575702272E-2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5"/>
        <v>10.387244081513179</v>
      </c>
      <c r="P61" s="9">
        <f t="shared" si="45"/>
        <v>0.83661286735822959</v>
      </c>
      <c r="Q61" s="13">
        <f t="shared" si="46"/>
        <v>0.24261773153388658</v>
      </c>
      <c r="R61" s="9">
        <f t="shared" si="47"/>
        <v>0.80117864999999977</v>
      </c>
      <c r="S61" s="14">
        <f t="shared" si="48"/>
        <v>0.30282600707580842</v>
      </c>
      <c r="T61" s="2">
        <v>0.27</v>
      </c>
      <c r="U61" s="15">
        <f t="shared" si="49"/>
        <v>8.1763021910468275E-2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0.291086555157204</v>
      </c>
      <c r="AC61" s="9">
        <f t="shared" si="51"/>
        <v>10.232166666666666</v>
      </c>
      <c r="AD61" s="1">
        <f t="shared" si="52"/>
        <v>0.28999999999999998</v>
      </c>
      <c r="AE61" s="16">
        <f t="shared" si="56"/>
        <v>105.21204847565083</v>
      </c>
      <c r="AF61" s="1">
        <f t="shared" si="53"/>
        <v>3133684.2037864481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15">
      <c r="C62" s="7">
        <v>4</v>
      </c>
      <c r="D62" s="8">
        <v>15.963529966133301</v>
      </c>
      <c r="E62" s="10">
        <f t="shared" si="54"/>
        <v>12.256521700935499</v>
      </c>
      <c r="F62" s="7" t="s">
        <v>73</v>
      </c>
      <c r="G62" s="1">
        <v>5</v>
      </c>
      <c r="H62" s="9">
        <f t="shared" si="40"/>
        <v>15.963529966133301</v>
      </c>
      <c r="I62" s="9">
        <f t="shared" si="41"/>
        <v>289.11352996613329</v>
      </c>
      <c r="J62" s="9">
        <f t="shared" si="42"/>
        <v>0.12473747772275563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9.0730996534472013</v>
      </c>
      <c r="O62" s="9">
        <f t="shared" si="55"/>
        <v>3.2402165607077471</v>
      </c>
      <c r="P62" s="9">
        <f t="shared" si="45"/>
        <v>0.40417644105818645</v>
      </c>
      <c r="Q62" s="13">
        <f t="shared" si="46"/>
        <v>0.11721116790687407</v>
      </c>
      <c r="R62" s="9">
        <f t="shared" si="47"/>
        <v>0.80117864999999977</v>
      </c>
      <c r="S62" s="14">
        <f t="shared" si="48"/>
        <v>0.14629841659768905</v>
      </c>
      <c r="T62" s="2">
        <v>0.27</v>
      </c>
      <c r="U62" s="15">
        <f t="shared" si="49"/>
        <v>3.9500572481376048E-2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0.28287496123313138</v>
      </c>
      <c r="AC62" s="9">
        <f t="shared" si="51"/>
        <v>10.232166666666666</v>
      </c>
      <c r="AD62" s="1">
        <f t="shared" si="52"/>
        <v>0.28999999999999998</v>
      </c>
      <c r="AE62" s="16">
        <f t="shared" si="56"/>
        <v>105.21204847565083</v>
      </c>
      <c r="AF62" s="1">
        <f t="shared" si="53"/>
        <v>3045282.5180614647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15">
      <c r="C63" s="7">
        <v>5</v>
      </c>
      <c r="D63" s="8">
        <v>22.151612770967699</v>
      </c>
      <c r="E63" s="10">
        <f t="shared" si="54"/>
        <v>15.963529966133301</v>
      </c>
      <c r="F63" s="7" t="s">
        <v>75</v>
      </c>
      <c r="G63" s="1">
        <v>6</v>
      </c>
      <c r="H63" s="9">
        <f t="shared" si="40"/>
        <v>22.151612770967699</v>
      </c>
      <c r="I63" s="9">
        <f t="shared" si="41"/>
        <v>295.30161277096767</v>
      </c>
      <c r="J63" s="9">
        <f t="shared" si="42"/>
        <v>0.2526335030163378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5"/>
        <v>5.5987251196495604</v>
      </c>
      <c r="P63" s="9">
        <f t="shared" si="45"/>
        <v>1.4144255394026335</v>
      </c>
      <c r="Q63" s="13">
        <f t="shared" si="46"/>
        <v>0.41018340642676371</v>
      </c>
      <c r="R63" s="9">
        <f t="shared" si="47"/>
        <v>0.80117864999999977</v>
      </c>
      <c r="S63" s="14">
        <f t="shared" si="48"/>
        <v>0.51197495892678102</v>
      </c>
      <c r="T63" s="2">
        <v>0.27</v>
      </c>
      <c r="U63" s="15">
        <f t="shared" si="49"/>
        <v>0.13823323891023087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0.31725871832025787</v>
      </c>
      <c r="AC63" s="9">
        <f t="shared" si="51"/>
        <v>10.232166666666666</v>
      </c>
      <c r="AD63" s="1">
        <f t="shared" si="52"/>
        <v>0.28999999999999998</v>
      </c>
      <c r="AE63" s="16">
        <f t="shared" si="56"/>
        <v>105.21204847565083</v>
      </c>
      <c r="AF63" s="1">
        <f t="shared" si="53"/>
        <v>3415439.8975136639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15">
      <c r="C64" s="7">
        <v>6</v>
      </c>
      <c r="D64" s="8">
        <v>24.561763462666701</v>
      </c>
      <c r="E64" s="10">
        <f t="shared" si="54"/>
        <v>22.151612770967699</v>
      </c>
      <c r="F64" s="7" t="s">
        <v>73</v>
      </c>
      <c r="G64" s="1">
        <v>7</v>
      </c>
      <c r="H64" s="9">
        <f t="shared" si="40"/>
        <v>24.561763462666701</v>
      </c>
      <c r="I64" s="9">
        <f t="shared" si="41"/>
        <v>297.71176346266668</v>
      </c>
      <c r="J64" s="9">
        <f t="shared" si="42"/>
        <v>0.32992663172647829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5"/>
        <v>6.9469845802469257</v>
      </c>
      <c r="P64" s="9">
        <f t="shared" si="45"/>
        <v>2.2919952232166509</v>
      </c>
      <c r="Q64" s="13">
        <f t="shared" si="46"/>
        <v>0.66467861473282874</v>
      </c>
      <c r="R64" s="9">
        <f t="shared" si="47"/>
        <v>0.80117864999999977</v>
      </c>
      <c r="S64" s="14">
        <f t="shared" si="48"/>
        <v>0.82962597010395733</v>
      </c>
      <c r="T64" s="2">
        <v>0.27</v>
      </c>
      <c r="U64" s="15">
        <f t="shared" si="49"/>
        <v>0.22399901192806848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0.3339230080176237</v>
      </c>
      <c r="AC64" s="9">
        <f t="shared" si="51"/>
        <v>10.232166666666666</v>
      </c>
      <c r="AD64" s="1">
        <f t="shared" si="52"/>
        <v>0.28999999999999998</v>
      </c>
      <c r="AE64" s="16">
        <f t="shared" si="56"/>
        <v>105.21204847565083</v>
      </c>
      <c r="AF64" s="1">
        <f t="shared" si="53"/>
        <v>3594838.8442075578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15">
      <c r="C65" s="7">
        <v>7</v>
      </c>
      <c r="D65" s="8">
        <v>30.256150335806499</v>
      </c>
      <c r="E65" s="10">
        <f t="shared" si="54"/>
        <v>24.561763462666701</v>
      </c>
      <c r="F65" s="7" t="s">
        <v>73</v>
      </c>
      <c r="G65" s="1">
        <v>8</v>
      </c>
      <c r="H65" s="9">
        <f t="shared" si="40"/>
        <v>30.256150335806499</v>
      </c>
      <c r="I65" s="9">
        <f t="shared" si="41"/>
        <v>303.4061503358065</v>
      </c>
      <c r="J65" s="9">
        <f t="shared" si="42"/>
        <v>0.60953244077510216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5"/>
        <v>7.4176743570302737</v>
      </c>
      <c r="P65" s="9">
        <f t="shared" si="45"/>
        <v>4.521313155715549</v>
      </c>
      <c r="Q65" s="13">
        <f t="shared" si="46"/>
        <v>1.3111808151575091</v>
      </c>
      <c r="R65" s="9">
        <f t="shared" si="47"/>
        <v>0.80117864999999977</v>
      </c>
      <c r="S65" s="14">
        <f t="shared" si="48"/>
        <v>1.6365648475000045</v>
      </c>
      <c r="T65" s="2">
        <v>0.27</v>
      </c>
      <c r="U65" s="15">
        <f t="shared" si="49"/>
        <v>0.44187250882500123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0.37625582846469774</v>
      </c>
      <c r="AC65" s="9">
        <f t="shared" si="51"/>
        <v>10.232166666666666</v>
      </c>
      <c r="AD65" s="1">
        <f t="shared" si="52"/>
        <v>0.28999999999999998</v>
      </c>
      <c r="AE65" s="16">
        <f t="shared" si="56"/>
        <v>105.21204847565083</v>
      </c>
      <c r="AF65" s="1">
        <f t="shared" si="53"/>
        <v>4050571.6439072243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15">
      <c r="C66" s="7">
        <v>8</v>
      </c>
      <c r="D66" s="8">
        <v>29.8963861622581</v>
      </c>
      <c r="E66" s="10">
        <f t="shared" si="54"/>
        <v>30.256150335806499</v>
      </c>
      <c r="F66" s="7" t="s">
        <v>73</v>
      </c>
      <c r="G66" s="1">
        <v>9</v>
      </c>
      <c r="H66" s="9">
        <f t="shared" si="40"/>
        <v>29.8963861622581</v>
      </c>
      <c r="I66" s="9">
        <f t="shared" si="41"/>
        <v>303.0463861622581</v>
      </c>
      <c r="J66" s="9">
        <f t="shared" si="42"/>
        <v>0.5867473669897828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5"/>
        <v>5.659046201314724</v>
      </c>
      <c r="P66" s="9">
        <f t="shared" si="45"/>
        <v>3.3204304582949469</v>
      </c>
      <c r="Q66" s="13">
        <f t="shared" si="46"/>
        <v>0.96292483290553454</v>
      </c>
      <c r="R66" s="9">
        <f t="shared" si="47"/>
        <v>0.80117864999999977</v>
      </c>
      <c r="S66" s="14">
        <f t="shared" si="48"/>
        <v>1.2018852885127864</v>
      </c>
      <c r="T66" s="2">
        <v>0.27</v>
      </c>
      <c r="U66" s="15">
        <f t="shared" si="49"/>
        <v>0.32450902789845237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0.33825210412066931</v>
      </c>
      <c r="AC66" s="9">
        <f t="shared" si="51"/>
        <v>10.232166666666666</v>
      </c>
      <c r="AD66" s="1">
        <f t="shared" si="52"/>
        <v>0.28999999999999998</v>
      </c>
      <c r="AE66" s="16">
        <f t="shared" si="56"/>
        <v>105.21204847565083</v>
      </c>
      <c r="AF66" s="1">
        <f t="shared" si="53"/>
        <v>3641443.6077544731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15">
      <c r="C67" s="7">
        <v>9</v>
      </c>
      <c r="D67" s="8">
        <v>24.5167432486667</v>
      </c>
      <c r="E67" s="10">
        <f t="shared" si="54"/>
        <v>29.8963861622581</v>
      </c>
      <c r="F67" s="7" t="s">
        <v>73</v>
      </c>
      <c r="G67" s="1">
        <v>10</v>
      </c>
      <c r="H67" s="9">
        <f t="shared" si="40"/>
        <v>24.5167432486667</v>
      </c>
      <c r="I67" s="9">
        <f t="shared" si="41"/>
        <v>297.66674324866665</v>
      </c>
      <c r="J67" s="9">
        <f t="shared" si="42"/>
        <v>0.32829868305309101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5"/>
        <v>5.1013007430197774</v>
      </c>
      <c r="P67" s="9">
        <f t="shared" si="45"/>
        <v>1.6747503157911476</v>
      </c>
      <c r="Q67" s="13">
        <f t="shared" si="46"/>
        <v>0.4856775915794328</v>
      </c>
      <c r="R67" s="9">
        <f t="shared" si="47"/>
        <v>0.80117864999999977</v>
      </c>
      <c r="S67" s="14">
        <f t="shared" si="48"/>
        <v>0.60620386174723073</v>
      </c>
      <c r="T67" s="2">
        <v>0.27</v>
      </c>
      <c r="U67" s="15">
        <f t="shared" si="49"/>
        <v>0.16367504267175231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0.30700206079112147</v>
      </c>
      <c r="AC67" s="9">
        <f t="shared" si="51"/>
        <v>10.232166666666666</v>
      </c>
      <c r="AD67" s="1">
        <f t="shared" si="52"/>
        <v>0.28999999999999998</v>
      </c>
      <c r="AE67" s="16">
        <f t="shared" si="56"/>
        <v>105.21204847565083</v>
      </c>
      <c r="AF67" s="1">
        <f t="shared" si="53"/>
        <v>3305022.1364963474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15">
      <c r="C68" s="7">
        <v>10</v>
      </c>
      <c r="D68" s="8">
        <v>18.924092501935501</v>
      </c>
      <c r="E68" s="10">
        <f t="shared" si="54"/>
        <v>24.5167432486667</v>
      </c>
      <c r="F68" s="7" t="s">
        <v>73</v>
      </c>
      <c r="G68" s="1">
        <v>11</v>
      </c>
      <c r="H68" s="9">
        <f t="shared" si="40"/>
        <v>18.924092501935501</v>
      </c>
      <c r="I68" s="9">
        <f t="shared" si="41"/>
        <v>292.07409250193547</v>
      </c>
      <c r="J68" s="9">
        <f t="shared" si="42"/>
        <v>0.17549031660003647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3.2552229058671984</v>
      </c>
      <c r="O68" s="9">
        <f t="shared" si="55"/>
        <v>2.934012521361431</v>
      </c>
      <c r="P68" s="9">
        <f t="shared" si="45"/>
        <v>0.51489078628218876</v>
      </c>
      <c r="Q68" s="13">
        <f t="shared" si="46"/>
        <v>0.14931832802183473</v>
      </c>
      <c r="R68" s="9">
        <f t="shared" si="47"/>
        <v>0.80117864999999977</v>
      </c>
      <c r="S68" s="14">
        <f t="shared" si="48"/>
        <v>0.18637332387955516</v>
      </c>
      <c r="T68" s="2">
        <v>0.27</v>
      </c>
      <c r="U68" s="15">
        <f t="shared" si="49"/>
        <v>5.0320797447479894E-2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0.23617733094404536</v>
      </c>
      <c r="AC68" s="9">
        <f t="shared" si="51"/>
        <v>10.232166666666666</v>
      </c>
      <c r="AD68" s="1">
        <f t="shared" si="52"/>
        <v>0.28999999999999998</v>
      </c>
      <c r="AE68" s="16">
        <f t="shared" si="56"/>
        <v>105.21204847565083</v>
      </c>
      <c r="AF68" s="1">
        <f t="shared" si="53"/>
        <v>2542560.4795525461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15">
      <c r="C69" s="7">
        <v>11</v>
      </c>
      <c r="D69" s="8">
        <v>12.999669663200001</v>
      </c>
      <c r="E69" s="10">
        <f t="shared" si="54"/>
        <v>18.924092501935501</v>
      </c>
      <c r="F69" s="7" t="s">
        <v>75</v>
      </c>
      <c r="G69" s="1">
        <v>12</v>
      </c>
      <c r="H69" s="9">
        <f t="shared" si="40"/>
        <v>12.999669663200001</v>
      </c>
      <c r="I69" s="9">
        <f t="shared" si="41"/>
        <v>286.14966966319997</v>
      </c>
      <c r="J69" s="9">
        <f t="shared" si="42"/>
        <v>8.8004060542052107E-2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5"/>
        <v>5.1818067350792418</v>
      </c>
      <c r="P69" s="9">
        <f t="shared" si="45"/>
        <v>0.45602003363112698</v>
      </c>
      <c r="Q69" s="13">
        <f t="shared" si="46"/>
        <v>0.13224580975302683</v>
      </c>
      <c r="R69" s="9">
        <f t="shared" si="47"/>
        <v>0.80117864999999977</v>
      </c>
      <c r="S69" s="14">
        <f t="shared" si="48"/>
        <v>0.16506407123183683</v>
      </c>
      <c r="T69" s="2">
        <v>0.27</v>
      </c>
      <c r="U69" s="15">
        <f t="shared" si="49"/>
        <v>4.4567299232595947E-2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0.2350594262408934</v>
      </c>
      <c r="AC69" s="9">
        <f t="shared" si="51"/>
        <v>10.232166666666666</v>
      </c>
      <c r="AD69" s="1">
        <f t="shared" si="52"/>
        <v>0.28999999999999998</v>
      </c>
      <c r="AE69" s="16">
        <f t="shared" si="56"/>
        <v>105.21204847565083</v>
      </c>
      <c r="AF69" s="1">
        <f t="shared" si="53"/>
        <v>2530525.707600561</v>
      </c>
      <c r="AG69" s="1">
        <f>SUM(AF58:AF69)</f>
        <v>36706914.212386914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15">
      <c r="C70" s="7">
        <v>12</v>
      </c>
      <c r="D70" s="8">
        <v>6.0939977396774196</v>
      </c>
      <c r="E70" s="10">
        <f t="shared" si="54"/>
        <v>12.999669663200001</v>
      </c>
      <c r="F70" s="7" t="s">
        <v>73</v>
      </c>
    </row>
    <row r="72" spans="1:79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9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9" x14ac:dyDescent="0.15">
      <c r="A74" s="1" t="s">
        <v>71</v>
      </c>
      <c r="B74" s="1">
        <f>F8</f>
        <v>625.46400000000006</v>
      </c>
      <c r="C74" s="7" t="s">
        <v>72</v>
      </c>
      <c r="D74" s="8">
        <v>6.1771695379032296</v>
      </c>
      <c r="E74" s="7"/>
      <c r="F74" s="7"/>
      <c r="G74" s="1">
        <v>1</v>
      </c>
      <c r="H74" s="9">
        <f t="shared" ref="H74:H85" si="57">E75</f>
        <v>6.1771695379032296</v>
      </c>
      <c r="I74" s="9">
        <f t="shared" ref="I74:I85" si="58">H74+273.15</f>
        <v>279.32716953790322</v>
      </c>
      <c r="J74" s="9">
        <f t="shared" ref="J74:J85" si="59">EXP(($C$16*(I74-$C$14))/($C$17*I74*$C$14))</f>
        <v>3.8331948453863479E-2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1.9979378173122724E-2</v>
      </c>
      <c r="Q74" s="13">
        <f t="shared" ref="Q74:Q85" si="63">P74*$B$76</f>
        <v>5.1946383250119086E-3</v>
      </c>
      <c r="R74" s="9">
        <f t="shared" ref="R74:R85" si="64">L74*$B$76</f>
        <v>0.1355172</v>
      </c>
      <c r="S74" s="14">
        <f t="shared" ref="S74:S85" si="65">Q74/R74</f>
        <v>3.8331948453863486E-2</v>
      </c>
      <c r="T74" s="2">
        <v>0.01</v>
      </c>
      <c r="U74" s="15">
        <f t="shared" ref="U74:U85" si="66">S74*T74</f>
        <v>3.8331948453863488E-4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5.873319484538635E-3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</v>
      </c>
      <c r="AX74" s="1">
        <f t="shared" ref="AX74:AX85" si="73">AW74*10000*AV74*0.67*AU74*AT74</f>
        <v>0</v>
      </c>
    </row>
    <row r="75" spans="1:79" x14ac:dyDescent="0.15">
      <c r="A75" s="1" t="s">
        <v>74</v>
      </c>
      <c r="B75" s="1">
        <v>1</v>
      </c>
      <c r="C75" s="7">
        <v>1</v>
      </c>
      <c r="D75" s="8">
        <v>5.1171195032580599</v>
      </c>
      <c r="E75" s="10">
        <f t="shared" ref="E75:E86" si="74">D74</f>
        <v>6.1771695379032296</v>
      </c>
      <c r="F75" s="7" t="s">
        <v>73</v>
      </c>
      <c r="G75" s="1">
        <v>2</v>
      </c>
      <c r="H75" s="9">
        <f t="shared" si="57"/>
        <v>5.1171195032580599</v>
      </c>
      <c r="I75" s="9">
        <f t="shared" si="58"/>
        <v>278.26711950325802</v>
      </c>
      <c r="J75" s="9">
        <f t="shared" si="59"/>
        <v>3.3565313468482197E-2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1.0224606218268772</v>
      </c>
      <c r="P75" s="9">
        <f t="shared" si="62"/>
        <v>3.4319211280798366E-2</v>
      </c>
      <c r="Q75" s="13">
        <f t="shared" si="63"/>
        <v>8.9229949330075758E-3</v>
      </c>
      <c r="R75" s="9">
        <f t="shared" si="64"/>
        <v>0.1355172</v>
      </c>
      <c r="S75" s="14">
        <f t="shared" si="65"/>
        <v>6.5844003071252766E-2</v>
      </c>
      <c r="T75" s="2">
        <v>0.01</v>
      </c>
      <c r="U75" s="15">
        <f t="shared" si="66"/>
        <v>6.5844003071252762E-4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6.1484400307125278E-3</v>
      </c>
      <c r="AU75" s="9">
        <f t="shared" si="70"/>
        <v>52.122000000000007</v>
      </c>
      <c r="AV75" s="1">
        <f t="shared" si="71"/>
        <v>0.26</v>
      </c>
      <c r="AW75" s="1">
        <f t="shared" si="72"/>
        <v>0</v>
      </c>
      <c r="AX75" s="1">
        <f t="shared" si="73"/>
        <v>0</v>
      </c>
    </row>
    <row r="76" spans="1:79" x14ac:dyDescent="0.15">
      <c r="A76" s="1" t="s">
        <v>37</v>
      </c>
      <c r="B76" s="1">
        <f>H8</f>
        <v>0.26</v>
      </c>
      <c r="C76" s="7">
        <v>2</v>
      </c>
      <c r="D76" s="8">
        <v>7.8134715433571396</v>
      </c>
      <c r="E76" s="10">
        <f t="shared" si="74"/>
        <v>5.1171195032580599</v>
      </c>
      <c r="F76" s="7" t="s">
        <v>73</v>
      </c>
      <c r="G76" s="1">
        <v>3</v>
      </c>
      <c r="H76" s="9">
        <f t="shared" si="57"/>
        <v>7.8134715433571396</v>
      </c>
      <c r="I76" s="9">
        <f t="shared" si="58"/>
        <v>280.96347154335712</v>
      </c>
      <c r="J76" s="9">
        <f t="shared" si="59"/>
        <v>4.6959856973232121E-2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1.5093614105460789</v>
      </c>
      <c r="P76" s="9">
        <f t="shared" si="62"/>
        <v>7.0879395960159755E-2</v>
      </c>
      <c r="Q76" s="13">
        <f t="shared" si="63"/>
        <v>1.8428642949641538E-2</v>
      </c>
      <c r="R76" s="9">
        <f t="shared" si="64"/>
        <v>0.1355172</v>
      </c>
      <c r="S76" s="14">
        <f t="shared" si="65"/>
        <v>0.13598748313602654</v>
      </c>
      <c r="T76" s="2">
        <v>0.01</v>
      </c>
      <c r="U76" s="15">
        <f t="shared" si="66"/>
        <v>1.3598748313602654E-3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6.8498748313602651E-3</v>
      </c>
      <c r="AU76" s="9">
        <f t="shared" si="70"/>
        <v>52.122000000000007</v>
      </c>
      <c r="AV76" s="1">
        <f t="shared" si="71"/>
        <v>0.26</v>
      </c>
      <c r="AW76" s="1">
        <f t="shared" si="72"/>
        <v>0</v>
      </c>
      <c r="AX76" s="1">
        <f t="shared" si="73"/>
        <v>0</v>
      </c>
    </row>
    <row r="77" spans="1:79" x14ac:dyDescent="0.15">
      <c r="C77" s="7">
        <v>3</v>
      </c>
      <c r="D77" s="8">
        <v>12.256521700935499</v>
      </c>
      <c r="E77" s="10">
        <f t="shared" si="74"/>
        <v>7.8134715433571396</v>
      </c>
      <c r="F77" s="7" t="s">
        <v>73</v>
      </c>
      <c r="G77" s="1">
        <v>4</v>
      </c>
      <c r="H77" s="9">
        <f t="shared" si="57"/>
        <v>12.256521700935499</v>
      </c>
      <c r="I77" s="9">
        <f t="shared" si="58"/>
        <v>285.40652170093546</v>
      </c>
      <c r="J77" s="9">
        <f t="shared" si="59"/>
        <v>8.0542332575702272E-2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1.959702014585919</v>
      </c>
      <c r="P77" s="9">
        <f t="shared" si="62"/>
        <v>0.15783897140805284</v>
      </c>
      <c r="Q77" s="13">
        <f t="shared" si="63"/>
        <v>4.1038132566093739E-2</v>
      </c>
      <c r="R77" s="9">
        <f t="shared" si="64"/>
        <v>0.1355172</v>
      </c>
      <c r="S77" s="14">
        <f t="shared" si="65"/>
        <v>0.30282600707580837</v>
      </c>
      <c r="T77" s="2">
        <v>0.01</v>
      </c>
      <c r="U77" s="15">
        <f t="shared" si="66"/>
        <v>3.0282600707580839E-3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1.1018260070758085E-2</v>
      </c>
      <c r="AU77" s="9">
        <f t="shared" si="70"/>
        <v>52.122000000000007</v>
      </c>
      <c r="AV77" s="1">
        <f t="shared" si="71"/>
        <v>0.26</v>
      </c>
      <c r="AW77" s="1">
        <f t="shared" si="72"/>
        <v>0</v>
      </c>
      <c r="AX77" s="1">
        <f t="shared" si="73"/>
        <v>0</v>
      </c>
    </row>
    <row r="78" spans="1:79" x14ac:dyDescent="0.15">
      <c r="C78" s="7">
        <v>4</v>
      </c>
      <c r="D78" s="8">
        <v>15.963529966133301</v>
      </c>
      <c r="E78" s="10">
        <f t="shared" si="74"/>
        <v>12.256521700935499</v>
      </c>
      <c r="F78" s="7" t="s">
        <v>73</v>
      </c>
      <c r="G78" s="1">
        <v>5</v>
      </c>
      <c r="H78" s="9">
        <f t="shared" si="57"/>
        <v>15.963529966133301</v>
      </c>
      <c r="I78" s="9">
        <f t="shared" si="58"/>
        <v>289.11352996613329</v>
      </c>
      <c r="J78" s="9">
        <f t="shared" si="59"/>
        <v>0.12473747772275563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1.7117698910189727</v>
      </c>
      <c r="O78" s="9">
        <f t="shared" si="75"/>
        <v>0.61131315215889304</v>
      </c>
      <c r="P78" s="9">
        <f t="shared" si="62"/>
        <v>7.6253660699047446E-2</v>
      </c>
      <c r="Q78" s="13">
        <f t="shared" si="63"/>
        <v>1.9825951781752338E-2</v>
      </c>
      <c r="R78" s="9">
        <f t="shared" si="64"/>
        <v>0.1355172</v>
      </c>
      <c r="S78" s="14">
        <f t="shared" si="65"/>
        <v>0.14629841659768897</v>
      </c>
      <c r="T78" s="2">
        <v>0.01</v>
      </c>
      <c r="U78" s="15">
        <f t="shared" si="66"/>
        <v>1.4629841659768896E-3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1.141298416597689E-2</v>
      </c>
      <c r="AU78" s="9">
        <f t="shared" si="70"/>
        <v>52.122000000000007</v>
      </c>
      <c r="AV78" s="1">
        <f t="shared" si="71"/>
        <v>0.26</v>
      </c>
      <c r="AW78" s="1">
        <f t="shared" si="72"/>
        <v>0</v>
      </c>
      <c r="AX78" s="1">
        <f t="shared" si="73"/>
        <v>0</v>
      </c>
    </row>
    <row r="79" spans="1:79" x14ac:dyDescent="0.15">
      <c r="C79" s="7">
        <v>5</v>
      </c>
      <c r="D79" s="8">
        <v>22.151612770967699</v>
      </c>
      <c r="E79" s="10">
        <f t="shared" si="74"/>
        <v>15.963529966133301</v>
      </c>
      <c r="F79" s="7" t="s">
        <v>75</v>
      </c>
      <c r="G79" s="1">
        <v>6</v>
      </c>
      <c r="H79" s="9">
        <f t="shared" si="57"/>
        <v>22.151612770967699</v>
      </c>
      <c r="I79" s="9">
        <f t="shared" si="58"/>
        <v>295.30161277096767</v>
      </c>
      <c r="J79" s="9">
        <f t="shared" si="59"/>
        <v>0.2526335030163378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1.0562794914598457</v>
      </c>
      <c r="P79" s="9">
        <f t="shared" si="62"/>
        <v>0.26685158809181669</v>
      </c>
      <c r="Q79" s="13">
        <f t="shared" si="63"/>
        <v>6.9381412903872342E-2</v>
      </c>
      <c r="R79" s="9">
        <f t="shared" si="64"/>
        <v>0.1355172</v>
      </c>
      <c r="S79" s="14">
        <f t="shared" si="65"/>
        <v>0.5119749589267808</v>
      </c>
      <c r="T79" s="2">
        <v>0.01</v>
      </c>
      <c r="U79" s="15">
        <f t="shared" si="66"/>
        <v>5.119749589267808E-3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1.5069749589267808E-2</v>
      </c>
      <c r="AU79" s="9">
        <f t="shared" si="70"/>
        <v>52.122000000000007</v>
      </c>
      <c r="AV79" s="1">
        <f t="shared" si="71"/>
        <v>0.26</v>
      </c>
      <c r="AW79" s="1">
        <f t="shared" si="72"/>
        <v>0</v>
      </c>
      <c r="AX79" s="1">
        <f t="shared" si="73"/>
        <v>0</v>
      </c>
    </row>
    <row r="80" spans="1:79" x14ac:dyDescent="0.15">
      <c r="C80" s="7">
        <v>6</v>
      </c>
      <c r="D80" s="8">
        <v>24.561763462666701</v>
      </c>
      <c r="E80" s="10">
        <f t="shared" si="74"/>
        <v>22.151612770967699</v>
      </c>
      <c r="F80" s="7" t="s">
        <v>73</v>
      </c>
      <c r="G80" s="1">
        <v>7</v>
      </c>
      <c r="H80" s="9">
        <f t="shared" si="57"/>
        <v>24.561763462666701</v>
      </c>
      <c r="I80" s="9">
        <f t="shared" si="58"/>
        <v>297.71176346266668</v>
      </c>
      <c r="J80" s="9">
        <f t="shared" si="59"/>
        <v>0.32992663172647829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1.3106479033680289</v>
      </c>
      <c r="P80" s="9">
        <f t="shared" si="62"/>
        <v>0.4324176481375846</v>
      </c>
      <c r="Q80" s="13">
        <f t="shared" si="63"/>
        <v>0.112428588515772</v>
      </c>
      <c r="R80" s="9">
        <f t="shared" si="64"/>
        <v>0.1355172</v>
      </c>
      <c r="S80" s="14">
        <f t="shared" si="65"/>
        <v>0.82962597010395733</v>
      </c>
      <c r="T80" s="2">
        <v>0.01</v>
      </c>
      <c r="U80" s="15">
        <f t="shared" si="66"/>
        <v>8.2962597010395739E-3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2.0746259701039577E-2</v>
      </c>
      <c r="AU80" s="9">
        <f t="shared" si="70"/>
        <v>52.122000000000007</v>
      </c>
      <c r="AV80" s="1">
        <f t="shared" si="71"/>
        <v>0.26</v>
      </c>
      <c r="AW80" s="1">
        <f t="shared" si="72"/>
        <v>0</v>
      </c>
      <c r="AX80" s="1">
        <f t="shared" si="73"/>
        <v>0</v>
      </c>
    </row>
    <row r="81" spans="1:53" x14ac:dyDescent="0.15">
      <c r="C81" s="7">
        <v>7</v>
      </c>
      <c r="D81" s="8">
        <v>30.256150335806499</v>
      </c>
      <c r="E81" s="10">
        <f t="shared" si="74"/>
        <v>24.561763462666701</v>
      </c>
      <c r="F81" s="7" t="s">
        <v>73</v>
      </c>
      <c r="G81" s="1">
        <v>8</v>
      </c>
      <c r="H81" s="9">
        <f t="shared" si="57"/>
        <v>30.256150335806499</v>
      </c>
      <c r="I81" s="9">
        <f t="shared" si="58"/>
        <v>303.4061503358065</v>
      </c>
      <c r="J81" s="9">
        <f t="shared" si="59"/>
        <v>0.60953244077510216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1.3994502552304444</v>
      </c>
      <c r="P81" s="9">
        <f t="shared" si="62"/>
        <v>0.85301032981395242</v>
      </c>
      <c r="Q81" s="13">
        <f t="shared" si="63"/>
        <v>0.22178268575162763</v>
      </c>
      <c r="R81" s="9">
        <f t="shared" si="64"/>
        <v>0.1355172</v>
      </c>
      <c r="S81" s="14">
        <f t="shared" si="65"/>
        <v>1.6365648475000045</v>
      </c>
      <c r="T81" s="2">
        <v>0.01</v>
      </c>
      <c r="U81" s="15">
        <f t="shared" si="66"/>
        <v>1.6365648475000046E-2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2.8815648475000046E-2</v>
      </c>
      <c r="AU81" s="9">
        <f t="shared" si="70"/>
        <v>52.122000000000007</v>
      </c>
      <c r="AV81" s="1">
        <f t="shared" si="71"/>
        <v>0.26</v>
      </c>
      <c r="AW81" s="1">
        <f t="shared" si="72"/>
        <v>0</v>
      </c>
      <c r="AX81" s="1">
        <f t="shared" si="73"/>
        <v>0</v>
      </c>
    </row>
    <row r="82" spans="1:53" x14ac:dyDescent="0.15">
      <c r="C82" s="7">
        <v>8</v>
      </c>
      <c r="D82" s="8">
        <v>29.8963861622581</v>
      </c>
      <c r="E82" s="10">
        <f t="shared" si="74"/>
        <v>30.256150335806499</v>
      </c>
      <c r="F82" s="7" t="s">
        <v>73</v>
      </c>
      <c r="G82" s="1">
        <v>9</v>
      </c>
      <c r="H82" s="9">
        <f t="shared" si="57"/>
        <v>29.8963861622581</v>
      </c>
      <c r="I82" s="9">
        <f t="shared" si="58"/>
        <v>303.0463861622581</v>
      </c>
      <c r="J82" s="9">
        <f t="shared" si="59"/>
        <v>0.5867473669897828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1.067659925416492</v>
      </c>
      <c r="P82" s="9">
        <f t="shared" si="62"/>
        <v>0.62644665007863454</v>
      </c>
      <c r="Q82" s="13">
        <f t="shared" si="63"/>
        <v>0.16287612902044499</v>
      </c>
      <c r="R82" s="9">
        <f t="shared" si="64"/>
        <v>0.1355172</v>
      </c>
      <c r="S82" s="14">
        <f t="shared" si="65"/>
        <v>1.2018852885127864</v>
      </c>
      <c r="T82" s="2">
        <v>0.01</v>
      </c>
      <c r="U82" s="15">
        <f t="shared" si="66"/>
        <v>1.2018852885127865E-2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2.1968852885127864E-2</v>
      </c>
      <c r="AU82" s="9">
        <f t="shared" si="70"/>
        <v>52.122000000000007</v>
      </c>
      <c r="AV82" s="1">
        <f t="shared" si="71"/>
        <v>0.26</v>
      </c>
      <c r="AW82" s="1">
        <f t="shared" si="72"/>
        <v>0</v>
      </c>
      <c r="AX82" s="1">
        <f t="shared" si="73"/>
        <v>0</v>
      </c>
    </row>
    <row r="83" spans="1:53" x14ac:dyDescent="0.15">
      <c r="C83" s="7">
        <v>9</v>
      </c>
      <c r="D83" s="8">
        <v>24.5167432486667</v>
      </c>
      <c r="E83" s="10">
        <f t="shared" si="74"/>
        <v>29.8963861622581</v>
      </c>
      <c r="F83" s="7" t="s">
        <v>73</v>
      </c>
      <c r="G83" s="1">
        <v>10</v>
      </c>
      <c r="H83" s="9">
        <f t="shared" si="57"/>
        <v>24.5167432486667</v>
      </c>
      <c r="I83" s="9">
        <f t="shared" si="58"/>
        <v>297.66674324866665</v>
      </c>
      <c r="J83" s="9">
        <f t="shared" si="59"/>
        <v>0.32829868305309101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0.9624332753378575</v>
      </c>
      <c r="P83" s="9">
        <f t="shared" si="62"/>
        <v>0.31596557681989157</v>
      </c>
      <c r="Q83" s="13">
        <f t="shared" si="63"/>
        <v>8.2151049973171811E-2</v>
      </c>
      <c r="R83" s="9">
        <f t="shared" si="64"/>
        <v>0.1355172</v>
      </c>
      <c r="S83" s="14">
        <f t="shared" si="65"/>
        <v>0.60620386174723062</v>
      </c>
      <c r="T83" s="2">
        <v>0.01</v>
      </c>
      <c r="U83" s="15">
        <f t="shared" si="66"/>
        <v>6.0620386174723064E-3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1.6012038617472305E-2</v>
      </c>
      <c r="AU83" s="9">
        <f t="shared" si="70"/>
        <v>52.122000000000007</v>
      </c>
      <c r="AV83" s="1">
        <f t="shared" si="71"/>
        <v>0.26</v>
      </c>
      <c r="AW83" s="1">
        <f t="shared" si="72"/>
        <v>0</v>
      </c>
      <c r="AX83" s="1">
        <f t="shared" si="73"/>
        <v>0</v>
      </c>
    </row>
    <row r="84" spans="1:53" x14ac:dyDescent="0.15">
      <c r="C84" s="7">
        <v>10</v>
      </c>
      <c r="D84" s="8">
        <v>18.924092501935501</v>
      </c>
      <c r="E84" s="10">
        <f t="shared" si="74"/>
        <v>24.5167432486667</v>
      </c>
      <c r="F84" s="7" t="s">
        <v>73</v>
      </c>
      <c r="G84" s="1">
        <v>11</v>
      </c>
      <c r="H84" s="9">
        <f t="shared" si="57"/>
        <v>18.924092501935501</v>
      </c>
      <c r="I84" s="9">
        <f t="shared" si="58"/>
        <v>292.07409250193547</v>
      </c>
      <c r="J84" s="9">
        <f t="shared" si="59"/>
        <v>0.17549031660003647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0.61414431359206767</v>
      </c>
      <c r="O84" s="9">
        <f t="shared" si="75"/>
        <v>0.55354338492589839</v>
      </c>
      <c r="P84" s="9">
        <f t="shared" si="62"/>
        <v>9.7141503872501769E-2</v>
      </c>
      <c r="Q84" s="13">
        <f t="shared" si="63"/>
        <v>2.5256791006850462E-2</v>
      </c>
      <c r="R84" s="9">
        <f t="shared" si="64"/>
        <v>0.1355172</v>
      </c>
      <c r="S84" s="14">
        <f t="shared" si="65"/>
        <v>0.18637332387955521</v>
      </c>
      <c r="T84" s="2">
        <v>0.01</v>
      </c>
      <c r="U84" s="15">
        <f t="shared" si="66"/>
        <v>1.8637332387955521E-3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9.3137332387955522E-3</v>
      </c>
      <c r="AU84" s="9">
        <f t="shared" si="70"/>
        <v>52.122000000000007</v>
      </c>
      <c r="AV84" s="1">
        <f t="shared" si="71"/>
        <v>0.26</v>
      </c>
      <c r="AW84" s="1">
        <f t="shared" si="72"/>
        <v>0</v>
      </c>
      <c r="AX84" s="1">
        <f t="shared" si="73"/>
        <v>0</v>
      </c>
    </row>
    <row r="85" spans="1:53" x14ac:dyDescent="0.15">
      <c r="C85" s="7">
        <v>11</v>
      </c>
      <c r="D85" s="8">
        <v>12.999669663200001</v>
      </c>
      <c r="E85" s="10">
        <f t="shared" si="74"/>
        <v>18.924092501935501</v>
      </c>
      <c r="F85" s="7" t="s">
        <v>75</v>
      </c>
      <c r="G85" s="1">
        <v>12</v>
      </c>
      <c r="H85" s="9">
        <f t="shared" si="57"/>
        <v>12.999669663200001</v>
      </c>
      <c r="I85" s="9">
        <f t="shared" si="58"/>
        <v>286.14966966319997</v>
      </c>
      <c r="J85" s="9">
        <f t="shared" si="59"/>
        <v>8.8004060542052107E-2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0.97762188105339665</v>
      </c>
      <c r="P85" s="9">
        <f t="shared" si="62"/>
        <v>8.6034695207457976E-2</v>
      </c>
      <c r="Q85" s="13">
        <f t="shared" si="63"/>
        <v>2.2369020753939074E-2</v>
      </c>
      <c r="R85" s="9">
        <f t="shared" si="64"/>
        <v>0.1355172</v>
      </c>
      <c r="S85" s="14">
        <f t="shared" si="65"/>
        <v>0.16506407123183681</v>
      </c>
      <c r="T85" s="2">
        <v>0.01</v>
      </c>
      <c r="U85" s="15">
        <f t="shared" si="66"/>
        <v>1.650640712318368E-3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9.1006407123183676E-3</v>
      </c>
      <c r="AU85" s="9">
        <f t="shared" si="70"/>
        <v>52.122000000000007</v>
      </c>
      <c r="AV85" s="1">
        <f t="shared" si="71"/>
        <v>0.26</v>
      </c>
      <c r="AW85" s="1">
        <f t="shared" si="72"/>
        <v>0</v>
      </c>
      <c r="AX85" s="1">
        <f t="shared" si="73"/>
        <v>0</v>
      </c>
      <c r="AY85" s="1">
        <f>SUM(AX74:AX85)</f>
        <v>0</v>
      </c>
    </row>
    <row r="86" spans="1:53" x14ac:dyDescent="0.15">
      <c r="C86" s="7">
        <v>12</v>
      </c>
      <c r="D86" s="8">
        <v>6.0939977396774196</v>
      </c>
      <c r="E86" s="10">
        <f t="shared" si="74"/>
        <v>12.999669663200001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6.1771695379032296</v>
      </c>
      <c r="E90" s="7"/>
      <c r="F90" s="7"/>
      <c r="G90" s="1">
        <v>1</v>
      </c>
      <c r="H90" s="9">
        <f t="shared" ref="H90:H101" si="76">E91</f>
        <v>6.1771695379032296</v>
      </c>
      <c r="I90" s="9">
        <f t="shared" ref="I90:I101" si="77">H90+273.15</f>
        <v>279.32716953790322</v>
      </c>
      <c r="J90" s="9">
        <f t="shared" ref="J90:J101" si="78">EXP(($C$16*(I90-$C$14))/($C$17*I90*$C$14))</f>
        <v>3.8331948453863479E-2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1.0913105724814933E-2</v>
      </c>
      <c r="Q90" s="13">
        <f t="shared" ref="Q90:Q101" si="82">P90*$B$76</f>
        <v>2.8374074884518828E-3</v>
      </c>
      <c r="R90" s="9">
        <f t="shared" ref="R90:R101" si="83">L90*$B$76</f>
        <v>7.4022000000000004E-2</v>
      </c>
      <c r="S90" s="14">
        <f t="shared" ref="S90:S101" si="84">Q90/R90</f>
        <v>3.8331948453863479E-2</v>
      </c>
      <c r="T90" s="2">
        <v>0.01</v>
      </c>
      <c r="U90" s="15">
        <f t="shared" ref="U90:U101" si="85">S90*T90</f>
        <v>3.8331948453863482E-4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5.873319484538635E-3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8">
        <v>5.1171195032580599</v>
      </c>
      <c r="E91" s="10">
        <f t="shared" ref="E91:E102" si="95">D90</f>
        <v>6.1771695379032296</v>
      </c>
      <c r="F91" s="7" t="s">
        <v>73</v>
      </c>
      <c r="G91" s="1">
        <v>2</v>
      </c>
      <c r="H91" s="9">
        <f t="shared" si="76"/>
        <v>5.1171195032580599</v>
      </c>
      <c r="I91" s="9">
        <f t="shared" si="77"/>
        <v>278.26711950325802</v>
      </c>
      <c r="J91" s="9">
        <f t="shared" si="78"/>
        <v>3.3565313468482197E-2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0.55848689427518505</v>
      </c>
      <c r="P91" s="9">
        <f t="shared" si="81"/>
        <v>1.8745787674385662E-2</v>
      </c>
      <c r="Q91" s="13">
        <f t="shared" si="82"/>
        <v>4.873904795340272E-3</v>
      </c>
      <c r="R91" s="9">
        <f t="shared" si="83"/>
        <v>7.4022000000000004E-2</v>
      </c>
      <c r="S91" s="14">
        <f t="shared" si="84"/>
        <v>6.5844003071252766E-2</v>
      </c>
      <c r="T91" s="2">
        <v>0.01</v>
      </c>
      <c r="U91" s="15">
        <f t="shared" si="85"/>
        <v>6.5844003071252762E-4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6.1484400307125278E-3</v>
      </c>
      <c r="AU91" s="9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7.8134715433571396</v>
      </c>
      <c r="E92" s="10">
        <f t="shared" si="95"/>
        <v>5.1171195032580599</v>
      </c>
      <c r="F92" s="7" t="s">
        <v>73</v>
      </c>
      <c r="G92" s="1">
        <v>3</v>
      </c>
      <c r="H92" s="9">
        <f t="shared" si="76"/>
        <v>7.8134715433571396</v>
      </c>
      <c r="I92" s="9">
        <f t="shared" si="77"/>
        <v>280.96347154335712</v>
      </c>
      <c r="J92" s="9">
        <f t="shared" si="78"/>
        <v>4.6959856973232121E-2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0.82444110660079939</v>
      </c>
      <c r="P92" s="9">
        <f t="shared" si="81"/>
        <v>3.8715636448826758E-2</v>
      </c>
      <c r="Q92" s="13">
        <f t="shared" si="82"/>
        <v>1.0066065476694957E-2</v>
      </c>
      <c r="R92" s="9">
        <f t="shared" si="83"/>
        <v>7.4022000000000004E-2</v>
      </c>
      <c r="S92" s="14">
        <f t="shared" si="84"/>
        <v>0.13598748313602654</v>
      </c>
      <c r="T92" s="2">
        <v>0.01</v>
      </c>
      <c r="U92" s="15">
        <f t="shared" si="85"/>
        <v>1.3598748313602654E-3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6.8498748313602651E-3</v>
      </c>
      <c r="AU92" s="9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8">
        <v>12.256521700935499</v>
      </c>
      <c r="E93" s="10">
        <f t="shared" si="95"/>
        <v>7.8134715433571396</v>
      </c>
      <c r="F93" s="7" t="s">
        <v>73</v>
      </c>
      <c r="G93" s="1">
        <v>4</v>
      </c>
      <c r="H93" s="9">
        <f t="shared" si="76"/>
        <v>12.256521700935499</v>
      </c>
      <c r="I93" s="9">
        <f t="shared" si="77"/>
        <v>285.40652170093546</v>
      </c>
      <c r="J93" s="9">
        <f t="shared" si="78"/>
        <v>8.0542332575702272E-2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1.0704254701519726</v>
      </c>
      <c r="P93" s="9">
        <f t="shared" si="81"/>
        <v>8.6214564214482647E-2</v>
      </c>
      <c r="Q93" s="13">
        <f t="shared" si="82"/>
        <v>2.241578669576549E-2</v>
      </c>
      <c r="R93" s="9">
        <f t="shared" si="83"/>
        <v>7.4022000000000004E-2</v>
      </c>
      <c r="S93" s="14">
        <f t="shared" si="84"/>
        <v>0.30282600707580842</v>
      </c>
      <c r="T93" s="2">
        <v>0.01</v>
      </c>
      <c r="U93" s="15">
        <f t="shared" si="85"/>
        <v>3.0282600707580844E-3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1.2978260070758085E-2</v>
      </c>
      <c r="AU93" s="9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8">
        <v>15.963529966133301</v>
      </c>
      <c r="E94" s="10">
        <f t="shared" si="95"/>
        <v>12.256521700935499</v>
      </c>
      <c r="F94" s="7" t="s">
        <v>73</v>
      </c>
      <c r="G94" s="1">
        <v>5</v>
      </c>
      <c r="H94" s="9">
        <f t="shared" si="76"/>
        <v>15.963529966133301</v>
      </c>
      <c r="I94" s="9">
        <f t="shared" si="77"/>
        <v>289.11352996613329</v>
      </c>
      <c r="J94" s="9">
        <f t="shared" si="78"/>
        <v>0.12473747772275563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0.93500036064061542</v>
      </c>
      <c r="O94" s="9">
        <f t="shared" si="96"/>
        <v>0.33391054529687447</v>
      </c>
      <c r="P94" s="9">
        <f t="shared" si="81"/>
        <v>4.1651159205362068E-2</v>
      </c>
      <c r="Q94" s="13">
        <f t="shared" si="82"/>
        <v>1.0829301393394138E-2</v>
      </c>
      <c r="R94" s="9">
        <f t="shared" si="83"/>
        <v>7.4022000000000004E-2</v>
      </c>
      <c r="S94" s="14">
        <f t="shared" si="84"/>
        <v>0.14629841659768902</v>
      </c>
      <c r="T94" s="2">
        <v>0.01</v>
      </c>
      <c r="U94" s="15">
        <f t="shared" si="85"/>
        <v>1.4629841659768903E-3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1.141298416597689E-2</v>
      </c>
      <c r="AU94" s="9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8">
        <v>22.151612770967699</v>
      </c>
      <c r="E95" s="10">
        <f t="shared" si="95"/>
        <v>15.963529966133301</v>
      </c>
      <c r="F95" s="7" t="s">
        <v>75</v>
      </c>
      <c r="G95" s="1">
        <v>6</v>
      </c>
      <c r="H95" s="9">
        <f t="shared" si="76"/>
        <v>22.151612770967699</v>
      </c>
      <c r="I95" s="9">
        <f t="shared" si="77"/>
        <v>295.30161277096767</v>
      </c>
      <c r="J95" s="9">
        <f t="shared" si="78"/>
        <v>0.2526335030163378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0.57695938609151232</v>
      </c>
      <c r="P95" s="9">
        <f t="shared" si="81"/>
        <v>0.14575927080645448</v>
      </c>
      <c r="Q95" s="13">
        <f t="shared" si="82"/>
        <v>3.7897410409678166E-2</v>
      </c>
      <c r="R95" s="9">
        <f t="shared" si="83"/>
        <v>7.4022000000000004E-2</v>
      </c>
      <c r="S95" s="14">
        <f t="shared" si="84"/>
        <v>0.51197495892678069</v>
      </c>
      <c r="T95" s="2">
        <v>0.01</v>
      </c>
      <c r="U95" s="15">
        <f t="shared" si="85"/>
        <v>5.1197495892678071E-3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1.5069749589267808E-2</v>
      </c>
      <c r="AU95" s="9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8">
        <v>24.561763462666701</v>
      </c>
      <c r="E96" s="10">
        <f t="shared" si="95"/>
        <v>22.151612770967699</v>
      </c>
      <c r="F96" s="7" t="s">
        <v>73</v>
      </c>
      <c r="G96" s="1">
        <v>7</v>
      </c>
      <c r="H96" s="9">
        <f t="shared" si="76"/>
        <v>24.561763462666701</v>
      </c>
      <c r="I96" s="9">
        <f t="shared" si="77"/>
        <v>297.71176346266668</v>
      </c>
      <c r="J96" s="9">
        <f t="shared" si="78"/>
        <v>0.32992663172647829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0.71590011528505781</v>
      </c>
      <c r="P96" s="9">
        <f t="shared" si="81"/>
        <v>0.23619451368859662</v>
      </c>
      <c r="Q96" s="13">
        <f t="shared" si="82"/>
        <v>6.141057355903512E-2</v>
      </c>
      <c r="R96" s="9">
        <f t="shared" si="83"/>
        <v>7.4022000000000004E-2</v>
      </c>
      <c r="S96" s="14">
        <f t="shared" si="84"/>
        <v>0.82962597010395711</v>
      </c>
      <c r="T96" s="2">
        <v>0.01</v>
      </c>
      <c r="U96" s="15">
        <f t="shared" si="85"/>
        <v>8.2962597010395704E-3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2.319625970103957E-2</v>
      </c>
      <c r="AU96" s="9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8">
        <v>30.256150335806499</v>
      </c>
      <c r="E97" s="10">
        <f t="shared" si="95"/>
        <v>24.561763462666701</v>
      </c>
      <c r="F97" s="7" t="s">
        <v>73</v>
      </c>
      <c r="G97" s="1">
        <v>8</v>
      </c>
      <c r="H97" s="9">
        <f t="shared" si="76"/>
        <v>30.256150335806499</v>
      </c>
      <c r="I97" s="9">
        <f t="shared" si="77"/>
        <v>303.4061503358065</v>
      </c>
      <c r="J97" s="9">
        <f t="shared" si="78"/>
        <v>0.60953244077510216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0.76440560159646131</v>
      </c>
      <c r="P97" s="9">
        <f t="shared" si="81"/>
        <v>0.46593001208325141</v>
      </c>
      <c r="Q97" s="13">
        <f t="shared" si="82"/>
        <v>0.12114180314164537</v>
      </c>
      <c r="R97" s="9">
        <f t="shared" si="83"/>
        <v>7.4022000000000004E-2</v>
      </c>
      <c r="S97" s="14">
        <f t="shared" si="84"/>
        <v>1.636564847500005</v>
      </c>
      <c r="T97" s="2">
        <v>0.01</v>
      </c>
      <c r="U97" s="15">
        <f t="shared" si="85"/>
        <v>1.636564847500005E-2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3.1265648475000053E-2</v>
      </c>
      <c r="AU97" s="9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8">
        <v>29.8963861622581</v>
      </c>
      <c r="E98" s="10">
        <f t="shared" si="95"/>
        <v>30.256150335806499</v>
      </c>
      <c r="F98" s="7" t="s">
        <v>73</v>
      </c>
      <c r="G98" s="1">
        <v>9</v>
      </c>
      <c r="H98" s="9">
        <f t="shared" si="76"/>
        <v>29.8963861622581</v>
      </c>
      <c r="I98" s="9">
        <f t="shared" si="77"/>
        <v>303.0463861622581</v>
      </c>
      <c r="J98" s="9">
        <f t="shared" si="78"/>
        <v>0.5867473669897828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0.5831755895132098</v>
      </c>
      <c r="P98" s="9">
        <f t="shared" si="81"/>
        <v>0.34217674163959022</v>
      </c>
      <c r="Q98" s="13">
        <f t="shared" si="82"/>
        <v>8.8965952826293465E-2</v>
      </c>
      <c r="R98" s="9">
        <f t="shared" si="83"/>
        <v>7.4022000000000004E-2</v>
      </c>
      <c r="S98" s="14">
        <f t="shared" si="84"/>
        <v>1.2018852885127862</v>
      </c>
      <c r="T98" s="2">
        <v>0.01</v>
      </c>
      <c r="U98" s="15">
        <f t="shared" si="85"/>
        <v>1.2018852885127862E-2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2.1968852885127864E-2</v>
      </c>
      <c r="AU98" s="9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8">
        <v>24.5167432486667</v>
      </c>
      <c r="E99" s="10">
        <f t="shared" si="95"/>
        <v>29.8963861622581</v>
      </c>
      <c r="F99" s="7" t="s">
        <v>73</v>
      </c>
      <c r="G99" s="1">
        <v>10</v>
      </c>
      <c r="H99" s="9">
        <f t="shared" si="76"/>
        <v>24.5167432486667</v>
      </c>
      <c r="I99" s="9">
        <f t="shared" si="77"/>
        <v>297.66674324866665</v>
      </c>
      <c r="J99" s="9">
        <f t="shared" si="78"/>
        <v>0.32829868305309101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0.52569884787361953</v>
      </c>
      <c r="P99" s="9">
        <f t="shared" si="81"/>
        <v>0.17258623943943652</v>
      </c>
      <c r="Q99" s="13">
        <f t="shared" si="82"/>
        <v>4.4872422254253495E-2</v>
      </c>
      <c r="R99" s="9">
        <f t="shared" si="83"/>
        <v>7.4022000000000004E-2</v>
      </c>
      <c r="S99" s="14">
        <f t="shared" si="84"/>
        <v>0.6062038617472304</v>
      </c>
      <c r="T99" s="2">
        <v>0.01</v>
      </c>
      <c r="U99" s="15">
        <f t="shared" si="85"/>
        <v>6.0620386174723038E-3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1.6012038617472305E-2</v>
      </c>
      <c r="AU99" s="9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8">
        <v>18.924092501935501</v>
      </c>
      <c r="E100" s="10">
        <f t="shared" si="95"/>
        <v>24.5167432486667</v>
      </c>
      <c r="F100" s="7" t="s">
        <v>73</v>
      </c>
      <c r="G100" s="1">
        <v>11</v>
      </c>
      <c r="H100" s="9">
        <f t="shared" si="76"/>
        <v>18.924092501935501</v>
      </c>
      <c r="I100" s="9">
        <f t="shared" si="77"/>
        <v>292.07409250193547</v>
      </c>
      <c r="J100" s="9">
        <f t="shared" si="78"/>
        <v>0.17549031660003647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0.33545697801247387</v>
      </c>
      <c r="O100" s="9">
        <f t="shared" si="96"/>
        <v>0.3023556304217091</v>
      </c>
      <c r="P100" s="9">
        <f t="shared" si="81"/>
        <v>5.3060485308509348E-2</v>
      </c>
      <c r="Q100" s="13">
        <f t="shared" si="82"/>
        <v>1.3795726180212431E-2</v>
      </c>
      <c r="R100" s="9">
        <f t="shared" si="83"/>
        <v>7.4022000000000004E-2</v>
      </c>
      <c r="S100" s="14">
        <f t="shared" si="84"/>
        <v>0.18637332387955513</v>
      </c>
      <c r="T100" s="2">
        <v>0.01</v>
      </c>
      <c r="U100" s="15">
        <f t="shared" si="85"/>
        <v>1.8637332387955513E-3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7.3537332387955514E-3</v>
      </c>
      <c r="AU100" s="9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8">
        <v>12.999669663200001</v>
      </c>
      <c r="E101" s="10">
        <f t="shared" si="95"/>
        <v>18.924092501935501</v>
      </c>
      <c r="F101" s="7" t="s">
        <v>75</v>
      </c>
      <c r="G101" s="1">
        <v>12</v>
      </c>
      <c r="H101" s="9">
        <f t="shared" si="76"/>
        <v>12.999669663200001</v>
      </c>
      <c r="I101" s="9">
        <f t="shared" si="77"/>
        <v>286.14966966319997</v>
      </c>
      <c r="J101" s="9">
        <f t="shared" si="78"/>
        <v>8.8004060542052107E-2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0.53399514511319979</v>
      </c>
      <c r="P101" s="9">
        <f t="shared" si="81"/>
        <v>4.6993741079703936E-2</v>
      </c>
      <c r="Q101" s="13">
        <f t="shared" si="82"/>
        <v>1.2218372680723025E-2</v>
      </c>
      <c r="R101" s="9">
        <f t="shared" si="83"/>
        <v>7.4022000000000004E-2</v>
      </c>
      <c r="S101" s="14">
        <f t="shared" si="84"/>
        <v>0.16506407123183681</v>
      </c>
      <c r="T101" s="2">
        <v>0.01</v>
      </c>
      <c r="U101" s="15">
        <f t="shared" si="85"/>
        <v>1.650640712318368E-3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7.1406407123183685E-3</v>
      </c>
      <c r="AU101" s="9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8">
        <v>6.0939977396774196</v>
      </c>
      <c r="E102" s="10">
        <f t="shared" si="95"/>
        <v>12.999669663200001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A102"/>
  <sheetViews>
    <sheetView workbookViewId="0">
      <selection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153.74299999999999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1273.2649769691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3613.72337144633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0.11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0.4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0.06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(AV38+AV53+AY69+AY85+AY101+BB101+AG69)</f>
        <v>105338021.14950359</v>
      </c>
      <c r="J14" s="6" t="s">
        <v>21</v>
      </c>
      <c r="K14" s="6">
        <f>I14/(10000*1000)</f>
        <v>10.533802114950358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61598755.8967399</v>
      </c>
      <c r="J15" s="6" t="s">
        <v>21</v>
      </c>
      <c r="K15" s="6">
        <f>I15/(10000*1000)</f>
        <v>6.1598755896739901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10.533802114950358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8">
        <v>2.8282313026128998</v>
      </c>
      <c r="E27" s="7"/>
      <c r="F27" s="7"/>
      <c r="G27" s="1">
        <v>1</v>
      </c>
      <c r="H27" s="9">
        <f t="shared" ref="H27:H38" si="0">E28</f>
        <v>2.8282313026128998</v>
      </c>
      <c r="I27" s="9">
        <f t="shared" ref="I27:I38" si="1">H27+273.15</f>
        <v>275.97823130261287</v>
      </c>
      <c r="J27" s="9">
        <f t="shared" ref="J27:J38" si="2">EXP(($C$16*(I27-$C$14))/($C$17*I27*$C$14))</f>
        <v>2.5110574241823325E-2</v>
      </c>
      <c r="K27" s="9">
        <f t="shared" ref="K27:K38" si="3">$B$27/12</f>
        <v>108.81258333333334</v>
      </c>
      <c r="L27" s="9">
        <f t="shared" ref="L27:L38" si="4">K27*$B$28/100</f>
        <v>1.0881258333333335</v>
      </c>
      <c r="M27" s="1" t="s">
        <v>73</v>
      </c>
      <c r="O27" s="9">
        <f>L27</f>
        <v>1.0881258333333335</v>
      </c>
      <c r="P27" s="9">
        <f t="shared" ref="P27:P38" si="5">O27*J27</f>
        <v>2.7323464522362544E-2</v>
      </c>
      <c r="Q27" s="13">
        <f t="shared" ref="Q27:Q38" si="6">P27*$B$29</f>
        <v>3.278815742683505E-3</v>
      </c>
      <c r="R27" s="9">
        <f t="shared" ref="R27:R38" si="7">L27*$B$29</f>
        <v>0.1305751</v>
      </c>
      <c r="S27" s="14">
        <f t="shared" ref="S27:S38" si="8">Q27/R27</f>
        <v>2.5110574241823325E-2</v>
      </c>
      <c r="T27" s="2">
        <v>0.01</v>
      </c>
      <c r="U27" s="15">
        <f t="shared" ref="U27:U38" si="9">S27*T27</f>
        <v>2.5110574241823328E-4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2.2151105742418232E-2</v>
      </c>
      <c r="AR27" s="9">
        <f t="shared" ref="AR27:AR38" si="15">$B$27/12</f>
        <v>108.81258333333334</v>
      </c>
      <c r="AS27" s="1">
        <f t="shared" ref="AS27:AS38" si="16">$B$29</f>
        <v>0.12</v>
      </c>
      <c r="AT27" s="1">
        <f>$E$2/12</f>
        <v>12.811916666666667</v>
      </c>
      <c r="AU27" s="1">
        <f t="shared" ref="AU27:AU38" si="17">AT27*10000*AS27*0.67*AR27*AQ27</f>
        <v>24828.168566250202</v>
      </c>
    </row>
    <row r="28" spans="1:47" x14ac:dyDescent="0.15">
      <c r="A28" s="1" t="s">
        <v>74</v>
      </c>
      <c r="B28" s="1">
        <v>1</v>
      </c>
      <c r="C28" s="7">
        <v>1</v>
      </c>
      <c r="D28" s="8">
        <v>2.5050221930645198</v>
      </c>
      <c r="E28" s="10">
        <f t="shared" ref="E28:E39" si="18">D27</f>
        <v>2.8282313026128998</v>
      </c>
      <c r="F28" s="7" t="s">
        <v>73</v>
      </c>
      <c r="G28" s="1">
        <v>2</v>
      </c>
      <c r="H28" s="9">
        <f t="shared" si="0"/>
        <v>2.5050221930645198</v>
      </c>
      <c r="I28" s="9">
        <f t="shared" si="1"/>
        <v>275.6550221930645</v>
      </c>
      <c r="J28" s="9">
        <f t="shared" si="2"/>
        <v>2.4093006322949816E-2</v>
      </c>
      <c r="K28" s="9">
        <f t="shared" si="3"/>
        <v>108.81258333333334</v>
      </c>
      <c r="L28" s="9">
        <f t="shared" si="4"/>
        <v>1.0881258333333335</v>
      </c>
      <c r="M28" s="1" t="s">
        <v>73</v>
      </c>
      <c r="O28" s="9">
        <f t="shared" ref="O28:O38" si="19">L28+O27-P27-N28</f>
        <v>2.1489282021443046</v>
      </c>
      <c r="P28" s="9">
        <f t="shared" si="5"/>
        <v>5.177414076182791E-2</v>
      </c>
      <c r="Q28" s="13">
        <f t="shared" si="6"/>
        <v>6.2128968914193488E-3</v>
      </c>
      <c r="R28" s="9">
        <f t="shared" si="7"/>
        <v>0.1305751</v>
      </c>
      <c r="S28" s="14">
        <f t="shared" si="8"/>
        <v>4.7581023421918486E-2</v>
      </c>
      <c r="T28" s="2">
        <v>0.01</v>
      </c>
      <c r="U28" s="15">
        <f t="shared" si="9"/>
        <v>4.7581023421918486E-4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2.2375810234219185E-2</v>
      </c>
      <c r="AR28" s="9">
        <f t="shared" si="15"/>
        <v>108.81258333333334</v>
      </c>
      <c r="AS28" s="1">
        <f t="shared" si="16"/>
        <v>0.12</v>
      </c>
      <c r="AT28" s="1">
        <f t="shared" ref="AT28:AT38" si="20">$E$2/12</f>
        <v>12.811916666666667</v>
      </c>
      <c r="AU28" s="1">
        <f t="shared" si="17"/>
        <v>25080.029627494841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5.2550918685000001</v>
      </c>
      <c r="E29" s="10">
        <f t="shared" si="18"/>
        <v>2.5050221930645198</v>
      </c>
      <c r="F29" s="7" t="s">
        <v>73</v>
      </c>
      <c r="G29" s="1">
        <v>3</v>
      </c>
      <c r="H29" s="9">
        <f t="shared" si="0"/>
        <v>5.2550918685000001</v>
      </c>
      <c r="I29" s="9">
        <f t="shared" si="1"/>
        <v>278.40509186849999</v>
      </c>
      <c r="J29" s="9">
        <f t="shared" si="2"/>
        <v>3.4152438316058888E-2</v>
      </c>
      <c r="K29" s="9">
        <f t="shared" si="3"/>
        <v>108.81258333333334</v>
      </c>
      <c r="L29" s="9">
        <f t="shared" si="4"/>
        <v>1.0881258333333335</v>
      </c>
      <c r="M29" s="1" t="s">
        <v>73</v>
      </c>
      <c r="O29" s="9">
        <f t="shared" si="19"/>
        <v>3.1852798947158103</v>
      </c>
      <c r="P29" s="9">
        <f t="shared" si="5"/>
        <v>0.10878507512366425</v>
      </c>
      <c r="Q29" s="13">
        <f t="shared" si="6"/>
        <v>1.305420901483971E-2</v>
      </c>
      <c r="R29" s="9">
        <f t="shared" si="7"/>
        <v>0.1305751</v>
      </c>
      <c r="S29" s="14">
        <f t="shared" si="8"/>
        <v>9.9974719642869969E-2</v>
      </c>
      <c r="T29" s="2">
        <v>0.01</v>
      </c>
      <c r="U29" s="15">
        <f t="shared" si="9"/>
        <v>9.9974719642869974E-4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2.2899747196428698E-2</v>
      </c>
      <c r="AR29" s="9">
        <f t="shared" si="15"/>
        <v>108.81258333333334</v>
      </c>
      <c r="AS29" s="1">
        <f t="shared" si="16"/>
        <v>0.12</v>
      </c>
      <c r="AT29" s="1">
        <f t="shared" si="20"/>
        <v>12.811916666666667</v>
      </c>
      <c r="AU29" s="1">
        <f t="shared" si="17"/>
        <v>25667.28677696149</v>
      </c>
    </row>
    <row r="30" spans="1:47" x14ac:dyDescent="0.15">
      <c r="C30" s="7">
        <v>3</v>
      </c>
      <c r="D30" s="8">
        <v>11.339494717193499</v>
      </c>
      <c r="E30" s="10">
        <f t="shared" si="18"/>
        <v>5.2550918685000001</v>
      </c>
      <c r="F30" s="7" t="s">
        <v>73</v>
      </c>
      <c r="G30" s="1">
        <v>4</v>
      </c>
      <c r="H30" s="9">
        <f t="shared" si="0"/>
        <v>11.339494717193499</v>
      </c>
      <c r="I30" s="9">
        <f t="shared" si="1"/>
        <v>284.48949471719345</v>
      </c>
      <c r="J30" s="9">
        <f t="shared" si="2"/>
        <v>7.2154853716632786E-2</v>
      </c>
      <c r="K30" s="9">
        <f t="shared" si="3"/>
        <v>108.81258333333334</v>
      </c>
      <c r="L30" s="9">
        <f t="shared" si="4"/>
        <v>1.0881258333333335</v>
      </c>
      <c r="M30" s="1" t="s">
        <v>73</v>
      </c>
      <c r="O30" s="9">
        <f t="shared" si="19"/>
        <v>4.1646206529254801</v>
      </c>
      <c r="P30" s="9">
        <f t="shared" si="5"/>
        <v>0.30049759399710574</v>
      </c>
      <c r="Q30" s="13">
        <f t="shared" si="6"/>
        <v>3.6059711279652684E-2</v>
      </c>
      <c r="R30" s="9">
        <f t="shared" si="7"/>
        <v>0.1305751</v>
      </c>
      <c r="S30" s="14">
        <f t="shared" si="8"/>
        <v>0.27616070199948295</v>
      </c>
      <c r="T30" s="2">
        <v>0.01</v>
      </c>
      <c r="U30" s="15">
        <f t="shared" si="9"/>
        <v>2.7616070199948297E-3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3.2211607019994828E-2</v>
      </c>
      <c r="AR30" s="9">
        <f t="shared" si="15"/>
        <v>108.81258333333334</v>
      </c>
      <c r="AS30" s="1">
        <f t="shared" si="16"/>
        <v>0.12</v>
      </c>
      <c r="AT30" s="1">
        <f t="shared" si="20"/>
        <v>12.811916666666667</v>
      </c>
      <c r="AU30" s="1">
        <f t="shared" si="17"/>
        <v>36104.527610590099</v>
      </c>
    </row>
    <row r="31" spans="1:47" x14ac:dyDescent="0.15">
      <c r="C31" s="7">
        <v>4</v>
      </c>
      <c r="D31" s="8">
        <v>16.077316498799998</v>
      </c>
      <c r="E31" s="10">
        <f t="shared" si="18"/>
        <v>11.339494717193499</v>
      </c>
      <c r="F31" s="7" t="s">
        <v>73</v>
      </c>
      <c r="G31" s="1">
        <v>5</v>
      </c>
      <c r="H31" s="9">
        <f t="shared" si="0"/>
        <v>16.077316498799998</v>
      </c>
      <c r="I31" s="9">
        <f t="shared" si="1"/>
        <v>289.22731649879995</v>
      </c>
      <c r="J31" s="9">
        <f t="shared" si="2"/>
        <v>0.12640118197647138</v>
      </c>
      <c r="K31" s="9">
        <f t="shared" si="3"/>
        <v>108.81258333333334</v>
      </c>
      <c r="L31" s="9">
        <f t="shared" si="4"/>
        <v>1.0881258333333335</v>
      </c>
      <c r="M31" s="1" t="s">
        <v>75</v>
      </c>
      <c r="N31" s="9">
        <f>(O30-P30)*C22/100</f>
        <v>3.6709169059819557</v>
      </c>
      <c r="O31" s="9">
        <f t="shared" si="19"/>
        <v>1.2813319862797523</v>
      </c>
      <c r="P31" s="9">
        <f t="shared" si="5"/>
        <v>0.16196187757002051</v>
      </c>
      <c r="Q31" s="13">
        <f t="shared" si="6"/>
        <v>1.9435425308402459E-2</v>
      </c>
      <c r="R31" s="9">
        <f t="shared" si="7"/>
        <v>0.1305751</v>
      </c>
      <c r="S31" s="14">
        <f t="shared" si="8"/>
        <v>0.14884480508460235</v>
      </c>
      <c r="T31" s="2">
        <v>0.01</v>
      </c>
      <c r="U31" s="15">
        <f t="shared" si="9"/>
        <v>1.4884480508460234E-3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3.0938448050846022E-2</v>
      </c>
      <c r="AR31" s="9">
        <f t="shared" si="15"/>
        <v>108.81258333333334</v>
      </c>
      <c r="AS31" s="1">
        <f t="shared" si="16"/>
        <v>0.12</v>
      </c>
      <c r="AT31" s="1">
        <f t="shared" si="20"/>
        <v>12.811916666666667</v>
      </c>
      <c r="AU31" s="1">
        <f t="shared" si="17"/>
        <v>34677.501534996591</v>
      </c>
    </row>
    <row r="32" spans="1:47" x14ac:dyDescent="0.15">
      <c r="C32" s="7">
        <v>5</v>
      </c>
      <c r="D32" s="8">
        <v>21.964459030645202</v>
      </c>
      <c r="E32" s="10">
        <f t="shared" si="18"/>
        <v>16.077316498799998</v>
      </c>
      <c r="F32" s="7" t="s">
        <v>75</v>
      </c>
      <c r="G32" s="1">
        <v>6</v>
      </c>
      <c r="H32" s="9">
        <f t="shared" si="0"/>
        <v>21.964459030645202</v>
      </c>
      <c r="I32" s="9">
        <f t="shared" si="1"/>
        <v>295.11445903064521</v>
      </c>
      <c r="J32" s="9">
        <f t="shared" si="2"/>
        <v>0.24740573587482492</v>
      </c>
      <c r="K32" s="9">
        <f t="shared" si="3"/>
        <v>108.81258333333334</v>
      </c>
      <c r="L32" s="9">
        <f t="shared" si="4"/>
        <v>1.0881258333333335</v>
      </c>
      <c r="M32" s="1" t="s">
        <v>73</v>
      </c>
      <c r="O32" s="9">
        <f t="shared" si="19"/>
        <v>2.2074959420430651</v>
      </c>
      <c r="P32" s="9">
        <f t="shared" si="5"/>
        <v>0.54614715798185443</v>
      </c>
      <c r="Q32" s="13">
        <f t="shared" si="6"/>
        <v>6.5537658957822528E-2</v>
      </c>
      <c r="R32" s="9">
        <f t="shared" si="7"/>
        <v>0.1305751</v>
      </c>
      <c r="S32" s="14">
        <f t="shared" si="8"/>
        <v>0.50191544144191758</v>
      </c>
      <c r="T32" s="2">
        <v>0.01</v>
      </c>
      <c r="U32" s="15">
        <f t="shared" si="9"/>
        <v>5.0191544144191757E-3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3.4469154414419174E-2</v>
      </c>
      <c r="AR32" s="9">
        <f t="shared" si="15"/>
        <v>108.81258333333334</v>
      </c>
      <c r="AS32" s="1">
        <f t="shared" si="16"/>
        <v>0.12</v>
      </c>
      <c r="AT32" s="1">
        <f t="shared" si="20"/>
        <v>12.811916666666667</v>
      </c>
      <c r="AU32" s="1">
        <f t="shared" si="17"/>
        <v>38634.909971942485</v>
      </c>
    </row>
    <row r="33" spans="1:48" x14ac:dyDescent="0.15">
      <c r="C33" s="7">
        <v>6</v>
      </c>
      <c r="D33" s="8">
        <v>25.175158176666699</v>
      </c>
      <c r="E33" s="10">
        <f t="shared" si="18"/>
        <v>21.964459030645202</v>
      </c>
      <c r="F33" s="7" t="s">
        <v>73</v>
      </c>
      <c r="G33" s="1">
        <v>7</v>
      </c>
      <c r="H33" s="9">
        <f t="shared" si="0"/>
        <v>25.175158176666699</v>
      </c>
      <c r="I33" s="9">
        <f t="shared" si="1"/>
        <v>298.32515817666666</v>
      </c>
      <c r="J33" s="9">
        <f t="shared" si="2"/>
        <v>0.35287604141021595</v>
      </c>
      <c r="K33" s="9">
        <f t="shared" si="3"/>
        <v>108.81258333333334</v>
      </c>
      <c r="L33" s="9">
        <f t="shared" si="4"/>
        <v>1.0881258333333335</v>
      </c>
      <c r="M33" s="1" t="s">
        <v>73</v>
      </c>
      <c r="O33" s="9">
        <f t="shared" si="19"/>
        <v>2.7494746173945437</v>
      </c>
      <c r="P33" s="9">
        <f t="shared" si="5"/>
        <v>0.97022371894405468</v>
      </c>
      <c r="Q33" s="13">
        <f t="shared" si="6"/>
        <v>0.11642684627328656</v>
      </c>
      <c r="R33" s="9">
        <f t="shared" si="7"/>
        <v>0.1305751</v>
      </c>
      <c r="S33" s="14">
        <f t="shared" si="8"/>
        <v>0.89164661771874243</v>
      </c>
      <c r="T33" s="2">
        <v>0.01</v>
      </c>
      <c r="U33" s="15">
        <f t="shared" si="9"/>
        <v>8.9164661771874241E-3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4.3816466177187423E-2</v>
      </c>
      <c r="AR33" s="9">
        <f t="shared" si="15"/>
        <v>108.81258333333334</v>
      </c>
      <c r="AS33" s="1">
        <f t="shared" si="16"/>
        <v>0.12</v>
      </c>
      <c r="AT33" s="1">
        <f t="shared" si="20"/>
        <v>12.811916666666667</v>
      </c>
      <c r="AU33" s="1">
        <f t="shared" si="17"/>
        <v>49111.887274384258</v>
      </c>
    </row>
    <row r="34" spans="1:48" x14ac:dyDescent="0.15">
      <c r="C34" s="7">
        <v>7</v>
      </c>
      <c r="D34" s="8">
        <v>29.8573905009677</v>
      </c>
      <c r="E34" s="10">
        <f t="shared" si="18"/>
        <v>25.175158176666699</v>
      </c>
      <c r="F34" s="7" t="s">
        <v>73</v>
      </c>
      <c r="G34" s="1">
        <v>8</v>
      </c>
      <c r="H34" s="9">
        <f t="shared" si="0"/>
        <v>29.8573905009677</v>
      </c>
      <c r="I34" s="9">
        <f t="shared" si="1"/>
        <v>303.00739050096769</v>
      </c>
      <c r="J34" s="9">
        <f t="shared" si="2"/>
        <v>0.58432620810486358</v>
      </c>
      <c r="K34" s="9">
        <f t="shared" si="3"/>
        <v>108.81258333333334</v>
      </c>
      <c r="L34" s="9">
        <f t="shared" si="4"/>
        <v>1.0881258333333335</v>
      </c>
      <c r="M34" s="1" t="s">
        <v>73</v>
      </c>
      <c r="O34" s="9">
        <f t="shared" si="19"/>
        <v>2.8673767317838226</v>
      </c>
      <c r="P34" s="9">
        <f t="shared" si="5"/>
        <v>1.6754833728913574</v>
      </c>
      <c r="Q34" s="13">
        <f t="shared" si="6"/>
        <v>0.20105800474696289</v>
      </c>
      <c r="R34" s="9">
        <f t="shared" si="7"/>
        <v>0.1305751</v>
      </c>
      <c r="S34" s="14">
        <f t="shared" si="8"/>
        <v>1.539788250186773</v>
      </c>
      <c r="T34" s="2">
        <v>0.01</v>
      </c>
      <c r="U34" s="15">
        <f t="shared" si="9"/>
        <v>1.5397882501867731E-2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5.029788250186773E-2</v>
      </c>
      <c r="AR34" s="9">
        <f t="shared" si="15"/>
        <v>108.81258333333334</v>
      </c>
      <c r="AS34" s="1">
        <f t="shared" si="16"/>
        <v>0.12</v>
      </c>
      <c r="AT34" s="1">
        <f t="shared" si="20"/>
        <v>12.811916666666667</v>
      </c>
      <c r="AU34" s="1">
        <f t="shared" si="17"/>
        <v>56376.612517831214</v>
      </c>
    </row>
    <row r="35" spans="1:48" x14ac:dyDescent="0.15">
      <c r="C35" s="7">
        <v>8</v>
      </c>
      <c r="D35" s="8">
        <v>29.8929404254839</v>
      </c>
      <c r="E35" s="10">
        <f t="shared" si="18"/>
        <v>29.8573905009677</v>
      </c>
      <c r="F35" s="7" t="s">
        <v>73</v>
      </c>
      <c r="G35" s="1">
        <v>9</v>
      </c>
      <c r="H35" s="9">
        <f t="shared" si="0"/>
        <v>29.8929404254839</v>
      </c>
      <c r="I35" s="9">
        <f t="shared" si="1"/>
        <v>303.04294042548389</v>
      </c>
      <c r="J35" s="9">
        <f t="shared" si="2"/>
        <v>0.58653305009743495</v>
      </c>
      <c r="K35" s="9">
        <f t="shared" si="3"/>
        <v>108.81258333333334</v>
      </c>
      <c r="L35" s="9">
        <f t="shared" si="4"/>
        <v>1.0881258333333335</v>
      </c>
      <c r="M35" s="1" t="s">
        <v>73</v>
      </c>
      <c r="O35" s="9">
        <f t="shared" si="19"/>
        <v>2.2800191922257982</v>
      </c>
      <c r="P35" s="9">
        <f t="shared" si="5"/>
        <v>1.3373066110968872</v>
      </c>
      <c r="Q35" s="13">
        <f t="shared" si="6"/>
        <v>0.16047679333162645</v>
      </c>
      <c r="R35" s="9">
        <f t="shared" si="7"/>
        <v>0.1305751</v>
      </c>
      <c r="S35" s="14">
        <f t="shared" si="8"/>
        <v>1.2289999650134402</v>
      </c>
      <c r="T35" s="2">
        <v>0.01</v>
      </c>
      <c r="U35" s="15">
        <f t="shared" si="9"/>
        <v>1.2289999650134402E-2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4.1739999650134398E-2</v>
      </c>
      <c r="AR35" s="9">
        <f t="shared" si="15"/>
        <v>108.81258333333334</v>
      </c>
      <c r="AS35" s="1">
        <f t="shared" si="16"/>
        <v>0.12</v>
      </c>
      <c r="AT35" s="1">
        <f t="shared" si="20"/>
        <v>12.811916666666667</v>
      </c>
      <c r="AU35" s="1">
        <f t="shared" si="17"/>
        <v>46784.470234560198</v>
      </c>
    </row>
    <row r="36" spans="1:48" x14ac:dyDescent="0.15">
      <c r="C36" s="7">
        <v>9</v>
      </c>
      <c r="D36" s="8">
        <v>22.748568544333299</v>
      </c>
      <c r="E36" s="10">
        <f t="shared" si="18"/>
        <v>29.8929404254839</v>
      </c>
      <c r="F36" s="7" t="s">
        <v>73</v>
      </c>
      <c r="G36" s="1">
        <v>10</v>
      </c>
      <c r="H36" s="9">
        <f t="shared" si="0"/>
        <v>22.748568544333299</v>
      </c>
      <c r="I36" s="9">
        <f t="shared" si="1"/>
        <v>295.89856854433327</v>
      </c>
      <c r="J36" s="9">
        <f t="shared" si="2"/>
        <v>0.2700101022275635</v>
      </c>
      <c r="K36" s="9">
        <f t="shared" si="3"/>
        <v>108.81258333333334</v>
      </c>
      <c r="L36" s="9">
        <f t="shared" si="4"/>
        <v>1.0881258333333335</v>
      </c>
      <c r="M36" s="1" t="s">
        <v>73</v>
      </c>
      <c r="O36" s="9">
        <f t="shared" si="19"/>
        <v>2.0308384144622447</v>
      </c>
      <c r="P36" s="9">
        <f t="shared" si="5"/>
        <v>0.54834688789661368</v>
      </c>
      <c r="Q36" s="13">
        <f t="shared" si="6"/>
        <v>6.5801626547593639E-2</v>
      </c>
      <c r="R36" s="9">
        <f t="shared" si="7"/>
        <v>0.1305751</v>
      </c>
      <c r="S36" s="14">
        <f t="shared" si="8"/>
        <v>0.50393701821858561</v>
      </c>
      <c r="T36" s="2">
        <v>0.01</v>
      </c>
      <c r="U36" s="15">
        <f t="shared" si="9"/>
        <v>5.0393701821858563E-3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3.4489370182185855E-2</v>
      </c>
      <c r="AR36" s="9">
        <f t="shared" si="15"/>
        <v>108.81258333333334</v>
      </c>
      <c r="AS36" s="1">
        <f t="shared" si="16"/>
        <v>0.12</v>
      </c>
      <c r="AT36" s="1">
        <f t="shared" si="20"/>
        <v>12.811916666666667</v>
      </c>
      <c r="AU36" s="1">
        <f t="shared" si="17"/>
        <v>38657.568908053567</v>
      </c>
    </row>
    <row r="37" spans="1:48" x14ac:dyDescent="0.15">
      <c r="C37" s="7">
        <v>10</v>
      </c>
      <c r="D37" s="8">
        <v>17.486108163225801</v>
      </c>
      <c r="E37" s="10">
        <f t="shared" si="18"/>
        <v>22.748568544333299</v>
      </c>
      <c r="F37" s="7" t="s">
        <v>73</v>
      </c>
      <c r="G37" s="1">
        <v>11</v>
      </c>
      <c r="H37" s="9">
        <f t="shared" si="0"/>
        <v>17.486108163225801</v>
      </c>
      <c r="I37" s="9">
        <f t="shared" si="1"/>
        <v>290.6361081632258</v>
      </c>
      <c r="J37" s="9">
        <f t="shared" si="2"/>
        <v>0.14880598778227141</v>
      </c>
      <c r="K37" s="9">
        <f t="shared" si="3"/>
        <v>108.81258333333334</v>
      </c>
      <c r="L37" s="9">
        <f t="shared" si="4"/>
        <v>1.0881258333333335</v>
      </c>
      <c r="M37" s="1" t="s">
        <v>75</v>
      </c>
      <c r="N37" s="9">
        <f>(O36-P36)*C22/100</f>
        <v>1.4083669502373497</v>
      </c>
      <c r="O37" s="9">
        <f t="shared" si="19"/>
        <v>1.1622504096616146</v>
      </c>
      <c r="P37" s="9">
        <f t="shared" si="5"/>
        <v>0.17294982026004618</v>
      </c>
      <c r="Q37" s="13">
        <f t="shared" si="6"/>
        <v>2.0753978431205543E-2</v>
      </c>
      <c r="R37" s="9">
        <f t="shared" si="7"/>
        <v>0.1305751</v>
      </c>
      <c r="S37" s="14">
        <f t="shared" si="8"/>
        <v>0.15894284922014643</v>
      </c>
      <c r="T37" s="2">
        <v>0.01</v>
      </c>
      <c r="U37" s="15">
        <f t="shared" si="9"/>
        <v>1.5894284922014642E-3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2.3489428492201463E-2</v>
      </c>
      <c r="AR37" s="9">
        <f t="shared" si="15"/>
        <v>108.81258333333334</v>
      </c>
      <c r="AS37" s="1">
        <f t="shared" si="16"/>
        <v>0.12</v>
      </c>
      <c r="AT37" s="1">
        <f t="shared" si="20"/>
        <v>12.811916666666667</v>
      </c>
      <c r="AU37" s="1">
        <f t="shared" si="17"/>
        <v>26328.233764532175</v>
      </c>
    </row>
    <row r="38" spans="1:48" x14ac:dyDescent="0.15">
      <c r="C38" s="7">
        <v>11</v>
      </c>
      <c r="D38" s="8">
        <v>10.8294021630667</v>
      </c>
      <c r="E38" s="10">
        <f t="shared" si="18"/>
        <v>17.486108163225801</v>
      </c>
      <c r="F38" s="7" t="s">
        <v>75</v>
      </c>
      <c r="G38" s="1">
        <v>12</v>
      </c>
      <c r="H38" s="9">
        <f t="shared" si="0"/>
        <v>10.8294021630667</v>
      </c>
      <c r="I38" s="9">
        <f t="shared" si="1"/>
        <v>283.97940216306665</v>
      </c>
      <c r="J38" s="9">
        <f t="shared" si="2"/>
        <v>6.7852599362858798E-2</v>
      </c>
      <c r="K38" s="9">
        <f t="shared" si="3"/>
        <v>108.81258333333334</v>
      </c>
      <c r="L38" s="9">
        <f t="shared" si="4"/>
        <v>1.0881258333333335</v>
      </c>
      <c r="M38" s="1" t="s">
        <v>73</v>
      </c>
      <c r="O38" s="9">
        <f t="shared" si="19"/>
        <v>2.0774264227349017</v>
      </c>
      <c r="P38" s="9">
        <f t="shared" si="5"/>
        <v>0.14095878276764823</v>
      </c>
      <c r="Q38" s="13">
        <f t="shared" si="6"/>
        <v>1.6915053932117785E-2</v>
      </c>
      <c r="R38" s="9">
        <f t="shared" si="7"/>
        <v>0.1305751</v>
      </c>
      <c r="S38" s="14">
        <f t="shared" si="8"/>
        <v>0.12954272240356535</v>
      </c>
      <c r="T38" s="2">
        <v>0.01</v>
      </c>
      <c r="U38" s="15">
        <f t="shared" si="9"/>
        <v>1.2954272240356536E-3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2.3195427224035652E-2</v>
      </c>
      <c r="AR38" s="9">
        <f t="shared" si="15"/>
        <v>108.81258333333334</v>
      </c>
      <c r="AS38" s="1">
        <f t="shared" si="16"/>
        <v>0.12</v>
      </c>
      <c r="AT38" s="1">
        <f t="shared" si="20"/>
        <v>12.811916666666667</v>
      </c>
      <c r="AU38" s="1">
        <f t="shared" si="17"/>
        <v>25998.701093360196</v>
      </c>
      <c r="AV38" s="1">
        <f>SUM(AU27:AU38)</f>
        <v>428249.89788095735</v>
      </c>
    </row>
    <row r="39" spans="1:48" x14ac:dyDescent="0.15">
      <c r="C39" s="7">
        <v>12</v>
      </c>
      <c r="D39" s="8">
        <v>3.8261429135161298</v>
      </c>
      <c r="E39" s="10">
        <f t="shared" si="18"/>
        <v>10.8294021630667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2.8282313026128998</v>
      </c>
      <c r="E42" s="7"/>
      <c r="F42" s="7"/>
      <c r="G42" s="1">
        <v>1</v>
      </c>
      <c r="H42" s="9">
        <f t="shared" ref="H42:H53" si="21">E43</f>
        <v>2.8282313026128998</v>
      </c>
      <c r="I42" s="9">
        <f t="shared" ref="I42:I53" si="22">H42+273.15</f>
        <v>275.97823130261287</v>
      </c>
      <c r="J42" s="9">
        <f t="shared" ref="J42:J53" si="23">EXP(($C$16*(I42-$C$14))/($C$17*I42*$C$14))</f>
        <v>2.5110574241823325E-2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1.9358003251503286E-3</v>
      </c>
      <c r="Q42" s="13">
        <f t="shared" ref="Q42:Q53" si="27">P42*$B$44</f>
        <v>3.0004905039830092E-4</v>
      </c>
      <c r="R42" s="9">
        <f t="shared" ref="R42:R53" si="28">L42*$B$44</f>
        <v>1.1949111458333333E-2</v>
      </c>
      <c r="S42" s="14">
        <f t="shared" ref="S42:S53" si="29">Q42/R42</f>
        <v>2.5110574241823322E-2</v>
      </c>
      <c r="T42" s="2">
        <v>0.01</v>
      </c>
      <c r="U42" s="15">
        <f t="shared" ref="U42:U53" si="30">S42*T42</f>
        <v>2.5110574241823323E-4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1.5051105742418233E-2</v>
      </c>
      <c r="AR42" s="9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106.105414747425</v>
      </c>
      <c r="AU42" s="1">
        <f t="shared" ref="AU42:AU53" si="37">AT42*10000*AS42*0.67*AR42*AQ42</f>
        <v>12785.460329494552</v>
      </c>
    </row>
    <row r="43" spans="1:48" x14ac:dyDescent="0.15">
      <c r="A43" s="1" t="s">
        <v>74</v>
      </c>
      <c r="B43" s="1">
        <v>1</v>
      </c>
      <c r="C43" s="7">
        <v>1</v>
      </c>
      <c r="D43" s="8">
        <v>2.5050221930645198</v>
      </c>
      <c r="E43" s="10">
        <f t="shared" ref="E43:E54" si="38">D42</f>
        <v>2.8282313026128998</v>
      </c>
      <c r="F43" s="7" t="s">
        <v>73</v>
      </c>
      <c r="G43" s="1">
        <v>2</v>
      </c>
      <c r="H43" s="9">
        <f t="shared" si="21"/>
        <v>2.5050221930645198</v>
      </c>
      <c r="I43" s="9">
        <f t="shared" si="22"/>
        <v>275.6550221930645</v>
      </c>
      <c r="J43" s="9">
        <f t="shared" si="23"/>
        <v>2.4093006322949816E-2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0.15224628300818299</v>
      </c>
      <c r="P43" s="9">
        <f t="shared" si="26"/>
        <v>3.6680706591617602E-3</v>
      </c>
      <c r="Q43" s="13">
        <f t="shared" si="27"/>
        <v>5.6855095217007285E-4</v>
      </c>
      <c r="R43" s="9">
        <f t="shared" si="28"/>
        <v>1.1949111458333333E-2</v>
      </c>
      <c r="S43" s="14">
        <f t="shared" si="29"/>
        <v>4.7581023421918479E-2</v>
      </c>
      <c r="T43" s="2">
        <v>0.01</v>
      </c>
      <c r="U43" s="15">
        <f t="shared" si="30"/>
        <v>4.758102342191848E-4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1.5275810234219185E-2</v>
      </c>
      <c r="AR43" s="9">
        <f t="shared" si="34"/>
        <v>7.7091041666666671</v>
      </c>
      <c r="AS43" s="1">
        <f t="shared" si="35"/>
        <v>0.155</v>
      </c>
      <c r="AT43" s="1">
        <f t="shared" si="36"/>
        <v>106.105414747425</v>
      </c>
      <c r="AU43" s="1">
        <f t="shared" si="37"/>
        <v>12976.340017335926</v>
      </c>
    </row>
    <row r="44" spans="1:48" x14ac:dyDescent="0.15">
      <c r="A44" s="1" t="s">
        <v>37</v>
      </c>
      <c r="B44" s="1">
        <f>I5</f>
        <v>0.155</v>
      </c>
      <c r="C44" s="7">
        <v>2</v>
      </c>
      <c r="D44" s="8">
        <v>5.2550918685000001</v>
      </c>
      <c r="E44" s="10">
        <f t="shared" si="38"/>
        <v>2.5050221930645198</v>
      </c>
      <c r="F44" s="7" t="s">
        <v>73</v>
      </c>
      <c r="G44" s="1">
        <v>3</v>
      </c>
      <c r="H44" s="9">
        <f t="shared" si="21"/>
        <v>5.2550918685000001</v>
      </c>
      <c r="I44" s="9">
        <f t="shared" si="22"/>
        <v>278.40509186849999</v>
      </c>
      <c r="J44" s="9">
        <f t="shared" si="23"/>
        <v>3.4152438316058888E-2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0.22566925401568791</v>
      </c>
      <c r="P44" s="9">
        <f t="shared" si="26"/>
        <v>7.7071552776018055E-3</v>
      </c>
      <c r="Q44" s="13">
        <f t="shared" si="27"/>
        <v>1.1946090680282797E-3</v>
      </c>
      <c r="R44" s="9">
        <f t="shared" si="28"/>
        <v>1.1949111458333333E-2</v>
      </c>
      <c r="S44" s="14">
        <f t="shared" si="29"/>
        <v>9.9974719642869941E-2</v>
      </c>
      <c r="T44" s="2">
        <v>0.01</v>
      </c>
      <c r="U44" s="15">
        <f t="shared" si="30"/>
        <v>9.9974719642869953E-4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1.5799747196428699E-2</v>
      </c>
      <c r="AR44" s="9">
        <f t="shared" si="34"/>
        <v>7.7091041666666671</v>
      </c>
      <c r="AS44" s="1">
        <f t="shared" si="35"/>
        <v>0.155</v>
      </c>
      <c r="AT44" s="1">
        <f t="shared" si="36"/>
        <v>106.105414747425</v>
      </c>
      <c r="AU44" s="1">
        <f t="shared" si="37"/>
        <v>13421.408662798074</v>
      </c>
    </row>
    <row r="45" spans="1:48" x14ac:dyDescent="0.15">
      <c r="C45" s="7">
        <v>3</v>
      </c>
      <c r="D45" s="8">
        <v>11.339494717193499</v>
      </c>
      <c r="E45" s="10">
        <f t="shared" si="38"/>
        <v>5.2550918685000001</v>
      </c>
      <c r="F45" s="7" t="s">
        <v>73</v>
      </c>
      <c r="G45" s="1">
        <v>4</v>
      </c>
      <c r="H45" s="9">
        <f t="shared" si="21"/>
        <v>11.339494717193499</v>
      </c>
      <c r="I45" s="9">
        <f t="shared" si="22"/>
        <v>284.48949471719345</v>
      </c>
      <c r="J45" s="9">
        <f t="shared" si="23"/>
        <v>7.2154853716632786E-2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0.29505314040475278</v>
      </c>
      <c r="P45" s="9">
        <f t="shared" si="26"/>
        <v>2.1289516184538053E-2</v>
      </c>
      <c r="Q45" s="13">
        <f t="shared" si="27"/>
        <v>3.2998750086033982E-3</v>
      </c>
      <c r="R45" s="9">
        <f t="shared" si="28"/>
        <v>1.1949111458333333E-2</v>
      </c>
      <c r="S45" s="14">
        <f t="shared" si="29"/>
        <v>0.27616070199948289</v>
      </c>
      <c r="T45" s="2">
        <v>0.01</v>
      </c>
      <c r="U45" s="15">
        <f t="shared" si="30"/>
        <v>2.7616070199948288E-3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2.9861607019994827E-2</v>
      </c>
      <c r="AR45" s="9">
        <f t="shared" si="34"/>
        <v>7.7091041666666671</v>
      </c>
      <c r="AS45" s="1">
        <f t="shared" si="35"/>
        <v>0.155</v>
      </c>
      <c r="AT45" s="1">
        <f t="shared" si="36"/>
        <v>106.105414747425</v>
      </c>
      <c r="AU45" s="1">
        <f t="shared" si="37"/>
        <v>25366.534423653429</v>
      </c>
    </row>
    <row r="46" spans="1:48" x14ac:dyDescent="0.15">
      <c r="C46" s="7">
        <v>4</v>
      </c>
      <c r="D46" s="8">
        <v>16.077316498799998</v>
      </c>
      <c r="E46" s="10">
        <f t="shared" si="38"/>
        <v>11.339494717193499</v>
      </c>
      <c r="F46" s="7" t="s">
        <v>73</v>
      </c>
      <c r="G46" s="1">
        <v>5</v>
      </c>
      <c r="H46" s="9">
        <f t="shared" si="21"/>
        <v>16.077316498799998</v>
      </c>
      <c r="I46" s="9">
        <f t="shared" si="22"/>
        <v>289.22731649879995</v>
      </c>
      <c r="J46" s="9">
        <f t="shared" si="23"/>
        <v>0.12640118197647138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0.26007544300920399</v>
      </c>
      <c r="O46" s="9">
        <f t="shared" si="39"/>
        <v>9.0779222877677368E-2</v>
      </c>
      <c r="P46" s="9">
        <f t="shared" si="26"/>
        <v>1.147460107064395E-2</v>
      </c>
      <c r="Q46" s="13">
        <f t="shared" si="27"/>
        <v>1.7785631659498122E-3</v>
      </c>
      <c r="R46" s="9">
        <f t="shared" si="28"/>
        <v>1.1949111458333333E-2</v>
      </c>
      <c r="S46" s="14">
        <f t="shared" si="29"/>
        <v>0.14884480508460224</v>
      </c>
      <c r="T46" s="2">
        <v>0.01</v>
      </c>
      <c r="U46" s="15">
        <f t="shared" si="30"/>
        <v>1.4884480508460223E-3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2.8588448050846021E-2</v>
      </c>
      <c r="AR46" s="9">
        <f t="shared" si="34"/>
        <v>7.7091041666666671</v>
      </c>
      <c r="AS46" s="1">
        <f t="shared" si="35"/>
        <v>0.155</v>
      </c>
      <c r="AT46" s="1">
        <f t="shared" si="36"/>
        <v>106.105414747425</v>
      </c>
      <c r="AU46" s="1">
        <f t="shared" si="37"/>
        <v>24285.024282686409</v>
      </c>
    </row>
    <row r="47" spans="1:48" x14ac:dyDescent="0.15">
      <c r="C47" s="7">
        <v>5</v>
      </c>
      <c r="D47" s="8">
        <v>21.964459030645202</v>
      </c>
      <c r="E47" s="10">
        <f t="shared" si="38"/>
        <v>16.077316498799998</v>
      </c>
      <c r="F47" s="7" t="s">
        <v>75</v>
      </c>
      <c r="G47" s="1">
        <v>6</v>
      </c>
      <c r="H47" s="9">
        <f t="shared" si="21"/>
        <v>21.964459030645202</v>
      </c>
      <c r="I47" s="9">
        <f t="shared" si="22"/>
        <v>295.11445903064521</v>
      </c>
      <c r="J47" s="9">
        <f t="shared" si="23"/>
        <v>0.24740573587482492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0.1563956634737001</v>
      </c>
      <c r="P47" s="9">
        <f t="shared" si="26"/>
        <v>3.869318420934225E-2</v>
      </c>
      <c r="Q47" s="13">
        <f t="shared" si="27"/>
        <v>5.997443552448049E-3</v>
      </c>
      <c r="R47" s="9">
        <f t="shared" si="28"/>
        <v>1.1949111458333333E-2</v>
      </c>
      <c r="S47" s="14">
        <f t="shared" si="29"/>
        <v>0.50191544144191746</v>
      </c>
      <c r="T47" s="2">
        <v>0.01</v>
      </c>
      <c r="U47" s="15">
        <f t="shared" si="30"/>
        <v>5.0191544144191748E-3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3.2119154414419177E-2</v>
      </c>
      <c r="AR47" s="9">
        <f t="shared" si="34"/>
        <v>7.7091041666666671</v>
      </c>
      <c r="AS47" s="1">
        <f t="shared" si="35"/>
        <v>0.155</v>
      </c>
      <c r="AT47" s="1">
        <f t="shared" si="36"/>
        <v>106.105414747425</v>
      </c>
      <c r="AU47" s="1">
        <f t="shared" si="37"/>
        <v>27284.252838986868</v>
      </c>
    </row>
    <row r="48" spans="1:48" x14ac:dyDescent="0.15">
      <c r="C48" s="7">
        <v>6</v>
      </c>
      <c r="D48" s="8">
        <v>25.175158176666699</v>
      </c>
      <c r="E48" s="10">
        <f t="shared" si="38"/>
        <v>21.964459030645202</v>
      </c>
      <c r="F48" s="7" t="s">
        <v>73</v>
      </c>
      <c r="G48" s="1">
        <v>7</v>
      </c>
      <c r="H48" s="9">
        <f t="shared" si="21"/>
        <v>25.175158176666699</v>
      </c>
      <c r="I48" s="9">
        <f t="shared" si="22"/>
        <v>298.32515817666666</v>
      </c>
      <c r="J48" s="9">
        <f t="shared" si="23"/>
        <v>0.35287604141021595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0.19479352093102451</v>
      </c>
      <c r="P48" s="9">
        <f t="shared" si="26"/>
        <v>6.8737966558497968E-2</v>
      </c>
      <c r="Q48" s="13">
        <f t="shared" si="27"/>
        <v>1.0654384816567185E-2</v>
      </c>
      <c r="R48" s="9">
        <f t="shared" si="28"/>
        <v>1.1949111458333333E-2</v>
      </c>
      <c r="S48" s="14">
        <f t="shared" si="29"/>
        <v>0.89164661771874232</v>
      </c>
      <c r="T48" s="2">
        <v>0.01</v>
      </c>
      <c r="U48" s="15">
        <f t="shared" si="30"/>
        <v>8.9164661771874241E-3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4.3416466177187425E-2</v>
      </c>
      <c r="AR48" s="9">
        <f t="shared" si="34"/>
        <v>7.7091041666666671</v>
      </c>
      <c r="AS48" s="1">
        <f t="shared" si="35"/>
        <v>0.155</v>
      </c>
      <c r="AT48" s="1">
        <f t="shared" si="36"/>
        <v>106.105414747425</v>
      </c>
      <c r="AU48" s="1">
        <f t="shared" si="37"/>
        <v>36880.9784114961</v>
      </c>
    </row>
    <row r="49" spans="1:79" x14ac:dyDescent="0.15">
      <c r="C49" s="7">
        <v>7</v>
      </c>
      <c r="D49" s="8">
        <v>29.8573905009677</v>
      </c>
      <c r="E49" s="10">
        <f t="shared" si="38"/>
        <v>25.175158176666699</v>
      </c>
      <c r="F49" s="7" t="s">
        <v>73</v>
      </c>
      <c r="G49" s="1">
        <v>8</v>
      </c>
      <c r="H49" s="9">
        <f t="shared" si="21"/>
        <v>29.8573905009677</v>
      </c>
      <c r="I49" s="9">
        <f t="shared" si="22"/>
        <v>303.00739050096769</v>
      </c>
      <c r="J49" s="9">
        <f t="shared" si="23"/>
        <v>0.58432620810486358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0.20314659603919322</v>
      </c>
      <c r="P49" s="9">
        <f t="shared" si="26"/>
        <v>0.11870388015299227</v>
      </c>
      <c r="Q49" s="13">
        <f t="shared" si="27"/>
        <v>1.8399101423713801E-2</v>
      </c>
      <c r="R49" s="9">
        <f t="shared" si="28"/>
        <v>1.1949111458333333E-2</v>
      </c>
      <c r="S49" s="14">
        <f t="shared" si="29"/>
        <v>1.5397882501867728</v>
      </c>
      <c r="T49" s="2">
        <v>0.01</v>
      </c>
      <c r="U49" s="15">
        <f t="shared" si="30"/>
        <v>1.5397882501867728E-2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4.9897882501867732E-2</v>
      </c>
      <c r="AR49" s="9">
        <f t="shared" si="34"/>
        <v>7.7091041666666671</v>
      </c>
      <c r="AS49" s="1">
        <f t="shared" si="35"/>
        <v>0.155</v>
      </c>
      <c r="AT49" s="1">
        <f t="shared" si="36"/>
        <v>106.105414747425</v>
      </c>
      <c r="AU49" s="1">
        <f t="shared" si="37"/>
        <v>42386.746075103263</v>
      </c>
    </row>
    <row r="50" spans="1:79" x14ac:dyDescent="0.15">
      <c r="C50" s="7">
        <v>8</v>
      </c>
      <c r="D50" s="8">
        <v>29.8929404254839</v>
      </c>
      <c r="E50" s="10">
        <f t="shared" si="38"/>
        <v>29.8573905009677</v>
      </c>
      <c r="F50" s="7" t="s">
        <v>73</v>
      </c>
      <c r="G50" s="1">
        <v>9</v>
      </c>
      <c r="H50" s="9">
        <f t="shared" si="21"/>
        <v>29.8929404254839</v>
      </c>
      <c r="I50" s="9">
        <f t="shared" si="22"/>
        <v>303.04294042548389</v>
      </c>
      <c r="J50" s="9">
        <f t="shared" si="23"/>
        <v>0.58653305009743495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0.16153375755286759</v>
      </c>
      <c r="P50" s="9">
        <f t="shared" si="26"/>
        <v>9.4744887511182999E-2</v>
      </c>
      <c r="Q50" s="13">
        <f t="shared" si="27"/>
        <v>1.4685457564233364E-2</v>
      </c>
      <c r="R50" s="9">
        <f t="shared" si="28"/>
        <v>1.1949111458333333E-2</v>
      </c>
      <c r="S50" s="14">
        <f t="shared" si="29"/>
        <v>1.2289999650134402</v>
      </c>
      <c r="T50" s="2">
        <v>0.01</v>
      </c>
      <c r="U50" s="15">
        <f t="shared" si="30"/>
        <v>1.2289999650134402E-2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3.93899996501344E-2</v>
      </c>
      <c r="AR50" s="9">
        <f t="shared" si="34"/>
        <v>7.7091041666666671</v>
      </c>
      <c r="AS50" s="1">
        <f t="shared" si="35"/>
        <v>0.155</v>
      </c>
      <c r="AT50" s="1">
        <f t="shared" si="36"/>
        <v>106.105414747425</v>
      </c>
      <c r="AU50" s="1">
        <f t="shared" si="37"/>
        <v>33460.616550334729</v>
      </c>
    </row>
    <row r="51" spans="1:79" x14ac:dyDescent="0.15">
      <c r="C51" s="7">
        <v>9</v>
      </c>
      <c r="D51" s="8">
        <v>22.748568544333299</v>
      </c>
      <c r="E51" s="10">
        <f t="shared" si="38"/>
        <v>29.8929404254839</v>
      </c>
      <c r="F51" s="7" t="s">
        <v>73</v>
      </c>
      <c r="G51" s="1">
        <v>10</v>
      </c>
      <c r="H51" s="9">
        <f t="shared" si="21"/>
        <v>22.748568544333299</v>
      </c>
      <c r="I51" s="9">
        <f t="shared" si="22"/>
        <v>295.89856854433327</v>
      </c>
      <c r="J51" s="9">
        <f t="shared" si="23"/>
        <v>0.2700101022275635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0.14387991170835124</v>
      </c>
      <c r="P51" s="9">
        <f t="shared" si="26"/>
        <v>3.8849029668864728E-2</v>
      </c>
      <c r="Q51" s="13">
        <f t="shared" si="27"/>
        <v>6.021599598674033E-3</v>
      </c>
      <c r="R51" s="9">
        <f t="shared" si="28"/>
        <v>1.1949111458333333E-2</v>
      </c>
      <c r="S51" s="14">
        <f t="shared" si="29"/>
        <v>0.50393701821858539</v>
      </c>
      <c r="T51" s="2">
        <v>0.01</v>
      </c>
      <c r="U51" s="15">
        <f t="shared" si="30"/>
        <v>5.0393701821858537E-3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3.213937018218585E-2</v>
      </c>
      <c r="AR51" s="9">
        <f t="shared" si="34"/>
        <v>7.7091041666666671</v>
      </c>
      <c r="AS51" s="1">
        <f t="shared" si="35"/>
        <v>0.155</v>
      </c>
      <c r="AT51" s="1">
        <f t="shared" si="36"/>
        <v>106.105414747425</v>
      </c>
      <c r="AU51" s="1">
        <f t="shared" si="37"/>
        <v>27301.425523920083</v>
      </c>
    </row>
    <row r="52" spans="1:79" x14ac:dyDescent="0.15">
      <c r="C52" s="7">
        <v>10</v>
      </c>
      <c r="D52" s="8">
        <v>17.486108163225801</v>
      </c>
      <c r="E52" s="10">
        <f t="shared" si="38"/>
        <v>22.748568544333299</v>
      </c>
      <c r="F52" s="7" t="s">
        <v>73</v>
      </c>
      <c r="G52" s="1">
        <v>11</v>
      </c>
      <c r="H52" s="9">
        <f t="shared" si="21"/>
        <v>17.486108163225801</v>
      </c>
      <c r="I52" s="9">
        <f t="shared" si="22"/>
        <v>290.6361081632258</v>
      </c>
      <c r="J52" s="9">
        <f t="shared" si="23"/>
        <v>0.14880598778227141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9.9779337937512202E-2</v>
      </c>
      <c r="O52" s="9">
        <f t="shared" si="39"/>
        <v>8.234258576864098E-2</v>
      </c>
      <c r="P52" s="9">
        <f t="shared" si="26"/>
        <v>1.2253069811849026E-2</v>
      </c>
      <c r="Q52" s="13">
        <f t="shared" si="27"/>
        <v>1.899225820836599E-3</v>
      </c>
      <c r="R52" s="9">
        <f t="shared" si="28"/>
        <v>1.1949111458333333E-2</v>
      </c>
      <c r="S52" s="14">
        <f t="shared" si="29"/>
        <v>0.15894284922014643</v>
      </c>
      <c r="T52" s="2">
        <v>0.01</v>
      </c>
      <c r="U52" s="15">
        <f t="shared" si="30"/>
        <v>1.5894284922014642E-3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1.6389428492201465E-2</v>
      </c>
      <c r="AR52" s="9">
        <f t="shared" si="34"/>
        <v>7.7091041666666671</v>
      </c>
      <c r="AS52" s="1">
        <f t="shared" si="35"/>
        <v>0.155</v>
      </c>
      <c r="AT52" s="1">
        <f t="shared" si="36"/>
        <v>106.105414747425</v>
      </c>
      <c r="AU52" s="1">
        <f t="shared" si="37"/>
        <v>13922.325136522635</v>
      </c>
    </row>
    <row r="53" spans="1:79" x14ac:dyDescent="0.15">
      <c r="C53" s="7">
        <v>11</v>
      </c>
      <c r="D53" s="8">
        <v>10.8294021630667</v>
      </c>
      <c r="E53" s="10">
        <f t="shared" si="38"/>
        <v>17.486108163225801</v>
      </c>
      <c r="F53" s="7" t="s">
        <v>75</v>
      </c>
      <c r="G53" s="1">
        <v>12</v>
      </c>
      <c r="H53" s="9">
        <f t="shared" si="21"/>
        <v>10.8294021630667</v>
      </c>
      <c r="I53" s="9">
        <f t="shared" si="22"/>
        <v>283.97940216306665</v>
      </c>
      <c r="J53" s="9">
        <f t="shared" si="23"/>
        <v>6.7852599362858798E-2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0.14718055762345861</v>
      </c>
      <c r="P53" s="9">
        <f t="shared" si="26"/>
        <v>9.9865834104266894E-3</v>
      </c>
      <c r="Q53" s="13">
        <f t="shared" si="27"/>
        <v>1.5479204286161369E-3</v>
      </c>
      <c r="R53" s="9">
        <f t="shared" si="28"/>
        <v>1.1949111458333333E-2</v>
      </c>
      <c r="S53" s="14">
        <f t="shared" si="29"/>
        <v>0.12954272240356535</v>
      </c>
      <c r="T53" s="2">
        <v>0.01</v>
      </c>
      <c r="U53" s="15">
        <f t="shared" si="30"/>
        <v>1.2954272240356536E-3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1.6095427224035654E-2</v>
      </c>
      <c r="AR53" s="9">
        <f t="shared" si="34"/>
        <v>7.7091041666666671</v>
      </c>
      <c r="AS53" s="1">
        <f t="shared" si="35"/>
        <v>0.155</v>
      </c>
      <c r="AT53" s="1">
        <f t="shared" si="36"/>
        <v>106.105414747425</v>
      </c>
      <c r="AU53" s="1">
        <f t="shared" si="37"/>
        <v>13672.57992741409</v>
      </c>
      <c r="AV53" s="1">
        <f>SUM(AU42:AU53)</f>
        <v>283743.69217974611</v>
      </c>
    </row>
    <row r="54" spans="1:79" x14ac:dyDescent="0.15">
      <c r="C54" s="7">
        <v>12</v>
      </c>
      <c r="D54" s="8">
        <v>3.8261429135161298</v>
      </c>
      <c r="E54" s="10">
        <f t="shared" si="38"/>
        <v>10.8294021630667</v>
      </c>
      <c r="F54" s="7" t="s">
        <v>73</v>
      </c>
    </row>
    <row r="56" spans="1:79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15">
      <c r="A58" s="1" t="s">
        <v>71</v>
      </c>
      <c r="B58" s="1">
        <f>F7</f>
        <v>122.786</v>
      </c>
      <c r="C58" s="7" t="s">
        <v>72</v>
      </c>
      <c r="D58" s="8">
        <v>2.8282313026128998</v>
      </c>
      <c r="E58" s="7"/>
      <c r="F58" s="7"/>
      <c r="G58" s="1">
        <v>1</v>
      </c>
      <c r="H58" s="9">
        <f t="shared" ref="H58:H69" si="40">E59</f>
        <v>2.8282313026128998</v>
      </c>
      <c r="I58" s="9">
        <f t="shared" ref="I58:I69" si="41">H58+273.15</f>
        <v>275.97823130261287</v>
      </c>
      <c r="J58" s="9">
        <f t="shared" ref="J58:J69" si="42">EXP(($C$16*(I58-$C$14))/($C$17*I58*$C$14))</f>
        <v>2.5110574241823325E-2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6.9372606799271652E-2</v>
      </c>
      <c r="Q58" s="13">
        <f t="shared" ref="Q58:Q69" si="46">P58*$B$60</f>
        <v>2.0118055971788777E-2</v>
      </c>
      <c r="R58" s="9">
        <f t="shared" ref="R58:R69" si="47">L58*$B$60</f>
        <v>0.80117864999999977</v>
      </c>
      <c r="S58" s="14">
        <f t="shared" ref="S58:S69" si="48">Q58/R58</f>
        <v>2.5110574241823322E-2</v>
      </c>
      <c r="T58" s="2">
        <v>0.27</v>
      </c>
      <c r="U58" s="15">
        <f t="shared" ref="U58:U69" si="49">S58*T58</f>
        <v>6.7798550452922973E-3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0.2277173258353003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301.14361428719417</v>
      </c>
      <c r="AF58" s="1">
        <f t="shared" ref="AF58:AF69" si="54">AE58*10000*AC58*AB58</f>
        <v>7016771.5814910904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15">
      <c r="A59" s="1" t="s">
        <v>74</v>
      </c>
      <c r="B59" s="1">
        <v>27</v>
      </c>
      <c r="C59" s="7">
        <v>1</v>
      </c>
      <c r="D59" s="8">
        <v>2.5050221930645198</v>
      </c>
      <c r="E59" s="10">
        <f t="shared" ref="E59:E70" si="55">D58</f>
        <v>2.8282313026128998</v>
      </c>
      <c r="F59" s="7" t="s">
        <v>73</v>
      </c>
      <c r="G59" s="1">
        <v>2</v>
      </c>
      <c r="H59" s="9">
        <f t="shared" si="40"/>
        <v>2.5050221930645198</v>
      </c>
      <c r="I59" s="9">
        <f t="shared" si="41"/>
        <v>275.6550221930645</v>
      </c>
      <c r="J59" s="9">
        <f t="shared" si="42"/>
        <v>2.4093006322949816E-2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5.4559973932007271</v>
      </c>
      <c r="P59" s="9">
        <f t="shared" si="45"/>
        <v>0.13145137969238282</v>
      </c>
      <c r="Q59" s="13">
        <f t="shared" si="46"/>
        <v>3.8120900110791014E-2</v>
      </c>
      <c r="R59" s="9">
        <f t="shared" si="47"/>
        <v>0.80117864999999977</v>
      </c>
      <c r="S59" s="14">
        <f t="shared" si="48"/>
        <v>4.7581023421918479E-2</v>
      </c>
      <c r="T59" s="2">
        <v>0.27</v>
      </c>
      <c r="U59" s="15">
        <f t="shared" si="49"/>
        <v>1.284687632391799E-2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0.22889614806973729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301.14361428719417</v>
      </c>
      <c r="AF59" s="1">
        <f t="shared" si="54"/>
        <v>7053095.2398859272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15">
      <c r="A60" s="1" t="s">
        <v>37</v>
      </c>
      <c r="B60" s="1">
        <f>H7</f>
        <v>0.28999999999999998</v>
      </c>
      <c r="C60" s="7">
        <v>2</v>
      </c>
      <c r="D60" s="8">
        <v>5.2550918685000001</v>
      </c>
      <c r="E60" s="10">
        <f t="shared" si="55"/>
        <v>2.5050221930645198</v>
      </c>
      <c r="F60" s="7" t="s">
        <v>73</v>
      </c>
      <c r="G60" s="1">
        <v>3</v>
      </c>
      <c r="H60" s="9">
        <f t="shared" si="40"/>
        <v>5.2550918685000001</v>
      </c>
      <c r="I60" s="9">
        <f t="shared" si="41"/>
        <v>278.40509186849999</v>
      </c>
      <c r="J60" s="9">
        <f t="shared" si="42"/>
        <v>3.4152438316058888E-2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8.0872310135083438</v>
      </c>
      <c r="P60" s="9">
        <f t="shared" si="45"/>
        <v>0.2761986583365621</v>
      </c>
      <c r="Q60" s="13">
        <f t="shared" si="46"/>
        <v>8.0097610917603007E-2</v>
      </c>
      <c r="R60" s="9">
        <f t="shared" si="47"/>
        <v>0.80117864999999977</v>
      </c>
      <c r="S60" s="14">
        <f t="shared" si="48"/>
        <v>9.9974719642869955E-2</v>
      </c>
      <c r="T60" s="2">
        <v>0.27</v>
      </c>
      <c r="U60" s="15">
        <f t="shared" si="49"/>
        <v>2.6993174303574889E-2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0.23164477376718462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301.14361428719417</v>
      </c>
      <c r="AF60" s="1">
        <f t="shared" si="54"/>
        <v>7137790.0632212134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15">
      <c r="C61" s="7">
        <v>3</v>
      </c>
      <c r="D61" s="8">
        <v>11.339494717193499</v>
      </c>
      <c r="E61" s="10">
        <f t="shared" si="55"/>
        <v>5.2550918685000001</v>
      </c>
      <c r="F61" s="7" t="s">
        <v>73</v>
      </c>
      <c r="G61" s="1">
        <v>4</v>
      </c>
      <c r="H61" s="9">
        <f t="shared" si="40"/>
        <v>11.339494717193499</v>
      </c>
      <c r="I61" s="9">
        <f t="shared" si="41"/>
        <v>284.48949471719345</v>
      </c>
      <c r="J61" s="9">
        <f t="shared" si="42"/>
        <v>7.2154853716632786E-2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10.57371735517178</v>
      </c>
      <c r="P61" s="9">
        <f t="shared" si="45"/>
        <v>0.76294502900344108</v>
      </c>
      <c r="Q61" s="13">
        <f t="shared" si="46"/>
        <v>0.22125405841099791</v>
      </c>
      <c r="R61" s="9">
        <f t="shared" si="47"/>
        <v>0.80117864999999977</v>
      </c>
      <c r="S61" s="14">
        <f t="shared" si="48"/>
        <v>0.27616070199948284</v>
      </c>
      <c r="T61" s="2">
        <v>0.27</v>
      </c>
      <c r="U61" s="15">
        <f t="shared" si="49"/>
        <v>7.4563389539860372E-2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0.28968766658759487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301.14361428719417</v>
      </c>
      <c r="AF61" s="1">
        <f t="shared" si="54"/>
        <v>8926295.700005101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15">
      <c r="C62" s="7">
        <v>4</v>
      </c>
      <c r="D62" s="8">
        <v>16.077316498799998</v>
      </c>
      <c r="E62" s="10">
        <f t="shared" si="55"/>
        <v>11.339494717193499</v>
      </c>
      <c r="F62" s="7" t="s">
        <v>73</v>
      </c>
      <c r="G62" s="1">
        <v>5</v>
      </c>
      <c r="H62" s="9">
        <f t="shared" si="40"/>
        <v>16.077316498799998</v>
      </c>
      <c r="I62" s="9">
        <f t="shared" si="41"/>
        <v>289.22731649879995</v>
      </c>
      <c r="J62" s="9">
        <f t="shared" si="42"/>
        <v>0.12640118197647138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9.3202337098599219</v>
      </c>
      <c r="O62" s="9">
        <f t="shared" si="56"/>
        <v>3.2532236163084161</v>
      </c>
      <c r="P62" s="9">
        <f t="shared" si="45"/>
        <v>0.4112113103351544</v>
      </c>
      <c r="Q62" s="13">
        <f t="shared" si="46"/>
        <v>0.11925127999719477</v>
      </c>
      <c r="R62" s="9">
        <f t="shared" si="47"/>
        <v>0.80117864999999977</v>
      </c>
      <c r="S62" s="14">
        <f t="shared" si="48"/>
        <v>0.14884480508460229</v>
      </c>
      <c r="T62" s="2">
        <v>0.27</v>
      </c>
      <c r="U62" s="15">
        <f t="shared" si="49"/>
        <v>4.0188097372842624E-2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0.28300854731954334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301.14361428719417</v>
      </c>
      <c r="AF62" s="1">
        <f t="shared" si="54"/>
        <v>8720488.5481006838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15">
      <c r="C63" s="7">
        <v>5</v>
      </c>
      <c r="D63" s="8">
        <v>21.964459030645202</v>
      </c>
      <c r="E63" s="10">
        <f t="shared" si="55"/>
        <v>16.077316498799998</v>
      </c>
      <c r="F63" s="7" t="s">
        <v>75</v>
      </c>
      <c r="G63" s="1">
        <v>6</v>
      </c>
      <c r="H63" s="9">
        <f t="shared" si="40"/>
        <v>21.964459030645202</v>
      </c>
      <c r="I63" s="9">
        <f t="shared" si="41"/>
        <v>295.11445903064521</v>
      </c>
      <c r="J63" s="9">
        <f t="shared" si="42"/>
        <v>0.24740573587482492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5.6046973059732608</v>
      </c>
      <c r="P63" s="9">
        <f t="shared" si="45"/>
        <v>1.3866342613399634</v>
      </c>
      <c r="Q63" s="13">
        <f t="shared" si="46"/>
        <v>0.40212393578858935</v>
      </c>
      <c r="R63" s="9">
        <f t="shared" si="47"/>
        <v>0.80117864999999977</v>
      </c>
      <c r="S63" s="14">
        <f t="shared" si="48"/>
        <v>0.50191544144191746</v>
      </c>
      <c r="T63" s="2">
        <v>0.27</v>
      </c>
      <c r="U63" s="15">
        <f t="shared" si="49"/>
        <v>0.13551716918931772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0.31673098597348442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301.14361428719417</v>
      </c>
      <c r="AF63" s="1">
        <f t="shared" si="54"/>
        <v>9759595.4686548579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15">
      <c r="C64" s="7">
        <v>6</v>
      </c>
      <c r="D64" s="8">
        <v>25.175158176666699</v>
      </c>
      <c r="E64" s="10">
        <f t="shared" si="55"/>
        <v>21.964459030645202</v>
      </c>
      <c r="F64" s="7" t="s">
        <v>73</v>
      </c>
      <c r="G64" s="1">
        <v>7</v>
      </c>
      <c r="H64" s="9">
        <f t="shared" si="40"/>
        <v>25.175158176666699</v>
      </c>
      <c r="I64" s="9">
        <f t="shared" si="41"/>
        <v>298.32515817666666</v>
      </c>
      <c r="J64" s="9">
        <f t="shared" si="42"/>
        <v>0.35287604141021595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6.9807480446332963</v>
      </c>
      <c r="P64" s="9">
        <f t="shared" si="45"/>
        <v>2.4633387360723029</v>
      </c>
      <c r="Q64" s="13">
        <f t="shared" si="46"/>
        <v>0.71436823346096778</v>
      </c>
      <c r="R64" s="9">
        <f t="shared" si="47"/>
        <v>0.80117864999999977</v>
      </c>
      <c r="S64" s="14">
        <f t="shared" si="48"/>
        <v>0.89164661771874221</v>
      </c>
      <c r="T64" s="2">
        <v>0.27</v>
      </c>
      <c r="U64" s="15">
        <f t="shared" si="49"/>
        <v>0.24074458678406041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0.33717667321214295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301.14361428719417</v>
      </c>
      <c r="AF64" s="1">
        <f t="shared" si="54"/>
        <v>10389598.990143757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15">
      <c r="C65" s="7">
        <v>7</v>
      </c>
      <c r="D65" s="8">
        <v>29.8573905009677</v>
      </c>
      <c r="E65" s="10">
        <f t="shared" si="55"/>
        <v>25.175158176666699</v>
      </c>
      <c r="F65" s="7" t="s">
        <v>73</v>
      </c>
      <c r="G65" s="1">
        <v>8</v>
      </c>
      <c r="H65" s="9">
        <f t="shared" si="40"/>
        <v>29.8573905009677</v>
      </c>
      <c r="I65" s="9">
        <f t="shared" si="41"/>
        <v>303.00739050096769</v>
      </c>
      <c r="J65" s="9">
        <f t="shared" si="42"/>
        <v>0.58432620810486358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7.2800943085609928</v>
      </c>
      <c r="P65" s="9">
        <f t="shared" si="45"/>
        <v>4.2539499019672435</v>
      </c>
      <c r="Q65" s="13">
        <f t="shared" si="46"/>
        <v>1.2336454715705005</v>
      </c>
      <c r="R65" s="9">
        <f t="shared" si="47"/>
        <v>0.80117864999999977</v>
      </c>
      <c r="S65" s="14">
        <f t="shared" si="48"/>
        <v>1.5397882501867728</v>
      </c>
      <c r="T65" s="2">
        <v>0.27</v>
      </c>
      <c r="U65" s="15">
        <f t="shared" si="49"/>
        <v>0.41574282755042868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0.3711788313930483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301.14361428719417</v>
      </c>
      <c r="AF65" s="1">
        <f t="shared" si="54"/>
        <v>11437325.052962979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15">
      <c r="C66" s="7">
        <v>8</v>
      </c>
      <c r="D66" s="8">
        <v>29.8929404254839</v>
      </c>
      <c r="E66" s="10">
        <f t="shared" si="55"/>
        <v>29.8573905009677</v>
      </c>
      <c r="F66" s="7" t="s">
        <v>73</v>
      </c>
      <c r="G66" s="1">
        <v>9</v>
      </c>
      <c r="H66" s="9">
        <f t="shared" si="40"/>
        <v>29.8929404254839</v>
      </c>
      <c r="I66" s="9">
        <f t="shared" si="41"/>
        <v>303.04294042548389</v>
      </c>
      <c r="J66" s="9">
        <f t="shared" si="42"/>
        <v>0.58653305009743495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5.7888294065937478</v>
      </c>
      <c r="P66" s="9">
        <f t="shared" si="45"/>
        <v>3.3953397683431552</v>
      </c>
      <c r="Q66" s="13">
        <f t="shared" si="46"/>
        <v>0.98464853281951492</v>
      </c>
      <c r="R66" s="9">
        <f t="shared" si="47"/>
        <v>0.80117864999999977</v>
      </c>
      <c r="S66" s="14">
        <f t="shared" si="48"/>
        <v>1.2289999650134402</v>
      </c>
      <c r="T66" s="2">
        <v>0.27</v>
      </c>
      <c r="U66" s="15">
        <f t="shared" si="49"/>
        <v>0.33182999055362888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0.33967456716457012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301.14361428719417</v>
      </c>
      <c r="AF66" s="1">
        <f t="shared" si="54"/>
        <v>10466567.886711802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15">
      <c r="C67" s="7">
        <v>9</v>
      </c>
      <c r="D67" s="8">
        <v>22.748568544333299</v>
      </c>
      <c r="E67" s="10">
        <f t="shared" si="55"/>
        <v>29.8929404254839</v>
      </c>
      <c r="F67" s="7" t="s">
        <v>73</v>
      </c>
      <c r="G67" s="1">
        <v>10</v>
      </c>
      <c r="H67" s="9">
        <f t="shared" si="40"/>
        <v>22.748568544333299</v>
      </c>
      <c r="I67" s="9">
        <f t="shared" si="41"/>
        <v>295.89856854433327</v>
      </c>
      <c r="J67" s="9">
        <f t="shared" si="42"/>
        <v>0.2700101022275635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5.1561746382505911</v>
      </c>
      <c r="P67" s="9">
        <f t="shared" si="45"/>
        <v>1.3922192411772123</v>
      </c>
      <c r="Q67" s="13">
        <f t="shared" si="46"/>
        <v>0.40374357994139154</v>
      </c>
      <c r="R67" s="9">
        <f t="shared" si="47"/>
        <v>0.80117864999999977</v>
      </c>
      <c r="S67" s="14">
        <f t="shared" si="48"/>
        <v>0.50393701821858539</v>
      </c>
      <c r="T67" s="2">
        <v>0.27</v>
      </c>
      <c r="U67" s="15">
        <f t="shared" si="49"/>
        <v>0.13606299491901808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0.30163703991276519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301.14361428719417</v>
      </c>
      <c r="AF67" s="1">
        <f t="shared" si="54"/>
        <v>9294497.9123625644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15">
      <c r="C68" s="7">
        <v>10</v>
      </c>
      <c r="D68" s="8">
        <v>17.486108163225801</v>
      </c>
      <c r="E68" s="10">
        <f t="shared" si="55"/>
        <v>22.748568544333299</v>
      </c>
      <c r="F68" s="7" t="s">
        <v>73</v>
      </c>
      <c r="G68" s="1">
        <v>11</v>
      </c>
      <c r="H68" s="9">
        <f t="shared" si="40"/>
        <v>17.486108163225801</v>
      </c>
      <c r="I68" s="9">
        <f t="shared" si="41"/>
        <v>290.6361081632258</v>
      </c>
      <c r="J68" s="9">
        <f t="shared" si="42"/>
        <v>0.14880598778227141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3.5757576272197098</v>
      </c>
      <c r="O68" s="9">
        <f t="shared" si="56"/>
        <v>2.9508827698536684</v>
      </c>
      <c r="P68" s="9">
        <f t="shared" si="45"/>
        <v>0.4391090253977602</v>
      </c>
      <c r="Q68" s="13">
        <f t="shared" si="46"/>
        <v>0.12734161736535046</v>
      </c>
      <c r="R68" s="9">
        <f t="shared" si="47"/>
        <v>0.80117864999999977</v>
      </c>
      <c r="S68" s="14">
        <f t="shared" si="48"/>
        <v>0.15894284922014645</v>
      </c>
      <c r="T68" s="2">
        <v>0.27</v>
      </c>
      <c r="U68" s="15">
        <f t="shared" si="49"/>
        <v>4.2914569289439548E-2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0.23473830081293812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301.14361428719417</v>
      </c>
      <c r="AF68" s="1">
        <f t="shared" si="54"/>
        <v>7233112.5099502634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15">
      <c r="C69" s="7">
        <v>11</v>
      </c>
      <c r="D69" s="8">
        <v>10.8294021630667</v>
      </c>
      <c r="E69" s="10">
        <f t="shared" si="55"/>
        <v>17.486108163225801</v>
      </c>
      <c r="F69" s="7" t="s">
        <v>75</v>
      </c>
      <c r="G69" s="1">
        <v>12</v>
      </c>
      <c r="H69" s="9">
        <f t="shared" si="40"/>
        <v>10.8294021630667</v>
      </c>
      <c r="I69" s="9">
        <f t="shared" si="41"/>
        <v>283.97940216306665</v>
      </c>
      <c r="J69" s="9">
        <f t="shared" si="42"/>
        <v>6.7852599362858798E-2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5.2744587444559077</v>
      </c>
      <c r="P69" s="9">
        <f t="shared" si="45"/>
        <v>0.35788573604349394</v>
      </c>
      <c r="Q69" s="13">
        <f t="shared" si="46"/>
        <v>0.10378686345261323</v>
      </c>
      <c r="R69" s="9">
        <f t="shared" si="47"/>
        <v>0.80117864999999977</v>
      </c>
      <c r="S69" s="14">
        <f t="shared" si="48"/>
        <v>0.12954272240356537</v>
      </c>
      <c r="T69" s="2">
        <v>0.27</v>
      </c>
      <c r="U69" s="15">
        <f t="shared" si="49"/>
        <v>3.4976535048962656E-2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0.23319594076001346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301.14361428719417</v>
      </c>
      <c r="AF69" s="1">
        <f t="shared" si="54"/>
        <v>7185586.972979852</v>
      </c>
      <c r="AG69" s="1">
        <f>SUM(AF58:AF69)</f>
        <v>104620725.9264701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15">
      <c r="C70" s="7">
        <v>12</v>
      </c>
      <c r="D70" s="8">
        <v>3.8261429135161298</v>
      </c>
      <c r="E70" s="10">
        <f t="shared" si="55"/>
        <v>10.8294021630667</v>
      </c>
      <c r="F70" s="7" t="s">
        <v>73</v>
      </c>
    </row>
    <row r="72" spans="1:79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9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9" x14ac:dyDescent="0.15">
      <c r="A74" s="1" t="s">
        <v>71</v>
      </c>
      <c r="B74" s="1">
        <f>F8</f>
        <v>625.46400000000006</v>
      </c>
      <c r="C74" s="7" t="s">
        <v>72</v>
      </c>
      <c r="D74" s="8">
        <v>2.8282313026128998</v>
      </c>
      <c r="E74" s="7"/>
      <c r="F74" s="7"/>
      <c r="G74" s="1">
        <v>1</v>
      </c>
      <c r="H74" s="9">
        <f t="shared" ref="H74:H85" si="57">E75</f>
        <v>2.8282313026128998</v>
      </c>
      <c r="I74" s="9">
        <f t="shared" ref="I74:I85" si="58">H74+273.15</f>
        <v>275.97823130261287</v>
      </c>
      <c r="J74" s="9">
        <f t="shared" ref="J74:J85" si="59">EXP(($C$16*(I74-$C$14))/($C$17*I74*$C$14))</f>
        <v>2.5110574241823325E-2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1.3088133506323154E-2</v>
      </c>
      <c r="Q74" s="13">
        <f t="shared" ref="Q74:Q85" si="63">P74*$B$76</f>
        <v>3.4029147116440201E-3</v>
      </c>
      <c r="R74" s="9">
        <f t="shared" ref="R74:R85" si="64">L74*$B$76</f>
        <v>0.1355172</v>
      </c>
      <c r="S74" s="14">
        <f t="shared" ref="S74:S85" si="65">Q74/R74</f>
        <v>2.5110574241823325E-2</v>
      </c>
      <c r="T74" s="2">
        <v>0.01</v>
      </c>
      <c r="U74" s="15">
        <f t="shared" ref="U74:U85" si="66">S74*T74</f>
        <v>2.5110574241823328E-4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5.7411057424182335E-3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0.11</v>
      </c>
      <c r="AX74" s="1">
        <f t="shared" ref="AX74:AX85" si="73">AW74*10000*AV74*0.67*AU74*AT74</f>
        <v>57.339968986081658</v>
      </c>
    </row>
    <row r="75" spans="1:79" x14ac:dyDescent="0.15">
      <c r="A75" s="1" t="s">
        <v>74</v>
      </c>
      <c r="B75" s="1">
        <v>1</v>
      </c>
      <c r="C75" s="7">
        <v>1</v>
      </c>
      <c r="D75" s="8">
        <v>2.5050221930645198</v>
      </c>
      <c r="E75" s="10">
        <f t="shared" ref="E75:E86" si="74">D74</f>
        <v>2.8282313026128998</v>
      </c>
      <c r="F75" s="7" t="s">
        <v>73</v>
      </c>
      <c r="G75" s="1">
        <v>2</v>
      </c>
      <c r="H75" s="9">
        <f t="shared" si="57"/>
        <v>2.5050221930645198</v>
      </c>
      <c r="I75" s="9">
        <f t="shared" si="58"/>
        <v>275.6550221930645</v>
      </c>
      <c r="J75" s="9">
        <f t="shared" si="59"/>
        <v>2.4093006322949816E-2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1.0293518664936769</v>
      </c>
      <c r="P75" s="9">
        <f t="shared" si="62"/>
        <v>2.4800181027972355E-2</v>
      </c>
      <c r="Q75" s="13">
        <f t="shared" si="63"/>
        <v>6.4480470672728125E-3</v>
      </c>
      <c r="R75" s="9">
        <f t="shared" si="64"/>
        <v>0.1355172</v>
      </c>
      <c r="S75" s="14">
        <f t="shared" si="65"/>
        <v>4.7581023421918486E-2</v>
      </c>
      <c r="T75" s="2">
        <v>0.01</v>
      </c>
      <c r="U75" s="15">
        <f t="shared" si="66"/>
        <v>4.7581023421918486E-4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5.9658102342191851E-3</v>
      </c>
      <c r="AU75" s="9">
        <f t="shared" si="70"/>
        <v>52.122000000000007</v>
      </c>
      <c r="AV75" s="1">
        <f t="shared" si="71"/>
        <v>0.26</v>
      </c>
      <c r="AW75" s="1">
        <f t="shared" si="72"/>
        <v>0.11</v>
      </c>
      <c r="AX75" s="1">
        <f t="shared" si="73"/>
        <v>59.584231532180077</v>
      </c>
    </row>
    <row r="76" spans="1:79" x14ac:dyDescent="0.15">
      <c r="A76" s="1" t="s">
        <v>37</v>
      </c>
      <c r="B76" s="1">
        <f>H8</f>
        <v>0.26</v>
      </c>
      <c r="C76" s="7">
        <v>2</v>
      </c>
      <c r="D76" s="8">
        <v>5.2550918685000001</v>
      </c>
      <c r="E76" s="10">
        <f t="shared" si="74"/>
        <v>2.5050221930645198</v>
      </c>
      <c r="F76" s="7" t="s">
        <v>73</v>
      </c>
      <c r="G76" s="1">
        <v>3</v>
      </c>
      <c r="H76" s="9">
        <f t="shared" si="57"/>
        <v>5.2550918685000001</v>
      </c>
      <c r="I76" s="9">
        <f t="shared" si="58"/>
        <v>278.40509186849999</v>
      </c>
      <c r="J76" s="9">
        <f t="shared" si="59"/>
        <v>3.4152438316058888E-2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1.5257716854657046</v>
      </c>
      <c r="P76" s="9">
        <f t="shared" si="62"/>
        <v>5.2108823372256682E-2</v>
      </c>
      <c r="Q76" s="13">
        <f t="shared" si="63"/>
        <v>1.3548294076786737E-2</v>
      </c>
      <c r="R76" s="9">
        <f t="shared" si="64"/>
        <v>0.1355172</v>
      </c>
      <c r="S76" s="14">
        <f t="shared" si="65"/>
        <v>9.9974719642869955E-2</v>
      </c>
      <c r="T76" s="2">
        <v>0.01</v>
      </c>
      <c r="U76" s="15">
        <f t="shared" si="66"/>
        <v>9.9974719642869953E-4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6.4897471964286994E-3</v>
      </c>
      <c r="AU76" s="9">
        <f t="shared" si="70"/>
        <v>52.122000000000007</v>
      </c>
      <c r="AV76" s="1">
        <f t="shared" si="71"/>
        <v>0.26</v>
      </c>
      <c r="AW76" s="1">
        <f t="shared" si="72"/>
        <v>0.11</v>
      </c>
      <c r="AX76" s="1">
        <f t="shared" si="73"/>
        <v>64.817113578191837</v>
      </c>
    </row>
    <row r="77" spans="1:79" x14ac:dyDescent="0.15">
      <c r="C77" s="7">
        <v>3</v>
      </c>
      <c r="D77" s="8">
        <v>11.339494717193499</v>
      </c>
      <c r="E77" s="10">
        <f t="shared" si="74"/>
        <v>5.2550918685000001</v>
      </c>
      <c r="F77" s="7" t="s">
        <v>73</v>
      </c>
      <c r="G77" s="1">
        <v>4</v>
      </c>
      <c r="H77" s="9">
        <f t="shared" si="57"/>
        <v>11.339494717193499</v>
      </c>
      <c r="I77" s="9">
        <f t="shared" si="58"/>
        <v>284.48949471719345</v>
      </c>
      <c r="J77" s="9">
        <f t="shared" si="59"/>
        <v>7.2154853716632786E-2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1.9948828620934482</v>
      </c>
      <c r="P77" s="9">
        <f t="shared" si="62"/>
        <v>0.1439404810961705</v>
      </c>
      <c r="Q77" s="13">
        <f t="shared" si="63"/>
        <v>3.742452508500433E-2</v>
      </c>
      <c r="R77" s="9">
        <f t="shared" si="64"/>
        <v>0.1355172</v>
      </c>
      <c r="S77" s="14">
        <f t="shared" si="65"/>
        <v>0.27616070199948295</v>
      </c>
      <c r="T77" s="2">
        <v>0.01</v>
      </c>
      <c r="U77" s="15">
        <f t="shared" si="66"/>
        <v>2.7616070199948297E-3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1.0751607019994829E-2</v>
      </c>
      <c r="AU77" s="9">
        <f t="shared" si="70"/>
        <v>52.122000000000007</v>
      </c>
      <c r="AV77" s="1">
        <f t="shared" si="71"/>
        <v>0.26</v>
      </c>
      <c r="AW77" s="1">
        <f t="shared" si="72"/>
        <v>0.11</v>
      </c>
      <c r="AX77" s="1">
        <f t="shared" si="73"/>
        <v>107.3829399312482</v>
      </c>
    </row>
    <row r="78" spans="1:79" x14ac:dyDescent="0.15">
      <c r="C78" s="7">
        <v>4</v>
      </c>
      <c r="D78" s="8">
        <v>16.077316498799998</v>
      </c>
      <c r="E78" s="10">
        <f t="shared" si="74"/>
        <v>11.339494717193499</v>
      </c>
      <c r="F78" s="7" t="s">
        <v>73</v>
      </c>
      <c r="G78" s="1">
        <v>5</v>
      </c>
      <c r="H78" s="9">
        <f t="shared" si="57"/>
        <v>16.077316498799998</v>
      </c>
      <c r="I78" s="9">
        <f t="shared" si="58"/>
        <v>289.22731649879995</v>
      </c>
      <c r="J78" s="9">
        <f t="shared" si="59"/>
        <v>0.12640118197647138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1.7583952619474139</v>
      </c>
      <c r="O78" s="9">
        <f t="shared" si="75"/>
        <v>0.6137671190498637</v>
      </c>
      <c r="P78" s="9">
        <f t="shared" si="62"/>
        <v>7.7580889306196388E-2</v>
      </c>
      <c r="Q78" s="13">
        <f t="shared" si="63"/>
        <v>2.0171031219611061E-2</v>
      </c>
      <c r="R78" s="9">
        <f t="shared" si="64"/>
        <v>0.1355172</v>
      </c>
      <c r="S78" s="14">
        <f t="shared" si="65"/>
        <v>0.14884480508460224</v>
      </c>
      <c r="T78" s="2">
        <v>0.01</v>
      </c>
      <c r="U78" s="15">
        <f t="shared" si="66"/>
        <v>1.4884480508460223E-3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1.1438448050846022E-2</v>
      </c>
      <c r="AU78" s="9">
        <f t="shared" si="70"/>
        <v>52.122000000000007</v>
      </c>
      <c r="AV78" s="1">
        <f t="shared" si="71"/>
        <v>0.26</v>
      </c>
      <c r="AW78" s="1">
        <f t="shared" si="72"/>
        <v>0.11</v>
      </c>
      <c r="AX78" s="1">
        <f t="shared" si="73"/>
        <v>114.24284552685337</v>
      </c>
    </row>
    <row r="79" spans="1:79" x14ac:dyDescent="0.15">
      <c r="C79" s="7">
        <v>5</v>
      </c>
      <c r="D79" s="8">
        <v>21.964459030645202</v>
      </c>
      <c r="E79" s="10">
        <f t="shared" si="74"/>
        <v>16.077316498799998</v>
      </c>
      <c r="F79" s="7" t="s">
        <v>75</v>
      </c>
      <c r="G79" s="1">
        <v>6</v>
      </c>
      <c r="H79" s="9">
        <f t="shared" si="57"/>
        <v>21.964459030645202</v>
      </c>
      <c r="I79" s="9">
        <f t="shared" si="58"/>
        <v>295.11445903064521</v>
      </c>
      <c r="J79" s="9">
        <f t="shared" si="59"/>
        <v>0.24740573587482492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1.0574062297436673</v>
      </c>
      <c r="P79" s="9">
        <f t="shared" si="62"/>
        <v>0.26160836638835616</v>
      </c>
      <c r="Q79" s="13">
        <f t="shared" si="63"/>
        <v>6.8018175260972605E-2</v>
      </c>
      <c r="R79" s="9">
        <f t="shared" si="64"/>
        <v>0.1355172</v>
      </c>
      <c r="S79" s="14">
        <f t="shared" si="65"/>
        <v>0.50191544144191735</v>
      </c>
      <c r="T79" s="2">
        <v>0.01</v>
      </c>
      <c r="U79" s="15">
        <f t="shared" si="66"/>
        <v>5.019154414419174E-3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1.4969154414419174E-2</v>
      </c>
      <c r="AU79" s="9">
        <f t="shared" si="70"/>
        <v>52.122000000000007</v>
      </c>
      <c r="AV79" s="1">
        <f t="shared" si="71"/>
        <v>0.26</v>
      </c>
      <c r="AW79" s="1">
        <f t="shared" si="72"/>
        <v>0.11</v>
      </c>
      <c r="AX79" s="1">
        <f t="shared" si="73"/>
        <v>149.50619068533686</v>
      </c>
    </row>
    <row r="80" spans="1:79" x14ac:dyDescent="0.15">
      <c r="C80" s="7">
        <v>6</v>
      </c>
      <c r="D80" s="8">
        <v>25.175158176666699</v>
      </c>
      <c r="E80" s="10">
        <f t="shared" si="74"/>
        <v>21.964459030645202</v>
      </c>
      <c r="F80" s="7" t="s">
        <v>73</v>
      </c>
      <c r="G80" s="1">
        <v>7</v>
      </c>
      <c r="H80" s="9">
        <f t="shared" si="57"/>
        <v>25.175158176666699</v>
      </c>
      <c r="I80" s="9">
        <f t="shared" si="58"/>
        <v>298.32515817666666</v>
      </c>
      <c r="J80" s="9">
        <f t="shared" si="59"/>
        <v>0.35287604141021595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1.3170178633553111</v>
      </c>
      <c r="P80" s="9">
        <f t="shared" si="62"/>
        <v>0.46474405008736291</v>
      </c>
      <c r="Q80" s="13">
        <f t="shared" si="63"/>
        <v>0.12083345302271437</v>
      </c>
      <c r="R80" s="9">
        <f t="shared" si="64"/>
        <v>0.1355172</v>
      </c>
      <c r="S80" s="14">
        <f t="shared" si="65"/>
        <v>0.89164661771874243</v>
      </c>
      <c r="T80" s="2">
        <v>0.01</v>
      </c>
      <c r="U80" s="15">
        <f t="shared" si="66"/>
        <v>8.9164661771874241E-3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2.1366466177187425E-2</v>
      </c>
      <c r="AU80" s="9">
        <f t="shared" si="70"/>
        <v>52.122000000000007</v>
      </c>
      <c r="AV80" s="1">
        <f t="shared" si="71"/>
        <v>0.26</v>
      </c>
      <c r="AW80" s="1">
        <f t="shared" si="72"/>
        <v>0.11</v>
      </c>
      <c r="AX80" s="1">
        <f t="shared" si="73"/>
        <v>213.40009449574055</v>
      </c>
    </row>
    <row r="81" spans="1:53" x14ac:dyDescent="0.15">
      <c r="C81" s="7">
        <v>7</v>
      </c>
      <c r="D81" s="8">
        <v>29.8573905009677</v>
      </c>
      <c r="E81" s="10">
        <f t="shared" si="74"/>
        <v>25.175158176666699</v>
      </c>
      <c r="F81" s="7" t="s">
        <v>73</v>
      </c>
      <c r="G81" s="1">
        <v>8</v>
      </c>
      <c r="H81" s="9">
        <f t="shared" si="57"/>
        <v>29.8573905009677</v>
      </c>
      <c r="I81" s="9">
        <f t="shared" si="58"/>
        <v>303.00739050096769</v>
      </c>
      <c r="J81" s="9">
        <f t="shared" si="59"/>
        <v>0.58432620810486358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1.3734938132679482</v>
      </c>
      <c r="P81" s="9">
        <f t="shared" si="62"/>
        <v>0.80256843176234971</v>
      </c>
      <c r="Q81" s="13">
        <f t="shared" si="63"/>
        <v>0.20866779225821094</v>
      </c>
      <c r="R81" s="9">
        <f t="shared" si="64"/>
        <v>0.1355172</v>
      </c>
      <c r="S81" s="14">
        <f t="shared" si="65"/>
        <v>1.5397882501867728</v>
      </c>
      <c r="T81" s="2">
        <v>0.01</v>
      </c>
      <c r="U81" s="15">
        <f t="shared" si="66"/>
        <v>1.5397882501867728E-2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2.7847882501867729E-2</v>
      </c>
      <c r="AU81" s="9">
        <f t="shared" si="70"/>
        <v>52.122000000000007</v>
      </c>
      <c r="AV81" s="1">
        <f t="shared" si="71"/>
        <v>0.26</v>
      </c>
      <c r="AW81" s="1">
        <f t="shared" si="72"/>
        <v>0.11</v>
      </c>
      <c r="AX81" s="1">
        <f t="shared" si="73"/>
        <v>278.13400251230155</v>
      </c>
    </row>
    <row r="82" spans="1:53" x14ac:dyDescent="0.15">
      <c r="C82" s="7">
        <v>8</v>
      </c>
      <c r="D82" s="8">
        <v>29.8929404254839</v>
      </c>
      <c r="E82" s="10">
        <f t="shared" si="74"/>
        <v>29.8573905009677</v>
      </c>
      <c r="F82" s="7" t="s">
        <v>73</v>
      </c>
      <c r="G82" s="1">
        <v>9</v>
      </c>
      <c r="H82" s="9">
        <f t="shared" si="57"/>
        <v>29.8929404254839</v>
      </c>
      <c r="I82" s="9">
        <f t="shared" si="58"/>
        <v>303.04294042548389</v>
      </c>
      <c r="J82" s="9">
        <f t="shared" si="59"/>
        <v>0.58653305009743495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1.0921453815055986</v>
      </c>
      <c r="P82" s="9">
        <f t="shared" si="62"/>
        <v>0.64057936176430541</v>
      </c>
      <c r="Q82" s="13">
        <f t="shared" si="63"/>
        <v>0.16655063405871942</v>
      </c>
      <c r="R82" s="9">
        <f t="shared" si="64"/>
        <v>0.1355172</v>
      </c>
      <c r="S82" s="14">
        <f t="shared" si="65"/>
        <v>1.2289999650134404</v>
      </c>
      <c r="T82" s="2">
        <v>0.01</v>
      </c>
      <c r="U82" s="15">
        <f t="shared" si="66"/>
        <v>1.2289999650134404E-2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2.2239999650134405E-2</v>
      </c>
      <c r="AU82" s="9">
        <f t="shared" si="70"/>
        <v>52.122000000000007</v>
      </c>
      <c r="AV82" s="1">
        <f t="shared" si="71"/>
        <v>0.26</v>
      </c>
      <c r="AW82" s="1">
        <f t="shared" si="72"/>
        <v>0.11</v>
      </c>
      <c r="AX82" s="1">
        <f t="shared" si="73"/>
        <v>222.12461281927625</v>
      </c>
    </row>
    <row r="83" spans="1:53" x14ac:dyDescent="0.15">
      <c r="C83" s="7">
        <v>9</v>
      </c>
      <c r="D83" s="8">
        <v>22.748568544333299</v>
      </c>
      <c r="E83" s="10">
        <f t="shared" si="74"/>
        <v>29.8929404254839</v>
      </c>
      <c r="F83" s="7" t="s">
        <v>73</v>
      </c>
      <c r="G83" s="1">
        <v>10</v>
      </c>
      <c r="H83" s="9">
        <f t="shared" si="57"/>
        <v>22.748568544333299</v>
      </c>
      <c r="I83" s="9">
        <f t="shared" si="58"/>
        <v>295.89856854433327</v>
      </c>
      <c r="J83" s="9">
        <f t="shared" si="59"/>
        <v>0.2700101022275635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0.9727860197412932</v>
      </c>
      <c r="P83" s="9">
        <f t="shared" si="62"/>
        <v>0.26266205263589115</v>
      </c>
      <c r="Q83" s="13">
        <f t="shared" si="63"/>
        <v>6.8292133685331699E-2</v>
      </c>
      <c r="R83" s="9">
        <f t="shared" si="64"/>
        <v>0.1355172</v>
      </c>
      <c r="S83" s="14">
        <f t="shared" si="65"/>
        <v>0.5039370182185855</v>
      </c>
      <c r="T83" s="2">
        <v>0.01</v>
      </c>
      <c r="U83" s="15">
        <f t="shared" si="66"/>
        <v>5.0393701821858554E-3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1.4989370182185855E-2</v>
      </c>
      <c r="AU83" s="9">
        <f t="shared" si="70"/>
        <v>52.122000000000007</v>
      </c>
      <c r="AV83" s="1">
        <f t="shared" si="71"/>
        <v>0.26</v>
      </c>
      <c r="AW83" s="1">
        <f t="shared" si="72"/>
        <v>0.11</v>
      </c>
      <c r="AX83" s="1">
        <f t="shared" si="73"/>
        <v>149.7080980440895</v>
      </c>
    </row>
    <row r="84" spans="1:53" x14ac:dyDescent="0.15">
      <c r="C84" s="7">
        <v>10</v>
      </c>
      <c r="D84" s="8">
        <v>17.486108163225801</v>
      </c>
      <c r="E84" s="10">
        <f t="shared" si="74"/>
        <v>22.748568544333299</v>
      </c>
      <c r="F84" s="7" t="s">
        <v>73</v>
      </c>
      <c r="G84" s="1">
        <v>11</v>
      </c>
      <c r="H84" s="9">
        <f t="shared" si="57"/>
        <v>17.486108163225801</v>
      </c>
      <c r="I84" s="9">
        <f t="shared" si="58"/>
        <v>290.6361081632258</v>
      </c>
      <c r="J84" s="9">
        <f t="shared" si="59"/>
        <v>0.14880598778227141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0.67461776875013202</v>
      </c>
      <c r="O84" s="9">
        <f t="shared" si="75"/>
        <v>0.55672619835527004</v>
      </c>
      <c r="P84" s="9">
        <f t="shared" si="62"/>
        <v>8.2844191870524719E-2</v>
      </c>
      <c r="Q84" s="13">
        <f t="shared" si="63"/>
        <v>2.1539489886336426E-2</v>
      </c>
      <c r="R84" s="9">
        <f t="shared" si="64"/>
        <v>0.1355172</v>
      </c>
      <c r="S84" s="14">
        <f t="shared" si="65"/>
        <v>0.15894284922014643</v>
      </c>
      <c r="T84" s="2">
        <v>0.01</v>
      </c>
      <c r="U84" s="15">
        <f t="shared" si="66"/>
        <v>1.5894284922014642E-3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9.039428492201464E-3</v>
      </c>
      <c r="AU84" s="9">
        <f t="shared" si="70"/>
        <v>52.122000000000007</v>
      </c>
      <c r="AV84" s="1">
        <f t="shared" si="71"/>
        <v>0.26</v>
      </c>
      <c r="AW84" s="1">
        <f t="shared" si="72"/>
        <v>0.11</v>
      </c>
      <c r="AX84" s="1">
        <f t="shared" si="73"/>
        <v>90.282355464229965</v>
      </c>
    </row>
    <row r="85" spans="1:53" x14ac:dyDescent="0.15">
      <c r="C85" s="7">
        <v>11</v>
      </c>
      <c r="D85" s="8">
        <v>10.8294021630667</v>
      </c>
      <c r="E85" s="10">
        <f t="shared" si="74"/>
        <v>17.486108163225801</v>
      </c>
      <c r="F85" s="7" t="s">
        <v>75</v>
      </c>
      <c r="G85" s="1">
        <v>12</v>
      </c>
      <c r="H85" s="9">
        <f t="shared" si="57"/>
        <v>10.8294021630667</v>
      </c>
      <c r="I85" s="9">
        <f t="shared" si="58"/>
        <v>283.97940216306665</v>
      </c>
      <c r="J85" s="9">
        <f t="shared" si="59"/>
        <v>6.7852599362858798E-2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0.99510200648474534</v>
      </c>
      <c r="P85" s="9">
        <f t="shared" si="62"/>
        <v>6.7520257771186337E-2</v>
      </c>
      <c r="Q85" s="13">
        <f t="shared" si="63"/>
        <v>1.7555267020508449E-2</v>
      </c>
      <c r="R85" s="9">
        <f t="shared" si="64"/>
        <v>0.1355172</v>
      </c>
      <c r="S85" s="14">
        <f t="shared" si="65"/>
        <v>0.12954272240356537</v>
      </c>
      <c r="T85" s="2">
        <v>0.01</v>
      </c>
      <c r="U85" s="15">
        <f t="shared" si="66"/>
        <v>1.2954272240356538E-3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8.7454272240356547E-3</v>
      </c>
      <c r="AU85" s="9">
        <f t="shared" si="70"/>
        <v>52.122000000000007</v>
      </c>
      <c r="AV85" s="1">
        <f t="shared" si="71"/>
        <v>0.26</v>
      </c>
      <c r="AW85" s="1">
        <f t="shared" si="72"/>
        <v>0.11</v>
      </c>
      <c r="AX85" s="1">
        <f t="shared" si="73"/>
        <v>87.34598321211476</v>
      </c>
      <c r="AY85" s="1">
        <f>SUM(AX74:AX85)</f>
        <v>1593.8684367876444</v>
      </c>
    </row>
    <row r="86" spans="1:53" x14ac:dyDescent="0.15">
      <c r="C86" s="7">
        <v>12</v>
      </c>
      <c r="D86" s="8">
        <v>3.8261429135161298</v>
      </c>
      <c r="E86" s="10">
        <f t="shared" si="74"/>
        <v>10.8294021630667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2.8282313026128998</v>
      </c>
      <c r="E90" s="7"/>
      <c r="F90" s="7"/>
      <c r="G90" s="1">
        <v>1</v>
      </c>
      <c r="H90" s="9">
        <f t="shared" ref="H90:H101" si="76">E91</f>
        <v>2.8282313026128998</v>
      </c>
      <c r="I90" s="9">
        <f t="shared" ref="I90:I101" si="77">H90+273.15</f>
        <v>275.97823130261287</v>
      </c>
      <c r="J90" s="9">
        <f t="shared" ref="J90:J101" si="78">EXP(($C$16*(I90-$C$14))/($C$17*I90*$C$14))</f>
        <v>2.5110574241823325E-2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7.1489804866471012E-3</v>
      </c>
      <c r="Q90" s="13">
        <f t="shared" ref="Q90:Q101" si="82">P90*$B$76</f>
        <v>1.8587349265282464E-3</v>
      </c>
      <c r="R90" s="9">
        <f t="shared" ref="R90:R101" si="83">L90*$B$76</f>
        <v>7.4022000000000004E-2</v>
      </c>
      <c r="S90" s="14">
        <f t="shared" ref="S90:S101" si="84">Q90/R90</f>
        <v>2.5110574241823325E-2</v>
      </c>
      <c r="T90" s="2">
        <v>0.01</v>
      </c>
      <c r="U90" s="15">
        <f t="shared" ref="U90:U101" si="85">S90*T90</f>
        <v>2.5110574241823328E-4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5.7411057424182335E-3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0.4</v>
      </c>
      <c r="AX90" s="1">
        <f t="shared" ref="AX90:AX101" si="92">AW90*10000*AV90*0.67*AU90*AT90</f>
        <v>113.8914586430957</v>
      </c>
      <c r="AZ90" s="1">
        <f t="shared" ref="AZ90:AZ101" si="93">$E$10</f>
        <v>0.06</v>
      </c>
      <c r="BA90" s="1">
        <f t="shared" ref="BA90:BA101" si="94">AZ90*10000*AV90*0.67*AU90*AT90</f>
        <v>17.083718796464357</v>
      </c>
    </row>
    <row r="91" spans="1:53" x14ac:dyDescent="0.15">
      <c r="A91" s="1" t="s">
        <v>74</v>
      </c>
      <c r="B91" s="1">
        <v>1</v>
      </c>
      <c r="C91" s="7">
        <v>1</v>
      </c>
      <c r="D91" s="8">
        <v>2.5050221930645198</v>
      </c>
      <c r="E91" s="10">
        <f t="shared" ref="E91:E102" si="95">D90</f>
        <v>2.8282313026128998</v>
      </c>
      <c r="F91" s="7" t="s">
        <v>73</v>
      </c>
      <c r="G91" s="1">
        <v>2</v>
      </c>
      <c r="H91" s="9">
        <f t="shared" si="76"/>
        <v>2.5050221930645198</v>
      </c>
      <c r="I91" s="9">
        <f t="shared" si="77"/>
        <v>275.6550221930645</v>
      </c>
      <c r="J91" s="9">
        <f t="shared" si="78"/>
        <v>2.4093006322949816E-2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0.56225101951335288</v>
      </c>
      <c r="P91" s="9">
        <f t="shared" si="81"/>
        <v>1.3546317368220191E-2</v>
      </c>
      <c r="Q91" s="13">
        <f t="shared" si="82"/>
        <v>3.5220425157372497E-3</v>
      </c>
      <c r="R91" s="9">
        <f t="shared" si="83"/>
        <v>7.4022000000000004E-2</v>
      </c>
      <c r="S91" s="14">
        <f t="shared" si="84"/>
        <v>4.7581023421918479E-2</v>
      </c>
      <c r="T91" s="2">
        <v>0.01</v>
      </c>
      <c r="U91" s="15">
        <f t="shared" si="85"/>
        <v>4.758102342191848E-4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5.9658102342191851E-3</v>
      </c>
      <c r="AU91" s="9">
        <f t="shared" si="89"/>
        <v>28.47</v>
      </c>
      <c r="AV91" s="1">
        <f t="shared" si="90"/>
        <v>0.26</v>
      </c>
      <c r="AW91" s="1">
        <f t="shared" si="91"/>
        <v>0.4</v>
      </c>
      <c r="AX91" s="1">
        <f t="shared" si="92"/>
        <v>118.34912298217584</v>
      </c>
      <c r="AZ91" s="1">
        <f t="shared" si="93"/>
        <v>0.06</v>
      </c>
      <c r="BA91" s="1">
        <f t="shared" si="94"/>
        <v>17.752368447326376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5.2550918685000001</v>
      </c>
      <c r="E92" s="10">
        <f t="shared" si="95"/>
        <v>2.5050221930645198</v>
      </c>
      <c r="F92" s="7" t="s">
        <v>73</v>
      </c>
      <c r="G92" s="1">
        <v>3</v>
      </c>
      <c r="H92" s="9">
        <f t="shared" si="76"/>
        <v>5.2550918685000001</v>
      </c>
      <c r="I92" s="9">
        <f t="shared" si="77"/>
        <v>278.40509186849999</v>
      </c>
      <c r="J92" s="9">
        <f t="shared" si="78"/>
        <v>3.4152438316058888E-2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0.83340470214513274</v>
      </c>
      <c r="P92" s="9">
        <f t="shared" si="81"/>
        <v>2.8462802682325077E-2</v>
      </c>
      <c r="Q92" s="13">
        <f t="shared" si="82"/>
        <v>7.4003286974045207E-3</v>
      </c>
      <c r="R92" s="9">
        <f t="shared" si="83"/>
        <v>7.4022000000000004E-2</v>
      </c>
      <c r="S92" s="14">
        <f t="shared" si="84"/>
        <v>9.9974719642869955E-2</v>
      </c>
      <c r="T92" s="2">
        <v>0.01</v>
      </c>
      <c r="U92" s="15">
        <f t="shared" si="85"/>
        <v>9.9974719642869953E-4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6.4897471964286994E-3</v>
      </c>
      <c r="AU92" s="9">
        <f t="shared" si="89"/>
        <v>28.47</v>
      </c>
      <c r="AV92" s="1">
        <f t="shared" si="90"/>
        <v>0.26</v>
      </c>
      <c r="AW92" s="1">
        <f t="shared" si="91"/>
        <v>0.4</v>
      </c>
      <c r="AX92" s="1">
        <f t="shared" si="92"/>
        <v>128.74292994904411</v>
      </c>
      <c r="AZ92" s="1">
        <f t="shared" si="93"/>
        <v>0.06</v>
      </c>
      <c r="BA92" s="1">
        <f t="shared" si="94"/>
        <v>19.311439492356616</v>
      </c>
    </row>
    <row r="93" spans="1:53" x14ac:dyDescent="0.15">
      <c r="C93" s="7">
        <v>3</v>
      </c>
      <c r="D93" s="8">
        <v>11.339494717193499</v>
      </c>
      <c r="E93" s="10">
        <f t="shared" si="95"/>
        <v>5.2550918685000001</v>
      </c>
      <c r="F93" s="7" t="s">
        <v>73</v>
      </c>
      <c r="G93" s="1">
        <v>4</v>
      </c>
      <c r="H93" s="9">
        <f t="shared" si="76"/>
        <v>11.339494717193499</v>
      </c>
      <c r="I93" s="9">
        <f t="shared" si="77"/>
        <v>284.48949471719345</v>
      </c>
      <c r="J93" s="9">
        <f t="shared" si="78"/>
        <v>7.2154853716632786E-2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1.0896418994628077</v>
      </c>
      <c r="P93" s="9">
        <f t="shared" si="81"/>
        <v>7.8622951859252777E-2</v>
      </c>
      <c r="Q93" s="13">
        <f t="shared" si="82"/>
        <v>2.0441967483405724E-2</v>
      </c>
      <c r="R93" s="9">
        <f t="shared" si="83"/>
        <v>7.4022000000000004E-2</v>
      </c>
      <c r="S93" s="14">
        <f t="shared" si="84"/>
        <v>0.27616070199948289</v>
      </c>
      <c r="T93" s="2">
        <v>0.01</v>
      </c>
      <c r="U93" s="15">
        <f t="shared" si="85"/>
        <v>2.7616070199948288E-3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1.2711607019994828E-2</v>
      </c>
      <c r="AU93" s="9">
        <f t="shared" si="89"/>
        <v>28.47</v>
      </c>
      <c r="AV93" s="1">
        <f t="shared" si="90"/>
        <v>0.26</v>
      </c>
      <c r="AW93" s="1">
        <f t="shared" si="91"/>
        <v>0.4</v>
      </c>
      <c r="AX93" s="1">
        <f t="shared" si="92"/>
        <v>252.17153805552735</v>
      </c>
      <c r="AZ93" s="1">
        <f t="shared" si="93"/>
        <v>0.06</v>
      </c>
      <c r="BA93" s="1">
        <f t="shared" si="94"/>
        <v>37.825730708329104</v>
      </c>
    </row>
    <row r="94" spans="1:53" x14ac:dyDescent="0.15">
      <c r="C94" s="7">
        <v>4</v>
      </c>
      <c r="D94" s="8">
        <v>16.077316498799998</v>
      </c>
      <c r="E94" s="10">
        <f t="shared" si="95"/>
        <v>11.339494717193499</v>
      </c>
      <c r="F94" s="7" t="s">
        <v>73</v>
      </c>
      <c r="G94" s="1">
        <v>5</v>
      </c>
      <c r="H94" s="9">
        <f t="shared" si="76"/>
        <v>16.077316498799998</v>
      </c>
      <c r="I94" s="9">
        <f t="shared" si="77"/>
        <v>289.22731649879995</v>
      </c>
      <c r="J94" s="9">
        <f t="shared" si="78"/>
        <v>0.12640118197647138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0.96046800022337719</v>
      </c>
      <c r="O94" s="9">
        <f t="shared" si="96"/>
        <v>0.33525094738017769</v>
      </c>
      <c r="P94" s="9">
        <f t="shared" si="81"/>
        <v>4.237611600758627E-2</v>
      </c>
      <c r="Q94" s="13">
        <f t="shared" si="82"/>
        <v>1.101779016197243E-2</v>
      </c>
      <c r="R94" s="9">
        <f t="shared" si="83"/>
        <v>7.4022000000000004E-2</v>
      </c>
      <c r="S94" s="14">
        <f t="shared" si="84"/>
        <v>0.14884480508460227</v>
      </c>
      <c r="T94" s="2">
        <v>0.01</v>
      </c>
      <c r="U94" s="15">
        <f t="shared" si="85"/>
        <v>1.4884480508460228E-3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1.1438448050846022E-2</v>
      </c>
      <c r="AU94" s="9">
        <f t="shared" si="89"/>
        <v>28.47</v>
      </c>
      <c r="AV94" s="1">
        <f t="shared" si="90"/>
        <v>0.26</v>
      </c>
      <c r="AW94" s="1">
        <f t="shared" si="91"/>
        <v>0.4</v>
      </c>
      <c r="AX94" s="1">
        <f t="shared" si="92"/>
        <v>226.9147428340861</v>
      </c>
      <c r="AZ94" s="1">
        <f t="shared" si="93"/>
        <v>0.06</v>
      </c>
      <c r="BA94" s="1">
        <f t="shared" si="94"/>
        <v>34.037211425112915</v>
      </c>
    </row>
    <row r="95" spans="1:53" x14ac:dyDescent="0.15">
      <c r="C95" s="7">
        <v>5</v>
      </c>
      <c r="D95" s="8">
        <v>21.964459030645202</v>
      </c>
      <c r="E95" s="10">
        <f t="shared" si="95"/>
        <v>16.077316498799998</v>
      </c>
      <c r="F95" s="7" t="s">
        <v>75</v>
      </c>
      <c r="G95" s="1">
        <v>6</v>
      </c>
      <c r="H95" s="9">
        <f t="shared" si="76"/>
        <v>21.964459030645202</v>
      </c>
      <c r="I95" s="9">
        <f t="shared" si="77"/>
        <v>295.11445903064521</v>
      </c>
      <c r="J95" s="9">
        <f t="shared" si="78"/>
        <v>0.24740573587482492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0.57757483137259136</v>
      </c>
      <c r="P95" s="9">
        <f t="shared" si="81"/>
        <v>0.14289532617851389</v>
      </c>
      <c r="Q95" s="13">
        <f t="shared" si="82"/>
        <v>3.7152784806413611E-2</v>
      </c>
      <c r="R95" s="9">
        <f t="shared" si="83"/>
        <v>7.4022000000000004E-2</v>
      </c>
      <c r="S95" s="14">
        <f t="shared" si="84"/>
        <v>0.50191544144191735</v>
      </c>
      <c r="T95" s="2">
        <v>0.01</v>
      </c>
      <c r="U95" s="15">
        <f t="shared" si="85"/>
        <v>5.019154414419174E-3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1.4969154414419174E-2</v>
      </c>
      <c r="AU95" s="9">
        <f t="shared" si="89"/>
        <v>28.47</v>
      </c>
      <c r="AV95" s="1">
        <f t="shared" si="90"/>
        <v>0.26</v>
      </c>
      <c r="AW95" s="1">
        <f t="shared" si="91"/>
        <v>0.4</v>
      </c>
      <c r="AX95" s="1">
        <f t="shared" si="92"/>
        <v>296.95652848118851</v>
      </c>
      <c r="AZ95" s="1">
        <f t="shared" si="93"/>
        <v>0.06</v>
      </c>
      <c r="BA95" s="1">
        <f t="shared" si="94"/>
        <v>44.543479272178274</v>
      </c>
    </row>
    <row r="96" spans="1:53" x14ac:dyDescent="0.15">
      <c r="C96" s="7">
        <v>6</v>
      </c>
      <c r="D96" s="8">
        <v>25.175158176666699</v>
      </c>
      <c r="E96" s="10">
        <f t="shared" si="95"/>
        <v>21.964459030645202</v>
      </c>
      <c r="F96" s="7" t="s">
        <v>73</v>
      </c>
      <c r="G96" s="1">
        <v>7</v>
      </c>
      <c r="H96" s="9">
        <f t="shared" si="76"/>
        <v>25.175158176666699</v>
      </c>
      <c r="I96" s="9">
        <f t="shared" si="77"/>
        <v>298.32515817666666</v>
      </c>
      <c r="J96" s="9">
        <f t="shared" si="78"/>
        <v>0.35287604141021595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0.71937950519407756</v>
      </c>
      <c r="P96" s="9">
        <f t="shared" si="81"/>
        <v>0.25385179206452596</v>
      </c>
      <c r="Q96" s="13">
        <f t="shared" si="82"/>
        <v>6.6001465936776749E-2</v>
      </c>
      <c r="R96" s="9">
        <f t="shared" si="83"/>
        <v>7.4022000000000004E-2</v>
      </c>
      <c r="S96" s="14">
        <f t="shared" si="84"/>
        <v>0.89164661771874232</v>
      </c>
      <c r="T96" s="2">
        <v>0.01</v>
      </c>
      <c r="U96" s="15">
        <f t="shared" si="85"/>
        <v>8.9164661771874241E-3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2.3816466177187426E-2</v>
      </c>
      <c r="AU96" s="9">
        <f t="shared" si="89"/>
        <v>28.47</v>
      </c>
      <c r="AV96" s="1">
        <f t="shared" si="90"/>
        <v>0.26</v>
      </c>
      <c r="AW96" s="1">
        <f t="shared" si="91"/>
        <v>0.4</v>
      </c>
      <c r="AX96" s="1">
        <f t="shared" si="92"/>
        <v>472.46857911056173</v>
      </c>
      <c r="AZ96" s="1">
        <f t="shared" si="93"/>
        <v>0.06</v>
      </c>
      <c r="BA96" s="1">
        <f t="shared" si="94"/>
        <v>70.870286866584266</v>
      </c>
    </row>
    <row r="97" spans="3:54" x14ac:dyDescent="0.15">
      <c r="C97" s="7">
        <v>7</v>
      </c>
      <c r="D97" s="8">
        <v>29.8573905009677</v>
      </c>
      <c r="E97" s="10">
        <f t="shared" si="95"/>
        <v>25.175158176666699</v>
      </c>
      <c r="F97" s="7" t="s">
        <v>73</v>
      </c>
      <c r="G97" s="1">
        <v>8</v>
      </c>
      <c r="H97" s="9">
        <f t="shared" si="76"/>
        <v>29.8573905009677</v>
      </c>
      <c r="I97" s="9">
        <f t="shared" si="77"/>
        <v>303.00739050096769</v>
      </c>
      <c r="J97" s="9">
        <f t="shared" si="78"/>
        <v>0.58432620810486358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0.75022771312955161</v>
      </c>
      <c r="P97" s="9">
        <f t="shared" si="81"/>
        <v>0.43837771482817428</v>
      </c>
      <c r="Q97" s="13">
        <f t="shared" si="82"/>
        <v>0.11397820585532532</v>
      </c>
      <c r="R97" s="9">
        <f t="shared" si="83"/>
        <v>7.4022000000000004E-2</v>
      </c>
      <c r="S97" s="14">
        <f t="shared" si="84"/>
        <v>1.539788250186773</v>
      </c>
      <c r="T97" s="2">
        <v>0.01</v>
      </c>
      <c r="U97" s="15">
        <f t="shared" si="85"/>
        <v>1.5397882501867731E-2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3.0297882501867733E-2</v>
      </c>
      <c r="AU97" s="9">
        <f t="shared" si="89"/>
        <v>28.47</v>
      </c>
      <c r="AV97" s="1">
        <f t="shared" si="90"/>
        <v>0.26</v>
      </c>
      <c r="AW97" s="1">
        <f t="shared" si="91"/>
        <v>0.4</v>
      </c>
      <c r="AX97" s="1">
        <f t="shared" si="92"/>
        <v>601.04624209227188</v>
      </c>
      <c r="AZ97" s="1">
        <f t="shared" si="93"/>
        <v>0.06</v>
      </c>
      <c r="BA97" s="1">
        <f t="shared" si="94"/>
        <v>90.156936313840788</v>
      </c>
    </row>
    <row r="98" spans="3:54" x14ac:dyDescent="0.15">
      <c r="C98" s="7">
        <v>8</v>
      </c>
      <c r="D98" s="8">
        <v>29.8929404254839</v>
      </c>
      <c r="E98" s="10">
        <f t="shared" si="95"/>
        <v>29.8573905009677</v>
      </c>
      <c r="F98" s="7" t="s">
        <v>73</v>
      </c>
      <c r="G98" s="1">
        <v>9</v>
      </c>
      <c r="H98" s="9">
        <f t="shared" si="76"/>
        <v>29.8929404254839</v>
      </c>
      <c r="I98" s="9">
        <f t="shared" si="77"/>
        <v>303.04294042548389</v>
      </c>
      <c r="J98" s="9">
        <f t="shared" si="78"/>
        <v>0.58653305009743495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0.59654999830137734</v>
      </c>
      <c r="P98" s="9">
        <f t="shared" si="81"/>
        <v>0.34989629003932649</v>
      </c>
      <c r="Q98" s="13">
        <f t="shared" si="82"/>
        <v>9.0973035410224889E-2</v>
      </c>
      <c r="R98" s="9">
        <f t="shared" si="83"/>
        <v>7.4022000000000004E-2</v>
      </c>
      <c r="S98" s="14">
        <f t="shared" si="84"/>
        <v>1.2289999650134404</v>
      </c>
      <c r="T98" s="2">
        <v>0.01</v>
      </c>
      <c r="U98" s="15">
        <f t="shared" si="85"/>
        <v>1.2289999650134404E-2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2.2239999650134405E-2</v>
      </c>
      <c r="AU98" s="9">
        <f t="shared" si="89"/>
        <v>28.47</v>
      </c>
      <c r="AV98" s="1">
        <f t="shared" si="90"/>
        <v>0.26</v>
      </c>
      <c r="AW98" s="1">
        <f t="shared" si="91"/>
        <v>0.4</v>
      </c>
      <c r="AX98" s="1">
        <f t="shared" si="92"/>
        <v>441.1948000994027</v>
      </c>
      <c r="AZ98" s="1">
        <f t="shared" si="93"/>
        <v>0.06</v>
      </c>
      <c r="BA98" s="1">
        <f t="shared" si="94"/>
        <v>66.179220014910413</v>
      </c>
    </row>
    <row r="99" spans="3:54" x14ac:dyDescent="0.15">
      <c r="C99" s="7">
        <v>9</v>
      </c>
      <c r="D99" s="8">
        <v>22.748568544333299</v>
      </c>
      <c r="E99" s="10">
        <f t="shared" si="95"/>
        <v>29.8929404254839</v>
      </c>
      <c r="F99" s="7" t="s">
        <v>73</v>
      </c>
      <c r="G99" s="1">
        <v>10</v>
      </c>
      <c r="H99" s="9">
        <f t="shared" si="76"/>
        <v>22.748568544333299</v>
      </c>
      <c r="I99" s="9">
        <f t="shared" si="77"/>
        <v>295.89856854433327</v>
      </c>
      <c r="J99" s="9">
        <f t="shared" si="78"/>
        <v>0.2700101022275635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0.53135370826205075</v>
      </c>
      <c r="P99" s="9">
        <f t="shared" si="81"/>
        <v>0.14347086908683127</v>
      </c>
      <c r="Q99" s="13">
        <f t="shared" si="82"/>
        <v>3.730242596257613E-2</v>
      </c>
      <c r="R99" s="9">
        <f t="shared" si="83"/>
        <v>7.4022000000000004E-2</v>
      </c>
      <c r="S99" s="14">
        <f t="shared" si="84"/>
        <v>0.50393701821858539</v>
      </c>
      <c r="T99" s="2">
        <v>0.01</v>
      </c>
      <c r="U99" s="15">
        <f t="shared" si="85"/>
        <v>5.0393701821858537E-3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1.4989370182185855E-2</v>
      </c>
      <c r="AU99" s="9">
        <f t="shared" si="89"/>
        <v>28.47</v>
      </c>
      <c r="AV99" s="1">
        <f t="shared" si="90"/>
        <v>0.26</v>
      </c>
      <c r="AW99" s="1">
        <f t="shared" si="91"/>
        <v>0.4</v>
      </c>
      <c r="AX99" s="1">
        <f t="shared" si="92"/>
        <v>297.35756677970403</v>
      </c>
      <c r="AZ99" s="1">
        <f t="shared" si="93"/>
        <v>0.06</v>
      </c>
      <c r="BA99" s="1">
        <f t="shared" si="94"/>
        <v>44.603635016955607</v>
      </c>
    </row>
    <row r="100" spans="3:54" x14ac:dyDescent="0.15">
      <c r="C100" s="7">
        <v>10</v>
      </c>
      <c r="D100" s="8">
        <v>17.486108163225801</v>
      </c>
      <c r="E100" s="10">
        <f t="shared" si="95"/>
        <v>22.748568544333299</v>
      </c>
      <c r="F100" s="7" t="s">
        <v>73</v>
      </c>
      <c r="G100" s="1">
        <v>11</v>
      </c>
      <c r="H100" s="9">
        <f t="shared" si="76"/>
        <v>17.486108163225801</v>
      </c>
      <c r="I100" s="9">
        <f t="shared" si="77"/>
        <v>290.6361081632258</v>
      </c>
      <c r="J100" s="9">
        <f t="shared" si="78"/>
        <v>0.14880598778227141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0.36848869721645849</v>
      </c>
      <c r="O100" s="9">
        <f t="shared" si="96"/>
        <v>0.30409414195876094</v>
      </c>
      <c r="P100" s="9">
        <f t="shared" si="81"/>
        <v>4.5251029172975687E-2</v>
      </c>
      <c r="Q100" s="13">
        <f t="shared" si="82"/>
        <v>1.176526758497368E-2</v>
      </c>
      <c r="R100" s="9">
        <f t="shared" si="83"/>
        <v>7.4022000000000004E-2</v>
      </c>
      <c r="S100" s="14">
        <f t="shared" si="84"/>
        <v>0.15894284922014643</v>
      </c>
      <c r="T100" s="2">
        <v>0.01</v>
      </c>
      <c r="U100" s="15">
        <f t="shared" si="85"/>
        <v>1.5894284922014642E-3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7.0794284922014641E-3</v>
      </c>
      <c r="AU100" s="9">
        <f t="shared" si="89"/>
        <v>28.47</v>
      </c>
      <c r="AV100" s="1">
        <f t="shared" si="90"/>
        <v>0.26</v>
      </c>
      <c r="AW100" s="1">
        <f t="shared" si="91"/>
        <v>0.4</v>
      </c>
      <c r="AX100" s="1">
        <f t="shared" si="92"/>
        <v>140.44096616772947</v>
      </c>
      <c r="AZ100" s="1">
        <f t="shared" si="93"/>
        <v>0.06</v>
      </c>
      <c r="BA100" s="1">
        <f t="shared" si="94"/>
        <v>21.066144925159421</v>
      </c>
    </row>
    <row r="101" spans="3:54" x14ac:dyDescent="0.15">
      <c r="C101" s="7">
        <v>11</v>
      </c>
      <c r="D101" s="8">
        <v>10.8294021630667</v>
      </c>
      <c r="E101" s="10">
        <f t="shared" si="95"/>
        <v>17.486108163225801</v>
      </c>
      <c r="F101" s="7" t="s">
        <v>75</v>
      </c>
      <c r="G101" s="1">
        <v>12</v>
      </c>
      <c r="H101" s="9">
        <f t="shared" si="76"/>
        <v>10.8294021630667</v>
      </c>
      <c r="I101" s="9">
        <f t="shared" si="77"/>
        <v>283.97940216306665</v>
      </c>
      <c r="J101" s="9">
        <f t="shared" si="78"/>
        <v>6.7852599362858798E-2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0.54354311278578527</v>
      </c>
      <c r="P101" s="9">
        <f t="shared" si="81"/>
        <v>3.6880813068295062E-2</v>
      </c>
      <c r="Q101" s="13">
        <f t="shared" si="82"/>
        <v>9.5890113977567162E-3</v>
      </c>
      <c r="R101" s="9">
        <f t="shared" si="83"/>
        <v>7.4022000000000004E-2</v>
      </c>
      <c r="S101" s="14">
        <f t="shared" si="84"/>
        <v>0.12954272240356537</v>
      </c>
      <c r="T101" s="2">
        <v>0.01</v>
      </c>
      <c r="U101" s="15">
        <f t="shared" si="85"/>
        <v>1.2954272240356538E-3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6.7854272240356539E-3</v>
      </c>
      <c r="AU101" s="9">
        <f t="shared" si="89"/>
        <v>28.47</v>
      </c>
      <c r="AV101" s="1">
        <f t="shared" si="90"/>
        <v>0.26</v>
      </c>
      <c r="AW101" s="1">
        <f t="shared" si="91"/>
        <v>0.4</v>
      </c>
      <c r="AX101" s="1">
        <f t="shared" si="92"/>
        <v>134.608599585988</v>
      </c>
      <c r="AY101" s="1">
        <f>SUM(AX90:AX101)</f>
        <v>3224.1430747807754</v>
      </c>
      <c r="AZ101" s="1">
        <f t="shared" si="93"/>
        <v>0.06</v>
      </c>
      <c r="BA101" s="1">
        <f t="shared" si="94"/>
        <v>20.191289937898201</v>
      </c>
      <c r="BB101" s="1">
        <f>SUM(BA90:BA101)</f>
        <v>483.62146121711635</v>
      </c>
    </row>
    <row r="102" spans="3:54" x14ac:dyDescent="0.15">
      <c r="C102" s="7">
        <v>12</v>
      </c>
      <c r="D102" s="8">
        <v>3.8261429135161298</v>
      </c>
      <c r="E102" s="10">
        <f t="shared" si="95"/>
        <v>10.8294021630667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63.097999999999999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195.813698630137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2148.1387565607301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2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62783944.439802766</v>
      </c>
      <c r="J14" s="6" t="s">
        <v>21</v>
      </c>
      <c r="K14" s="6">
        <f>I14/(10000*1000)</f>
        <v>6.278394443980277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44697111.369863003</v>
      </c>
      <c r="J15" s="6" t="s">
        <v>21</v>
      </c>
      <c r="K15" s="6">
        <f>I15/(10000*1000)</f>
        <v>4.4697111369863007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6.278394443980277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8">
        <v>10.2206871594839</v>
      </c>
      <c r="E27" s="7"/>
      <c r="F27" s="7"/>
      <c r="G27" s="1">
        <v>1</v>
      </c>
      <c r="H27" s="9">
        <f t="shared" ref="H27:H38" si="0">E28</f>
        <v>10.2206871594839</v>
      </c>
      <c r="I27" s="9">
        <f t="shared" ref="I27:I38" si="1">H27+273.15</f>
        <v>283.37068715948385</v>
      </c>
      <c r="J27" s="9">
        <f t="shared" ref="J27:J38" si="2">EXP(($C$16*(I27-$C$14))/($C$17*I27*$C$14))</f>
        <v>6.3034683633402047E-2</v>
      </c>
      <c r="K27" s="9">
        <f t="shared" ref="K27:K38" si="3">$B$27/12</f>
        <v>111.51561111111111</v>
      </c>
      <c r="L27" s="9">
        <f t="shared" ref="L27:L38" si="4">K27*$B$28/100</f>
        <v>1.1151561111111112</v>
      </c>
      <c r="M27" s="1" t="s">
        <v>73</v>
      </c>
      <c r="O27" s="9">
        <f>L27</f>
        <v>1.1151561111111112</v>
      </c>
      <c r="P27" s="9">
        <f t="shared" ref="P27:P38" si="5">O27*J27</f>
        <v>7.0293512665743837E-2</v>
      </c>
      <c r="Q27" s="13">
        <f t="shared" ref="Q27:Q38" si="6">P27*$B$29</f>
        <v>8.4352215198892598E-3</v>
      </c>
      <c r="R27" s="9">
        <f t="shared" ref="R27:R38" si="7">L27*$B$29</f>
        <v>0.13381873333333336</v>
      </c>
      <c r="S27" s="14">
        <f t="shared" ref="S27:S38" si="8">Q27/R27</f>
        <v>6.3034683633402033E-2</v>
      </c>
      <c r="T27" s="2">
        <v>0.01</v>
      </c>
      <c r="U27" s="15">
        <f t="shared" ref="U27:U38" si="9">S27*T27</f>
        <v>6.3034683633402032E-4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2.2530346836334019E-2</v>
      </c>
      <c r="AR27" s="9">
        <f t="shared" ref="AR27:AR38" si="15">$B$27/12</f>
        <v>111.51561111111111</v>
      </c>
      <c r="AS27" s="1">
        <f t="shared" ref="AS27:AS38" si="16">$B$29</f>
        <v>0.12</v>
      </c>
      <c r="AT27" s="1">
        <f>$E$2/12</f>
        <v>5.2581666666666669</v>
      </c>
      <c r="AU27" s="1">
        <f t="shared" ref="AU27:AU38" si="17">AT27*10000*AS27*0.67*AR27*AQ27</f>
        <v>10621.697835622235</v>
      </c>
    </row>
    <row r="28" spans="1:47" x14ac:dyDescent="0.15">
      <c r="A28" s="1" t="s">
        <v>74</v>
      </c>
      <c r="B28" s="1">
        <v>1</v>
      </c>
      <c r="C28" s="7">
        <v>1</v>
      </c>
      <c r="D28" s="8">
        <v>9.3678419604838705</v>
      </c>
      <c r="E28" s="10">
        <f t="shared" ref="E28:E39" si="18">D27</f>
        <v>10.2206871594839</v>
      </c>
      <c r="F28" s="7" t="s">
        <v>73</v>
      </c>
      <c r="G28" s="1">
        <v>2</v>
      </c>
      <c r="H28" s="9">
        <f t="shared" si="0"/>
        <v>9.3678419604838705</v>
      </c>
      <c r="I28" s="9">
        <f t="shared" si="1"/>
        <v>282.51784196048385</v>
      </c>
      <c r="J28" s="9">
        <f t="shared" si="2"/>
        <v>5.6824052546048325E-2</v>
      </c>
      <c r="K28" s="9">
        <f t="shared" si="3"/>
        <v>111.51561111111111</v>
      </c>
      <c r="L28" s="9">
        <f t="shared" si="4"/>
        <v>1.1151561111111112</v>
      </c>
      <c r="M28" s="1" t="s">
        <v>73</v>
      </c>
      <c r="O28" s="9">
        <f t="shared" ref="O28:O38" si="19">L28+O27-P27-N28</f>
        <v>2.1600187095564785</v>
      </c>
      <c r="P28" s="9">
        <f t="shared" si="5"/>
        <v>0.12274101665228483</v>
      </c>
      <c r="Q28" s="13">
        <f t="shared" si="6"/>
        <v>1.4728921998274179E-2</v>
      </c>
      <c r="R28" s="9">
        <f t="shared" si="7"/>
        <v>0.13381873333333336</v>
      </c>
      <c r="S28" s="14">
        <f t="shared" si="8"/>
        <v>0.11006621891708866</v>
      </c>
      <c r="T28" s="2">
        <v>0.01</v>
      </c>
      <c r="U28" s="15">
        <f t="shared" si="9"/>
        <v>1.1006621891708867E-3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2.3000662189170885E-2</v>
      </c>
      <c r="AR28" s="9">
        <f t="shared" si="15"/>
        <v>111.51561111111111</v>
      </c>
      <c r="AS28" s="1">
        <f t="shared" si="16"/>
        <v>0.12</v>
      </c>
      <c r="AT28" s="1">
        <f t="shared" ref="AT28:AT38" si="20">$E$2/12</f>
        <v>5.2581666666666669</v>
      </c>
      <c r="AU28" s="1">
        <f t="shared" si="17"/>
        <v>10843.423120260601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12.8881236836786</v>
      </c>
      <c r="E29" s="10">
        <f t="shared" si="18"/>
        <v>9.3678419604838705</v>
      </c>
      <c r="F29" s="7" t="s">
        <v>73</v>
      </c>
      <c r="G29" s="1">
        <v>3</v>
      </c>
      <c r="H29" s="9">
        <f t="shared" si="0"/>
        <v>12.8881236836786</v>
      </c>
      <c r="I29" s="9">
        <f t="shared" si="1"/>
        <v>286.03812368367858</v>
      </c>
      <c r="J29" s="9">
        <f t="shared" si="2"/>
        <v>8.6844009783939288E-2</v>
      </c>
      <c r="K29" s="9">
        <f t="shared" si="3"/>
        <v>111.51561111111111</v>
      </c>
      <c r="L29" s="9">
        <f t="shared" si="4"/>
        <v>1.1151561111111112</v>
      </c>
      <c r="M29" s="1" t="s">
        <v>73</v>
      </c>
      <c r="O29" s="9">
        <f t="shared" si="19"/>
        <v>3.1524338040153048</v>
      </c>
      <c r="P29" s="9">
        <f t="shared" si="5"/>
        <v>0.27376999211912606</v>
      </c>
      <c r="Q29" s="13">
        <f t="shared" si="6"/>
        <v>3.2852399054295128E-2</v>
      </c>
      <c r="R29" s="9">
        <f t="shared" si="7"/>
        <v>0.13381873333333336</v>
      </c>
      <c r="S29" s="14">
        <f t="shared" si="8"/>
        <v>0.2454992528771143</v>
      </c>
      <c r="T29" s="2">
        <v>0.01</v>
      </c>
      <c r="U29" s="15">
        <f t="shared" si="9"/>
        <v>2.4549925287711432E-3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2.4354992528771144E-2</v>
      </c>
      <c r="AR29" s="9">
        <f t="shared" si="15"/>
        <v>111.51561111111111</v>
      </c>
      <c r="AS29" s="1">
        <f t="shared" si="16"/>
        <v>0.12</v>
      </c>
      <c r="AT29" s="1">
        <f t="shared" si="20"/>
        <v>5.2581666666666669</v>
      </c>
      <c r="AU29" s="1">
        <f t="shared" si="17"/>
        <v>11481.908081959054</v>
      </c>
    </row>
    <row r="30" spans="1:47" x14ac:dyDescent="0.15">
      <c r="C30" s="7">
        <v>3</v>
      </c>
      <c r="D30" s="8">
        <v>15.746090764419399</v>
      </c>
      <c r="E30" s="10">
        <f t="shared" si="18"/>
        <v>12.8881236836786</v>
      </c>
      <c r="F30" s="7" t="s">
        <v>73</v>
      </c>
      <c r="G30" s="1">
        <v>4</v>
      </c>
      <c r="H30" s="9">
        <f t="shared" si="0"/>
        <v>15.746090764419399</v>
      </c>
      <c r="I30" s="9">
        <f t="shared" si="1"/>
        <v>288.8960907644194</v>
      </c>
      <c r="J30" s="9">
        <f t="shared" si="2"/>
        <v>0.12161537012080305</v>
      </c>
      <c r="K30" s="9">
        <f t="shared" si="3"/>
        <v>111.51561111111111</v>
      </c>
      <c r="L30" s="9">
        <f t="shared" si="4"/>
        <v>1.1151561111111112</v>
      </c>
      <c r="M30" s="1" t="s">
        <v>73</v>
      </c>
      <c r="O30" s="9">
        <f t="shared" si="19"/>
        <v>3.9938199230072904</v>
      </c>
      <c r="P30" s="9">
        <f t="shared" si="5"/>
        <v>0.48570988813236876</v>
      </c>
      <c r="Q30" s="13">
        <f t="shared" si="6"/>
        <v>5.8285186575884246E-2</v>
      </c>
      <c r="R30" s="9">
        <f t="shared" si="7"/>
        <v>0.13381873333333336</v>
      </c>
      <c r="S30" s="14">
        <f t="shared" si="8"/>
        <v>0.4355532676482583</v>
      </c>
      <c r="T30" s="2">
        <v>0.01</v>
      </c>
      <c r="U30" s="15">
        <f t="shared" si="9"/>
        <v>4.3555326764825831E-3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3.3805532676482578E-2</v>
      </c>
      <c r="AR30" s="9">
        <f t="shared" si="15"/>
        <v>111.51561111111111</v>
      </c>
      <c r="AS30" s="1">
        <f t="shared" si="16"/>
        <v>0.12</v>
      </c>
      <c r="AT30" s="1">
        <f t="shared" si="20"/>
        <v>5.2581666666666669</v>
      </c>
      <c r="AU30" s="1">
        <f t="shared" si="17"/>
        <v>15937.267005707467</v>
      </c>
    </row>
    <row r="31" spans="1:47" x14ac:dyDescent="0.15">
      <c r="C31" s="7">
        <v>4</v>
      </c>
      <c r="D31" s="8">
        <v>17.713321226333299</v>
      </c>
      <c r="E31" s="10">
        <f t="shared" si="18"/>
        <v>15.746090764419399</v>
      </c>
      <c r="F31" s="7" t="s">
        <v>73</v>
      </c>
      <c r="G31" s="1">
        <v>5</v>
      </c>
      <c r="H31" s="9">
        <f t="shared" si="0"/>
        <v>17.713321226333299</v>
      </c>
      <c r="I31" s="9">
        <f t="shared" si="1"/>
        <v>290.86332122633326</v>
      </c>
      <c r="J31" s="9">
        <f t="shared" si="2"/>
        <v>0.1527517068978603</v>
      </c>
      <c r="K31" s="9">
        <f t="shared" si="3"/>
        <v>111.51561111111111</v>
      </c>
      <c r="L31" s="9">
        <f t="shared" si="4"/>
        <v>1.1151561111111112</v>
      </c>
      <c r="M31" s="1" t="s">
        <v>75</v>
      </c>
      <c r="N31" s="9">
        <f>(O30-P30)*C22/100</f>
        <v>3.3327045331311753</v>
      </c>
      <c r="O31" s="9">
        <f t="shared" si="19"/>
        <v>1.2905616128548578</v>
      </c>
      <c r="P31" s="9">
        <f t="shared" si="5"/>
        <v>0.19713548922043511</v>
      </c>
      <c r="Q31" s="13">
        <f t="shared" si="6"/>
        <v>2.3656258706452212E-2</v>
      </c>
      <c r="R31" s="9">
        <f t="shared" si="7"/>
        <v>0.13381873333333336</v>
      </c>
      <c r="S31" s="14">
        <f t="shared" si="8"/>
        <v>0.176778378611058</v>
      </c>
      <c r="T31" s="2">
        <v>0.01</v>
      </c>
      <c r="U31" s="15">
        <f t="shared" si="9"/>
        <v>1.76778378611058E-3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3.1217783786110578E-2</v>
      </c>
      <c r="AR31" s="9">
        <f t="shared" si="15"/>
        <v>111.51561111111111</v>
      </c>
      <c r="AS31" s="1">
        <f t="shared" si="16"/>
        <v>0.12</v>
      </c>
      <c r="AT31" s="1">
        <f t="shared" si="20"/>
        <v>5.2581666666666669</v>
      </c>
      <c r="AU31" s="1">
        <f t="shared" si="17"/>
        <v>14717.299688396941</v>
      </c>
    </row>
    <row r="32" spans="1:47" x14ac:dyDescent="0.15">
      <c r="C32" s="7">
        <v>5</v>
      </c>
      <c r="D32" s="8">
        <v>22.930371435806499</v>
      </c>
      <c r="E32" s="10">
        <f t="shared" si="18"/>
        <v>17.713321226333299</v>
      </c>
      <c r="F32" s="7" t="s">
        <v>75</v>
      </c>
      <c r="G32" s="1">
        <v>6</v>
      </c>
      <c r="H32" s="9">
        <f t="shared" si="0"/>
        <v>22.930371435806499</v>
      </c>
      <c r="I32" s="9">
        <f t="shared" si="1"/>
        <v>296.08037143580646</v>
      </c>
      <c r="J32" s="9">
        <f t="shared" si="2"/>
        <v>0.27552121100411242</v>
      </c>
      <c r="K32" s="9">
        <f t="shared" si="3"/>
        <v>111.51561111111111</v>
      </c>
      <c r="L32" s="9">
        <f t="shared" si="4"/>
        <v>1.1151561111111112</v>
      </c>
      <c r="M32" s="1" t="s">
        <v>73</v>
      </c>
      <c r="O32" s="9">
        <f t="shared" si="19"/>
        <v>2.2085822347455339</v>
      </c>
      <c r="P32" s="9">
        <f t="shared" si="5"/>
        <v>0.60851125191925837</v>
      </c>
      <c r="Q32" s="13">
        <f t="shared" si="6"/>
        <v>7.3021350230311005E-2</v>
      </c>
      <c r="R32" s="9">
        <f t="shared" si="7"/>
        <v>0.13381873333333336</v>
      </c>
      <c r="S32" s="14">
        <f t="shared" si="8"/>
        <v>0.54567360197932668</v>
      </c>
      <c r="T32" s="2">
        <v>0.01</v>
      </c>
      <c r="U32" s="15">
        <f t="shared" si="9"/>
        <v>5.4567360197932671E-3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3.4906736019793265E-2</v>
      </c>
      <c r="AR32" s="9">
        <f t="shared" si="15"/>
        <v>111.51561111111111</v>
      </c>
      <c r="AS32" s="1">
        <f t="shared" si="16"/>
        <v>0.12</v>
      </c>
      <c r="AT32" s="1">
        <f t="shared" si="20"/>
        <v>5.2581666666666669</v>
      </c>
      <c r="AU32" s="1">
        <f t="shared" si="17"/>
        <v>16456.417876006555</v>
      </c>
    </row>
    <row r="33" spans="1:48" x14ac:dyDescent="0.15">
      <c r="C33" s="7">
        <v>6</v>
      </c>
      <c r="D33" s="8">
        <v>25.630779558</v>
      </c>
      <c r="E33" s="10">
        <f t="shared" si="18"/>
        <v>22.930371435806499</v>
      </c>
      <c r="F33" s="7" t="s">
        <v>73</v>
      </c>
      <c r="G33" s="1">
        <v>7</v>
      </c>
      <c r="H33" s="9">
        <f t="shared" si="0"/>
        <v>25.630779558</v>
      </c>
      <c r="I33" s="9">
        <f t="shared" si="1"/>
        <v>298.78077955799995</v>
      </c>
      <c r="J33" s="9">
        <f t="shared" si="2"/>
        <v>0.37088348165024104</v>
      </c>
      <c r="K33" s="9">
        <f t="shared" si="3"/>
        <v>111.51561111111111</v>
      </c>
      <c r="L33" s="9">
        <f t="shared" si="4"/>
        <v>1.1151561111111112</v>
      </c>
      <c r="M33" s="1" t="s">
        <v>73</v>
      </c>
      <c r="O33" s="9">
        <f t="shared" si="19"/>
        <v>2.7152270939373868</v>
      </c>
      <c r="P33" s="9">
        <f t="shared" si="5"/>
        <v>1.0070328780705642</v>
      </c>
      <c r="Q33" s="13">
        <f t="shared" si="6"/>
        <v>0.1208439453684677</v>
      </c>
      <c r="R33" s="9">
        <f t="shared" si="7"/>
        <v>0.13381873333333336</v>
      </c>
      <c r="S33" s="14">
        <f t="shared" si="8"/>
        <v>0.90304206562360478</v>
      </c>
      <c r="T33" s="2">
        <v>0.01</v>
      </c>
      <c r="U33" s="15">
        <f t="shared" si="9"/>
        <v>9.0304206562360472E-3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4.3930420656236049E-2</v>
      </c>
      <c r="AR33" s="9">
        <f t="shared" si="15"/>
        <v>111.51561111111111</v>
      </c>
      <c r="AS33" s="1">
        <f t="shared" si="16"/>
        <v>0.12</v>
      </c>
      <c r="AT33" s="1">
        <f t="shared" si="20"/>
        <v>5.2581666666666669</v>
      </c>
      <c r="AU33" s="1">
        <f t="shared" si="17"/>
        <v>20710.540205702455</v>
      </c>
    </row>
    <row r="34" spans="1:48" x14ac:dyDescent="0.15">
      <c r="C34" s="7">
        <v>7</v>
      </c>
      <c r="D34" s="8">
        <v>27.3893157974194</v>
      </c>
      <c r="E34" s="10">
        <f t="shared" si="18"/>
        <v>25.630779558</v>
      </c>
      <c r="F34" s="7" t="s">
        <v>73</v>
      </c>
      <c r="G34" s="1">
        <v>8</v>
      </c>
      <c r="H34" s="9">
        <f t="shared" si="0"/>
        <v>27.3893157974194</v>
      </c>
      <c r="I34" s="9">
        <f t="shared" si="1"/>
        <v>300.53931579741936</v>
      </c>
      <c r="J34" s="9">
        <f t="shared" si="2"/>
        <v>0.44879735364901541</v>
      </c>
      <c r="K34" s="9">
        <f t="shared" si="3"/>
        <v>111.51561111111111</v>
      </c>
      <c r="L34" s="9">
        <f t="shared" si="4"/>
        <v>1.1151561111111112</v>
      </c>
      <c r="M34" s="1" t="s">
        <v>73</v>
      </c>
      <c r="O34" s="9">
        <f t="shared" si="19"/>
        <v>2.8233503269779341</v>
      </c>
      <c r="P34" s="9">
        <f t="shared" si="5"/>
        <v>1.2671121551717792</v>
      </c>
      <c r="Q34" s="13">
        <f t="shared" si="6"/>
        <v>0.15205345862061351</v>
      </c>
      <c r="R34" s="9">
        <f t="shared" si="7"/>
        <v>0.13381873333333336</v>
      </c>
      <c r="S34" s="14">
        <f t="shared" si="8"/>
        <v>1.1362643692184613</v>
      </c>
      <c r="T34" s="2">
        <v>0.01</v>
      </c>
      <c r="U34" s="15">
        <f t="shared" si="9"/>
        <v>1.1362643692184614E-2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4.6262643692184614E-2</v>
      </c>
      <c r="AR34" s="9">
        <f t="shared" si="15"/>
        <v>111.51561111111111</v>
      </c>
      <c r="AS34" s="1">
        <f t="shared" si="16"/>
        <v>0.12</v>
      </c>
      <c r="AT34" s="1">
        <f t="shared" si="20"/>
        <v>5.2581666666666669</v>
      </c>
      <c r="AU34" s="1">
        <f t="shared" si="17"/>
        <v>21810.04251488013</v>
      </c>
    </row>
    <row r="35" spans="1:48" x14ac:dyDescent="0.15">
      <c r="C35" s="7">
        <v>8</v>
      </c>
      <c r="D35" s="8">
        <v>27.457934495483901</v>
      </c>
      <c r="E35" s="10">
        <f t="shared" si="18"/>
        <v>27.3893157974194</v>
      </c>
      <c r="F35" s="7" t="s">
        <v>73</v>
      </c>
      <c r="G35" s="1">
        <v>9</v>
      </c>
      <c r="H35" s="9">
        <f t="shared" si="0"/>
        <v>27.457934495483901</v>
      </c>
      <c r="I35" s="9">
        <f t="shared" si="1"/>
        <v>300.6079344954839</v>
      </c>
      <c r="J35" s="9">
        <f t="shared" si="2"/>
        <v>0.45212865295290999</v>
      </c>
      <c r="K35" s="9">
        <f t="shared" si="3"/>
        <v>111.51561111111111</v>
      </c>
      <c r="L35" s="9">
        <f t="shared" si="4"/>
        <v>1.1151561111111112</v>
      </c>
      <c r="M35" s="1" t="s">
        <v>73</v>
      </c>
      <c r="O35" s="9">
        <f t="shared" si="19"/>
        <v>2.6713942829172659</v>
      </c>
      <c r="P35" s="9">
        <f t="shared" si="5"/>
        <v>1.2078138986414884</v>
      </c>
      <c r="Q35" s="13">
        <f t="shared" si="6"/>
        <v>0.14493766783697859</v>
      </c>
      <c r="R35" s="9">
        <f t="shared" si="7"/>
        <v>0.13381873333333336</v>
      </c>
      <c r="S35" s="14">
        <f t="shared" si="8"/>
        <v>1.0830895213747744</v>
      </c>
      <c r="T35" s="2">
        <v>0.01</v>
      </c>
      <c r="U35" s="15">
        <f t="shared" si="9"/>
        <v>1.0830895213747745E-2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4.0280895213747739E-2</v>
      </c>
      <c r="AR35" s="9">
        <f t="shared" si="15"/>
        <v>111.51561111111111</v>
      </c>
      <c r="AS35" s="1">
        <f t="shared" si="16"/>
        <v>0.12</v>
      </c>
      <c r="AT35" s="1">
        <f t="shared" si="20"/>
        <v>5.2581666666666669</v>
      </c>
      <c r="AU35" s="1">
        <f t="shared" si="17"/>
        <v>18990.009368999465</v>
      </c>
    </row>
    <row r="36" spans="1:48" x14ac:dyDescent="0.15">
      <c r="C36" s="7">
        <v>9</v>
      </c>
      <c r="D36" s="8">
        <v>25.100420716666701</v>
      </c>
      <c r="E36" s="10">
        <f t="shared" si="18"/>
        <v>27.457934495483901</v>
      </c>
      <c r="F36" s="7" t="s">
        <v>73</v>
      </c>
      <c r="G36" s="1">
        <v>10</v>
      </c>
      <c r="H36" s="9">
        <f t="shared" si="0"/>
        <v>25.100420716666701</v>
      </c>
      <c r="I36" s="9">
        <f t="shared" si="1"/>
        <v>298.25042071666667</v>
      </c>
      <c r="J36" s="9">
        <f t="shared" si="2"/>
        <v>0.35000175157026259</v>
      </c>
      <c r="K36" s="9">
        <f t="shared" si="3"/>
        <v>111.51561111111111</v>
      </c>
      <c r="L36" s="9">
        <f t="shared" si="4"/>
        <v>1.1151561111111112</v>
      </c>
      <c r="M36" s="1" t="s">
        <v>73</v>
      </c>
      <c r="O36" s="9">
        <f t="shared" si="19"/>
        <v>2.578736495386889</v>
      </c>
      <c r="P36" s="9">
        <f t="shared" si="5"/>
        <v>0.90256229022357148</v>
      </c>
      <c r="Q36" s="13">
        <f t="shared" si="6"/>
        <v>0.10830747482682858</v>
      </c>
      <c r="R36" s="9">
        <f t="shared" si="7"/>
        <v>0.13381873333333336</v>
      </c>
      <c r="S36" s="14">
        <f t="shared" si="8"/>
        <v>0.80935958762247462</v>
      </c>
      <c r="T36" s="2">
        <v>0.01</v>
      </c>
      <c r="U36" s="15">
        <f t="shared" si="9"/>
        <v>8.0935958762247458E-3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3.7543595876224745E-2</v>
      </c>
      <c r="AR36" s="9">
        <f t="shared" si="15"/>
        <v>111.51561111111111</v>
      </c>
      <c r="AS36" s="1">
        <f t="shared" si="16"/>
        <v>0.12</v>
      </c>
      <c r="AT36" s="1">
        <f t="shared" si="20"/>
        <v>5.2581666666666669</v>
      </c>
      <c r="AU36" s="1">
        <f t="shared" si="17"/>
        <v>17699.538047806567</v>
      </c>
    </row>
    <row r="37" spans="1:48" x14ac:dyDescent="0.15">
      <c r="C37" s="7">
        <v>10</v>
      </c>
      <c r="D37" s="8">
        <v>20.383765586129002</v>
      </c>
      <c r="E37" s="10">
        <f t="shared" si="18"/>
        <v>25.100420716666701</v>
      </c>
      <c r="F37" s="7" t="s">
        <v>73</v>
      </c>
      <c r="G37" s="1">
        <v>11</v>
      </c>
      <c r="H37" s="9">
        <f t="shared" si="0"/>
        <v>20.383765586129002</v>
      </c>
      <c r="I37" s="9">
        <f t="shared" si="1"/>
        <v>293.53376558612899</v>
      </c>
      <c r="J37" s="9">
        <f t="shared" si="2"/>
        <v>0.20713263425377562</v>
      </c>
      <c r="K37" s="9">
        <f t="shared" si="3"/>
        <v>111.51561111111111</v>
      </c>
      <c r="L37" s="9">
        <f t="shared" si="4"/>
        <v>1.1151561111111112</v>
      </c>
      <c r="M37" s="1" t="s">
        <v>75</v>
      </c>
      <c r="N37" s="9">
        <f>(O36-P36)*C22/100</f>
        <v>1.5923654949051516</v>
      </c>
      <c r="O37" s="9">
        <f t="shared" si="19"/>
        <v>1.1989648213692772</v>
      </c>
      <c r="P37" s="9">
        <f t="shared" si="5"/>
        <v>0.2483447418278259</v>
      </c>
      <c r="Q37" s="13">
        <f t="shared" si="6"/>
        <v>2.9801369019339108E-2</v>
      </c>
      <c r="R37" s="9">
        <f t="shared" si="7"/>
        <v>0.13381873333333336</v>
      </c>
      <c r="S37" s="14">
        <f t="shared" si="8"/>
        <v>0.22269953000605622</v>
      </c>
      <c r="T37" s="2">
        <v>0.01</v>
      </c>
      <c r="U37" s="15">
        <f t="shared" si="9"/>
        <v>2.2269953000605622E-3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2.4126995300060562E-2</v>
      </c>
      <c r="AR37" s="9">
        <f t="shared" si="15"/>
        <v>111.51561111111111</v>
      </c>
      <c r="AS37" s="1">
        <f t="shared" si="16"/>
        <v>0.12</v>
      </c>
      <c r="AT37" s="1">
        <f t="shared" si="20"/>
        <v>5.2581666666666669</v>
      </c>
      <c r="AU37" s="1">
        <f t="shared" si="17"/>
        <v>11374.421158286063</v>
      </c>
    </row>
    <row r="38" spans="1:48" x14ac:dyDescent="0.15">
      <c r="C38" s="7">
        <v>11</v>
      </c>
      <c r="D38" s="8">
        <v>15.1818588400333</v>
      </c>
      <c r="E38" s="10">
        <f t="shared" si="18"/>
        <v>20.383765586129002</v>
      </c>
      <c r="F38" s="7" t="s">
        <v>75</v>
      </c>
      <c r="G38" s="1">
        <v>12</v>
      </c>
      <c r="H38" s="9">
        <f t="shared" si="0"/>
        <v>15.1818588400333</v>
      </c>
      <c r="I38" s="9">
        <f t="shared" si="1"/>
        <v>288.33185884003331</v>
      </c>
      <c r="J38" s="9">
        <f t="shared" si="2"/>
        <v>0.11385317354681451</v>
      </c>
      <c r="K38" s="9">
        <f t="shared" si="3"/>
        <v>111.51561111111111</v>
      </c>
      <c r="L38" s="9">
        <f t="shared" si="4"/>
        <v>1.1151561111111112</v>
      </c>
      <c r="M38" s="1" t="s">
        <v>73</v>
      </c>
      <c r="O38" s="9">
        <f t="shared" si="19"/>
        <v>2.0657761906525627</v>
      </c>
      <c r="P38" s="9">
        <f t="shared" si="5"/>
        <v>0.23519517514324359</v>
      </c>
      <c r="Q38" s="13">
        <f t="shared" si="6"/>
        <v>2.8223421017189231E-2</v>
      </c>
      <c r="R38" s="9">
        <f t="shared" si="7"/>
        <v>0.13381873333333336</v>
      </c>
      <c r="S38" s="14">
        <f t="shared" si="8"/>
        <v>0.21090784760969611</v>
      </c>
      <c r="T38" s="2">
        <v>0.01</v>
      </c>
      <c r="U38" s="15">
        <f t="shared" si="9"/>
        <v>2.1090784760969612E-3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2.400907847609696E-2</v>
      </c>
      <c r="AR38" s="9">
        <f t="shared" si="15"/>
        <v>111.51561111111111</v>
      </c>
      <c r="AS38" s="1">
        <f t="shared" si="16"/>
        <v>0.12</v>
      </c>
      <c r="AT38" s="1">
        <f t="shared" si="20"/>
        <v>5.2581666666666669</v>
      </c>
      <c r="AU38" s="1">
        <f t="shared" si="17"/>
        <v>11318.830497255591</v>
      </c>
      <c r="AV38" s="1">
        <f>SUM(AU27:AU38)</f>
        <v>181961.39540088311</v>
      </c>
    </row>
    <row r="39" spans="1:48" x14ac:dyDescent="0.15">
      <c r="C39" s="7">
        <v>12</v>
      </c>
      <c r="D39" s="8">
        <v>8.8535414140645194</v>
      </c>
      <c r="E39" s="10">
        <f t="shared" si="18"/>
        <v>15.1818588400333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10.2206871594839</v>
      </c>
      <c r="E42" s="7"/>
      <c r="F42" s="7"/>
      <c r="G42" s="1">
        <v>1</v>
      </c>
      <c r="H42" s="9">
        <f t="shared" ref="H42:H53" si="21">E43</f>
        <v>10.2206871594839</v>
      </c>
      <c r="I42" s="9">
        <f t="shared" ref="I42:I53" si="22">H42+273.15</f>
        <v>283.37068715948385</v>
      </c>
      <c r="J42" s="9">
        <f t="shared" ref="J42:J53" si="23">EXP(($C$16*(I42-$C$14))/($C$17*I42*$C$14))</f>
        <v>6.3034683633402047E-2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4.8594094224277485E-3</v>
      </c>
      <c r="Q42" s="13">
        <f t="shared" ref="Q42:Q53" si="27">P42*$B$44</f>
        <v>6.3172322491560735E-4</v>
      </c>
      <c r="R42" s="9">
        <f t="shared" ref="R42:R53" si="28">L42*$B$44</f>
        <v>1.0021835416666666E-2</v>
      </c>
      <c r="S42" s="14">
        <f t="shared" ref="S42:S53" si="29">Q42/R42</f>
        <v>6.3034683633402047E-2</v>
      </c>
      <c r="T42" s="2">
        <v>0.01</v>
      </c>
      <c r="U42" s="15">
        <f t="shared" ref="U42:U53" si="30">S42*T42</f>
        <v>6.3034683633402054E-4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1.543034683633402E-2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16.317808219178083</v>
      </c>
      <c r="AU42" s="1">
        <f t="shared" ref="AU42:AU53" si="37">AT42*10000*AS42*0.67*AR42*AQ42</f>
        <v>1690.6728622062165</v>
      </c>
    </row>
    <row r="43" spans="1:48" x14ac:dyDescent="0.15">
      <c r="A43" s="1" t="s">
        <v>74</v>
      </c>
      <c r="B43" s="1">
        <v>1</v>
      </c>
      <c r="C43" s="7">
        <v>1</v>
      </c>
      <c r="D43" s="8">
        <v>9.3678419604838705</v>
      </c>
      <c r="E43" s="10">
        <f t="shared" ref="E43:E54" si="38">D42</f>
        <v>10.2206871594839</v>
      </c>
      <c r="F43" s="7" t="s">
        <v>73</v>
      </c>
      <c r="G43" s="1">
        <v>2</v>
      </c>
      <c r="H43" s="9">
        <f t="shared" si="21"/>
        <v>9.3678419604838705</v>
      </c>
      <c r="I43" s="9">
        <f t="shared" si="22"/>
        <v>282.51784196048385</v>
      </c>
      <c r="J43" s="9">
        <f t="shared" si="23"/>
        <v>5.6824052546048325E-2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0.14932267391090559</v>
      </c>
      <c r="P43" s="9">
        <f t="shared" si="26"/>
        <v>8.4851194686297385E-3</v>
      </c>
      <c r="Q43" s="13">
        <f t="shared" si="27"/>
        <v>1.103065530921866E-3</v>
      </c>
      <c r="R43" s="9">
        <f t="shared" si="28"/>
        <v>1.0021835416666666E-2</v>
      </c>
      <c r="S43" s="14">
        <f t="shared" si="29"/>
        <v>0.11006621891708869</v>
      </c>
      <c r="T43" s="2">
        <v>0.01</v>
      </c>
      <c r="U43" s="15">
        <f t="shared" si="30"/>
        <v>1.1006621891708869E-3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1.5900662189170887E-2</v>
      </c>
      <c r="AR43" s="9">
        <f t="shared" si="34"/>
        <v>7.7091041666666671</v>
      </c>
      <c r="AS43" s="1">
        <f t="shared" si="35"/>
        <v>0.13</v>
      </c>
      <c r="AT43" s="1">
        <f t="shared" si="36"/>
        <v>16.317808219178083</v>
      </c>
      <c r="AU43" s="1">
        <f t="shared" si="37"/>
        <v>1742.2043936846849</v>
      </c>
    </row>
    <row r="44" spans="1:48" x14ac:dyDescent="0.15">
      <c r="A44" s="1" t="s">
        <v>37</v>
      </c>
      <c r="B44" s="1">
        <f>I5</f>
        <v>0.13</v>
      </c>
      <c r="C44" s="7">
        <v>2</v>
      </c>
      <c r="D44" s="8">
        <v>12.8881236836786</v>
      </c>
      <c r="E44" s="10">
        <f t="shared" si="38"/>
        <v>9.3678419604838705</v>
      </c>
      <c r="F44" s="7" t="s">
        <v>73</v>
      </c>
      <c r="G44" s="1">
        <v>3</v>
      </c>
      <c r="H44" s="9">
        <f t="shared" si="21"/>
        <v>12.8881236836786</v>
      </c>
      <c r="I44" s="9">
        <f t="shared" si="22"/>
        <v>286.03812368367858</v>
      </c>
      <c r="J44" s="9">
        <f t="shared" si="23"/>
        <v>8.6844009783939288E-2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0.21792859610894252</v>
      </c>
      <c r="P44" s="9">
        <f t="shared" si="26"/>
        <v>1.8925793132685158E-2</v>
      </c>
      <c r="Q44" s="13">
        <f t="shared" si="27"/>
        <v>2.4603531072490705E-3</v>
      </c>
      <c r="R44" s="9">
        <f t="shared" si="28"/>
        <v>1.0021835416666666E-2</v>
      </c>
      <c r="S44" s="14">
        <f t="shared" si="29"/>
        <v>0.24549925287711435</v>
      </c>
      <c r="T44" s="2">
        <v>0.01</v>
      </c>
      <c r="U44" s="15">
        <f t="shared" si="30"/>
        <v>2.4549925287711436E-3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1.7254992528771145E-2</v>
      </c>
      <c r="AR44" s="9">
        <f t="shared" si="34"/>
        <v>7.7091041666666671</v>
      </c>
      <c r="AS44" s="1">
        <f t="shared" si="35"/>
        <v>0.13</v>
      </c>
      <c r="AT44" s="1">
        <f t="shared" si="36"/>
        <v>16.317808219178083</v>
      </c>
      <c r="AU44" s="1">
        <f t="shared" si="37"/>
        <v>1890.5957147555134</v>
      </c>
    </row>
    <row r="45" spans="1:48" x14ac:dyDescent="0.15">
      <c r="C45" s="7">
        <v>3</v>
      </c>
      <c r="D45" s="8">
        <v>15.746090764419399</v>
      </c>
      <c r="E45" s="10">
        <f t="shared" si="38"/>
        <v>12.8881236836786</v>
      </c>
      <c r="F45" s="7" t="s">
        <v>73</v>
      </c>
      <c r="G45" s="1">
        <v>4</v>
      </c>
      <c r="H45" s="9">
        <f t="shared" si="21"/>
        <v>15.746090764419399</v>
      </c>
      <c r="I45" s="9">
        <f t="shared" si="22"/>
        <v>288.8960907644194</v>
      </c>
      <c r="J45" s="9">
        <f t="shared" si="23"/>
        <v>0.12161537012080305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0.27609384464292402</v>
      </c>
      <c r="P45" s="9">
        <f t="shared" si="26"/>
        <v>3.3577255104324702E-2</v>
      </c>
      <c r="Q45" s="13">
        <f t="shared" si="27"/>
        <v>4.3650431635622114E-3</v>
      </c>
      <c r="R45" s="9">
        <f t="shared" si="28"/>
        <v>1.0021835416666666E-2</v>
      </c>
      <c r="S45" s="14">
        <f t="shared" si="29"/>
        <v>0.43555326764825836</v>
      </c>
      <c r="T45" s="2">
        <v>0.01</v>
      </c>
      <c r="U45" s="15">
        <f t="shared" si="30"/>
        <v>4.355532676482584E-3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3.1455532676482587E-2</v>
      </c>
      <c r="AR45" s="9">
        <f t="shared" si="34"/>
        <v>7.7091041666666671</v>
      </c>
      <c r="AS45" s="1">
        <f t="shared" si="35"/>
        <v>0.13</v>
      </c>
      <c r="AT45" s="1">
        <f t="shared" si="36"/>
        <v>16.317808219178083</v>
      </c>
      <c r="AU45" s="1">
        <f t="shared" si="37"/>
        <v>3446.5210682849993</v>
      </c>
    </row>
    <row r="46" spans="1:48" x14ac:dyDescent="0.15">
      <c r="C46" s="7">
        <v>4</v>
      </c>
      <c r="D46" s="8">
        <v>17.713321226333299</v>
      </c>
      <c r="E46" s="10">
        <f t="shared" si="38"/>
        <v>15.746090764419399</v>
      </c>
      <c r="F46" s="7" t="s">
        <v>73</v>
      </c>
      <c r="G46" s="1">
        <v>5</v>
      </c>
      <c r="H46" s="9">
        <f t="shared" si="21"/>
        <v>17.713321226333299</v>
      </c>
      <c r="I46" s="9">
        <f t="shared" si="22"/>
        <v>290.86332122633326</v>
      </c>
      <c r="J46" s="9">
        <f t="shared" si="23"/>
        <v>0.1527517068978603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0.23039076006166936</v>
      </c>
      <c r="O46" s="9">
        <f t="shared" si="39"/>
        <v>8.921687114359661E-2</v>
      </c>
      <c r="P46" s="9">
        <f t="shared" si="26"/>
        <v>1.362802935127084E-2</v>
      </c>
      <c r="Q46" s="13">
        <f t="shared" si="27"/>
        <v>1.7716438156652092E-3</v>
      </c>
      <c r="R46" s="9">
        <f t="shared" si="28"/>
        <v>1.0021835416666666E-2</v>
      </c>
      <c r="S46" s="14">
        <f t="shared" si="29"/>
        <v>0.17677837861105791</v>
      </c>
      <c r="T46" s="2">
        <v>0.01</v>
      </c>
      <c r="U46" s="15">
        <f t="shared" si="30"/>
        <v>1.7677837861105792E-3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2.8867783786110577E-2</v>
      </c>
      <c r="AR46" s="9">
        <f t="shared" si="34"/>
        <v>7.7091041666666671</v>
      </c>
      <c r="AS46" s="1">
        <f t="shared" si="35"/>
        <v>0.13</v>
      </c>
      <c r="AT46" s="1">
        <f t="shared" si="36"/>
        <v>16.317808219178083</v>
      </c>
      <c r="AU46" s="1">
        <f t="shared" si="37"/>
        <v>3162.9864938803426</v>
      </c>
    </row>
    <row r="47" spans="1:48" x14ac:dyDescent="0.15">
      <c r="C47" s="7">
        <v>5</v>
      </c>
      <c r="D47" s="8">
        <v>22.930371435806499</v>
      </c>
      <c r="E47" s="10">
        <f t="shared" si="38"/>
        <v>17.713321226333299</v>
      </c>
      <c r="F47" s="7" t="s">
        <v>75</v>
      </c>
      <c r="G47" s="1">
        <v>6</v>
      </c>
      <c r="H47" s="9">
        <f t="shared" si="21"/>
        <v>22.930371435806499</v>
      </c>
      <c r="I47" s="9">
        <f t="shared" si="22"/>
        <v>296.08037143580646</v>
      </c>
      <c r="J47" s="9">
        <f t="shared" si="23"/>
        <v>0.27552121100411242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0.15267988345899244</v>
      </c>
      <c r="P47" s="9">
        <f t="shared" si="26"/>
        <v>4.2066546386588348E-2</v>
      </c>
      <c r="Q47" s="13">
        <f t="shared" si="27"/>
        <v>5.4686510302564854E-3</v>
      </c>
      <c r="R47" s="9">
        <f t="shared" si="28"/>
        <v>1.0021835416666666E-2</v>
      </c>
      <c r="S47" s="14">
        <f t="shared" si="29"/>
        <v>0.54567360197932657</v>
      </c>
      <c r="T47" s="2">
        <v>0.01</v>
      </c>
      <c r="U47" s="15">
        <f t="shared" si="30"/>
        <v>5.4567360197932662E-3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3.2556736019793267E-2</v>
      </c>
      <c r="AR47" s="9">
        <f t="shared" si="34"/>
        <v>7.7091041666666671</v>
      </c>
      <c r="AS47" s="1">
        <f t="shared" si="35"/>
        <v>0.13</v>
      </c>
      <c r="AT47" s="1">
        <f t="shared" si="36"/>
        <v>16.317808219178083</v>
      </c>
      <c r="AU47" s="1">
        <f t="shared" si="37"/>
        <v>3567.1777604548847</v>
      </c>
    </row>
    <row r="48" spans="1:48" x14ac:dyDescent="0.15">
      <c r="C48" s="7">
        <v>6</v>
      </c>
      <c r="D48" s="8">
        <v>25.630779558</v>
      </c>
      <c r="E48" s="10">
        <f t="shared" si="38"/>
        <v>22.930371435806499</v>
      </c>
      <c r="F48" s="7" t="s">
        <v>73</v>
      </c>
      <c r="G48" s="1">
        <v>7</v>
      </c>
      <c r="H48" s="9">
        <f t="shared" si="21"/>
        <v>25.630779558</v>
      </c>
      <c r="I48" s="9">
        <f t="shared" si="22"/>
        <v>298.78077955799995</v>
      </c>
      <c r="J48" s="9">
        <f t="shared" si="23"/>
        <v>0.37088348165024104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0.18770437873907075</v>
      </c>
      <c r="P48" s="9">
        <f t="shared" si="26"/>
        <v>6.9616453507742038E-2</v>
      </c>
      <c r="Q48" s="13">
        <f t="shared" si="27"/>
        <v>9.0501389560064659E-3</v>
      </c>
      <c r="R48" s="9">
        <f t="shared" si="28"/>
        <v>1.0021835416666666E-2</v>
      </c>
      <c r="S48" s="14">
        <f t="shared" si="29"/>
        <v>0.90304206562360478</v>
      </c>
      <c r="T48" s="2">
        <v>0.01</v>
      </c>
      <c r="U48" s="15">
        <f t="shared" si="30"/>
        <v>9.0304206562360472E-3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4.3530420656236052E-2</v>
      </c>
      <c r="AR48" s="9">
        <f t="shared" si="34"/>
        <v>7.7091041666666671</v>
      </c>
      <c r="AS48" s="1">
        <f t="shared" si="35"/>
        <v>0.13</v>
      </c>
      <c r="AT48" s="1">
        <f t="shared" si="36"/>
        <v>16.317808219178083</v>
      </c>
      <c r="AU48" s="1">
        <f t="shared" si="37"/>
        <v>4769.5428796598753</v>
      </c>
    </row>
    <row r="49" spans="1:78" x14ac:dyDescent="0.15">
      <c r="C49" s="7">
        <v>7</v>
      </c>
      <c r="D49" s="8">
        <v>27.3893157974194</v>
      </c>
      <c r="E49" s="10">
        <f t="shared" si="38"/>
        <v>25.630779558</v>
      </c>
      <c r="F49" s="7" t="s">
        <v>73</v>
      </c>
      <c r="G49" s="1">
        <v>8</v>
      </c>
      <c r="H49" s="9">
        <f t="shared" si="21"/>
        <v>27.3893157974194</v>
      </c>
      <c r="I49" s="9">
        <f t="shared" si="22"/>
        <v>300.53931579741936</v>
      </c>
      <c r="J49" s="9">
        <f t="shared" si="23"/>
        <v>0.44879735364901541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0.19517896689799541</v>
      </c>
      <c r="P49" s="9">
        <f t="shared" si="26"/>
        <v>8.7595803831769112E-2</v>
      </c>
      <c r="Q49" s="13">
        <f t="shared" si="27"/>
        <v>1.1387454498129985E-2</v>
      </c>
      <c r="R49" s="9">
        <f t="shared" si="28"/>
        <v>1.0021835416666666E-2</v>
      </c>
      <c r="S49" s="14">
        <f t="shared" si="29"/>
        <v>1.1362643692184613</v>
      </c>
      <c r="T49" s="2">
        <v>0.01</v>
      </c>
      <c r="U49" s="15">
        <f t="shared" si="30"/>
        <v>1.1362643692184614E-2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4.5862643692184617E-2</v>
      </c>
      <c r="AR49" s="9">
        <f t="shared" si="34"/>
        <v>7.7091041666666671</v>
      </c>
      <c r="AS49" s="1">
        <f t="shared" si="35"/>
        <v>0.13</v>
      </c>
      <c r="AT49" s="1">
        <f t="shared" si="36"/>
        <v>16.317808219178083</v>
      </c>
      <c r="AU49" s="1">
        <f t="shared" si="37"/>
        <v>5025.0799869791836</v>
      </c>
    </row>
    <row r="50" spans="1:78" x14ac:dyDescent="0.15">
      <c r="C50" s="7">
        <v>8</v>
      </c>
      <c r="D50" s="8">
        <v>27.457934495483901</v>
      </c>
      <c r="E50" s="10">
        <f t="shared" si="38"/>
        <v>27.3893157974194</v>
      </c>
      <c r="F50" s="7" t="s">
        <v>73</v>
      </c>
      <c r="G50" s="1">
        <v>9</v>
      </c>
      <c r="H50" s="9">
        <f t="shared" si="21"/>
        <v>27.457934495483901</v>
      </c>
      <c r="I50" s="9">
        <f t="shared" si="22"/>
        <v>300.6079344954839</v>
      </c>
      <c r="J50" s="9">
        <f t="shared" si="23"/>
        <v>0.45212865295290999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0.18467420473289298</v>
      </c>
      <c r="P50" s="9">
        <f t="shared" si="26"/>
        <v>8.3496499421032822E-2</v>
      </c>
      <c r="Q50" s="13">
        <f t="shared" si="27"/>
        <v>1.0854544924734267E-2</v>
      </c>
      <c r="R50" s="9">
        <f t="shared" si="28"/>
        <v>1.0021835416666666E-2</v>
      </c>
      <c r="S50" s="14">
        <f t="shared" si="29"/>
        <v>1.0830895213747749</v>
      </c>
      <c r="T50" s="2">
        <v>0.01</v>
      </c>
      <c r="U50" s="15">
        <f t="shared" si="30"/>
        <v>1.0830895213747749E-2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3.7930895213747748E-2</v>
      </c>
      <c r="AR50" s="9">
        <f t="shared" si="34"/>
        <v>7.7091041666666671</v>
      </c>
      <c r="AS50" s="1">
        <f t="shared" si="35"/>
        <v>0.13</v>
      </c>
      <c r="AT50" s="1">
        <f t="shared" si="36"/>
        <v>16.317808219178083</v>
      </c>
      <c r="AU50" s="1">
        <f t="shared" si="37"/>
        <v>4156.0138509697199</v>
      </c>
    </row>
    <row r="51" spans="1:78" x14ac:dyDescent="0.15">
      <c r="C51" s="7">
        <v>9</v>
      </c>
      <c r="D51" s="8">
        <v>25.100420716666701</v>
      </c>
      <c r="E51" s="10">
        <f t="shared" si="38"/>
        <v>27.457934495483901</v>
      </c>
      <c r="F51" s="7" t="s">
        <v>73</v>
      </c>
      <c r="G51" s="1">
        <v>10</v>
      </c>
      <c r="H51" s="9">
        <f t="shared" si="21"/>
        <v>25.100420716666701</v>
      </c>
      <c r="I51" s="9">
        <f t="shared" si="22"/>
        <v>298.25042071666667</v>
      </c>
      <c r="J51" s="9">
        <f t="shared" si="23"/>
        <v>0.35000175157026259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0.17826874697852685</v>
      </c>
      <c r="P51" s="9">
        <f t="shared" si="26"/>
        <v>6.2394373692720356E-2</v>
      </c>
      <c r="Q51" s="13">
        <f t="shared" si="27"/>
        <v>8.1112685800536471E-3</v>
      </c>
      <c r="R51" s="9">
        <f t="shared" si="28"/>
        <v>1.0021835416666666E-2</v>
      </c>
      <c r="S51" s="14">
        <f t="shared" si="29"/>
        <v>0.80935958762247495</v>
      </c>
      <c r="T51" s="2">
        <v>0.01</v>
      </c>
      <c r="U51" s="15">
        <f t="shared" si="30"/>
        <v>8.0935958762247493E-3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3.5193595876224747E-2</v>
      </c>
      <c r="AR51" s="9">
        <f t="shared" si="34"/>
        <v>7.7091041666666671</v>
      </c>
      <c r="AS51" s="1">
        <f t="shared" si="35"/>
        <v>0.13</v>
      </c>
      <c r="AT51" s="1">
        <f t="shared" si="36"/>
        <v>16.317808219178083</v>
      </c>
      <c r="AU51" s="1">
        <f t="shared" si="37"/>
        <v>3856.093327162188</v>
      </c>
    </row>
    <row r="52" spans="1:78" x14ac:dyDescent="0.15">
      <c r="C52" s="7">
        <v>10</v>
      </c>
      <c r="D52" s="8">
        <v>20.383765586129002</v>
      </c>
      <c r="E52" s="10">
        <f t="shared" si="38"/>
        <v>25.100420716666701</v>
      </c>
      <c r="F52" s="7" t="s">
        <v>73</v>
      </c>
      <c r="G52" s="1">
        <v>11</v>
      </c>
      <c r="H52" s="9">
        <f t="shared" si="21"/>
        <v>20.383765586129002</v>
      </c>
      <c r="I52" s="9">
        <f t="shared" si="22"/>
        <v>293.53376558612899</v>
      </c>
      <c r="J52" s="9">
        <f t="shared" si="23"/>
        <v>0.20713263425377562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0.11008065462151617</v>
      </c>
      <c r="O52" s="9">
        <f t="shared" si="39"/>
        <v>8.2884760330956958E-2</v>
      </c>
      <c r="P52" s="9">
        <f t="shared" si="26"/>
        <v>1.7168138746843958E-2</v>
      </c>
      <c r="Q52" s="13">
        <f t="shared" si="27"/>
        <v>2.2318580370897147E-3</v>
      </c>
      <c r="R52" s="9">
        <f t="shared" si="28"/>
        <v>1.0021835416666666E-2</v>
      </c>
      <c r="S52" s="14">
        <f t="shared" si="29"/>
        <v>0.22269953000605619</v>
      </c>
      <c r="T52" s="2">
        <v>0.01</v>
      </c>
      <c r="U52" s="15">
        <f t="shared" si="30"/>
        <v>2.2269953000605617E-3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1.7026995300060563E-2</v>
      </c>
      <c r="AR52" s="9">
        <f t="shared" si="34"/>
        <v>7.7091041666666671</v>
      </c>
      <c r="AS52" s="1">
        <f t="shared" si="35"/>
        <v>0.13</v>
      </c>
      <c r="AT52" s="1">
        <f t="shared" si="36"/>
        <v>16.317808219178083</v>
      </c>
      <c r="AU52" s="1">
        <f t="shared" si="37"/>
        <v>1865.6145052384638</v>
      </c>
    </row>
    <row r="53" spans="1:78" x14ac:dyDescent="0.15">
      <c r="C53" s="7">
        <v>11</v>
      </c>
      <c r="D53" s="8">
        <v>15.1818588400333</v>
      </c>
      <c r="E53" s="10">
        <f t="shared" si="38"/>
        <v>20.383765586129002</v>
      </c>
      <c r="F53" s="7" t="s">
        <v>75</v>
      </c>
      <c r="G53" s="1">
        <v>12</v>
      </c>
      <c r="H53" s="9">
        <f t="shared" si="21"/>
        <v>15.1818588400333</v>
      </c>
      <c r="I53" s="9">
        <f t="shared" si="22"/>
        <v>288.33185884003331</v>
      </c>
      <c r="J53" s="9">
        <f t="shared" si="23"/>
        <v>0.11385317354681451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0.14280766325077968</v>
      </c>
      <c r="P53" s="9">
        <f t="shared" si="26"/>
        <v>1.6259105667906063E-2</v>
      </c>
      <c r="Q53" s="13">
        <f t="shared" si="27"/>
        <v>2.1136837368277883E-3</v>
      </c>
      <c r="R53" s="9">
        <f t="shared" si="28"/>
        <v>1.0021835416666666E-2</v>
      </c>
      <c r="S53" s="14">
        <f t="shared" si="29"/>
        <v>0.21090784760969608</v>
      </c>
      <c r="T53" s="2">
        <v>0.01</v>
      </c>
      <c r="U53" s="15">
        <f t="shared" si="30"/>
        <v>2.1090784760969608E-3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1.6909078476096961E-2</v>
      </c>
      <c r="AR53" s="9">
        <f t="shared" si="34"/>
        <v>7.7091041666666671</v>
      </c>
      <c r="AS53" s="1">
        <f t="shared" si="35"/>
        <v>0.13</v>
      </c>
      <c r="AT53" s="1">
        <f t="shared" si="36"/>
        <v>16.317808219178083</v>
      </c>
      <c r="AU53" s="1">
        <f t="shared" si="37"/>
        <v>1852.6945899321288</v>
      </c>
      <c r="AV53" s="1">
        <f>SUM(AU42:AU53)</f>
        <v>37025.197433208203</v>
      </c>
    </row>
    <row r="54" spans="1:78" x14ac:dyDescent="0.15">
      <c r="C54" s="7">
        <v>12</v>
      </c>
      <c r="D54" s="8">
        <v>8.8535414140645194</v>
      </c>
      <c r="E54" s="10">
        <f t="shared" si="38"/>
        <v>15.1818588400333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10.2206871594839</v>
      </c>
      <c r="E58" s="7"/>
      <c r="F58" s="7"/>
      <c r="G58" s="1">
        <v>1</v>
      </c>
      <c r="H58" s="9">
        <f t="shared" ref="H58:H69" si="40">E59</f>
        <v>10.2206871594839</v>
      </c>
      <c r="I58" s="9">
        <f t="shared" ref="I58:I69" si="41">H58+273.15</f>
        <v>283.37068715948385</v>
      </c>
      <c r="J58" s="9">
        <f t="shared" ref="J58:J69" si="42">EXP(($C$16*(I58-$C$14))/($C$17*I58*$C$14))</f>
        <v>6.3034683633402047E-2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0.17414497495374529</v>
      </c>
      <c r="Q58" s="13">
        <f t="shared" ref="Q58:Q69" si="46">P58*$B$60</f>
        <v>5.0502042736586129E-2</v>
      </c>
      <c r="R58" s="9">
        <f t="shared" ref="R58:R69" si="47">L58*$B$60</f>
        <v>0.80117864999999977</v>
      </c>
      <c r="S58" s="14">
        <f t="shared" ref="S58:S69" si="48">Q58/R58</f>
        <v>6.3034683633402047E-2</v>
      </c>
      <c r="T58" s="2">
        <v>0.27</v>
      </c>
      <c r="U58" s="15">
        <f t="shared" ref="U58:U69" si="49">S58*T58</f>
        <v>1.7019364581018555E-2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0.22970686253809192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179.0115630467275</v>
      </c>
      <c r="AF58" s="1">
        <f t="shared" ref="AF58:AF69" si="54">AE58*10000*AC58*AB58</f>
        <v>4207485.812243971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9.3678419604838705</v>
      </c>
      <c r="E59" s="10">
        <f t="shared" ref="E59:E70" si="55">D58</f>
        <v>10.2206871594839</v>
      </c>
      <c r="F59" s="7" t="s">
        <v>73</v>
      </c>
      <c r="G59" s="1">
        <v>2</v>
      </c>
      <c r="H59" s="9">
        <f t="shared" si="40"/>
        <v>9.3678419604838705</v>
      </c>
      <c r="I59" s="9">
        <f t="shared" si="41"/>
        <v>282.51784196048385</v>
      </c>
      <c r="J59" s="9">
        <f t="shared" si="42"/>
        <v>5.6824052546048325E-2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5.3512250250462534</v>
      </c>
      <c r="P59" s="9">
        <f t="shared" si="45"/>
        <v>0.30407829200895709</v>
      </c>
      <c r="Q59" s="13">
        <f t="shared" si="46"/>
        <v>8.8182704682597549E-2</v>
      </c>
      <c r="R59" s="9">
        <f t="shared" si="47"/>
        <v>0.80117864999999977</v>
      </c>
      <c r="S59" s="14">
        <f t="shared" si="48"/>
        <v>0.11006621891708869</v>
      </c>
      <c r="T59" s="2">
        <v>0.27</v>
      </c>
      <c r="U59" s="15">
        <f t="shared" si="49"/>
        <v>2.9717879107613948E-2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0.2321741839106094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179.0115630467275</v>
      </c>
      <c r="AF59" s="1">
        <f t="shared" si="54"/>
        <v>4252679.1493276302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12.8881236836786</v>
      </c>
      <c r="E60" s="10">
        <f t="shared" si="55"/>
        <v>9.3678419604838705</v>
      </c>
      <c r="F60" s="7" t="s">
        <v>73</v>
      </c>
      <c r="G60" s="1">
        <v>3</v>
      </c>
      <c r="H60" s="9">
        <f t="shared" si="40"/>
        <v>12.8881236836786</v>
      </c>
      <c r="I60" s="9">
        <f t="shared" si="41"/>
        <v>286.03812368367858</v>
      </c>
      <c r="J60" s="9">
        <f t="shared" si="42"/>
        <v>8.6844009783939288E-2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7.8098317330372948</v>
      </c>
      <c r="P60" s="9">
        <f t="shared" si="45"/>
        <v>0.67823710343481036</v>
      </c>
      <c r="Q60" s="13">
        <f t="shared" si="46"/>
        <v>0.196688759996095</v>
      </c>
      <c r="R60" s="9">
        <f t="shared" si="47"/>
        <v>0.80117864999999977</v>
      </c>
      <c r="S60" s="14">
        <f t="shared" si="48"/>
        <v>0.2454992528771143</v>
      </c>
      <c r="T60" s="2">
        <v>0.27</v>
      </c>
      <c r="U60" s="15">
        <f t="shared" si="49"/>
        <v>6.6284798276820864E-2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0.23927913630518632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179.0115630467275</v>
      </c>
      <c r="AF60" s="1">
        <f t="shared" si="54"/>
        <v>4382818.8676910466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15.746090764419399</v>
      </c>
      <c r="E61" s="10">
        <f t="shared" si="55"/>
        <v>12.8881236836786</v>
      </c>
      <c r="F61" s="7" t="s">
        <v>73</v>
      </c>
      <c r="G61" s="1">
        <v>4</v>
      </c>
      <c r="H61" s="9">
        <f t="shared" si="40"/>
        <v>15.746090764419399</v>
      </c>
      <c r="I61" s="9">
        <f t="shared" si="41"/>
        <v>288.8960907644194</v>
      </c>
      <c r="J61" s="9">
        <f t="shared" si="42"/>
        <v>0.12161537012080305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9.8942796296024831</v>
      </c>
      <c r="P61" s="9">
        <f t="shared" si="45"/>
        <v>1.203296479232828</v>
      </c>
      <c r="Q61" s="13">
        <f t="shared" si="46"/>
        <v>0.34895597897752012</v>
      </c>
      <c r="R61" s="9">
        <f t="shared" si="47"/>
        <v>0.80117864999999977</v>
      </c>
      <c r="S61" s="14">
        <f t="shared" si="48"/>
        <v>0.43555326764825825</v>
      </c>
      <c r="T61" s="2">
        <v>0.27</v>
      </c>
      <c r="U61" s="15">
        <f t="shared" si="49"/>
        <v>0.11759938226502974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0.29804955997409527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179.0115630467275</v>
      </c>
      <c r="AF61" s="1">
        <f t="shared" si="54"/>
        <v>5459302.7003214117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17.713321226333299</v>
      </c>
      <c r="E62" s="10">
        <f t="shared" si="55"/>
        <v>15.746090764419399</v>
      </c>
      <c r="F62" s="7" t="s">
        <v>73</v>
      </c>
      <c r="G62" s="1">
        <v>5</v>
      </c>
      <c r="H62" s="9">
        <f t="shared" si="40"/>
        <v>17.713321226333299</v>
      </c>
      <c r="I62" s="9">
        <f t="shared" si="41"/>
        <v>290.86332122633326</v>
      </c>
      <c r="J62" s="9">
        <f t="shared" si="42"/>
        <v>0.1527517068978603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8.2564339928511732</v>
      </c>
      <c r="O62" s="9">
        <f t="shared" si="56"/>
        <v>3.1972341575184817</v>
      </c>
      <c r="P62" s="9">
        <f t="shared" si="45"/>
        <v>0.48838297491309041</v>
      </c>
      <c r="Q62" s="13">
        <f t="shared" si="46"/>
        <v>0.1416310627247962</v>
      </c>
      <c r="R62" s="9">
        <f t="shared" si="47"/>
        <v>0.80117864999999977</v>
      </c>
      <c r="S62" s="14">
        <f t="shared" si="48"/>
        <v>0.17677837861105788</v>
      </c>
      <c r="T62" s="2">
        <v>0.27</v>
      </c>
      <c r="U62" s="15">
        <f t="shared" si="49"/>
        <v>4.7730162224985634E-2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0.2844739705203147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179.0115630467275</v>
      </c>
      <c r="AF62" s="1">
        <f t="shared" si="54"/>
        <v>5210641.8662979677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22.930371435806499</v>
      </c>
      <c r="E63" s="10">
        <f t="shared" si="55"/>
        <v>17.713321226333299</v>
      </c>
      <c r="F63" s="7" t="s">
        <v>75</v>
      </c>
      <c r="G63" s="1">
        <v>6</v>
      </c>
      <c r="H63" s="9">
        <f t="shared" si="40"/>
        <v>22.930371435806499</v>
      </c>
      <c r="I63" s="9">
        <f t="shared" si="41"/>
        <v>296.08037143580646</v>
      </c>
      <c r="J63" s="9">
        <f t="shared" si="42"/>
        <v>0.27552121100411242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5.4715361826053908</v>
      </c>
      <c r="P63" s="9">
        <f t="shared" si="45"/>
        <v>1.5075242750842557</v>
      </c>
      <c r="Q63" s="13">
        <f t="shared" si="46"/>
        <v>0.43718203977443409</v>
      </c>
      <c r="R63" s="9">
        <f t="shared" si="47"/>
        <v>0.80117864999999977</v>
      </c>
      <c r="S63" s="14">
        <f t="shared" si="48"/>
        <v>0.54567360197932657</v>
      </c>
      <c r="T63" s="2">
        <v>0.27</v>
      </c>
      <c r="U63" s="15">
        <f t="shared" si="49"/>
        <v>0.14733187253441818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0.31902658283343743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179.0115630467275</v>
      </c>
      <c r="AF63" s="1">
        <f t="shared" si="54"/>
        <v>5843533.8246708792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25.630779558</v>
      </c>
      <c r="E64" s="10">
        <f t="shared" si="55"/>
        <v>22.930371435806499</v>
      </c>
      <c r="F64" s="7" t="s">
        <v>73</v>
      </c>
      <c r="G64" s="1">
        <v>7</v>
      </c>
      <c r="H64" s="9">
        <f t="shared" si="40"/>
        <v>25.630779558</v>
      </c>
      <c r="I64" s="9">
        <f t="shared" si="41"/>
        <v>298.78077955799995</v>
      </c>
      <c r="J64" s="9">
        <f t="shared" si="42"/>
        <v>0.37088348165024104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6.7266969075211342</v>
      </c>
      <c r="P64" s="9">
        <f t="shared" si="45"/>
        <v>2.4948207690673478</v>
      </c>
      <c r="Q64" s="13">
        <f t="shared" si="46"/>
        <v>0.72349802302953081</v>
      </c>
      <c r="R64" s="9">
        <f t="shared" si="47"/>
        <v>0.80117864999999977</v>
      </c>
      <c r="S64" s="14">
        <f t="shared" si="48"/>
        <v>0.90304206562360467</v>
      </c>
      <c r="T64" s="2">
        <v>0.27</v>
      </c>
      <c r="U64" s="15">
        <f t="shared" si="49"/>
        <v>0.24382135771837327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0.33777448980467994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179.0115630467275</v>
      </c>
      <c r="AF64" s="1">
        <f t="shared" si="54"/>
        <v>6186934.7649788419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27.3893157974194</v>
      </c>
      <c r="E65" s="10">
        <f t="shared" si="55"/>
        <v>25.630779558</v>
      </c>
      <c r="F65" s="7" t="s">
        <v>73</v>
      </c>
      <c r="G65" s="1">
        <v>8</v>
      </c>
      <c r="H65" s="9">
        <f t="shared" si="40"/>
        <v>27.3893157974194</v>
      </c>
      <c r="I65" s="9">
        <f t="shared" si="41"/>
        <v>300.53931579741936</v>
      </c>
      <c r="J65" s="9">
        <f t="shared" si="42"/>
        <v>0.44879735364901541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6.9945611384537862</v>
      </c>
      <c r="P65" s="9">
        <f t="shared" si="45"/>
        <v>3.1391405288743037</v>
      </c>
      <c r="Q65" s="13">
        <f t="shared" si="46"/>
        <v>0.91035075337354798</v>
      </c>
      <c r="R65" s="9">
        <f t="shared" si="47"/>
        <v>0.80117864999999977</v>
      </c>
      <c r="S65" s="14">
        <f t="shared" si="48"/>
        <v>1.1362643692184611</v>
      </c>
      <c r="T65" s="2">
        <v>0.27</v>
      </c>
      <c r="U65" s="15">
        <f t="shared" si="49"/>
        <v>0.30679137968898451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0.35000956507356967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179.0115630467275</v>
      </c>
      <c r="AF65" s="1">
        <f t="shared" si="54"/>
        <v>6411041.7204123307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27.457934495483901</v>
      </c>
      <c r="E66" s="10">
        <f t="shared" si="55"/>
        <v>27.3893157974194</v>
      </c>
      <c r="F66" s="7" t="s">
        <v>73</v>
      </c>
      <c r="G66" s="1">
        <v>9</v>
      </c>
      <c r="H66" s="9">
        <f t="shared" si="40"/>
        <v>27.457934495483901</v>
      </c>
      <c r="I66" s="9">
        <f t="shared" si="41"/>
        <v>300.6079344954839</v>
      </c>
      <c r="J66" s="9">
        <f t="shared" si="42"/>
        <v>0.45212865295290999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6.6181056095794819</v>
      </c>
      <c r="P66" s="9">
        <f t="shared" si="45"/>
        <v>2.9922351743592683</v>
      </c>
      <c r="Q66" s="13">
        <f t="shared" si="46"/>
        <v>0.86774820056418778</v>
      </c>
      <c r="R66" s="9">
        <f t="shared" si="47"/>
        <v>0.80117864999999977</v>
      </c>
      <c r="S66" s="14">
        <f t="shared" si="48"/>
        <v>1.0830895213747747</v>
      </c>
      <c r="T66" s="2">
        <v>0.27</v>
      </c>
      <c r="U66" s="15">
        <f t="shared" si="49"/>
        <v>0.29243417077118916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0.33201995938084206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179.0115630467275</v>
      </c>
      <c r="AF66" s="1">
        <f t="shared" si="54"/>
        <v>6081530.4037555931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25.100420716666701</v>
      </c>
      <c r="E67" s="10">
        <f t="shared" si="55"/>
        <v>27.457934495483901</v>
      </c>
      <c r="F67" s="7" t="s">
        <v>73</v>
      </c>
      <c r="G67" s="1">
        <v>10</v>
      </c>
      <c r="H67" s="9">
        <f t="shared" si="40"/>
        <v>25.100420716666701</v>
      </c>
      <c r="I67" s="9">
        <f t="shared" si="41"/>
        <v>298.25042071666667</v>
      </c>
      <c r="J67" s="9">
        <f t="shared" si="42"/>
        <v>0.35000175157026259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6.388555435220213</v>
      </c>
      <c r="P67" s="9">
        <f t="shared" si="45"/>
        <v>2.2360055923307955</v>
      </c>
      <c r="Q67" s="13">
        <f t="shared" si="46"/>
        <v>0.64844162177593068</v>
      </c>
      <c r="R67" s="9">
        <f t="shared" si="47"/>
        <v>0.80117864999999977</v>
      </c>
      <c r="S67" s="14">
        <f t="shared" si="48"/>
        <v>0.80935958762247451</v>
      </c>
      <c r="T67" s="2">
        <v>0.27</v>
      </c>
      <c r="U67" s="15">
        <f t="shared" si="49"/>
        <v>0.21852708865806814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0.31765981332626264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179.0115630467275</v>
      </c>
      <c r="AF67" s="1">
        <f t="shared" si="54"/>
        <v>5818499.0336049749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20.383765586129002</v>
      </c>
      <c r="E68" s="10">
        <f t="shared" si="55"/>
        <v>25.100420716666701</v>
      </c>
      <c r="F68" s="7" t="s">
        <v>73</v>
      </c>
      <c r="G68" s="1">
        <v>11</v>
      </c>
      <c r="H68" s="9">
        <f t="shared" si="40"/>
        <v>20.383765586129002</v>
      </c>
      <c r="I68" s="9">
        <f t="shared" si="41"/>
        <v>293.53376558612899</v>
      </c>
      <c r="J68" s="9">
        <f t="shared" si="42"/>
        <v>0.20713263425377562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3.9449223507449465</v>
      </c>
      <c r="O68" s="9">
        <f t="shared" si="56"/>
        <v>2.9703124921444712</v>
      </c>
      <c r="P68" s="9">
        <f t="shared" si="45"/>
        <v>0.61524865105478155</v>
      </c>
      <c r="Q68" s="13">
        <f t="shared" si="46"/>
        <v>0.17842210880588663</v>
      </c>
      <c r="R68" s="9">
        <f t="shared" si="47"/>
        <v>0.80117864999999977</v>
      </c>
      <c r="S68" s="14">
        <f t="shared" si="48"/>
        <v>0.2226995300060563</v>
      </c>
      <c r="T68" s="2">
        <v>0.27</v>
      </c>
      <c r="U68" s="15">
        <f t="shared" si="49"/>
        <v>6.0128873101635207E-2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0.23808304004364775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179.0115630467275</v>
      </c>
      <c r="AF68" s="1">
        <f t="shared" si="54"/>
        <v>4360910.2577570826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15.1818588400333</v>
      </c>
      <c r="E69" s="10">
        <f t="shared" si="55"/>
        <v>20.383765586129002</v>
      </c>
      <c r="F69" s="7" t="s">
        <v>75</v>
      </c>
      <c r="G69" s="1">
        <v>12</v>
      </c>
      <c r="H69" s="9">
        <f t="shared" si="40"/>
        <v>15.1818588400333</v>
      </c>
      <c r="I69" s="9">
        <f t="shared" si="41"/>
        <v>288.33185884003331</v>
      </c>
      <c r="J69" s="9">
        <f t="shared" si="42"/>
        <v>0.11385317354681451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5.1177488410896883</v>
      </c>
      <c r="P69" s="9">
        <f t="shared" si="45"/>
        <v>0.58267194697359315</v>
      </c>
      <c r="Q69" s="13">
        <f t="shared" si="46"/>
        <v>0.16897486462234201</v>
      </c>
      <c r="R69" s="9">
        <f t="shared" si="47"/>
        <v>0.80117864999999977</v>
      </c>
      <c r="S69" s="14">
        <f t="shared" si="48"/>
        <v>0.21090784760969611</v>
      </c>
      <c r="T69" s="2">
        <v>0.27</v>
      </c>
      <c r="U69" s="15">
        <f t="shared" si="49"/>
        <v>5.6945118854617956E-2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0.23746443659345229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179.0115630467275</v>
      </c>
      <c r="AF69" s="1">
        <f t="shared" si="54"/>
        <v>4349579.4459069539</v>
      </c>
      <c r="AG69" s="1">
        <f>SUM(AF58:AF69)</f>
        <v>62564957.846968673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8.8535414140645194</v>
      </c>
      <c r="E70" s="10">
        <f t="shared" si="55"/>
        <v>15.1818588400333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10.2206871594839</v>
      </c>
      <c r="E74" s="7"/>
      <c r="F74" s="7"/>
      <c r="G74" s="1">
        <v>1</v>
      </c>
      <c r="H74" s="9">
        <f t="shared" ref="H74:H85" si="57">E75</f>
        <v>10.2206871594839</v>
      </c>
      <c r="I74" s="9">
        <f t="shared" ref="I74:I85" si="58">H74+273.15</f>
        <v>283.37068715948385</v>
      </c>
      <c r="J74" s="9">
        <f t="shared" ref="J74:J85" si="59">EXP(($C$16*(I74-$C$14))/($C$17*I74*$C$14))</f>
        <v>6.3034683633402047E-2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3.2854937803401818E-2</v>
      </c>
      <c r="Q74" s="13">
        <f t="shared" ref="Q74:Q85" si="63">P74*$B$76</f>
        <v>8.5422838288844727E-3</v>
      </c>
      <c r="R74" s="9">
        <f t="shared" ref="R74:R85" si="64">L74*$B$76</f>
        <v>0.1355172</v>
      </c>
      <c r="S74" s="14">
        <f t="shared" ref="S74:S85" si="65">Q74/R74</f>
        <v>6.3034683633402047E-2</v>
      </c>
      <c r="T74" s="2">
        <v>0.01</v>
      </c>
      <c r="U74" s="15">
        <f t="shared" ref="U74:U85" si="66">S74*T74</f>
        <v>6.3034683633402054E-4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6.1203468363340207E-3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</v>
      </c>
      <c r="AX74" s="1">
        <f t="shared" ref="AX74:AX85" si="73">AW74*10000*AV74*0.67*AU74*AT74</f>
        <v>0</v>
      </c>
    </row>
    <row r="75" spans="1:78" x14ac:dyDescent="0.15">
      <c r="A75" s="1" t="s">
        <v>74</v>
      </c>
      <c r="B75" s="1">
        <v>1</v>
      </c>
      <c r="C75" s="7">
        <v>1</v>
      </c>
      <c r="D75" s="8">
        <v>9.3678419604838705</v>
      </c>
      <c r="E75" s="10">
        <f t="shared" ref="E75:E86" si="74">D74</f>
        <v>10.2206871594839</v>
      </c>
      <c r="F75" s="7" t="s">
        <v>73</v>
      </c>
      <c r="G75" s="1">
        <v>2</v>
      </c>
      <c r="H75" s="9">
        <f t="shared" si="57"/>
        <v>9.3678419604838705</v>
      </c>
      <c r="I75" s="9">
        <f t="shared" si="58"/>
        <v>282.51784196048385</v>
      </c>
      <c r="J75" s="9">
        <f t="shared" si="59"/>
        <v>5.6824052546048325E-2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1.0095850621965983</v>
      </c>
      <c r="P75" s="9">
        <f t="shared" si="62"/>
        <v>5.7368714623964964E-2</v>
      </c>
      <c r="Q75" s="13">
        <f t="shared" si="63"/>
        <v>1.4915865802230891E-2</v>
      </c>
      <c r="R75" s="9">
        <f t="shared" si="64"/>
        <v>0.1355172</v>
      </c>
      <c r="S75" s="14">
        <f t="shared" si="65"/>
        <v>0.11006621891708869</v>
      </c>
      <c r="T75" s="2">
        <v>0.01</v>
      </c>
      <c r="U75" s="15">
        <f t="shared" si="66"/>
        <v>1.1006621891708869E-3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6.590662189170887E-3</v>
      </c>
      <c r="AU75" s="9">
        <f t="shared" si="70"/>
        <v>52.122000000000007</v>
      </c>
      <c r="AV75" s="1">
        <f t="shared" si="71"/>
        <v>0.26</v>
      </c>
      <c r="AW75" s="1">
        <f t="shared" si="72"/>
        <v>0</v>
      </c>
      <c r="AX75" s="1">
        <f t="shared" si="73"/>
        <v>0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12.8881236836786</v>
      </c>
      <c r="E76" s="10">
        <f t="shared" si="74"/>
        <v>9.3678419604838705</v>
      </c>
      <c r="F76" s="7" t="s">
        <v>73</v>
      </c>
      <c r="G76" s="1">
        <v>3</v>
      </c>
      <c r="H76" s="9">
        <f t="shared" si="57"/>
        <v>12.8881236836786</v>
      </c>
      <c r="I76" s="9">
        <f t="shared" si="58"/>
        <v>286.03812368367858</v>
      </c>
      <c r="J76" s="9">
        <f t="shared" si="59"/>
        <v>8.6844009783939288E-2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1.4734363475726333</v>
      </c>
      <c r="P76" s="9">
        <f t="shared" si="62"/>
        <v>0.12795912058460954</v>
      </c>
      <c r="Q76" s="13">
        <f t="shared" si="63"/>
        <v>3.3269371351998478E-2</v>
      </c>
      <c r="R76" s="9">
        <f t="shared" si="64"/>
        <v>0.1355172</v>
      </c>
      <c r="S76" s="14">
        <f t="shared" si="65"/>
        <v>0.24549925287711433</v>
      </c>
      <c r="T76" s="2">
        <v>0.01</v>
      </c>
      <c r="U76" s="15">
        <f t="shared" si="66"/>
        <v>2.4549925287711432E-3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7.9449925287711429E-3</v>
      </c>
      <c r="AU76" s="9">
        <f t="shared" si="70"/>
        <v>52.122000000000007</v>
      </c>
      <c r="AV76" s="1">
        <f t="shared" si="71"/>
        <v>0.26</v>
      </c>
      <c r="AW76" s="1">
        <f t="shared" si="72"/>
        <v>0</v>
      </c>
      <c r="AX76" s="1">
        <f t="shared" si="73"/>
        <v>0</v>
      </c>
    </row>
    <row r="77" spans="1:78" x14ac:dyDescent="0.15">
      <c r="C77" s="7">
        <v>3</v>
      </c>
      <c r="D77" s="8">
        <v>15.746090764419399</v>
      </c>
      <c r="E77" s="10">
        <f t="shared" si="74"/>
        <v>12.8881236836786</v>
      </c>
      <c r="F77" s="7" t="s">
        <v>73</v>
      </c>
      <c r="G77" s="1">
        <v>4</v>
      </c>
      <c r="H77" s="9">
        <f t="shared" si="57"/>
        <v>15.746090764419399</v>
      </c>
      <c r="I77" s="9">
        <f t="shared" si="58"/>
        <v>288.8960907644194</v>
      </c>
      <c r="J77" s="9">
        <f t="shared" si="59"/>
        <v>0.12161537012080305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1.8666972269880238</v>
      </c>
      <c r="P77" s="9">
        <f t="shared" si="62"/>
        <v>0.22701907416362521</v>
      </c>
      <c r="Q77" s="13">
        <f t="shared" si="63"/>
        <v>5.9024959282542554E-2</v>
      </c>
      <c r="R77" s="9">
        <f t="shared" si="64"/>
        <v>0.1355172</v>
      </c>
      <c r="S77" s="14">
        <f t="shared" si="65"/>
        <v>0.4355532676482583</v>
      </c>
      <c r="T77" s="2">
        <v>0.01</v>
      </c>
      <c r="U77" s="15">
        <f t="shared" si="66"/>
        <v>4.3555326764825831E-3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1.2345532676482585E-2</v>
      </c>
      <c r="AU77" s="9">
        <f t="shared" si="70"/>
        <v>52.122000000000007</v>
      </c>
      <c r="AV77" s="1">
        <f t="shared" si="71"/>
        <v>0.26</v>
      </c>
      <c r="AW77" s="1">
        <f t="shared" si="72"/>
        <v>0</v>
      </c>
      <c r="AX77" s="1">
        <f t="shared" si="73"/>
        <v>0</v>
      </c>
    </row>
    <row r="78" spans="1:78" x14ac:dyDescent="0.15">
      <c r="C78" s="7">
        <v>4</v>
      </c>
      <c r="D78" s="8">
        <v>17.713321226333299</v>
      </c>
      <c r="E78" s="10">
        <f t="shared" si="74"/>
        <v>15.746090764419399</v>
      </c>
      <c r="F78" s="7" t="s">
        <v>73</v>
      </c>
      <c r="G78" s="1">
        <v>5</v>
      </c>
      <c r="H78" s="9">
        <f t="shared" si="57"/>
        <v>17.713321226333299</v>
      </c>
      <c r="I78" s="9">
        <f t="shared" si="58"/>
        <v>290.86332122633326</v>
      </c>
      <c r="J78" s="9">
        <f t="shared" si="59"/>
        <v>0.1527517068978603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1.5576942451831786</v>
      </c>
      <c r="O78" s="9">
        <f t="shared" si="75"/>
        <v>0.60320390764121989</v>
      </c>
      <c r="P78" s="9">
        <f t="shared" si="62"/>
        <v>9.214042649965562E-2</v>
      </c>
      <c r="Q78" s="13">
        <f t="shared" si="63"/>
        <v>2.3956510889910462E-2</v>
      </c>
      <c r="R78" s="9">
        <f t="shared" si="64"/>
        <v>0.1355172</v>
      </c>
      <c r="S78" s="14">
        <f t="shared" si="65"/>
        <v>0.17677837861105794</v>
      </c>
      <c r="T78" s="2">
        <v>0.01</v>
      </c>
      <c r="U78" s="15">
        <f t="shared" si="66"/>
        <v>1.7677837861105794E-3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1.1717783786110578E-2</v>
      </c>
      <c r="AU78" s="9">
        <f t="shared" si="70"/>
        <v>52.122000000000007</v>
      </c>
      <c r="AV78" s="1">
        <f t="shared" si="71"/>
        <v>0.26</v>
      </c>
      <c r="AW78" s="1">
        <f t="shared" si="72"/>
        <v>0</v>
      </c>
      <c r="AX78" s="1">
        <f t="shared" si="73"/>
        <v>0</v>
      </c>
    </row>
    <row r="79" spans="1:78" x14ac:dyDescent="0.15">
      <c r="C79" s="7">
        <v>5</v>
      </c>
      <c r="D79" s="8">
        <v>22.930371435806499</v>
      </c>
      <c r="E79" s="10">
        <f t="shared" si="74"/>
        <v>17.713321226333299</v>
      </c>
      <c r="F79" s="7" t="s">
        <v>75</v>
      </c>
      <c r="G79" s="1">
        <v>6</v>
      </c>
      <c r="H79" s="9">
        <f t="shared" si="57"/>
        <v>22.930371435806499</v>
      </c>
      <c r="I79" s="9">
        <f t="shared" si="58"/>
        <v>296.08037143580646</v>
      </c>
      <c r="J79" s="9">
        <f t="shared" si="59"/>
        <v>0.27552121100411242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1.0322834811415642</v>
      </c>
      <c r="P79" s="9">
        <f t="shared" si="62"/>
        <v>0.28441599482366464</v>
      </c>
      <c r="Q79" s="13">
        <f t="shared" si="63"/>
        <v>7.3948158654152815E-2</v>
      </c>
      <c r="R79" s="9">
        <f t="shared" si="64"/>
        <v>0.1355172</v>
      </c>
      <c r="S79" s="14">
        <f t="shared" si="65"/>
        <v>0.54567360197932668</v>
      </c>
      <c r="T79" s="2">
        <v>0.01</v>
      </c>
      <c r="U79" s="15">
        <f t="shared" si="66"/>
        <v>5.4567360197932671E-3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1.5406736019793268E-2</v>
      </c>
      <c r="AU79" s="9">
        <f t="shared" si="70"/>
        <v>52.122000000000007</v>
      </c>
      <c r="AV79" s="1">
        <f t="shared" si="71"/>
        <v>0.26</v>
      </c>
      <c r="AW79" s="1">
        <f t="shared" si="72"/>
        <v>0</v>
      </c>
      <c r="AX79" s="1">
        <f t="shared" si="73"/>
        <v>0</v>
      </c>
    </row>
    <row r="80" spans="1:78" x14ac:dyDescent="0.15">
      <c r="C80" s="7">
        <v>6</v>
      </c>
      <c r="D80" s="8">
        <v>25.630779558</v>
      </c>
      <c r="E80" s="10">
        <f t="shared" si="74"/>
        <v>22.930371435806499</v>
      </c>
      <c r="F80" s="7" t="s">
        <v>73</v>
      </c>
      <c r="G80" s="1">
        <v>7</v>
      </c>
      <c r="H80" s="9">
        <f t="shared" si="57"/>
        <v>25.630779558</v>
      </c>
      <c r="I80" s="9">
        <f t="shared" si="58"/>
        <v>298.78077955799995</v>
      </c>
      <c r="J80" s="9">
        <f t="shared" si="59"/>
        <v>0.37088348165024104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1.2690874863178996</v>
      </c>
      <c r="P80" s="9">
        <f t="shared" si="62"/>
        <v>0.47068358544433525</v>
      </c>
      <c r="Q80" s="13">
        <f t="shared" si="63"/>
        <v>0.12237773221552717</v>
      </c>
      <c r="R80" s="9">
        <f t="shared" si="64"/>
        <v>0.1355172</v>
      </c>
      <c r="S80" s="14">
        <f t="shared" si="65"/>
        <v>0.90304206562360467</v>
      </c>
      <c r="T80" s="2">
        <v>0.01</v>
      </c>
      <c r="U80" s="15">
        <f t="shared" si="66"/>
        <v>9.0304206562360472E-3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2.1480420656236048E-2</v>
      </c>
      <c r="AU80" s="9">
        <f t="shared" si="70"/>
        <v>52.122000000000007</v>
      </c>
      <c r="AV80" s="1">
        <f t="shared" si="71"/>
        <v>0.26</v>
      </c>
      <c r="AW80" s="1">
        <f t="shared" si="72"/>
        <v>0</v>
      </c>
      <c r="AX80" s="1">
        <f t="shared" si="73"/>
        <v>0</v>
      </c>
    </row>
    <row r="81" spans="1:53" x14ac:dyDescent="0.15">
      <c r="C81" s="7">
        <v>7</v>
      </c>
      <c r="D81" s="8">
        <v>27.3893157974194</v>
      </c>
      <c r="E81" s="10">
        <f t="shared" si="74"/>
        <v>25.630779558</v>
      </c>
      <c r="F81" s="7" t="s">
        <v>73</v>
      </c>
      <c r="G81" s="1">
        <v>8</v>
      </c>
      <c r="H81" s="9">
        <f t="shared" si="57"/>
        <v>27.3893157974194</v>
      </c>
      <c r="I81" s="9">
        <f t="shared" si="58"/>
        <v>300.53931579741936</v>
      </c>
      <c r="J81" s="9">
        <f t="shared" si="59"/>
        <v>0.44879735364901541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1.3196239008735644</v>
      </c>
      <c r="P81" s="9">
        <f t="shared" si="62"/>
        <v>0.59224371452404634</v>
      </c>
      <c r="Q81" s="13">
        <f t="shared" si="63"/>
        <v>0.15398336577625205</v>
      </c>
      <c r="R81" s="9">
        <f t="shared" si="64"/>
        <v>0.1355172</v>
      </c>
      <c r="S81" s="14">
        <f t="shared" si="65"/>
        <v>1.1362643692184611</v>
      </c>
      <c r="T81" s="2">
        <v>0.01</v>
      </c>
      <c r="U81" s="15">
        <f t="shared" si="66"/>
        <v>1.136264369218461E-2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2.381264369218461E-2</v>
      </c>
      <c r="AU81" s="9">
        <f t="shared" si="70"/>
        <v>52.122000000000007</v>
      </c>
      <c r="AV81" s="1">
        <f t="shared" si="71"/>
        <v>0.26</v>
      </c>
      <c r="AW81" s="1">
        <f t="shared" si="72"/>
        <v>0</v>
      </c>
      <c r="AX81" s="1">
        <f t="shared" si="73"/>
        <v>0</v>
      </c>
    </row>
    <row r="82" spans="1:53" x14ac:dyDescent="0.15">
      <c r="C82" s="7">
        <v>8</v>
      </c>
      <c r="D82" s="8">
        <v>27.457934495483901</v>
      </c>
      <c r="E82" s="10">
        <f t="shared" si="74"/>
        <v>27.3893157974194</v>
      </c>
      <c r="F82" s="7" t="s">
        <v>73</v>
      </c>
      <c r="G82" s="1">
        <v>9</v>
      </c>
      <c r="H82" s="9">
        <f t="shared" si="57"/>
        <v>27.457934495483901</v>
      </c>
      <c r="I82" s="9">
        <f t="shared" si="58"/>
        <v>300.6079344954839</v>
      </c>
      <c r="J82" s="9">
        <f t="shared" si="59"/>
        <v>0.45212865295290999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1.2486001863495182</v>
      </c>
      <c r="P82" s="9">
        <f t="shared" si="62"/>
        <v>0.56452792033096011</v>
      </c>
      <c r="Q82" s="13">
        <f t="shared" si="63"/>
        <v>0.14677725928604962</v>
      </c>
      <c r="R82" s="9">
        <f t="shared" si="64"/>
        <v>0.1355172</v>
      </c>
      <c r="S82" s="14">
        <f t="shared" si="65"/>
        <v>1.0830895213747747</v>
      </c>
      <c r="T82" s="2">
        <v>0.01</v>
      </c>
      <c r="U82" s="15">
        <f t="shared" si="66"/>
        <v>1.0830895213747747E-2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2.0780895213747749E-2</v>
      </c>
      <c r="AU82" s="9">
        <f t="shared" si="70"/>
        <v>52.122000000000007</v>
      </c>
      <c r="AV82" s="1">
        <f t="shared" si="71"/>
        <v>0.26</v>
      </c>
      <c r="AW82" s="1">
        <f t="shared" si="72"/>
        <v>0</v>
      </c>
      <c r="AX82" s="1">
        <f t="shared" si="73"/>
        <v>0</v>
      </c>
    </row>
    <row r="83" spans="1:53" x14ac:dyDescent="0.15">
      <c r="C83" s="7">
        <v>9</v>
      </c>
      <c r="D83" s="8">
        <v>25.100420716666701</v>
      </c>
      <c r="E83" s="10">
        <f t="shared" si="74"/>
        <v>27.457934495483901</v>
      </c>
      <c r="F83" s="7" t="s">
        <v>73</v>
      </c>
      <c r="G83" s="1">
        <v>10</v>
      </c>
      <c r="H83" s="9">
        <f t="shared" si="57"/>
        <v>25.100420716666701</v>
      </c>
      <c r="I83" s="9">
        <f t="shared" si="58"/>
        <v>298.25042071666667</v>
      </c>
      <c r="J83" s="9">
        <f t="shared" si="59"/>
        <v>0.35000175157026259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1.2052922660185581</v>
      </c>
      <c r="P83" s="9">
        <f t="shared" si="62"/>
        <v>0.42185440426058624</v>
      </c>
      <c r="Q83" s="13">
        <f t="shared" si="63"/>
        <v>0.10968214510775243</v>
      </c>
      <c r="R83" s="9">
        <f t="shared" si="64"/>
        <v>0.1355172</v>
      </c>
      <c r="S83" s="14">
        <f t="shared" si="65"/>
        <v>0.80935958762247462</v>
      </c>
      <c r="T83" s="2">
        <v>0.01</v>
      </c>
      <c r="U83" s="15">
        <f t="shared" si="66"/>
        <v>8.0935958762247458E-3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1.8043595876224745E-2</v>
      </c>
      <c r="AU83" s="9">
        <f t="shared" si="70"/>
        <v>52.122000000000007</v>
      </c>
      <c r="AV83" s="1">
        <f t="shared" si="71"/>
        <v>0.26</v>
      </c>
      <c r="AW83" s="1">
        <f t="shared" si="72"/>
        <v>0</v>
      </c>
      <c r="AX83" s="1">
        <f t="shared" si="73"/>
        <v>0</v>
      </c>
    </row>
    <row r="84" spans="1:53" x14ac:dyDescent="0.15">
      <c r="C84" s="7">
        <v>10</v>
      </c>
      <c r="D84" s="8">
        <v>20.383765586129002</v>
      </c>
      <c r="E84" s="10">
        <f t="shared" si="74"/>
        <v>25.100420716666701</v>
      </c>
      <c r="F84" s="7" t="s">
        <v>73</v>
      </c>
      <c r="G84" s="1">
        <v>11</v>
      </c>
      <c r="H84" s="9">
        <f t="shared" si="57"/>
        <v>20.383765586129002</v>
      </c>
      <c r="I84" s="9">
        <f t="shared" si="58"/>
        <v>293.53376558612899</v>
      </c>
      <c r="J84" s="9">
        <f t="shared" si="59"/>
        <v>0.20713263425377562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0.74426596867007322</v>
      </c>
      <c r="O84" s="9">
        <f t="shared" si="75"/>
        <v>0.56039189308789861</v>
      </c>
      <c r="P84" s="9">
        <f t="shared" si="62"/>
        <v>0.11607544902975664</v>
      </c>
      <c r="Q84" s="13">
        <f t="shared" si="63"/>
        <v>3.0179616747736726E-2</v>
      </c>
      <c r="R84" s="9">
        <f t="shared" si="64"/>
        <v>0.1355172</v>
      </c>
      <c r="S84" s="14">
        <f t="shared" si="65"/>
        <v>0.22269953000605625</v>
      </c>
      <c r="T84" s="2">
        <v>0.01</v>
      </c>
      <c r="U84" s="15">
        <f t="shared" si="66"/>
        <v>2.2269953000605626E-3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9.6769953000605639E-3</v>
      </c>
      <c r="AU84" s="9">
        <f t="shared" si="70"/>
        <v>52.122000000000007</v>
      </c>
      <c r="AV84" s="1">
        <f t="shared" si="71"/>
        <v>0.26</v>
      </c>
      <c r="AW84" s="1">
        <f t="shared" si="72"/>
        <v>0</v>
      </c>
      <c r="AX84" s="1">
        <f t="shared" si="73"/>
        <v>0</v>
      </c>
    </row>
    <row r="85" spans="1:53" x14ac:dyDescent="0.15">
      <c r="C85" s="7">
        <v>11</v>
      </c>
      <c r="D85" s="8">
        <v>15.1818588400333</v>
      </c>
      <c r="E85" s="10">
        <f t="shared" si="74"/>
        <v>20.383765586129002</v>
      </c>
      <c r="F85" s="7" t="s">
        <v>75</v>
      </c>
      <c r="G85" s="1">
        <v>12</v>
      </c>
      <c r="H85" s="9">
        <f t="shared" si="57"/>
        <v>15.1818588400333</v>
      </c>
      <c r="I85" s="9">
        <f t="shared" si="58"/>
        <v>288.33185884003331</v>
      </c>
      <c r="J85" s="9">
        <f t="shared" si="59"/>
        <v>0.11385317354681451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0.96553644405814198</v>
      </c>
      <c r="P85" s="9">
        <f t="shared" si="62"/>
        <v>0.1099293883311258</v>
      </c>
      <c r="Q85" s="13">
        <f t="shared" si="63"/>
        <v>2.8581640966092708E-2</v>
      </c>
      <c r="R85" s="9">
        <f t="shared" si="64"/>
        <v>0.1355172</v>
      </c>
      <c r="S85" s="14">
        <f t="shared" si="65"/>
        <v>0.21090784760969608</v>
      </c>
      <c r="T85" s="2">
        <v>0.01</v>
      </c>
      <c r="U85" s="15">
        <f t="shared" si="66"/>
        <v>2.1090784760969608E-3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9.5590784760969608E-3</v>
      </c>
      <c r="AU85" s="9">
        <f t="shared" si="70"/>
        <v>52.122000000000007</v>
      </c>
      <c r="AV85" s="1">
        <f t="shared" si="71"/>
        <v>0.26</v>
      </c>
      <c r="AW85" s="1">
        <f t="shared" si="72"/>
        <v>0</v>
      </c>
      <c r="AX85" s="1">
        <f t="shared" si="73"/>
        <v>0</v>
      </c>
      <c r="AY85" s="1">
        <f>SUM(AX74:AX85)</f>
        <v>0</v>
      </c>
    </row>
    <row r="86" spans="1:53" x14ac:dyDescent="0.15">
      <c r="C86" s="7">
        <v>12</v>
      </c>
      <c r="D86" s="8">
        <v>8.8535414140645194</v>
      </c>
      <c r="E86" s="10">
        <f t="shared" si="74"/>
        <v>15.1818588400333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10.2206871594839</v>
      </c>
      <c r="E90" s="7"/>
      <c r="F90" s="7"/>
      <c r="G90" s="1">
        <v>1</v>
      </c>
      <c r="H90" s="9">
        <f t="shared" ref="H90:H101" si="76">E91</f>
        <v>10.2206871594839</v>
      </c>
      <c r="I90" s="9">
        <f t="shared" ref="I90:I101" si="77">H90+273.15</f>
        <v>283.37068715948385</v>
      </c>
      <c r="J90" s="9">
        <f t="shared" ref="J90:J101" si="78">EXP(($C$16*(I90-$C$14))/($C$17*I90*$C$14))</f>
        <v>6.3034683633402047E-2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1.7945974430429563E-2</v>
      </c>
      <c r="Q90" s="13">
        <f t="shared" ref="Q90:Q101" si="82">P90*$B$76</f>
        <v>4.6659533519116869E-3</v>
      </c>
      <c r="R90" s="9">
        <f t="shared" ref="R90:R101" si="83">L90*$B$76</f>
        <v>7.4022000000000004E-2</v>
      </c>
      <c r="S90" s="14">
        <f t="shared" ref="S90:S101" si="84">Q90/R90</f>
        <v>6.3034683633402047E-2</v>
      </c>
      <c r="T90" s="2">
        <v>0.01</v>
      </c>
      <c r="U90" s="15">
        <f t="shared" ref="U90:U101" si="85">S90*T90</f>
        <v>6.3034683633402054E-4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6.1203468363340207E-3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8">
        <v>9.3678419604838705</v>
      </c>
      <c r="E91" s="10">
        <f t="shared" ref="E91:E102" si="95">D90</f>
        <v>10.2206871594839</v>
      </c>
      <c r="F91" s="7" t="s">
        <v>73</v>
      </c>
      <c r="G91" s="1">
        <v>2</v>
      </c>
      <c r="H91" s="9">
        <f t="shared" si="76"/>
        <v>9.3678419604838705</v>
      </c>
      <c r="I91" s="9">
        <f t="shared" si="77"/>
        <v>282.51784196048385</v>
      </c>
      <c r="J91" s="9">
        <f t="shared" si="78"/>
        <v>5.6824052546048325E-2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0.55145402556957046</v>
      </c>
      <c r="P91" s="9">
        <f t="shared" si="81"/>
        <v>3.1335852525695151E-2</v>
      </c>
      <c r="Q91" s="13">
        <f t="shared" si="82"/>
        <v>8.1473216566807401E-3</v>
      </c>
      <c r="R91" s="9">
        <f t="shared" si="83"/>
        <v>7.4022000000000004E-2</v>
      </c>
      <c r="S91" s="14">
        <f t="shared" si="84"/>
        <v>0.1100662189170887</v>
      </c>
      <c r="T91" s="2">
        <v>0.01</v>
      </c>
      <c r="U91" s="15">
        <f t="shared" si="85"/>
        <v>1.1006621891708872E-3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6.590662189170887E-3</v>
      </c>
      <c r="AU91" s="9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12.8881236836786</v>
      </c>
      <c r="E92" s="10">
        <f t="shared" si="95"/>
        <v>9.3678419604838705</v>
      </c>
      <c r="F92" s="7" t="s">
        <v>73</v>
      </c>
      <c r="G92" s="1">
        <v>3</v>
      </c>
      <c r="H92" s="9">
        <f t="shared" si="76"/>
        <v>12.8881236836786</v>
      </c>
      <c r="I92" s="9">
        <f t="shared" si="77"/>
        <v>286.03812368367858</v>
      </c>
      <c r="J92" s="9">
        <f t="shared" si="78"/>
        <v>8.6844009783939288E-2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0.80481817304387537</v>
      </c>
      <c r="P92" s="9">
        <f t="shared" si="81"/>
        <v>6.989363729411445E-2</v>
      </c>
      <c r="Q92" s="13">
        <f t="shared" si="82"/>
        <v>1.8172345696469756E-2</v>
      </c>
      <c r="R92" s="9">
        <f t="shared" si="83"/>
        <v>7.4022000000000004E-2</v>
      </c>
      <c r="S92" s="14">
        <f t="shared" si="84"/>
        <v>0.2454992528771143</v>
      </c>
      <c r="T92" s="2">
        <v>0.01</v>
      </c>
      <c r="U92" s="15">
        <f t="shared" si="85"/>
        <v>2.4549925287711432E-3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7.9449925287711429E-3</v>
      </c>
      <c r="AU92" s="9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8">
        <v>15.746090764419399</v>
      </c>
      <c r="E93" s="10">
        <f t="shared" si="95"/>
        <v>12.8881236836786</v>
      </c>
      <c r="F93" s="7" t="s">
        <v>73</v>
      </c>
      <c r="G93" s="1">
        <v>4</v>
      </c>
      <c r="H93" s="9">
        <f t="shared" si="76"/>
        <v>15.746090764419399</v>
      </c>
      <c r="I93" s="9">
        <f t="shared" si="77"/>
        <v>288.8960907644194</v>
      </c>
      <c r="J93" s="9">
        <f t="shared" si="78"/>
        <v>0.12161537012080305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1.0196245357497611</v>
      </c>
      <c r="P93" s="9">
        <f t="shared" si="81"/>
        <v>0.12400201529945917</v>
      </c>
      <c r="Q93" s="13">
        <f t="shared" si="82"/>
        <v>3.2240523977859384E-2</v>
      </c>
      <c r="R93" s="9">
        <f t="shared" si="83"/>
        <v>7.4022000000000004E-2</v>
      </c>
      <c r="S93" s="14">
        <f t="shared" si="84"/>
        <v>0.43555326764825836</v>
      </c>
      <c r="T93" s="2">
        <v>0.01</v>
      </c>
      <c r="U93" s="15">
        <f t="shared" si="85"/>
        <v>4.355532676482584E-3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1.4305532676482585E-2</v>
      </c>
      <c r="AU93" s="9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8">
        <v>17.713321226333299</v>
      </c>
      <c r="E94" s="10">
        <f t="shared" si="95"/>
        <v>15.746090764419399</v>
      </c>
      <c r="F94" s="7" t="s">
        <v>73</v>
      </c>
      <c r="G94" s="1">
        <v>5</v>
      </c>
      <c r="H94" s="9">
        <f t="shared" si="76"/>
        <v>17.713321226333299</v>
      </c>
      <c r="I94" s="9">
        <f t="shared" si="77"/>
        <v>290.86332122633326</v>
      </c>
      <c r="J94" s="9">
        <f t="shared" si="78"/>
        <v>0.1527517068978603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0.85084139442778683</v>
      </c>
      <c r="O94" s="9">
        <f t="shared" si="96"/>
        <v>0.329481126022515</v>
      </c>
      <c r="P94" s="9">
        <f t="shared" si="81"/>
        <v>5.0328804390568187E-2</v>
      </c>
      <c r="Q94" s="13">
        <f t="shared" si="82"/>
        <v>1.3085489141547729E-2</v>
      </c>
      <c r="R94" s="9">
        <f t="shared" si="83"/>
        <v>7.4022000000000004E-2</v>
      </c>
      <c r="S94" s="14">
        <f t="shared" si="84"/>
        <v>0.17677837861105791</v>
      </c>
      <c r="T94" s="2">
        <v>0.01</v>
      </c>
      <c r="U94" s="15">
        <f t="shared" si="85"/>
        <v>1.7677837861105792E-3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1.1717783786110578E-2</v>
      </c>
      <c r="AU94" s="9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8">
        <v>22.930371435806499</v>
      </c>
      <c r="E95" s="10">
        <f t="shared" si="95"/>
        <v>17.713321226333299</v>
      </c>
      <c r="F95" s="7" t="s">
        <v>75</v>
      </c>
      <c r="G95" s="1">
        <v>6</v>
      </c>
      <c r="H95" s="9">
        <f t="shared" si="76"/>
        <v>22.930371435806499</v>
      </c>
      <c r="I95" s="9">
        <f t="shared" si="77"/>
        <v>296.08037143580646</v>
      </c>
      <c r="J95" s="9">
        <f t="shared" si="78"/>
        <v>0.27552121100411242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0.56385232163194676</v>
      </c>
      <c r="P95" s="9">
        <f t="shared" si="81"/>
        <v>0.15535327448351427</v>
      </c>
      <c r="Q95" s="13">
        <f t="shared" si="82"/>
        <v>4.0391851365713709E-2</v>
      </c>
      <c r="R95" s="9">
        <f t="shared" si="83"/>
        <v>7.4022000000000004E-2</v>
      </c>
      <c r="S95" s="14">
        <f t="shared" si="84"/>
        <v>0.54567360197932646</v>
      </c>
      <c r="T95" s="2">
        <v>0.01</v>
      </c>
      <c r="U95" s="15">
        <f t="shared" si="85"/>
        <v>5.4567360197932645E-3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1.5406736019793265E-2</v>
      </c>
      <c r="AU95" s="9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8">
        <v>25.630779558</v>
      </c>
      <c r="E96" s="10">
        <f t="shared" si="95"/>
        <v>22.930371435806499</v>
      </c>
      <c r="F96" s="7" t="s">
        <v>73</v>
      </c>
      <c r="G96" s="1">
        <v>7</v>
      </c>
      <c r="H96" s="9">
        <f t="shared" si="76"/>
        <v>25.630779558</v>
      </c>
      <c r="I96" s="9">
        <f t="shared" si="77"/>
        <v>298.78077955799995</v>
      </c>
      <c r="J96" s="9">
        <f t="shared" si="78"/>
        <v>0.37088348165024104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0.69319904714843261</v>
      </c>
      <c r="P96" s="9">
        <f t="shared" si="81"/>
        <v>0.2570960760830403</v>
      </c>
      <c r="Q96" s="13">
        <f t="shared" si="82"/>
        <v>6.6844979781590486E-2</v>
      </c>
      <c r="R96" s="9">
        <f t="shared" si="83"/>
        <v>7.4022000000000004E-2</v>
      </c>
      <c r="S96" s="14">
        <f t="shared" si="84"/>
        <v>0.90304206562360489</v>
      </c>
      <c r="T96" s="2">
        <v>0.01</v>
      </c>
      <c r="U96" s="15">
        <f t="shared" si="85"/>
        <v>9.0304206562360489E-3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2.3930420656236052E-2</v>
      </c>
      <c r="AU96" s="9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8">
        <v>27.3893157974194</v>
      </c>
      <c r="E97" s="10">
        <f t="shared" si="95"/>
        <v>25.630779558</v>
      </c>
      <c r="F97" s="7" t="s">
        <v>73</v>
      </c>
      <c r="G97" s="1">
        <v>8</v>
      </c>
      <c r="H97" s="9">
        <f t="shared" si="76"/>
        <v>27.3893157974194</v>
      </c>
      <c r="I97" s="9">
        <f t="shared" si="77"/>
        <v>300.53931579741936</v>
      </c>
      <c r="J97" s="9">
        <f t="shared" si="78"/>
        <v>0.44879735364901541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0.72080297106539226</v>
      </c>
      <c r="P97" s="9">
        <f t="shared" si="81"/>
        <v>0.32349446591649589</v>
      </c>
      <c r="Q97" s="13">
        <f t="shared" si="82"/>
        <v>8.4108561138288934E-2</v>
      </c>
      <c r="R97" s="9">
        <f t="shared" si="83"/>
        <v>7.4022000000000004E-2</v>
      </c>
      <c r="S97" s="14">
        <f t="shared" si="84"/>
        <v>1.1362643692184611</v>
      </c>
      <c r="T97" s="2">
        <v>0.01</v>
      </c>
      <c r="U97" s="15">
        <f t="shared" si="85"/>
        <v>1.136264369218461E-2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2.626264369218461E-2</v>
      </c>
      <c r="AU97" s="9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8">
        <v>27.457934495483901</v>
      </c>
      <c r="E98" s="10">
        <f t="shared" si="95"/>
        <v>27.3893157974194</v>
      </c>
      <c r="F98" s="7" t="s">
        <v>73</v>
      </c>
      <c r="G98" s="1">
        <v>9</v>
      </c>
      <c r="H98" s="9">
        <f t="shared" si="76"/>
        <v>27.457934495483901</v>
      </c>
      <c r="I98" s="9">
        <f t="shared" si="77"/>
        <v>300.6079344954839</v>
      </c>
      <c r="J98" s="9">
        <f t="shared" si="78"/>
        <v>0.45212865295290999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0.68200850514889633</v>
      </c>
      <c r="P98" s="9">
        <f t="shared" si="81"/>
        <v>0.30835558673539826</v>
      </c>
      <c r="Q98" s="13">
        <f t="shared" si="82"/>
        <v>8.0172452551203546E-2</v>
      </c>
      <c r="R98" s="9">
        <f t="shared" si="83"/>
        <v>7.4022000000000004E-2</v>
      </c>
      <c r="S98" s="14">
        <f t="shared" si="84"/>
        <v>1.0830895213747742</v>
      </c>
      <c r="T98" s="2">
        <v>0.01</v>
      </c>
      <c r="U98" s="15">
        <f t="shared" si="85"/>
        <v>1.0830895213747742E-2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2.0780895213747742E-2</v>
      </c>
      <c r="AU98" s="9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8">
        <v>25.100420716666701</v>
      </c>
      <c r="E99" s="10">
        <f t="shared" si="95"/>
        <v>27.457934495483901</v>
      </c>
      <c r="F99" s="7" t="s">
        <v>73</v>
      </c>
      <c r="G99" s="1">
        <v>10</v>
      </c>
      <c r="H99" s="9">
        <f t="shared" si="76"/>
        <v>25.100420716666701</v>
      </c>
      <c r="I99" s="9">
        <f t="shared" si="77"/>
        <v>298.25042071666667</v>
      </c>
      <c r="J99" s="9">
        <f t="shared" si="78"/>
        <v>0.35000175157026259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0.65835291841349819</v>
      </c>
      <c r="P99" s="9">
        <f t="shared" si="81"/>
        <v>0.23042467459611854</v>
      </c>
      <c r="Q99" s="13">
        <f t="shared" si="82"/>
        <v>5.9910415394990819E-2</v>
      </c>
      <c r="R99" s="9">
        <f t="shared" si="83"/>
        <v>7.4022000000000004E-2</v>
      </c>
      <c r="S99" s="14">
        <f t="shared" si="84"/>
        <v>0.80935958762247462</v>
      </c>
      <c r="T99" s="2">
        <v>0.01</v>
      </c>
      <c r="U99" s="15">
        <f t="shared" si="85"/>
        <v>8.0935958762247458E-3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1.8043595876224745E-2</v>
      </c>
      <c r="AU99" s="9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8">
        <v>20.383765586129002</v>
      </c>
      <c r="E100" s="10">
        <f t="shared" si="95"/>
        <v>25.100420716666701</v>
      </c>
      <c r="F100" s="7" t="s">
        <v>73</v>
      </c>
      <c r="G100" s="1">
        <v>11</v>
      </c>
      <c r="H100" s="9">
        <f t="shared" si="76"/>
        <v>20.383765586129002</v>
      </c>
      <c r="I100" s="9">
        <f t="shared" si="77"/>
        <v>293.53376558612899</v>
      </c>
      <c r="J100" s="9">
        <f t="shared" si="78"/>
        <v>0.20713263425377562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0.40653183162651069</v>
      </c>
      <c r="O100" s="9">
        <f t="shared" si="96"/>
        <v>0.30609641219086897</v>
      </c>
      <c r="P100" s="9">
        <f t="shared" si="81"/>
        <v>6.340255619272421E-2</v>
      </c>
      <c r="Q100" s="13">
        <f t="shared" si="82"/>
        <v>1.6484664610108297E-2</v>
      </c>
      <c r="R100" s="9">
        <f t="shared" si="83"/>
        <v>7.4022000000000004E-2</v>
      </c>
      <c r="S100" s="14">
        <f t="shared" si="84"/>
        <v>0.22269953000605625</v>
      </c>
      <c r="T100" s="2">
        <v>0.01</v>
      </c>
      <c r="U100" s="15">
        <f t="shared" si="85"/>
        <v>2.2269953000605626E-3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7.7169953000605631E-3</v>
      </c>
      <c r="AU100" s="9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8">
        <v>15.1818588400333</v>
      </c>
      <c r="E101" s="10">
        <f t="shared" si="95"/>
        <v>20.383765586129002</v>
      </c>
      <c r="F101" s="7" t="s">
        <v>75</v>
      </c>
      <c r="G101" s="1">
        <v>12</v>
      </c>
      <c r="H101" s="9">
        <f t="shared" si="76"/>
        <v>15.1818588400333</v>
      </c>
      <c r="I101" s="9">
        <f t="shared" si="77"/>
        <v>288.33185884003331</v>
      </c>
      <c r="J101" s="9">
        <f t="shared" si="78"/>
        <v>0.11385317354681451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0.52739385599814481</v>
      </c>
      <c r="P101" s="9">
        <f t="shared" si="81"/>
        <v>6.0045464214480482E-2</v>
      </c>
      <c r="Q101" s="13">
        <f t="shared" si="82"/>
        <v>1.5611820695764925E-2</v>
      </c>
      <c r="R101" s="9">
        <f t="shared" si="83"/>
        <v>7.4022000000000004E-2</v>
      </c>
      <c r="S101" s="14">
        <f t="shared" si="84"/>
        <v>0.21090784760969608</v>
      </c>
      <c r="T101" s="2">
        <v>0.01</v>
      </c>
      <c r="U101" s="15">
        <f t="shared" si="85"/>
        <v>2.1090784760969608E-3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7.5990784760969609E-3</v>
      </c>
      <c r="AU101" s="9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8">
        <v>8.8535414140645194</v>
      </c>
      <c r="E102" s="10">
        <f t="shared" si="95"/>
        <v>15.1818588400333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Z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75" style="1" customWidth="1"/>
    <col min="32" max="32" width="23.125" style="1" customWidth="1"/>
    <col min="33" max="33" width="12.8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285.76100000000002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143.05964383561599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4403.50090073505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AV38+AV53+AY85+AY101+BB101+AG69</f>
        <v>129458070.13807084</v>
      </c>
      <c r="J14" s="6" t="s">
        <v>21</v>
      </c>
      <c r="K14" s="6">
        <f>I14/(10000*1000)</f>
        <v>12.945807013807084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64183991.780822001</v>
      </c>
      <c r="J15" s="6" t="s">
        <v>21</v>
      </c>
      <c r="K15" s="6">
        <f>I15/(10000*1000)</f>
        <v>6.4183991780822005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12.945807013807084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8">
        <v>7.2450403353225798</v>
      </c>
      <c r="E27" s="7"/>
      <c r="F27" s="7"/>
      <c r="G27" s="1">
        <v>1</v>
      </c>
      <c r="H27" s="9">
        <f t="shared" ref="H27:H38" si="0">E28</f>
        <v>7.2450403353225798</v>
      </c>
      <c r="I27" s="9">
        <f t="shared" ref="I27:I38" si="1">H27+273.15</f>
        <v>280.39504033532256</v>
      </c>
      <c r="J27" s="9">
        <f t="shared" ref="J27:J38" si="2">EXP(($C$16*(I27-$C$14))/($C$17*I27*$C$14))</f>
        <v>4.377394319268002E-2</v>
      </c>
      <c r="K27" s="9">
        <f t="shared" ref="K27:K38" si="3">$B$27/12</f>
        <v>108.81258333333334</v>
      </c>
      <c r="L27" s="9">
        <f t="shared" ref="L27:L38" si="4">K27*$B$28/100</f>
        <v>1.0881258333333335</v>
      </c>
      <c r="M27" s="1" t="s">
        <v>73</v>
      </c>
      <c r="O27" s="9">
        <f>L27</f>
        <v>1.0881258333333335</v>
      </c>
      <c r="P27" s="9">
        <f t="shared" ref="P27:P38" si="5">O27*J27</f>
        <v>4.7631558414820946E-2</v>
      </c>
      <c r="Q27" s="13">
        <f t="shared" ref="Q27:Q38" si="6">P27*$B$29</f>
        <v>5.715787009778513E-3</v>
      </c>
      <c r="R27" s="9">
        <f t="shared" ref="R27:R38" si="7">L27*$B$29</f>
        <v>0.1305751</v>
      </c>
      <c r="S27" s="14">
        <f t="shared" ref="S27:S38" si="8">Q27/R27</f>
        <v>4.377394319268002E-2</v>
      </c>
      <c r="T27" s="2">
        <v>0.01</v>
      </c>
      <c r="U27" s="15">
        <f t="shared" ref="U27:U38" si="9">S27*T27</f>
        <v>4.3773943192680024E-4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2.2337739431926799E-2</v>
      </c>
      <c r="AR27" s="9">
        <f t="shared" ref="AR27:AR38" si="15">$B$27/12</f>
        <v>108.81258333333334</v>
      </c>
      <c r="AS27" s="1">
        <f t="shared" ref="AS27:AS38" si="16">$B$29</f>
        <v>0.12</v>
      </c>
      <c r="AT27" s="1">
        <f>$E$2/12</f>
        <v>23.813416666666669</v>
      </c>
      <c r="AU27" s="1">
        <f t="shared" ref="AU27:AU38" si="17">AT27*10000*AS27*0.67*AR27*AQ27</f>
        <v>46536.755498207429</v>
      </c>
    </row>
    <row r="28" spans="1:47" x14ac:dyDescent="0.15">
      <c r="A28" s="1" t="s">
        <v>74</v>
      </c>
      <c r="B28" s="1">
        <v>1</v>
      </c>
      <c r="C28" s="7">
        <v>1</v>
      </c>
      <c r="D28" s="8">
        <v>6.6474343383548398</v>
      </c>
      <c r="E28" s="10">
        <f t="shared" ref="E28:E39" si="18">D27</f>
        <v>7.2450403353225798</v>
      </c>
      <c r="F28" s="7" t="s">
        <v>73</v>
      </c>
      <c r="G28" s="1">
        <v>2</v>
      </c>
      <c r="H28" s="9">
        <f t="shared" si="0"/>
        <v>6.6474343383548398</v>
      </c>
      <c r="I28" s="9">
        <f t="shared" si="1"/>
        <v>279.79743433835483</v>
      </c>
      <c r="J28" s="9">
        <f t="shared" si="2"/>
        <v>4.0644792460322501E-2</v>
      </c>
      <c r="K28" s="9">
        <f t="shared" si="3"/>
        <v>108.81258333333334</v>
      </c>
      <c r="L28" s="9">
        <f t="shared" si="4"/>
        <v>1.0881258333333335</v>
      </c>
      <c r="M28" s="1" t="s">
        <v>73</v>
      </c>
      <c r="O28" s="9">
        <f t="shared" ref="O28:O38" si="19">L28+O27-P27-N28</f>
        <v>2.1286201082518459</v>
      </c>
      <c r="P28" s="9">
        <f t="shared" si="5"/>
        <v>8.6517322526765486E-2</v>
      </c>
      <c r="Q28" s="13">
        <f t="shared" si="6"/>
        <v>1.0382078703211858E-2</v>
      </c>
      <c r="R28" s="9">
        <f t="shared" si="7"/>
        <v>0.1305751</v>
      </c>
      <c r="S28" s="14">
        <f t="shared" si="8"/>
        <v>7.9510402084408571E-2</v>
      </c>
      <c r="T28" s="2">
        <v>0.01</v>
      </c>
      <c r="U28" s="15">
        <f t="shared" si="9"/>
        <v>7.9510402084408572E-4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2.2695104020844084E-2</v>
      </c>
      <c r="AR28" s="9">
        <f t="shared" si="15"/>
        <v>108.81258333333334</v>
      </c>
      <c r="AS28" s="1">
        <f t="shared" si="16"/>
        <v>0.12</v>
      </c>
      <c r="AT28" s="1">
        <f t="shared" ref="AT28:AT38" si="20">$E$2/12</f>
        <v>23.813416666666669</v>
      </c>
      <c r="AU28" s="1">
        <f t="shared" si="17"/>
        <v>47281.261832379787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10.047317883928599</v>
      </c>
      <c r="E29" s="10">
        <f t="shared" si="18"/>
        <v>6.6474343383548398</v>
      </c>
      <c r="F29" s="7" t="s">
        <v>73</v>
      </c>
      <c r="G29" s="1">
        <v>3</v>
      </c>
      <c r="H29" s="9">
        <f t="shared" si="0"/>
        <v>10.047317883928599</v>
      </c>
      <c r="I29" s="9">
        <f t="shared" si="1"/>
        <v>283.19731788392858</v>
      </c>
      <c r="J29" s="9">
        <f t="shared" si="2"/>
        <v>6.1722593354376222E-2</v>
      </c>
      <c r="K29" s="9">
        <f t="shared" si="3"/>
        <v>108.81258333333334</v>
      </c>
      <c r="L29" s="9">
        <f t="shared" si="4"/>
        <v>1.0881258333333335</v>
      </c>
      <c r="M29" s="1" t="s">
        <v>73</v>
      </c>
      <c r="O29" s="9">
        <f t="shared" si="19"/>
        <v>3.1302286190584137</v>
      </c>
      <c r="P29" s="9">
        <f t="shared" si="5"/>
        <v>0.1932058281603731</v>
      </c>
      <c r="Q29" s="13">
        <f t="shared" si="6"/>
        <v>2.3184699379244771E-2</v>
      </c>
      <c r="R29" s="9">
        <f t="shared" si="7"/>
        <v>0.1305751</v>
      </c>
      <c r="S29" s="14">
        <f t="shared" si="8"/>
        <v>0.17755835055263042</v>
      </c>
      <c r="T29" s="2">
        <v>0.01</v>
      </c>
      <c r="U29" s="15">
        <f t="shared" si="9"/>
        <v>1.7755835055263043E-3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2.3675583505526305E-2</v>
      </c>
      <c r="AR29" s="9">
        <f t="shared" si="15"/>
        <v>108.81258333333334</v>
      </c>
      <c r="AS29" s="1">
        <f t="shared" si="16"/>
        <v>0.12</v>
      </c>
      <c r="AT29" s="1">
        <f t="shared" si="20"/>
        <v>23.813416666666669</v>
      </c>
      <c r="AU29" s="1">
        <f t="shared" si="17"/>
        <v>49323.91857429027</v>
      </c>
    </row>
    <row r="30" spans="1:47" x14ac:dyDescent="0.15">
      <c r="C30" s="7">
        <v>3</v>
      </c>
      <c r="D30" s="8">
        <v>15.1177907002258</v>
      </c>
      <c r="E30" s="10">
        <f t="shared" si="18"/>
        <v>10.047317883928599</v>
      </c>
      <c r="F30" s="7" t="s">
        <v>73</v>
      </c>
      <c r="G30" s="1">
        <v>4</v>
      </c>
      <c r="H30" s="9">
        <f t="shared" si="0"/>
        <v>15.1177907002258</v>
      </c>
      <c r="I30" s="9">
        <f t="shared" si="1"/>
        <v>288.26779070022576</v>
      </c>
      <c r="J30" s="9">
        <f t="shared" si="2"/>
        <v>0.11300186787193708</v>
      </c>
      <c r="K30" s="9">
        <f t="shared" si="3"/>
        <v>108.81258333333334</v>
      </c>
      <c r="L30" s="9">
        <f t="shared" si="4"/>
        <v>1.0881258333333335</v>
      </c>
      <c r="M30" s="1" t="s">
        <v>73</v>
      </c>
      <c r="O30" s="9">
        <f t="shared" si="19"/>
        <v>4.0251486242313739</v>
      </c>
      <c r="P30" s="9">
        <f t="shared" si="5"/>
        <v>0.45484931300030307</v>
      </c>
      <c r="Q30" s="13">
        <f t="shared" si="6"/>
        <v>5.4581917560036365E-2</v>
      </c>
      <c r="R30" s="9">
        <f t="shared" si="7"/>
        <v>0.1305751</v>
      </c>
      <c r="S30" s="14">
        <f t="shared" si="8"/>
        <v>0.4180116849233611</v>
      </c>
      <c r="T30" s="2">
        <v>0.01</v>
      </c>
      <c r="U30" s="15">
        <f t="shared" si="9"/>
        <v>4.1801168492336107E-3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3.3630116849233609E-2</v>
      </c>
      <c r="AR30" s="9">
        <f t="shared" si="15"/>
        <v>108.81258333333334</v>
      </c>
      <c r="AS30" s="1">
        <f t="shared" si="16"/>
        <v>0.12</v>
      </c>
      <c r="AT30" s="1">
        <f t="shared" si="20"/>
        <v>23.813416666666669</v>
      </c>
      <c r="AU30" s="1">
        <f t="shared" si="17"/>
        <v>70062.43984349021</v>
      </c>
    </row>
    <row r="31" spans="1:47" x14ac:dyDescent="0.15">
      <c r="C31" s="7">
        <v>4</v>
      </c>
      <c r="D31" s="8">
        <v>17.9081809953333</v>
      </c>
      <c r="E31" s="10">
        <f t="shared" si="18"/>
        <v>15.1177907002258</v>
      </c>
      <c r="F31" s="7" t="s">
        <v>73</v>
      </c>
      <c r="G31" s="1">
        <v>5</v>
      </c>
      <c r="H31" s="9">
        <f t="shared" si="0"/>
        <v>17.9081809953333</v>
      </c>
      <c r="I31" s="9">
        <f t="shared" si="1"/>
        <v>291.05818099533326</v>
      </c>
      <c r="J31" s="9">
        <f t="shared" si="2"/>
        <v>0.15621373759886956</v>
      </c>
      <c r="K31" s="9">
        <f t="shared" si="3"/>
        <v>108.81258333333334</v>
      </c>
      <c r="L31" s="9">
        <f t="shared" si="4"/>
        <v>1.0881258333333335</v>
      </c>
      <c r="M31" s="1" t="s">
        <v>75</v>
      </c>
      <c r="N31" s="9">
        <f>(O30-P30)*C22/100</f>
        <v>3.3917843456695169</v>
      </c>
      <c r="O31" s="9">
        <f t="shared" si="19"/>
        <v>1.2666407988948873</v>
      </c>
      <c r="P31" s="9">
        <f t="shared" si="5"/>
        <v>0.19786669339058843</v>
      </c>
      <c r="Q31" s="13">
        <f t="shared" si="6"/>
        <v>2.3744003206870611E-2</v>
      </c>
      <c r="R31" s="9">
        <f t="shared" si="7"/>
        <v>0.1305751</v>
      </c>
      <c r="S31" s="14">
        <f t="shared" si="8"/>
        <v>0.18184173863830555</v>
      </c>
      <c r="T31" s="2">
        <v>0.01</v>
      </c>
      <c r="U31" s="15">
        <f t="shared" si="9"/>
        <v>1.8184173863830554E-3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3.126841738638305E-2</v>
      </c>
      <c r="AR31" s="9">
        <f t="shared" si="15"/>
        <v>108.81258333333334</v>
      </c>
      <c r="AS31" s="1">
        <f t="shared" si="16"/>
        <v>0.12</v>
      </c>
      <c r="AT31" s="1">
        <f t="shared" si="20"/>
        <v>23.813416666666669</v>
      </c>
      <c r="AU31" s="1">
        <f t="shared" si="17"/>
        <v>65142.253949216654</v>
      </c>
    </row>
    <row r="32" spans="1:47" x14ac:dyDescent="0.15">
      <c r="C32" s="7">
        <v>5</v>
      </c>
      <c r="D32" s="8">
        <v>23.7562461777419</v>
      </c>
      <c r="E32" s="10">
        <f t="shared" si="18"/>
        <v>17.9081809953333</v>
      </c>
      <c r="F32" s="7" t="s">
        <v>75</v>
      </c>
      <c r="G32" s="1">
        <v>6</v>
      </c>
      <c r="H32" s="9">
        <f t="shared" si="0"/>
        <v>23.7562461777419</v>
      </c>
      <c r="I32" s="9">
        <f t="shared" si="1"/>
        <v>296.90624617774188</v>
      </c>
      <c r="J32" s="9">
        <f t="shared" si="2"/>
        <v>0.30191312709026774</v>
      </c>
      <c r="K32" s="9">
        <f t="shared" si="3"/>
        <v>108.81258333333334</v>
      </c>
      <c r="L32" s="9">
        <f t="shared" si="4"/>
        <v>1.0881258333333335</v>
      </c>
      <c r="M32" s="1" t="s">
        <v>73</v>
      </c>
      <c r="O32" s="9">
        <f t="shared" si="19"/>
        <v>2.1568999388376322</v>
      </c>
      <c r="P32" s="9">
        <f t="shared" si="5"/>
        <v>0.65119640535527679</v>
      </c>
      <c r="Q32" s="13">
        <f t="shared" si="6"/>
        <v>7.8143568642633207E-2</v>
      </c>
      <c r="R32" s="9">
        <f t="shared" si="7"/>
        <v>0.1305751</v>
      </c>
      <c r="S32" s="14">
        <f t="shared" si="8"/>
        <v>0.59845689294998206</v>
      </c>
      <c r="T32" s="2">
        <v>0.01</v>
      </c>
      <c r="U32" s="15">
        <f t="shared" si="9"/>
        <v>5.9845689294998209E-3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3.5434568929499817E-2</v>
      </c>
      <c r="AR32" s="9">
        <f t="shared" si="15"/>
        <v>108.81258333333334</v>
      </c>
      <c r="AS32" s="1">
        <f t="shared" si="16"/>
        <v>0.12</v>
      </c>
      <c r="AT32" s="1">
        <f t="shared" si="20"/>
        <v>23.813416666666669</v>
      </c>
      <c r="AU32" s="1">
        <f t="shared" si="17"/>
        <v>73821.698721206325</v>
      </c>
    </row>
    <row r="33" spans="1:48" x14ac:dyDescent="0.15">
      <c r="C33" s="7">
        <v>6</v>
      </c>
      <c r="D33" s="8">
        <v>26.724121575333299</v>
      </c>
      <c r="E33" s="10">
        <f t="shared" si="18"/>
        <v>23.7562461777419</v>
      </c>
      <c r="F33" s="7" t="s">
        <v>73</v>
      </c>
      <c r="G33" s="1">
        <v>7</v>
      </c>
      <c r="H33" s="9">
        <f t="shared" si="0"/>
        <v>26.724121575333299</v>
      </c>
      <c r="I33" s="9">
        <f t="shared" si="1"/>
        <v>299.87412157533328</v>
      </c>
      <c r="J33" s="9">
        <f t="shared" si="2"/>
        <v>0.41767573532397295</v>
      </c>
      <c r="K33" s="9">
        <f t="shared" si="3"/>
        <v>108.81258333333334</v>
      </c>
      <c r="L33" s="9">
        <f t="shared" si="4"/>
        <v>1.0881258333333335</v>
      </c>
      <c r="M33" s="1" t="s">
        <v>73</v>
      </c>
      <c r="O33" s="9">
        <f t="shared" si="19"/>
        <v>2.5938293668156884</v>
      </c>
      <c r="P33" s="9">
        <f t="shared" si="5"/>
        <v>1.0833795880896577</v>
      </c>
      <c r="Q33" s="13">
        <f t="shared" si="6"/>
        <v>0.13000555057075891</v>
      </c>
      <c r="R33" s="9">
        <f t="shared" si="7"/>
        <v>0.1305751</v>
      </c>
      <c r="S33" s="14">
        <f t="shared" si="8"/>
        <v>0.9956381467121902</v>
      </c>
      <c r="T33" s="2">
        <v>0.01</v>
      </c>
      <c r="U33" s="15">
        <f t="shared" si="9"/>
        <v>9.9563814671219022E-3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4.4856381467121904E-2</v>
      </c>
      <c r="AR33" s="9">
        <f t="shared" si="15"/>
        <v>108.81258333333334</v>
      </c>
      <c r="AS33" s="1">
        <f t="shared" si="16"/>
        <v>0.12</v>
      </c>
      <c r="AT33" s="1">
        <f t="shared" si="20"/>
        <v>23.813416666666669</v>
      </c>
      <c r="AU33" s="1">
        <f t="shared" si="17"/>
        <v>93450.389786810891</v>
      </c>
    </row>
    <row r="34" spans="1:48" x14ac:dyDescent="0.15">
      <c r="C34" s="7">
        <v>7</v>
      </c>
      <c r="D34" s="8">
        <v>29.976040678709701</v>
      </c>
      <c r="E34" s="10">
        <f t="shared" si="18"/>
        <v>26.724121575333299</v>
      </c>
      <c r="F34" s="7" t="s">
        <v>73</v>
      </c>
      <c r="G34" s="1">
        <v>8</v>
      </c>
      <c r="H34" s="9">
        <f t="shared" si="0"/>
        <v>29.976040678709701</v>
      </c>
      <c r="I34" s="9">
        <f t="shared" si="1"/>
        <v>303.12604067870967</v>
      </c>
      <c r="J34" s="9">
        <f t="shared" si="2"/>
        <v>0.59172221268351066</v>
      </c>
      <c r="K34" s="9">
        <f t="shared" si="3"/>
        <v>108.81258333333334</v>
      </c>
      <c r="L34" s="9">
        <f t="shared" si="4"/>
        <v>1.0881258333333335</v>
      </c>
      <c r="M34" s="1" t="s">
        <v>73</v>
      </c>
      <c r="O34" s="9">
        <f t="shared" si="19"/>
        <v>2.5985756120593644</v>
      </c>
      <c r="P34" s="9">
        <f t="shared" si="5"/>
        <v>1.5376349109931751</v>
      </c>
      <c r="Q34" s="13">
        <f t="shared" si="6"/>
        <v>0.18451618931918101</v>
      </c>
      <c r="R34" s="9">
        <f t="shared" si="7"/>
        <v>0.1305751</v>
      </c>
      <c r="S34" s="14">
        <f t="shared" si="8"/>
        <v>1.4131039479899385</v>
      </c>
      <c r="T34" s="2">
        <v>0.01</v>
      </c>
      <c r="U34" s="15">
        <f t="shared" si="9"/>
        <v>1.4131039479899386E-2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4.9031039479899383E-2</v>
      </c>
      <c r="AR34" s="9">
        <f t="shared" si="15"/>
        <v>108.81258333333334</v>
      </c>
      <c r="AS34" s="1">
        <f t="shared" si="16"/>
        <v>0.12</v>
      </c>
      <c r="AT34" s="1">
        <f t="shared" si="20"/>
        <v>23.813416666666669</v>
      </c>
      <c r="AU34" s="1">
        <f t="shared" si="17"/>
        <v>102147.55629380244</v>
      </c>
    </row>
    <row r="35" spans="1:48" x14ac:dyDescent="0.15">
      <c r="C35" s="7">
        <v>8</v>
      </c>
      <c r="D35" s="8">
        <v>30.165512902258101</v>
      </c>
      <c r="E35" s="10">
        <f t="shared" si="18"/>
        <v>29.976040678709701</v>
      </c>
      <c r="F35" s="7" t="s">
        <v>73</v>
      </c>
      <c r="G35" s="1">
        <v>9</v>
      </c>
      <c r="H35" s="9">
        <f t="shared" si="0"/>
        <v>30.165512902258101</v>
      </c>
      <c r="I35" s="9">
        <f t="shared" si="1"/>
        <v>303.31551290225809</v>
      </c>
      <c r="J35" s="9">
        <f t="shared" si="2"/>
        <v>0.60371515396101549</v>
      </c>
      <c r="K35" s="9">
        <f t="shared" si="3"/>
        <v>108.81258333333334</v>
      </c>
      <c r="L35" s="9">
        <f t="shared" si="4"/>
        <v>1.0881258333333335</v>
      </c>
      <c r="M35" s="1" t="s">
        <v>73</v>
      </c>
      <c r="O35" s="9">
        <f t="shared" si="19"/>
        <v>2.1490665343995232</v>
      </c>
      <c r="P35" s="9">
        <f t="shared" si="5"/>
        <v>1.2974240336874741</v>
      </c>
      <c r="Q35" s="13">
        <f t="shared" si="6"/>
        <v>0.15569088404249687</v>
      </c>
      <c r="R35" s="9">
        <f t="shared" si="7"/>
        <v>0.1305751</v>
      </c>
      <c r="S35" s="14">
        <f t="shared" si="8"/>
        <v>1.1923474233793185</v>
      </c>
      <c r="T35" s="2">
        <v>0.01</v>
      </c>
      <c r="U35" s="15">
        <f t="shared" si="9"/>
        <v>1.1923474233793186E-2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4.1373474233793187E-2</v>
      </c>
      <c r="AR35" s="9">
        <f t="shared" si="15"/>
        <v>108.81258333333334</v>
      </c>
      <c r="AS35" s="1">
        <f t="shared" si="16"/>
        <v>0.12</v>
      </c>
      <c r="AT35" s="1">
        <f t="shared" si="20"/>
        <v>23.813416666666669</v>
      </c>
      <c r="AU35" s="1">
        <f t="shared" si="17"/>
        <v>86194.364492295412</v>
      </c>
    </row>
    <row r="36" spans="1:48" x14ac:dyDescent="0.15">
      <c r="C36" s="7">
        <v>9</v>
      </c>
      <c r="D36" s="8">
        <v>25.160298381666699</v>
      </c>
      <c r="E36" s="10">
        <f t="shared" si="18"/>
        <v>30.165512902258101</v>
      </c>
      <c r="F36" s="7" t="s">
        <v>73</v>
      </c>
      <c r="G36" s="1">
        <v>10</v>
      </c>
      <c r="H36" s="9">
        <f t="shared" si="0"/>
        <v>25.160298381666699</v>
      </c>
      <c r="I36" s="9">
        <f t="shared" si="1"/>
        <v>298.31029838166666</v>
      </c>
      <c r="J36" s="9">
        <f t="shared" si="2"/>
        <v>0.35230279725341102</v>
      </c>
      <c r="K36" s="9">
        <f t="shared" si="3"/>
        <v>108.81258333333334</v>
      </c>
      <c r="L36" s="9">
        <f t="shared" si="4"/>
        <v>1.0881258333333335</v>
      </c>
      <c r="M36" s="1" t="s">
        <v>73</v>
      </c>
      <c r="O36" s="9">
        <f t="shared" si="19"/>
        <v>1.9397683340453828</v>
      </c>
      <c r="P36" s="9">
        <f t="shared" si="5"/>
        <v>0.68338581010777733</v>
      </c>
      <c r="Q36" s="13">
        <f t="shared" si="6"/>
        <v>8.2006297212933274E-2</v>
      </c>
      <c r="R36" s="9">
        <f t="shared" si="7"/>
        <v>0.1305751</v>
      </c>
      <c r="S36" s="14">
        <f t="shared" si="8"/>
        <v>0.62803932153169539</v>
      </c>
      <c r="T36" s="2">
        <v>0.01</v>
      </c>
      <c r="U36" s="15">
        <f t="shared" si="9"/>
        <v>6.2803932153169539E-3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3.5730393215316951E-2</v>
      </c>
      <c r="AR36" s="9">
        <f t="shared" si="15"/>
        <v>108.81258333333334</v>
      </c>
      <c r="AS36" s="1">
        <f t="shared" si="16"/>
        <v>0.12</v>
      </c>
      <c r="AT36" s="1">
        <f t="shared" si="20"/>
        <v>23.813416666666669</v>
      </c>
      <c r="AU36" s="1">
        <f t="shared" si="17"/>
        <v>74437.996646135449</v>
      </c>
    </row>
    <row r="37" spans="1:48" x14ac:dyDescent="0.15">
      <c r="C37" s="7">
        <v>10</v>
      </c>
      <c r="D37" s="8">
        <v>19.999190767741901</v>
      </c>
      <c r="E37" s="10">
        <f t="shared" si="18"/>
        <v>25.160298381666699</v>
      </c>
      <c r="F37" s="7" t="s">
        <v>73</v>
      </c>
      <c r="G37" s="1">
        <v>11</v>
      </c>
      <c r="H37" s="9">
        <f t="shared" si="0"/>
        <v>19.999190767741901</v>
      </c>
      <c r="I37" s="9">
        <f t="shared" si="1"/>
        <v>293.14919076774186</v>
      </c>
      <c r="J37" s="9">
        <f t="shared" si="2"/>
        <v>0.19831233664943565</v>
      </c>
      <c r="K37" s="9">
        <f t="shared" si="3"/>
        <v>108.81258333333334</v>
      </c>
      <c r="L37" s="9">
        <f t="shared" si="4"/>
        <v>1.0881258333333335</v>
      </c>
      <c r="M37" s="1" t="s">
        <v>75</v>
      </c>
      <c r="N37" s="9">
        <f>(O36-P36)*C22/100</f>
        <v>1.1935633977407254</v>
      </c>
      <c r="O37" s="9">
        <f t="shared" si="19"/>
        <v>1.1509449595302135</v>
      </c>
      <c r="P37" s="9">
        <f t="shared" si="5"/>
        <v>0.22824658427932679</v>
      </c>
      <c r="Q37" s="13">
        <f t="shared" si="6"/>
        <v>2.7389590113519213E-2</v>
      </c>
      <c r="R37" s="9">
        <f t="shared" si="7"/>
        <v>0.1305751</v>
      </c>
      <c r="S37" s="14">
        <f t="shared" si="8"/>
        <v>0.20976120342637466</v>
      </c>
      <c r="T37" s="2">
        <v>0.01</v>
      </c>
      <c r="U37" s="15">
        <f t="shared" si="9"/>
        <v>2.0976120342637468E-3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2.3997612034263746E-2</v>
      </c>
      <c r="AR37" s="9">
        <f t="shared" si="15"/>
        <v>108.81258333333334</v>
      </c>
      <c r="AS37" s="1">
        <f t="shared" si="16"/>
        <v>0.12</v>
      </c>
      <c r="AT37" s="1">
        <f t="shared" si="20"/>
        <v>23.813416666666669</v>
      </c>
      <c r="AU37" s="1">
        <f t="shared" si="17"/>
        <v>49994.808435413921</v>
      </c>
    </row>
    <row r="38" spans="1:48" x14ac:dyDescent="0.15">
      <c r="C38" s="7">
        <v>11</v>
      </c>
      <c r="D38" s="8">
        <v>14.393029200833301</v>
      </c>
      <c r="E38" s="10">
        <f t="shared" si="18"/>
        <v>19.999190767741901</v>
      </c>
      <c r="F38" s="7" t="s">
        <v>75</v>
      </c>
      <c r="G38" s="1">
        <v>12</v>
      </c>
      <c r="H38" s="9">
        <f t="shared" si="0"/>
        <v>14.393029200833301</v>
      </c>
      <c r="I38" s="9">
        <f t="shared" si="1"/>
        <v>287.5430292008333</v>
      </c>
      <c r="J38" s="9">
        <f t="shared" si="2"/>
        <v>0.10377951579701772</v>
      </c>
      <c r="K38" s="9">
        <f t="shared" si="3"/>
        <v>108.81258333333334</v>
      </c>
      <c r="L38" s="9">
        <f t="shared" si="4"/>
        <v>1.0881258333333335</v>
      </c>
      <c r="M38" s="1" t="s">
        <v>73</v>
      </c>
      <c r="O38" s="9">
        <f t="shared" si="19"/>
        <v>2.0108242085842205</v>
      </c>
      <c r="P38" s="9">
        <f t="shared" si="5"/>
        <v>0.20868236271979176</v>
      </c>
      <c r="Q38" s="13">
        <f t="shared" si="6"/>
        <v>2.504188352637501E-2</v>
      </c>
      <c r="R38" s="9">
        <f t="shared" si="7"/>
        <v>0.1305751</v>
      </c>
      <c r="S38" s="14">
        <f t="shared" si="8"/>
        <v>0.1917814615985361</v>
      </c>
      <c r="T38" s="2">
        <v>0.01</v>
      </c>
      <c r="U38" s="15">
        <f t="shared" si="9"/>
        <v>1.9178146159853609E-3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2.381781461598536E-2</v>
      </c>
      <c r="AR38" s="9">
        <f t="shared" si="15"/>
        <v>108.81258333333334</v>
      </c>
      <c r="AS38" s="1">
        <f t="shared" si="16"/>
        <v>0.12</v>
      </c>
      <c r="AT38" s="1">
        <f t="shared" si="20"/>
        <v>23.813416666666669</v>
      </c>
      <c r="AU38" s="1">
        <f t="shared" si="17"/>
        <v>49620.232103769944</v>
      </c>
      <c r="AV38" s="1">
        <f>SUM(AU27:AU38)</f>
        <v>808013.67617701867</v>
      </c>
    </row>
    <row r="39" spans="1:48" x14ac:dyDescent="0.15">
      <c r="C39" s="7">
        <v>12</v>
      </c>
      <c r="D39" s="8">
        <v>7.2447765967741899</v>
      </c>
      <c r="E39" s="10">
        <f t="shared" si="18"/>
        <v>14.393029200833301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7.2450403353225798</v>
      </c>
      <c r="E42" s="7"/>
      <c r="F42" s="7"/>
      <c r="G42" s="1">
        <v>1</v>
      </c>
      <c r="H42" s="9">
        <f t="shared" ref="H42:H53" si="21">E43</f>
        <v>7.2450403353225798</v>
      </c>
      <c r="I42" s="9">
        <f t="shared" ref="I42:I53" si="22">H42+273.15</f>
        <v>280.39504033532256</v>
      </c>
      <c r="J42" s="9">
        <f t="shared" ref="J42:J53" si="23">EXP(($C$16*(I42-$C$14))/($C$17*I42*$C$14))</f>
        <v>4.377394319268002E-2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3.3745788785811952E-3</v>
      </c>
      <c r="Q42" s="13">
        <f t="shared" ref="Q42:Q53" si="27">P42*$B$44</f>
        <v>4.3869525421555541E-4</v>
      </c>
      <c r="R42" s="9">
        <f t="shared" ref="R42:R53" si="28">L42*$B$44</f>
        <v>1.0021835416666666E-2</v>
      </c>
      <c r="S42" s="14">
        <f t="shared" ref="S42:S53" si="29">Q42/R42</f>
        <v>4.3773943192680027E-2</v>
      </c>
      <c r="T42" s="2">
        <v>0.01</v>
      </c>
      <c r="U42" s="15">
        <f t="shared" ref="U42:U53" si="30">S42*T42</f>
        <v>4.3773943192680029E-4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1.5237739431926802E-2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11.921636986301332</v>
      </c>
      <c r="AU42" s="1">
        <f t="shared" ref="AU42:AU53" si="37">AT42*10000*AS42*0.67*AR42*AQ42</f>
        <v>1219.7715656106534</v>
      </c>
    </row>
    <row r="43" spans="1:48" x14ac:dyDescent="0.15">
      <c r="A43" s="1" t="s">
        <v>74</v>
      </c>
      <c r="B43" s="1">
        <v>1</v>
      </c>
      <c r="C43" s="7">
        <v>1</v>
      </c>
      <c r="D43" s="8">
        <v>6.6474343383548398</v>
      </c>
      <c r="E43" s="10">
        <f t="shared" ref="E43:E54" si="38">D42</f>
        <v>7.2450403353225798</v>
      </c>
      <c r="F43" s="7" t="s">
        <v>73</v>
      </c>
      <c r="G43" s="1">
        <v>2</v>
      </c>
      <c r="H43" s="9">
        <f t="shared" si="21"/>
        <v>6.6474343383548398</v>
      </c>
      <c r="I43" s="9">
        <f t="shared" si="22"/>
        <v>279.79743433835483</v>
      </c>
      <c r="J43" s="9">
        <f t="shared" si="23"/>
        <v>4.0644792460322501E-2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0.15080750445475213</v>
      </c>
      <c r="P43" s="9">
        <f t="shared" si="26"/>
        <v>6.1295397200225614E-3</v>
      </c>
      <c r="Q43" s="13">
        <f t="shared" si="27"/>
        <v>7.9684016360293301E-4</v>
      </c>
      <c r="R43" s="9">
        <f t="shared" si="28"/>
        <v>1.0021835416666666E-2</v>
      </c>
      <c r="S43" s="14">
        <f t="shared" si="29"/>
        <v>7.9510402084408571E-2</v>
      </c>
      <c r="T43" s="2">
        <v>0.01</v>
      </c>
      <c r="U43" s="15">
        <f t="shared" si="30"/>
        <v>7.9510402084408572E-4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1.5595104020844087E-2</v>
      </c>
      <c r="AR43" s="9">
        <f t="shared" si="34"/>
        <v>7.7091041666666671</v>
      </c>
      <c r="AS43" s="1">
        <f t="shared" si="35"/>
        <v>0.13</v>
      </c>
      <c r="AT43" s="1">
        <f t="shared" si="36"/>
        <v>11.921636986301332</v>
      </c>
      <c r="AU43" s="1">
        <f t="shared" si="37"/>
        <v>1248.3783787186476</v>
      </c>
    </row>
    <row r="44" spans="1:48" x14ac:dyDescent="0.15">
      <c r="A44" s="1" t="s">
        <v>37</v>
      </c>
      <c r="B44" s="1">
        <f>I5</f>
        <v>0.13</v>
      </c>
      <c r="C44" s="7">
        <v>2</v>
      </c>
      <c r="D44" s="8">
        <v>10.047317883928599</v>
      </c>
      <c r="E44" s="10">
        <f t="shared" si="38"/>
        <v>6.6474343383548398</v>
      </c>
      <c r="F44" s="7" t="s">
        <v>73</v>
      </c>
      <c r="G44" s="1">
        <v>3</v>
      </c>
      <c r="H44" s="9">
        <f t="shared" si="21"/>
        <v>10.047317883928599</v>
      </c>
      <c r="I44" s="9">
        <f t="shared" si="22"/>
        <v>283.19731788392858</v>
      </c>
      <c r="J44" s="9">
        <f t="shared" si="23"/>
        <v>6.1722593354376222E-2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0.22176900640139624</v>
      </c>
      <c r="P44" s="9">
        <f t="shared" si="26"/>
        <v>1.3688158200717438E-2</v>
      </c>
      <c r="Q44" s="13">
        <f t="shared" si="27"/>
        <v>1.779460566093267E-3</v>
      </c>
      <c r="R44" s="9">
        <f t="shared" si="28"/>
        <v>1.0021835416666666E-2</v>
      </c>
      <c r="S44" s="14">
        <f t="shared" si="29"/>
        <v>0.17755835055263042</v>
      </c>
      <c r="T44" s="2">
        <v>0.01</v>
      </c>
      <c r="U44" s="15">
        <f t="shared" si="30"/>
        <v>1.7755835055263043E-3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1.6575583505526306E-2</v>
      </c>
      <c r="AR44" s="9">
        <f t="shared" si="34"/>
        <v>7.7091041666666671</v>
      </c>
      <c r="AS44" s="1">
        <f t="shared" si="35"/>
        <v>0.13</v>
      </c>
      <c r="AT44" s="1">
        <f t="shared" si="36"/>
        <v>11.921636986301332</v>
      </c>
      <c r="AU44" s="1">
        <f t="shared" si="37"/>
        <v>1326.8651517352623</v>
      </c>
    </row>
    <row r="45" spans="1:48" x14ac:dyDescent="0.15">
      <c r="C45" s="7">
        <v>3</v>
      </c>
      <c r="D45" s="8">
        <v>15.1177907002258</v>
      </c>
      <c r="E45" s="10">
        <f t="shared" si="38"/>
        <v>10.047317883928599</v>
      </c>
      <c r="F45" s="7" t="s">
        <v>73</v>
      </c>
      <c r="G45" s="1">
        <v>4</v>
      </c>
      <c r="H45" s="9">
        <f t="shared" si="21"/>
        <v>15.1177907002258</v>
      </c>
      <c r="I45" s="9">
        <f t="shared" si="22"/>
        <v>288.26779070022576</v>
      </c>
      <c r="J45" s="9">
        <f t="shared" si="23"/>
        <v>0.11300186787193708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0.28517188986734543</v>
      </c>
      <c r="P45" s="9">
        <f t="shared" si="26"/>
        <v>3.222495621958036E-2</v>
      </c>
      <c r="Q45" s="13">
        <f t="shared" si="27"/>
        <v>4.189244308545447E-3</v>
      </c>
      <c r="R45" s="9">
        <f t="shared" si="28"/>
        <v>1.0021835416666666E-2</v>
      </c>
      <c r="S45" s="14">
        <f t="shared" si="29"/>
        <v>0.41801168492336099</v>
      </c>
      <c r="T45" s="2">
        <v>0.01</v>
      </c>
      <c r="U45" s="15">
        <f t="shared" si="30"/>
        <v>4.1801168492336099E-3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3.1280116849233611E-2</v>
      </c>
      <c r="AR45" s="9">
        <f t="shared" si="34"/>
        <v>7.7091041666666671</v>
      </c>
      <c r="AS45" s="1">
        <f t="shared" si="35"/>
        <v>0.13</v>
      </c>
      <c r="AT45" s="1">
        <f t="shared" si="36"/>
        <v>11.921636986301332</v>
      </c>
      <c r="AU45" s="1">
        <f t="shared" si="37"/>
        <v>2503.9539015695873</v>
      </c>
    </row>
    <row r="46" spans="1:48" x14ac:dyDescent="0.15">
      <c r="C46" s="7">
        <v>4</v>
      </c>
      <c r="D46" s="8">
        <v>17.9081809953333</v>
      </c>
      <c r="E46" s="10">
        <f t="shared" si="38"/>
        <v>15.1177907002258</v>
      </c>
      <c r="F46" s="7" t="s">
        <v>73</v>
      </c>
      <c r="G46" s="1">
        <v>5</v>
      </c>
      <c r="H46" s="9">
        <f t="shared" si="21"/>
        <v>17.9081809953333</v>
      </c>
      <c r="I46" s="9">
        <f t="shared" si="22"/>
        <v>291.05818099533326</v>
      </c>
      <c r="J46" s="9">
        <f t="shared" si="23"/>
        <v>0.15621373759886956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0.24029958696537679</v>
      </c>
      <c r="O46" s="9">
        <f t="shared" si="39"/>
        <v>8.9738388349054954E-2</v>
      </c>
      <c r="P46" s="9">
        <f t="shared" si="26"/>
        <v>1.4018369050104723E-2</v>
      </c>
      <c r="Q46" s="13">
        <f t="shared" si="27"/>
        <v>1.8223879765136141E-3</v>
      </c>
      <c r="R46" s="9">
        <f t="shared" si="28"/>
        <v>1.0021835416666666E-2</v>
      </c>
      <c r="S46" s="14">
        <f t="shared" si="29"/>
        <v>0.18184173863830558</v>
      </c>
      <c r="T46" s="2">
        <v>0.01</v>
      </c>
      <c r="U46" s="15">
        <f t="shared" si="30"/>
        <v>1.8184173863830559E-3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2.8918417386383056E-2</v>
      </c>
      <c r="AR46" s="9">
        <f t="shared" si="34"/>
        <v>7.7091041666666671</v>
      </c>
      <c r="AS46" s="1">
        <f t="shared" si="35"/>
        <v>0.13</v>
      </c>
      <c r="AT46" s="1">
        <f t="shared" si="36"/>
        <v>11.921636986301332</v>
      </c>
      <c r="AU46" s="1">
        <f t="shared" si="37"/>
        <v>2314.9013282418655</v>
      </c>
    </row>
    <row r="47" spans="1:48" x14ac:dyDescent="0.15">
      <c r="C47" s="7">
        <v>5</v>
      </c>
      <c r="D47" s="8">
        <v>23.7562461777419</v>
      </c>
      <c r="E47" s="10">
        <f t="shared" si="38"/>
        <v>17.9081809953333</v>
      </c>
      <c r="F47" s="7" t="s">
        <v>75</v>
      </c>
      <c r="G47" s="1">
        <v>6</v>
      </c>
      <c r="H47" s="9">
        <f t="shared" si="21"/>
        <v>23.7562461777419</v>
      </c>
      <c r="I47" s="9">
        <f t="shared" si="22"/>
        <v>296.90624617774188</v>
      </c>
      <c r="J47" s="9">
        <f t="shared" si="23"/>
        <v>0.30191312709026774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0.15281106096561689</v>
      </c>
      <c r="P47" s="9">
        <f t="shared" si="26"/>
        <v>4.6135665270110947E-2</v>
      </c>
      <c r="Q47" s="13">
        <f t="shared" si="27"/>
        <v>5.9976364851144232E-3</v>
      </c>
      <c r="R47" s="9">
        <f t="shared" si="28"/>
        <v>1.0021835416666666E-2</v>
      </c>
      <c r="S47" s="14">
        <f t="shared" si="29"/>
        <v>0.59845689294998217</v>
      </c>
      <c r="T47" s="2">
        <v>0.01</v>
      </c>
      <c r="U47" s="15">
        <f t="shared" si="30"/>
        <v>5.9845689294998217E-3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3.3084568929499819E-2</v>
      </c>
      <c r="AR47" s="9">
        <f t="shared" si="34"/>
        <v>7.7091041666666671</v>
      </c>
      <c r="AS47" s="1">
        <f t="shared" si="35"/>
        <v>0.13</v>
      </c>
      <c r="AT47" s="1">
        <f t="shared" si="36"/>
        <v>11.921636986301332</v>
      </c>
      <c r="AU47" s="1">
        <f t="shared" si="37"/>
        <v>2648.399168457669</v>
      </c>
    </row>
    <row r="48" spans="1:48" x14ac:dyDescent="0.15">
      <c r="C48" s="7">
        <v>6</v>
      </c>
      <c r="D48" s="8">
        <v>26.724121575333299</v>
      </c>
      <c r="E48" s="10">
        <f t="shared" si="38"/>
        <v>23.7562461777419</v>
      </c>
      <c r="F48" s="7" t="s">
        <v>73</v>
      </c>
      <c r="G48" s="1">
        <v>7</v>
      </c>
      <c r="H48" s="9">
        <f t="shared" si="21"/>
        <v>26.724121575333299</v>
      </c>
      <c r="I48" s="9">
        <f t="shared" si="22"/>
        <v>299.87412157533328</v>
      </c>
      <c r="J48" s="9">
        <f t="shared" si="23"/>
        <v>0.41767573532397295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0.1837664373621726</v>
      </c>
      <c r="P48" s="9">
        <f t="shared" si="26"/>
        <v>7.6754781853112256E-2</v>
      </c>
      <c r="Q48" s="13">
        <f t="shared" si="27"/>
        <v>9.9781216409045928E-3</v>
      </c>
      <c r="R48" s="9">
        <f t="shared" si="28"/>
        <v>1.0021835416666666E-2</v>
      </c>
      <c r="S48" s="14">
        <f t="shared" si="29"/>
        <v>0.99563814671219053</v>
      </c>
      <c r="T48" s="2">
        <v>0.01</v>
      </c>
      <c r="U48" s="15">
        <f t="shared" si="30"/>
        <v>9.9563814671219057E-3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4.4456381467121907E-2</v>
      </c>
      <c r="AR48" s="9">
        <f t="shared" si="34"/>
        <v>7.7091041666666671</v>
      </c>
      <c r="AS48" s="1">
        <f t="shared" si="35"/>
        <v>0.13</v>
      </c>
      <c r="AT48" s="1">
        <f t="shared" si="36"/>
        <v>11.921636986301332</v>
      </c>
      <c r="AU48" s="1">
        <f t="shared" si="37"/>
        <v>3558.7056902887862</v>
      </c>
    </row>
    <row r="49" spans="1:78" x14ac:dyDescent="0.15">
      <c r="C49" s="7">
        <v>7</v>
      </c>
      <c r="D49" s="8">
        <v>29.976040678709701</v>
      </c>
      <c r="E49" s="10">
        <f t="shared" si="38"/>
        <v>26.724121575333299</v>
      </c>
      <c r="F49" s="7" t="s">
        <v>73</v>
      </c>
      <c r="G49" s="1">
        <v>8</v>
      </c>
      <c r="H49" s="9">
        <f t="shared" si="21"/>
        <v>29.976040678709701</v>
      </c>
      <c r="I49" s="9">
        <f t="shared" si="22"/>
        <v>303.12604067870967</v>
      </c>
      <c r="J49" s="9">
        <f t="shared" si="23"/>
        <v>0.59172221268351066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0.18410269717572703</v>
      </c>
      <c r="P49" s="9">
        <f t="shared" si="26"/>
        <v>0.1089376553338235</v>
      </c>
      <c r="Q49" s="13">
        <f t="shared" si="27"/>
        <v>1.4161895193397056E-2</v>
      </c>
      <c r="R49" s="9">
        <f t="shared" si="28"/>
        <v>1.0021835416666666E-2</v>
      </c>
      <c r="S49" s="14">
        <f t="shared" si="29"/>
        <v>1.4131039479899385</v>
      </c>
      <c r="T49" s="2">
        <v>0.01</v>
      </c>
      <c r="U49" s="15">
        <f t="shared" si="30"/>
        <v>1.4131039479899386E-2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4.8631039479899385E-2</v>
      </c>
      <c r="AR49" s="9">
        <f t="shared" si="34"/>
        <v>7.7091041666666671</v>
      </c>
      <c r="AS49" s="1">
        <f t="shared" si="35"/>
        <v>0.13</v>
      </c>
      <c r="AT49" s="1">
        <f t="shared" si="36"/>
        <v>11.921636986301332</v>
      </c>
      <c r="AU49" s="1">
        <f t="shared" si="37"/>
        <v>3892.8844681109995</v>
      </c>
    </row>
    <row r="50" spans="1:78" x14ac:dyDescent="0.15">
      <c r="C50" s="7">
        <v>8</v>
      </c>
      <c r="D50" s="8">
        <v>30.165512902258101</v>
      </c>
      <c r="E50" s="10">
        <f t="shared" si="38"/>
        <v>29.976040678709701</v>
      </c>
      <c r="F50" s="7" t="s">
        <v>73</v>
      </c>
      <c r="G50" s="1">
        <v>9</v>
      </c>
      <c r="H50" s="9">
        <f t="shared" si="21"/>
        <v>30.165512902258101</v>
      </c>
      <c r="I50" s="9">
        <f t="shared" si="22"/>
        <v>303.31551290225809</v>
      </c>
      <c r="J50" s="9">
        <f t="shared" si="23"/>
        <v>0.60371515396101549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0.15225608350857023</v>
      </c>
      <c r="P50" s="9">
        <f t="shared" si="26"/>
        <v>9.1919304896877704E-2</v>
      </c>
      <c r="Q50" s="13">
        <f t="shared" si="27"/>
        <v>1.1949509636594103E-2</v>
      </c>
      <c r="R50" s="9">
        <f t="shared" si="28"/>
        <v>1.0021835416666666E-2</v>
      </c>
      <c r="S50" s="14">
        <f t="shared" si="29"/>
        <v>1.192347423379319</v>
      </c>
      <c r="T50" s="2">
        <v>0.01</v>
      </c>
      <c r="U50" s="15">
        <f t="shared" si="30"/>
        <v>1.192347423379319E-2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3.9023474233793189E-2</v>
      </c>
      <c r="AR50" s="9">
        <f t="shared" si="34"/>
        <v>7.7091041666666671</v>
      </c>
      <c r="AS50" s="1">
        <f t="shared" si="35"/>
        <v>0.13</v>
      </c>
      <c r="AT50" s="1">
        <f t="shared" si="36"/>
        <v>11.921636986301332</v>
      </c>
      <c r="AU50" s="1">
        <f t="shared" si="37"/>
        <v>3123.8048448307113</v>
      </c>
    </row>
    <row r="51" spans="1:78" x14ac:dyDescent="0.15">
      <c r="C51" s="7">
        <v>9</v>
      </c>
      <c r="D51" s="8">
        <v>25.160298381666699</v>
      </c>
      <c r="E51" s="10">
        <f t="shared" si="38"/>
        <v>30.165512902258101</v>
      </c>
      <c r="F51" s="7" t="s">
        <v>73</v>
      </c>
      <c r="G51" s="1">
        <v>10</v>
      </c>
      <c r="H51" s="9">
        <f t="shared" si="21"/>
        <v>25.160298381666699</v>
      </c>
      <c r="I51" s="9">
        <f t="shared" si="22"/>
        <v>298.31029838166666</v>
      </c>
      <c r="J51" s="9">
        <f t="shared" si="23"/>
        <v>0.35230279725341102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0.1374278202783592</v>
      </c>
      <c r="P51" s="9">
        <f t="shared" si="26"/>
        <v>4.841620550450499E-2</v>
      </c>
      <c r="Q51" s="13">
        <f t="shared" si="27"/>
        <v>6.2941067155856487E-3</v>
      </c>
      <c r="R51" s="9">
        <f t="shared" si="28"/>
        <v>1.0021835416666666E-2</v>
      </c>
      <c r="S51" s="14">
        <f t="shared" si="29"/>
        <v>0.62803932153169539</v>
      </c>
      <c r="T51" s="2">
        <v>0.01</v>
      </c>
      <c r="U51" s="15">
        <f t="shared" si="30"/>
        <v>6.2803932153169539E-3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3.3380393215316953E-2</v>
      </c>
      <c r="AR51" s="9">
        <f t="shared" si="34"/>
        <v>7.7091041666666671</v>
      </c>
      <c r="AS51" s="1">
        <f t="shared" si="35"/>
        <v>0.13</v>
      </c>
      <c r="AT51" s="1">
        <f t="shared" si="36"/>
        <v>11.921636986301332</v>
      </c>
      <c r="AU51" s="1">
        <f t="shared" si="37"/>
        <v>2672.0797185726533</v>
      </c>
    </row>
    <row r="52" spans="1:78" x14ac:dyDescent="0.15">
      <c r="C52" s="7">
        <v>10</v>
      </c>
      <c r="D52" s="8">
        <v>19.999190767741901</v>
      </c>
      <c r="E52" s="10">
        <f t="shared" si="38"/>
        <v>25.160298381666699</v>
      </c>
      <c r="F52" s="7" t="s">
        <v>73</v>
      </c>
      <c r="G52" s="1">
        <v>11</v>
      </c>
      <c r="H52" s="9">
        <f t="shared" si="21"/>
        <v>19.999190767741901</v>
      </c>
      <c r="I52" s="9">
        <f t="shared" si="22"/>
        <v>293.14919076774186</v>
      </c>
      <c r="J52" s="9">
        <f t="shared" si="23"/>
        <v>0.19831233664943565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8.4561034035161506E-2</v>
      </c>
      <c r="O52" s="9">
        <f t="shared" si="39"/>
        <v>8.1541622405359379E-2</v>
      </c>
      <c r="P52" s="9">
        <f t="shared" si="26"/>
        <v>1.6170709673392795E-2</v>
      </c>
      <c r="Q52" s="13">
        <f t="shared" si="27"/>
        <v>2.1021922575410633E-3</v>
      </c>
      <c r="R52" s="9">
        <f t="shared" si="28"/>
        <v>1.0021835416666666E-2</v>
      </c>
      <c r="S52" s="14">
        <f t="shared" si="29"/>
        <v>0.20976120342637469</v>
      </c>
      <c r="T52" s="2">
        <v>0.01</v>
      </c>
      <c r="U52" s="15">
        <f t="shared" si="30"/>
        <v>2.0976120342637468E-3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1.6897612034263747E-2</v>
      </c>
      <c r="AR52" s="9">
        <f t="shared" si="34"/>
        <v>7.7091041666666671</v>
      </c>
      <c r="AS52" s="1">
        <f t="shared" si="35"/>
        <v>0.13</v>
      </c>
      <c r="AT52" s="1">
        <f t="shared" si="36"/>
        <v>11.921636986301332</v>
      </c>
      <c r="AU52" s="1">
        <f t="shared" si="37"/>
        <v>1352.6433352003469</v>
      </c>
    </row>
    <row r="53" spans="1:78" x14ac:dyDescent="0.15">
      <c r="C53" s="7">
        <v>11</v>
      </c>
      <c r="D53" s="8">
        <v>14.393029200833301</v>
      </c>
      <c r="E53" s="10">
        <f t="shared" si="38"/>
        <v>19.999190767741901</v>
      </c>
      <c r="F53" s="7" t="s">
        <v>75</v>
      </c>
      <c r="G53" s="1">
        <v>12</v>
      </c>
      <c r="H53" s="9">
        <f t="shared" si="21"/>
        <v>14.393029200833301</v>
      </c>
      <c r="I53" s="9">
        <f t="shared" si="22"/>
        <v>287.5430292008333</v>
      </c>
      <c r="J53" s="9">
        <f t="shared" si="23"/>
        <v>0.10377951579701772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0.14246195439863324</v>
      </c>
      <c r="P53" s="9">
        <f t="shared" si="26"/>
        <v>1.4784632646986977E-2</v>
      </c>
      <c r="Q53" s="13">
        <f t="shared" si="27"/>
        <v>1.922002244108307E-3</v>
      </c>
      <c r="R53" s="9">
        <f t="shared" si="28"/>
        <v>1.0021835416666666E-2</v>
      </c>
      <c r="S53" s="14">
        <f t="shared" si="29"/>
        <v>0.19178146159853607</v>
      </c>
      <c r="T53" s="2">
        <v>0.01</v>
      </c>
      <c r="U53" s="15">
        <f t="shared" si="30"/>
        <v>1.9178146159853607E-3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1.6717814615985361E-2</v>
      </c>
      <c r="AR53" s="9">
        <f t="shared" si="34"/>
        <v>7.7091041666666671</v>
      </c>
      <c r="AS53" s="1">
        <f t="shared" si="35"/>
        <v>0.13</v>
      </c>
      <c r="AT53" s="1">
        <f t="shared" si="36"/>
        <v>11.921636986301332</v>
      </c>
      <c r="AU53" s="1">
        <f t="shared" si="37"/>
        <v>1338.2506636780429</v>
      </c>
      <c r="AV53" s="1">
        <f>SUM(AU42:AU53)</f>
        <v>27200.638215015228</v>
      </c>
    </row>
    <row r="54" spans="1:78" x14ac:dyDescent="0.15">
      <c r="C54" s="7">
        <v>12</v>
      </c>
      <c r="D54" s="8">
        <v>7.2447765967741899</v>
      </c>
      <c r="E54" s="10">
        <f t="shared" si="38"/>
        <v>14.393029200833301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7.2450403353225798</v>
      </c>
      <c r="E58" s="7"/>
      <c r="F58" s="7"/>
      <c r="G58" s="1">
        <v>1</v>
      </c>
      <c r="H58" s="9">
        <f t="shared" ref="H58:H69" si="40">E59</f>
        <v>7.2450403353225798</v>
      </c>
      <c r="I58" s="9">
        <f t="shared" ref="I58:I69" si="41">H58+273.15</f>
        <v>280.39504033532256</v>
      </c>
      <c r="J58" s="9">
        <f t="shared" ref="J58:J69" si="42">EXP(($C$16*(I58-$C$14))/($C$17*I58*$C$14))</f>
        <v>4.377394319268002E-2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0.12093361624926918</v>
      </c>
      <c r="Q58" s="13">
        <f t="shared" ref="Q58:Q69" si="46">P58*$B$60</f>
        <v>3.5070748712288061E-2</v>
      </c>
      <c r="R58" s="9">
        <f t="shared" ref="R58:R69" si="47">L58*$B$60</f>
        <v>0.80117864999999977</v>
      </c>
      <c r="S58" s="14">
        <f t="shared" ref="S58:S69" si="48">Q58/R58</f>
        <v>4.377394319268002E-2</v>
      </c>
      <c r="T58" s="2">
        <v>0.27</v>
      </c>
      <c r="U58" s="15">
        <f t="shared" ref="U58:U69" si="49">S58*T58</f>
        <v>1.1818964662023606E-2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0.22869642483383121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366.95840839458748</v>
      </c>
      <c r="AF58" s="1">
        <f t="shared" ref="AF58:AF69" si="54">AE58*10000*AC58*AB58</f>
        <v>8587046.6928474084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15">
      <c r="A59" s="1" t="s">
        <v>74</v>
      </c>
      <c r="B59" s="1">
        <v>27</v>
      </c>
      <c r="C59" s="7">
        <v>1</v>
      </c>
      <c r="D59" s="8">
        <v>6.6474343383548398</v>
      </c>
      <c r="E59" s="10">
        <f t="shared" ref="E59:E70" si="55">D58</f>
        <v>7.2450403353225798</v>
      </c>
      <c r="F59" s="7" t="s">
        <v>73</v>
      </c>
      <c r="G59" s="1">
        <v>2</v>
      </c>
      <c r="H59" s="9">
        <f t="shared" si="40"/>
        <v>6.6474343383548398</v>
      </c>
      <c r="I59" s="9">
        <f t="shared" si="41"/>
        <v>279.79743433835483</v>
      </c>
      <c r="J59" s="9">
        <f t="shared" si="42"/>
        <v>4.0644792460322501E-2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5.4044363837507294</v>
      </c>
      <c r="P59" s="9">
        <f t="shared" si="45"/>
        <v>0.21966219518256425</v>
      </c>
      <c r="Q59" s="13">
        <f t="shared" si="46"/>
        <v>6.3702036602943629E-2</v>
      </c>
      <c r="R59" s="9">
        <f t="shared" si="47"/>
        <v>0.80117864999999977</v>
      </c>
      <c r="S59" s="14">
        <f t="shared" si="48"/>
        <v>7.9510402084408571E-2</v>
      </c>
      <c r="T59" s="2">
        <v>0.27</v>
      </c>
      <c r="U59" s="15">
        <f t="shared" si="49"/>
        <v>2.1467808562790316E-2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0.23057119520375019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366.95840839458748</v>
      </c>
      <c r="AF59" s="1">
        <f t="shared" si="54"/>
        <v>8657440.1881395113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10.047317883928599</v>
      </c>
      <c r="E60" s="10">
        <f t="shared" si="55"/>
        <v>6.6474343383548398</v>
      </c>
      <c r="F60" s="7" t="s">
        <v>73</v>
      </c>
      <c r="G60" s="1">
        <v>3</v>
      </c>
      <c r="H60" s="9">
        <f t="shared" si="40"/>
        <v>10.047317883928599</v>
      </c>
      <c r="I60" s="9">
        <f t="shared" si="41"/>
        <v>283.19731788392858</v>
      </c>
      <c r="J60" s="9">
        <f t="shared" si="42"/>
        <v>6.1722593354376222E-2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7.9474591885681649</v>
      </c>
      <c r="P60" s="9">
        <f t="shared" si="45"/>
        <v>0.49053779169649364</v>
      </c>
      <c r="Q60" s="13">
        <f t="shared" si="46"/>
        <v>0.14225595959198314</v>
      </c>
      <c r="R60" s="9">
        <f t="shared" si="47"/>
        <v>0.80117864999999977</v>
      </c>
      <c r="S60" s="14">
        <f t="shared" si="48"/>
        <v>0.17755835055263042</v>
      </c>
      <c r="T60" s="2">
        <v>0.27</v>
      </c>
      <c r="U60" s="15">
        <f t="shared" si="49"/>
        <v>4.7940754649210215E-2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0.23571488862834156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366.95840839458748</v>
      </c>
      <c r="AF60" s="1">
        <f t="shared" si="54"/>
        <v>8850574.5392460115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 x14ac:dyDescent="0.15">
      <c r="C61" s="7">
        <v>3</v>
      </c>
      <c r="D61" s="8">
        <v>15.1177907002258</v>
      </c>
      <c r="E61" s="10">
        <f t="shared" si="55"/>
        <v>10.047317883928599</v>
      </c>
      <c r="F61" s="7" t="s">
        <v>73</v>
      </c>
      <c r="G61" s="1">
        <v>4</v>
      </c>
      <c r="H61" s="9">
        <f t="shared" si="40"/>
        <v>15.1177907002258</v>
      </c>
      <c r="I61" s="9">
        <f t="shared" si="41"/>
        <v>288.26779070022576</v>
      </c>
      <c r="J61" s="9">
        <f t="shared" si="42"/>
        <v>0.11300186787193708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10.219606396871672</v>
      </c>
      <c r="P61" s="9">
        <f t="shared" si="45"/>
        <v>1.1548346117624957</v>
      </c>
      <c r="Q61" s="13">
        <f t="shared" si="46"/>
        <v>0.33490203741112373</v>
      </c>
      <c r="R61" s="9">
        <f t="shared" si="47"/>
        <v>0.80117864999999977</v>
      </c>
      <c r="S61" s="14">
        <f t="shared" si="48"/>
        <v>0.41801168492336116</v>
      </c>
      <c r="T61" s="2">
        <v>0.27</v>
      </c>
      <c r="U61" s="15">
        <f t="shared" si="49"/>
        <v>0.11286315492930753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0.29712931100276446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366.95840839458748</v>
      </c>
      <c r="AF61" s="1">
        <f t="shared" si="54"/>
        <v>11156550.73859676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 x14ac:dyDescent="0.15">
      <c r="C62" s="7">
        <v>4</v>
      </c>
      <c r="D62" s="8">
        <v>17.9081809953333</v>
      </c>
      <c r="E62" s="10">
        <f t="shared" si="55"/>
        <v>15.1177907002258</v>
      </c>
      <c r="F62" s="7" t="s">
        <v>73</v>
      </c>
      <c r="G62" s="1">
        <v>5</v>
      </c>
      <c r="H62" s="9">
        <f t="shared" si="40"/>
        <v>17.9081809953333</v>
      </c>
      <c r="I62" s="9">
        <f t="shared" si="41"/>
        <v>291.05818099533326</v>
      </c>
      <c r="J62" s="9">
        <f t="shared" si="42"/>
        <v>0.15621373759886956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8.6115331958537169</v>
      </c>
      <c r="O62" s="9">
        <f t="shared" si="56"/>
        <v>3.2159235892554587</v>
      </c>
      <c r="P62" s="9">
        <f t="shared" si="45"/>
        <v>0.502371443709967</v>
      </c>
      <c r="Q62" s="13">
        <f t="shared" si="46"/>
        <v>0.14568771867589042</v>
      </c>
      <c r="R62" s="9">
        <f t="shared" si="47"/>
        <v>0.80117864999999977</v>
      </c>
      <c r="S62" s="14">
        <f t="shared" si="48"/>
        <v>0.18184173863830552</v>
      </c>
      <c r="T62" s="2">
        <v>0.27</v>
      </c>
      <c r="U62" s="15">
        <f t="shared" si="49"/>
        <v>4.9097269432342494E-2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0.28473959945070415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366.95840839458748</v>
      </c>
      <c r="AF62" s="1">
        <f t="shared" si="54"/>
        <v>10691344.377431491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 x14ac:dyDescent="0.15">
      <c r="C63" s="7">
        <v>5</v>
      </c>
      <c r="D63" s="8">
        <v>23.7562461777419</v>
      </c>
      <c r="E63" s="10">
        <f t="shared" si="55"/>
        <v>17.9081809953333</v>
      </c>
      <c r="F63" s="7" t="s">
        <v>75</v>
      </c>
      <c r="G63" s="1">
        <v>6</v>
      </c>
      <c r="H63" s="9">
        <f t="shared" si="40"/>
        <v>23.7562461777419</v>
      </c>
      <c r="I63" s="9">
        <f t="shared" si="41"/>
        <v>296.90624617774188</v>
      </c>
      <c r="J63" s="9">
        <f t="shared" si="42"/>
        <v>0.30191312709026774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5.4762371455454915</v>
      </c>
      <c r="P63" s="9">
        <f t="shared" si="45"/>
        <v>1.653347881299521</v>
      </c>
      <c r="Q63" s="13">
        <f t="shared" si="46"/>
        <v>0.47947088557686107</v>
      </c>
      <c r="R63" s="9">
        <f t="shared" si="47"/>
        <v>0.80117864999999977</v>
      </c>
      <c r="S63" s="14">
        <f t="shared" si="48"/>
        <v>0.59845689294998217</v>
      </c>
      <c r="T63" s="2">
        <v>0.27</v>
      </c>
      <c r="U63" s="15">
        <f t="shared" si="49"/>
        <v>0.16158336109649521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0.32179564706104902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366.95840839458748</v>
      </c>
      <c r="AF63" s="1">
        <f t="shared" si="54"/>
        <v>12082717.291606301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1:78" x14ac:dyDescent="0.15">
      <c r="C64" s="7">
        <v>6</v>
      </c>
      <c r="D64" s="8">
        <v>26.724121575333299</v>
      </c>
      <c r="E64" s="10">
        <f t="shared" si="55"/>
        <v>23.7562461777419</v>
      </c>
      <c r="F64" s="7" t="s">
        <v>73</v>
      </c>
      <c r="G64" s="1">
        <v>7</v>
      </c>
      <c r="H64" s="9">
        <f t="shared" si="40"/>
        <v>26.724121575333299</v>
      </c>
      <c r="I64" s="9">
        <f t="shared" si="41"/>
        <v>299.87412157533328</v>
      </c>
      <c r="J64" s="9">
        <f t="shared" si="42"/>
        <v>0.41767573532397295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6.5855742642459703</v>
      </c>
      <c r="P64" s="9">
        <f t="shared" si="45"/>
        <v>2.7506345733495676</v>
      </c>
      <c r="Q64" s="13">
        <f t="shared" si="46"/>
        <v>0.79768402627137458</v>
      </c>
      <c r="R64" s="9">
        <f t="shared" si="47"/>
        <v>0.80117864999999977</v>
      </c>
      <c r="S64" s="14">
        <f t="shared" si="48"/>
        <v>0.99563814671219064</v>
      </c>
      <c r="T64" s="2">
        <v>0.27</v>
      </c>
      <c r="U64" s="15">
        <f t="shared" si="49"/>
        <v>0.26882229961229148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0.34263217281466823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366.95840839458748</v>
      </c>
      <c r="AF64" s="1">
        <f t="shared" si="54"/>
        <v>12865082.908790961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1:78" x14ac:dyDescent="0.15">
      <c r="C65" s="7">
        <v>7</v>
      </c>
      <c r="D65" s="8">
        <v>29.976040678709701</v>
      </c>
      <c r="E65" s="10">
        <f t="shared" si="55"/>
        <v>26.724121575333299</v>
      </c>
      <c r="F65" s="7" t="s">
        <v>73</v>
      </c>
      <c r="G65" s="1">
        <v>8</v>
      </c>
      <c r="H65" s="9">
        <f t="shared" si="40"/>
        <v>29.976040678709701</v>
      </c>
      <c r="I65" s="9">
        <f t="shared" si="41"/>
        <v>303.12604067870967</v>
      </c>
      <c r="J65" s="9">
        <f t="shared" si="42"/>
        <v>0.59172221268351066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6.597624690896402</v>
      </c>
      <c r="P65" s="9">
        <f t="shared" si="45"/>
        <v>3.9039610805525822</v>
      </c>
      <c r="Q65" s="13">
        <f t="shared" si="46"/>
        <v>1.1321487133602488</v>
      </c>
      <c r="R65" s="9">
        <f t="shared" si="47"/>
        <v>0.80117864999999977</v>
      </c>
      <c r="S65" s="14">
        <f t="shared" si="48"/>
        <v>1.4131039479899385</v>
      </c>
      <c r="T65" s="2">
        <v>0.27</v>
      </c>
      <c r="U65" s="15">
        <f t="shared" si="49"/>
        <v>0.38153806595728346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0.36453284621550019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366.95840839458748</v>
      </c>
      <c r="AF65" s="1">
        <f t="shared" si="54"/>
        <v>13687404.924687754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1:78" x14ac:dyDescent="0.15">
      <c r="C66" s="7">
        <v>8</v>
      </c>
      <c r="D66" s="8">
        <v>30.165512902258101</v>
      </c>
      <c r="E66" s="10">
        <f t="shared" si="55"/>
        <v>29.976040678709701</v>
      </c>
      <c r="F66" s="7" t="s">
        <v>73</v>
      </c>
      <c r="G66" s="1">
        <v>9</v>
      </c>
      <c r="H66" s="9">
        <f t="shared" si="40"/>
        <v>30.165512902258101</v>
      </c>
      <c r="I66" s="9">
        <f t="shared" si="41"/>
        <v>303.31551290225809</v>
      </c>
      <c r="J66" s="9">
        <f t="shared" si="42"/>
        <v>0.60371515396101549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5.4563486103438184</v>
      </c>
      <c r="P66" s="9">
        <f t="shared" si="45"/>
        <v>3.2940803413586912</v>
      </c>
      <c r="Q66" s="13">
        <f t="shared" si="46"/>
        <v>0.95528329899402042</v>
      </c>
      <c r="R66" s="9">
        <f t="shared" si="47"/>
        <v>0.80117864999999977</v>
      </c>
      <c r="S66" s="14">
        <f t="shared" si="48"/>
        <v>1.1923474233793183</v>
      </c>
      <c r="T66" s="2">
        <v>0.27</v>
      </c>
      <c r="U66" s="15">
        <f t="shared" si="49"/>
        <v>0.32193380431241597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0.33775173817790244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366.95840839458748</v>
      </c>
      <c r="AF66" s="1">
        <f t="shared" si="54"/>
        <v>12681833.344930276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pans="1:78" x14ac:dyDescent="0.15">
      <c r="C67" s="7">
        <v>9</v>
      </c>
      <c r="D67" s="8">
        <v>25.160298381666699</v>
      </c>
      <c r="E67" s="10">
        <f t="shared" si="55"/>
        <v>30.165512902258101</v>
      </c>
      <c r="F67" s="7" t="s">
        <v>73</v>
      </c>
      <c r="G67" s="1">
        <v>10</v>
      </c>
      <c r="H67" s="9">
        <f t="shared" si="40"/>
        <v>25.160298381666699</v>
      </c>
      <c r="I67" s="9">
        <f t="shared" si="41"/>
        <v>298.31029838166666</v>
      </c>
      <c r="J67" s="9">
        <f t="shared" si="42"/>
        <v>0.35230279725341102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4.9249532689851261</v>
      </c>
      <c r="P67" s="9">
        <f t="shared" si="45"/>
        <v>1.7350748130057907</v>
      </c>
      <c r="Q67" s="13">
        <f t="shared" si="46"/>
        <v>0.50317169577167931</v>
      </c>
      <c r="R67" s="9">
        <f t="shared" si="47"/>
        <v>0.80117864999999977</v>
      </c>
      <c r="S67" s="14">
        <f t="shared" si="48"/>
        <v>0.62803932153169517</v>
      </c>
      <c r="T67" s="2">
        <v>0.27</v>
      </c>
      <c r="U67" s="15">
        <f t="shared" si="49"/>
        <v>0.1695706168135577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0.30814757084687427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366.95840839458748</v>
      </c>
      <c r="AF67" s="1">
        <f t="shared" si="54"/>
        <v>11570262.110884465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pans="1:78" x14ac:dyDescent="0.15">
      <c r="C68" s="7">
        <v>10</v>
      </c>
      <c r="D68" s="8">
        <v>19.999190767741901</v>
      </c>
      <c r="E68" s="10">
        <f t="shared" si="55"/>
        <v>25.160298381666699</v>
      </c>
      <c r="F68" s="7" t="s">
        <v>73</v>
      </c>
      <c r="G68" s="1">
        <v>11</v>
      </c>
      <c r="H68" s="9">
        <f t="shared" si="40"/>
        <v>19.999190767741901</v>
      </c>
      <c r="I68" s="9">
        <f t="shared" si="41"/>
        <v>293.14919076774186</v>
      </c>
      <c r="J68" s="9">
        <f t="shared" si="42"/>
        <v>0.19831233664943565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3.0303845331803689</v>
      </c>
      <c r="O68" s="9">
        <f t="shared" si="56"/>
        <v>2.9221789227989658</v>
      </c>
      <c r="P68" s="9">
        <f t="shared" si="45"/>
        <v>0.57950413028799375</v>
      </c>
      <c r="Q68" s="13">
        <f t="shared" si="46"/>
        <v>0.16805619778351819</v>
      </c>
      <c r="R68" s="9">
        <f t="shared" si="47"/>
        <v>0.80117864999999977</v>
      </c>
      <c r="S68" s="14">
        <f t="shared" si="48"/>
        <v>0.20976120342637466</v>
      </c>
      <c r="T68" s="2">
        <v>0.27</v>
      </c>
      <c r="U68" s="15">
        <f t="shared" si="49"/>
        <v>5.663552492512116E-2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0.23740428249295106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366.95840839458748</v>
      </c>
      <c r="AF68" s="1">
        <f t="shared" si="54"/>
        <v>8914007.5553438906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pans="1:78" x14ac:dyDescent="0.15">
      <c r="C69" s="7">
        <v>11</v>
      </c>
      <c r="D69" s="8">
        <v>14.393029200833301</v>
      </c>
      <c r="E69" s="10">
        <f t="shared" si="55"/>
        <v>19.999190767741901</v>
      </c>
      <c r="F69" s="7" t="s">
        <v>75</v>
      </c>
      <c r="G69" s="1">
        <v>12</v>
      </c>
      <c r="H69" s="9">
        <f t="shared" si="40"/>
        <v>14.393029200833301</v>
      </c>
      <c r="I69" s="9">
        <f t="shared" si="41"/>
        <v>287.5430292008333</v>
      </c>
      <c r="J69" s="9">
        <f t="shared" si="42"/>
        <v>0.10377951579701772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5.1053597925109715</v>
      </c>
      <c r="P69" s="9">
        <f t="shared" si="45"/>
        <v>0.5298317672363515</v>
      </c>
      <c r="Q69" s="13">
        <f t="shared" si="46"/>
        <v>0.15365121249854191</v>
      </c>
      <c r="R69" s="9">
        <f t="shared" si="47"/>
        <v>0.80117864999999977</v>
      </c>
      <c r="S69" s="14">
        <f t="shared" si="48"/>
        <v>0.19178146159853604</v>
      </c>
      <c r="T69" s="2">
        <v>0.27</v>
      </c>
      <c r="U69" s="15">
        <f t="shared" si="49"/>
        <v>5.1780994631604738E-2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0.23646104725692083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366.95840839458748</v>
      </c>
      <c r="AF69" s="1">
        <f t="shared" si="54"/>
        <v>8878591.1511739697</v>
      </c>
      <c r="AG69" s="1">
        <f>SUM(AF58:AF69)</f>
        <v>128622855.82367881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pans="1:78" x14ac:dyDescent="0.15">
      <c r="C70" s="7">
        <v>12</v>
      </c>
      <c r="D70" s="8">
        <v>7.2447765967741899</v>
      </c>
      <c r="E70" s="10">
        <f t="shared" si="55"/>
        <v>14.393029200833301</v>
      </c>
      <c r="F70" s="7" t="s">
        <v>73</v>
      </c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7.2450403353225798</v>
      </c>
      <c r="E74" s="7"/>
      <c r="F74" s="7"/>
      <c r="G74" s="1">
        <v>1</v>
      </c>
      <c r="H74" s="9">
        <f t="shared" ref="H74:H85" si="57">E75</f>
        <v>7.2450403353225798</v>
      </c>
      <c r="I74" s="9">
        <f t="shared" ref="I74:I85" si="58">H74+273.15</f>
        <v>280.39504033532256</v>
      </c>
      <c r="J74" s="9">
        <f t="shared" ref="J74:J85" si="59">EXP(($C$16*(I74-$C$14))/($C$17*I74*$C$14))</f>
        <v>4.377394319268002E-2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2.2815854670888681E-2</v>
      </c>
      <c r="Q74" s="13">
        <f t="shared" ref="Q74:Q85" si="63">P74*$B$76</f>
        <v>5.9321222144310577E-3</v>
      </c>
      <c r="R74" s="9">
        <f t="shared" ref="R74:R85" si="64">L74*$B$76</f>
        <v>0.1355172</v>
      </c>
      <c r="S74" s="14">
        <f t="shared" ref="S74:S85" si="65">Q74/R74</f>
        <v>4.3773943192680027E-2</v>
      </c>
      <c r="T74" s="2">
        <v>0.01</v>
      </c>
      <c r="U74" s="15">
        <f t="shared" ref="U74:U85" si="66">S74*T74</f>
        <v>4.3773943192680029E-4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5.9277394319268003E-3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</v>
      </c>
      <c r="AX74" s="1">
        <f t="shared" ref="AX74:AX85" si="73">AW74*10000*AV74*0.67*AU74*AT74</f>
        <v>0</v>
      </c>
    </row>
    <row r="75" spans="1:78" x14ac:dyDescent="0.15">
      <c r="A75" s="1" t="s">
        <v>74</v>
      </c>
      <c r="B75" s="1">
        <v>1</v>
      </c>
      <c r="C75" s="7">
        <v>1</v>
      </c>
      <c r="D75" s="8">
        <v>6.6474343383548398</v>
      </c>
      <c r="E75" s="10">
        <f t="shared" ref="E75:E86" si="74">D74</f>
        <v>7.2450403353225798</v>
      </c>
      <c r="F75" s="7" t="s">
        <v>73</v>
      </c>
      <c r="G75" s="1">
        <v>2</v>
      </c>
      <c r="H75" s="9">
        <f t="shared" si="57"/>
        <v>6.6474343383548398</v>
      </c>
      <c r="I75" s="9">
        <f t="shared" si="58"/>
        <v>279.79743433835483</v>
      </c>
      <c r="J75" s="9">
        <f t="shared" si="59"/>
        <v>4.0644792460322501E-2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1.0196241453291113</v>
      </c>
      <c r="P75" s="9">
        <f t="shared" si="62"/>
        <v>4.1442411774435438E-2</v>
      </c>
      <c r="Q75" s="13">
        <f t="shared" si="63"/>
        <v>1.0775027061353214E-2</v>
      </c>
      <c r="R75" s="9">
        <f t="shared" si="64"/>
        <v>0.1355172</v>
      </c>
      <c r="S75" s="14">
        <f t="shared" si="65"/>
        <v>7.9510402084408571E-2</v>
      </c>
      <c r="T75" s="2">
        <v>0.01</v>
      </c>
      <c r="U75" s="15">
        <f t="shared" si="66"/>
        <v>7.9510402084408572E-4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6.2851040208440857E-3</v>
      </c>
      <c r="AU75" s="9">
        <f t="shared" si="70"/>
        <v>52.122000000000007</v>
      </c>
      <c r="AV75" s="1">
        <f t="shared" si="71"/>
        <v>0.26</v>
      </c>
      <c r="AW75" s="1">
        <f t="shared" si="72"/>
        <v>0</v>
      </c>
      <c r="AX75" s="1">
        <f t="shared" si="73"/>
        <v>0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10.047317883928599</v>
      </c>
      <c r="E76" s="10">
        <f t="shared" si="74"/>
        <v>6.6474343383548398</v>
      </c>
      <c r="F76" s="7" t="s">
        <v>73</v>
      </c>
      <c r="G76" s="1">
        <v>3</v>
      </c>
      <c r="H76" s="9">
        <f t="shared" si="57"/>
        <v>10.047317883928599</v>
      </c>
      <c r="I76" s="9">
        <f t="shared" si="58"/>
        <v>283.19731788392858</v>
      </c>
      <c r="J76" s="9">
        <f t="shared" si="59"/>
        <v>6.1722593354376222E-2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1.4994017335546759</v>
      </c>
      <c r="P76" s="9">
        <f t="shared" si="62"/>
        <v>9.2546963475042029E-2</v>
      </c>
      <c r="Q76" s="13">
        <f t="shared" si="63"/>
        <v>2.4062210503510928E-2</v>
      </c>
      <c r="R76" s="9">
        <f t="shared" si="64"/>
        <v>0.1355172</v>
      </c>
      <c r="S76" s="14">
        <f t="shared" si="65"/>
        <v>0.17755835055263042</v>
      </c>
      <c r="T76" s="2">
        <v>0.01</v>
      </c>
      <c r="U76" s="15">
        <f t="shared" si="66"/>
        <v>1.7755835055263043E-3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7.2655835055263048E-3</v>
      </c>
      <c r="AU76" s="9">
        <f t="shared" si="70"/>
        <v>52.122000000000007</v>
      </c>
      <c r="AV76" s="1">
        <f t="shared" si="71"/>
        <v>0.26</v>
      </c>
      <c r="AW76" s="1">
        <f t="shared" si="72"/>
        <v>0</v>
      </c>
      <c r="AX76" s="1">
        <f t="shared" si="73"/>
        <v>0</v>
      </c>
    </row>
    <row r="77" spans="1:78" x14ac:dyDescent="0.15">
      <c r="C77" s="7">
        <v>3</v>
      </c>
      <c r="D77" s="8">
        <v>15.1177907002258</v>
      </c>
      <c r="E77" s="10">
        <f t="shared" si="74"/>
        <v>10.047317883928599</v>
      </c>
      <c r="F77" s="7" t="s">
        <v>73</v>
      </c>
      <c r="G77" s="1">
        <v>4</v>
      </c>
      <c r="H77" s="9">
        <f t="shared" si="57"/>
        <v>15.1177907002258</v>
      </c>
      <c r="I77" s="9">
        <f t="shared" si="58"/>
        <v>288.26779070022576</v>
      </c>
      <c r="J77" s="9">
        <f t="shared" si="59"/>
        <v>0.11300186787193708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1.9280747700796339</v>
      </c>
      <c r="P77" s="9">
        <f t="shared" si="62"/>
        <v>0.21787605041575425</v>
      </c>
      <c r="Q77" s="13">
        <f t="shared" si="63"/>
        <v>5.6647773108096107E-2</v>
      </c>
      <c r="R77" s="9">
        <f t="shared" si="64"/>
        <v>0.1355172</v>
      </c>
      <c r="S77" s="14">
        <f t="shared" si="65"/>
        <v>0.41801168492336105</v>
      </c>
      <c r="T77" s="2">
        <v>0.01</v>
      </c>
      <c r="U77" s="15">
        <f t="shared" si="66"/>
        <v>4.1801168492336107E-3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1.2170116849233612E-2</v>
      </c>
      <c r="AU77" s="9">
        <f t="shared" si="70"/>
        <v>52.122000000000007</v>
      </c>
      <c r="AV77" s="1">
        <f t="shared" si="71"/>
        <v>0.26</v>
      </c>
      <c r="AW77" s="1">
        <f t="shared" si="72"/>
        <v>0</v>
      </c>
      <c r="AX77" s="1">
        <f t="shared" si="73"/>
        <v>0</v>
      </c>
    </row>
    <row r="78" spans="1:78" x14ac:dyDescent="0.15">
      <c r="C78" s="7">
        <v>4</v>
      </c>
      <c r="D78" s="8">
        <v>17.9081809953333</v>
      </c>
      <c r="E78" s="10">
        <f t="shared" si="74"/>
        <v>15.1177907002258</v>
      </c>
      <c r="F78" s="7" t="s">
        <v>73</v>
      </c>
      <c r="G78" s="1">
        <v>5</v>
      </c>
      <c r="H78" s="9">
        <f t="shared" si="57"/>
        <v>17.9081809953333</v>
      </c>
      <c r="I78" s="9">
        <f t="shared" si="58"/>
        <v>291.05818099533326</v>
      </c>
      <c r="J78" s="9">
        <f t="shared" si="59"/>
        <v>0.15621373759886956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1.6246887836806858</v>
      </c>
      <c r="O78" s="9">
        <f t="shared" si="75"/>
        <v>0.60672993598319391</v>
      </c>
      <c r="P78" s="9">
        <f t="shared" si="62"/>
        <v>9.4779551013057572E-2</v>
      </c>
      <c r="Q78" s="13">
        <f t="shared" si="63"/>
        <v>2.4642683263394971E-2</v>
      </c>
      <c r="R78" s="9">
        <f t="shared" si="64"/>
        <v>0.1355172</v>
      </c>
      <c r="S78" s="14">
        <f t="shared" si="65"/>
        <v>0.18184173863830547</v>
      </c>
      <c r="T78" s="2">
        <v>0.01</v>
      </c>
      <c r="U78" s="15">
        <f t="shared" si="66"/>
        <v>1.8184173863830548E-3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1.1768417386383054E-2</v>
      </c>
      <c r="AU78" s="9">
        <f t="shared" si="70"/>
        <v>52.122000000000007</v>
      </c>
      <c r="AV78" s="1">
        <f t="shared" si="71"/>
        <v>0.26</v>
      </c>
      <c r="AW78" s="1">
        <f t="shared" si="72"/>
        <v>0</v>
      </c>
      <c r="AX78" s="1">
        <f t="shared" si="73"/>
        <v>0</v>
      </c>
    </row>
    <row r="79" spans="1:78" x14ac:dyDescent="0.15">
      <c r="C79" s="7">
        <v>5</v>
      </c>
      <c r="D79" s="8">
        <v>23.7562461777419</v>
      </c>
      <c r="E79" s="10">
        <f t="shared" si="74"/>
        <v>17.9081809953333</v>
      </c>
      <c r="F79" s="7" t="s">
        <v>75</v>
      </c>
      <c r="G79" s="1">
        <v>6</v>
      </c>
      <c r="H79" s="9">
        <f t="shared" si="57"/>
        <v>23.7562461777419</v>
      </c>
      <c r="I79" s="9">
        <f t="shared" si="58"/>
        <v>296.90624617774188</v>
      </c>
      <c r="J79" s="9">
        <f t="shared" si="59"/>
        <v>0.30191312709026774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1.0331703849701364</v>
      </c>
      <c r="P79" s="9">
        <f t="shared" si="62"/>
        <v>0.31192770174338963</v>
      </c>
      <c r="Q79" s="13">
        <f t="shared" si="63"/>
        <v>8.1101202453281312E-2</v>
      </c>
      <c r="R79" s="9">
        <f t="shared" si="64"/>
        <v>0.1355172</v>
      </c>
      <c r="S79" s="14">
        <f t="shared" si="65"/>
        <v>0.59845689294998206</v>
      </c>
      <c r="T79" s="2">
        <v>0.01</v>
      </c>
      <c r="U79" s="15">
        <f t="shared" si="66"/>
        <v>5.9845689294998209E-3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1.5934568929499821E-2</v>
      </c>
      <c r="AU79" s="9">
        <f t="shared" si="70"/>
        <v>52.122000000000007</v>
      </c>
      <c r="AV79" s="1">
        <f t="shared" si="71"/>
        <v>0.26</v>
      </c>
      <c r="AW79" s="1">
        <f t="shared" si="72"/>
        <v>0</v>
      </c>
      <c r="AX79" s="1">
        <f t="shared" si="73"/>
        <v>0</v>
      </c>
    </row>
    <row r="80" spans="1:78" x14ac:dyDescent="0.15">
      <c r="C80" s="7">
        <v>6</v>
      </c>
      <c r="D80" s="8">
        <v>26.724121575333299</v>
      </c>
      <c r="E80" s="10">
        <f t="shared" si="74"/>
        <v>23.7562461777419</v>
      </c>
      <c r="F80" s="7" t="s">
        <v>73</v>
      </c>
      <c r="G80" s="1">
        <v>7</v>
      </c>
      <c r="H80" s="9">
        <f t="shared" si="57"/>
        <v>26.724121575333299</v>
      </c>
      <c r="I80" s="9">
        <f t="shared" si="58"/>
        <v>299.87412157533328</v>
      </c>
      <c r="J80" s="9">
        <f t="shared" si="59"/>
        <v>0.41767573532397295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1.2424626832267467</v>
      </c>
      <c r="P80" s="9">
        <f t="shared" si="62"/>
        <v>0.51894651482932785</v>
      </c>
      <c r="Q80" s="13">
        <f t="shared" si="63"/>
        <v>0.13492609385562523</v>
      </c>
      <c r="R80" s="9">
        <f t="shared" si="64"/>
        <v>0.1355172</v>
      </c>
      <c r="S80" s="14">
        <f t="shared" si="65"/>
        <v>0.99563814671219031</v>
      </c>
      <c r="T80" s="2">
        <v>0.01</v>
      </c>
      <c r="U80" s="15">
        <f t="shared" si="66"/>
        <v>9.9563814671219039E-3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2.2406381467121907E-2</v>
      </c>
      <c r="AU80" s="9">
        <f t="shared" si="70"/>
        <v>52.122000000000007</v>
      </c>
      <c r="AV80" s="1">
        <f t="shared" si="71"/>
        <v>0.26</v>
      </c>
      <c r="AW80" s="1">
        <f t="shared" si="72"/>
        <v>0</v>
      </c>
      <c r="AX80" s="1">
        <f t="shared" si="73"/>
        <v>0</v>
      </c>
    </row>
    <row r="81" spans="1:53" x14ac:dyDescent="0.15">
      <c r="C81" s="7">
        <v>7</v>
      </c>
      <c r="D81" s="8">
        <v>29.976040678709701</v>
      </c>
      <c r="E81" s="10">
        <f t="shared" si="74"/>
        <v>26.724121575333299</v>
      </c>
      <c r="F81" s="7" t="s">
        <v>73</v>
      </c>
      <c r="G81" s="1">
        <v>8</v>
      </c>
      <c r="H81" s="9">
        <f t="shared" si="57"/>
        <v>29.976040678709701</v>
      </c>
      <c r="I81" s="9">
        <f t="shared" si="58"/>
        <v>303.12604067870967</v>
      </c>
      <c r="J81" s="9">
        <f t="shared" si="59"/>
        <v>0.59172221268351066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1.2447361683974187</v>
      </c>
      <c r="P81" s="9">
        <f t="shared" si="62"/>
        <v>0.7365380397713156</v>
      </c>
      <c r="Q81" s="13">
        <f t="shared" si="63"/>
        <v>0.19149989034054207</v>
      </c>
      <c r="R81" s="9">
        <f t="shared" si="64"/>
        <v>0.1355172</v>
      </c>
      <c r="S81" s="14">
        <f t="shared" si="65"/>
        <v>1.4131039479899383</v>
      </c>
      <c r="T81" s="2">
        <v>0.01</v>
      </c>
      <c r="U81" s="15">
        <f t="shared" si="66"/>
        <v>1.4131039479899384E-2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2.6581039479899385E-2</v>
      </c>
      <c r="AU81" s="9">
        <f t="shared" si="70"/>
        <v>52.122000000000007</v>
      </c>
      <c r="AV81" s="1">
        <f t="shared" si="71"/>
        <v>0.26</v>
      </c>
      <c r="AW81" s="1">
        <f t="shared" si="72"/>
        <v>0</v>
      </c>
      <c r="AX81" s="1">
        <f t="shared" si="73"/>
        <v>0</v>
      </c>
    </row>
    <row r="82" spans="1:53" x14ac:dyDescent="0.15">
      <c r="C82" s="7">
        <v>8</v>
      </c>
      <c r="D82" s="8">
        <v>30.165512902258101</v>
      </c>
      <c r="E82" s="10">
        <f t="shared" si="74"/>
        <v>29.976040678709701</v>
      </c>
      <c r="F82" s="7" t="s">
        <v>73</v>
      </c>
      <c r="G82" s="1">
        <v>9</v>
      </c>
      <c r="H82" s="9">
        <f t="shared" si="57"/>
        <v>30.165512902258101</v>
      </c>
      <c r="I82" s="9">
        <f t="shared" si="58"/>
        <v>303.31551290225809</v>
      </c>
      <c r="J82" s="9">
        <f t="shared" si="59"/>
        <v>0.60371515396101549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1.0294181286261033</v>
      </c>
      <c r="P82" s="9">
        <f t="shared" si="62"/>
        <v>0.62147532401376837</v>
      </c>
      <c r="Q82" s="13">
        <f t="shared" si="63"/>
        <v>0.16158358424357977</v>
      </c>
      <c r="R82" s="9">
        <f t="shared" si="64"/>
        <v>0.1355172</v>
      </c>
      <c r="S82" s="14">
        <f t="shared" si="65"/>
        <v>1.1923474233793183</v>
      </c>
      <c r="T82" s="2">
        <v>0.01</v>
      </c>
      <c r="U82" s="15">
        <f t="shared" si="66"/>
        <v>1.1923474233793183E-2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2.1873474233793183E-2</v>
      </c>
      <c r="AU82" s="9">
        <f t="shared" si="70"/>
        <v>52.122000000000007</v>
      </c>
      <c r="AV82" s="1">
        <f t="shared" si="71"/>
        <v>0.26</v>
      </c>
      <c r="AW82" s="1">
        <f t="shared" si="72"/>
        <v>0</v>
      </c>
      <c r="AX82" s="1">
        <f t="shared" si="73"/>
        <v>0</v>
      </c>
    </row>
    <row r="83" spans="1:53" x14ac:dyDescent="0.15">
      <c r="C83" s="7">
        <v>9</v>
      </c>
      <c r="D83" s="8">
        <v>25.160298381666699</v>
      </c>
      <c r="E83" s="10">
        <f t="shared" si="74"/>
        <v>30.165512902258101</v>
      </c>
      <c r="F83" s="7" t="s">
        <v>73</v>
      </c>
      <c r="G83" s="1">
        <v>10</v>
      </c>
      <c r="H83" s="9">
        <f t="shared" si="57"/>
        <v>25.160298381666699</v>
      </c>
      <c r="I83" s="9">
        <f t="shared" si="58"/>
        <v>298.31029838166666</v>
      </c>
      <c r="J83" s="9">
        <f t="shared" si="59"/>
        <v>0.35230279725341102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0.92916280461233491</v>
      </c>
      <c r="P83" s="9">
        <f t="shared" si="62"/>
        <v>0.32734665516875017</v>
      </c>
      <c r="Q83" s="13">
        <f t="shared" si="63"/>
        <v>8.5110130343875046E-2</v>
      </c>
      <c r="R83" s="9">
        <f t="shared" si="64"/>
        <v>0.1355172</v>
      </c>
      <c r="S83" s="14">
        <f t="shared" si="65"/>
        <v>0.62803932153169517</v>
      </c>
      <c r="T83" s="2">
        <v>0.01</v>
      </c>
      <c r="U83" s="15">
        <f t="shared" si="66"/>
        <v>6.2803932153169522E-3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1.6230393215316951E-2</v>
      </c>
      <c r="AU83" s="9">
        <f t="shared" si="70"/>
        <v>52.122000000000007</v>
      </c>
      <c r="AV83" s="1">
        <f t="shared" si="71"/>
        <v>0.26</v>
      </c>
      <c r="AW83" s="1">
        <f t="shared" si="72"/>
        <v>0</v>
      </c>
      <c r="AX83" s="1">
        <f t="shared" si="73"/>
        <v>0</v>
      </c>
    </row>
    <row r="84" spans="1:53" x14ac:dyDescent="0.15">
      <c r="C84" s="7">
        <v>10</v>
      </c>
      <c r="D84" s="8">
        <v>19.999190767741901</v>
      </c>
      <c r="E84" s="10">
        <f t="shared" si="74"/>
        <v>25.160298381666699</v>
      </c>
      <c r="F84" s="7" t="s">
        <v>73</v>
      </c>
      <c r="G84" s="1">
        <v>11</v>
      </c>
      <c r="H84" s="9">
        <f t="shared" si="57"/>
        <v>19.999190767741901</v>
      </c>
      <c r="I84" s="9">
        <f t="shared" si="58"/>
        <v>293.14919076774186</v>
      </c>
      <c r="J84" s="9">
        <f t="shared" si="59"/>
        <v>0.19831233664943565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0.57172534197140545</v>
      </c>
      <c r="O84" s="9">
        <f t="shared" si="75"/>
        <v>0.55131080747217909</v>
      </c>
      <c r="P84" s="9">
        <f t="shared" si="62"/>
        <v>0.10933173444989498</v>
      </c>
      <c r="Q84" s="13">
        <f t="shared" si="63"/>
        <v>2.8426250956972696E-2</v>
      </c>
      <c r="R84" s="9">
        <f t="shared" si="64"/>
        <v>0.1355172</v>
      </c>
      <c r="S84" s="14">
        <f t="shared" si="65"/>
        <v>0.20976120342637461</v>
      </c>
      <c r="T84" s="2">
        <v>0.01</v>
      </c>
      <c r="U84" s="15">
        <f t="shared" si="66"/>
        <v>2.0976120342637464E-3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9.5476120342637451E-3</v>
      </c>
      <c r="AU84" s="9">
        <f t="shared" si="70"/>
        <v>52.122000000000007</v>
      </c>
      <c r="AV84" s="1">
        <f t="shared" si="71"/>
        <v>0.26</v>
      </c>
      <c r="AW84" s="1">
        <f t="shared" si="72"/>
        <v>0</v>
      </c>
      <c r="AX84" s="1">
        <f t="shared" si="73"/>
        <v>0</v>
      </c>
    </row>
    <row r="85" spans="1:53" x14ac:dyDescent="0.15">
      <c r="C85" s="7">
        <v>11</v>
      </c>
      <c r="D85" s="8">
        <v>14.393029200833301</v>
      </c>
      <c r="E85" s="10">
        <f t="shared" si="74"/>
        <v>19.999190767741901</v>
      </c>
      <c r="F85" s="7" t="s">
        <v>75</v>
      </c>
      <c r="G85" s="1">
        <v>12</v>
      </c>
      <c r="H85" s="9">
        <f t="shared" si="57"/>
        <v>14.393029200833301</v>
      </c>
      <c r="I85" s="9">
        <f t="shared" si="58"/>
        <v>287.5430292008333</v>
      </c>
      <c r="J85" s="9">
        <f t="shared" si="59"/>
        <v>0.10377951579701772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0.96319907302228414</v>
      </c>
      <c r="P85" s="9">
        <f t="shared" si="62"/>
        <v>9.9960333414388966E-2</v>
      </c>
      <c r="Q85" s="13">
        <f t="shared" si="63"/>
        <v>2.5989686687741133E-2</v>
      </c>
      <c r="R85" s="9">
        <f t="shared" si="64"/>
        <v>0.1355172</v>
      </c>
      <c r="S85" s="14">
        <f t="shared" si="65"/>
        <v>0.19178146159853607</v>
      </c>
      <c r="T85" s="2">
        <v>0.01</v>
      </c>
      <c r="U85" s="15">
        <f t="shared" si="66"/>
        <v>1.9178146159853607E-3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9.367814615985362E-3</v>
      </c>
      <c r="AU85" s="9">
        <f t="shared" si="70"/>
        <v>52.122000000000007</v>
      </c>
      <c r="AV85" s="1">
        <f t="shared" si="71"/>
        <v>0.26</v>
      </c>
      <c r="AW85" s="1">
        <f t="shared" si="72"/>
        <v>0</v>
      </c>
      <c r="AX85" s="1">
        <f t="shared" si="73"/>
        <v>0</v>
      </c>
      <c r="AY85" s="1">
        <f>SUM(AX74:AX85)</f>
        <v>0</v>
      </c>
    </row>
    <row r="86" spans="1:53" x14ac:dyDescent="0.15">
      <c r="C86" s="7">
        <v>12</v>
      </c>
      <c r="D86" s="8">
        <v>7.2447765967741899</v>
      </c>
      <c r="E86" s="10">
        <f t="shared" si="74"/>
        <v>14.393029200833301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7.2450403353225798</v>
      </c>
      <c r="E90" s="7"/>
      <c r="F90" s="7"/>
      <c r="G90" s="1">
        <v>1</v>
      </c>
      <c r="H90" s="9">
        <f t="shared" ref="H90:H101" si="76">E91</f>
        <v>7.2450403353225798</v>
      </c>
      <c r="I90" s="9">
        <f t="shared" ref="I90:I101" si="77">H90+273.15</f>
        <v>280.39504033532256</v>
      </c>
      <c r="J90" s="9">
        <f t="shared" ref="J90:J101" si="78">EXP(($C$16*(I90-$C$14))/($C$17*I90*$C$14))</f>
        <v>4.377394319268002E-2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1.2462441626956002E-2</v>
      </c>
      <c r="Q90" s="13">
        <f t="shared" ref="Q90:Q101" si="82">P90*$B$76</f>
        <v>3.2402348230085609E-3</v>
      </c>
      <c r="R90" s="9">
        <f t="shared" ref="R90:R101" si="83">L90*$B$76</f>
        <v>7.4022000000000004E-2</v>
      </c>
      <c r="S90" s="14">
        <f t="shared" ref="S90:S101" si="84">Q90/R90</f>
        <v>4.377394319268002E-2</v>
      </c>
      <c r="T90" s="2">
        <v>0.01</v>
      </c>
      <c r="U90" s="15">
        <f t="shared" ref="U90:U101" si="85">S90*T90</f>
        <v>4.3773943192680024E-4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5.9277394319268003E-3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8">
        <v>6.6474343383548398</v>
      </c>
      <c r="E91" s="10">
        <f t="shared" ref="E91:E102" si="95">D90</f>
        <v>7.2450403353225798</v>
      </c>
      <c r="F91" s="7" t="s">
        <v>73</v>
      </c>
      <c r="G91" s="1">
        <v>2</v>
      </c>
      <c r="H91" s="9">
        <f t="shared" si="76"/>
        <v>6.6474343383548398</v>
      </c>
      <c r="I91" s="9">
        <f t="shared" si="77"/>
        <v>279.79743433835483</v>
      </c>
      <c r="J91" s="9">
        <f t="shared" si="78"/>
        <v>4.0644792460322501E-2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0.55693755837304404</v>
      </c>
      <c r="P91" s="9">
        <f t="shared" si="81"/>
        <v>2.2636611473431125E-2</v>
      </c>
      <c r="Q91" s="13">
        <f t="shared" si="82"/>
        <v>5.8855189830920931E-3</v>
      </c>
      <c r="R91" s="9">
        <f t="shared" si="83"/>
        <v>7.4022000000000004E-2</v>
      </c>
      <c r="S91" s="14">
        <f t="shared" si="84"/>
        <v>7.9510402084408585E-2</v>
      </c>
      <c r="T91" s="2">
        <v>0.01</v>
      </c>
      <c r="U91" s="15">
        <f t="shared" si="85"/>
        <v>7.9510402084408583E-4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6.2851040208440857E-3</v>
      </c>
      <c r="AU91" s="9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10.047317883928599</v>
      </c>
      <c r="E92" s="10">
        <f t="shared" si="95"/>
        <v>6.6474343383548398</v>
      </c>
      <c r="F92" s="7" t="s">
        <v>73</v>
      </c>
      <c r="G92" s="1">
        <v>3</v>
      </c>
      <c r="H92" s="9">
        <f t="shared" si="76"/>
        <v>10.047317883928599</v>
      </c>
      <c r="I92" s="9">
        <f t="shared" si="77"/>
        <v>283.19731788392858</v>
      </c>
      <c r="J92" s="9">
        <f t="shared" si="78"/>
        <v>6.1722593354376222E-2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0.81900094689961289</v>
      </c>
      <c r="P92" s="9">
        <f t="shared" si="81"/>
        <v>5.0550862402333877E-2</v>
      </c>
      <c r="Q92" s="13">
        <f t="shared" si="82"/>
        <v>1.3143224224606809E-2</v>
      </c>
      <c r="R92" s="9">
        <f t="shared" si="83"/>
        <v>7.4022000000000004E-2</v>
      </c>
      <c r="S92" s="14">
        <f t="shared" si="84"/>
        <v>0.17755835055263042</v>
      </c>
      <c r="T92" s="2">
        <v>0.01</v>
      </c>
      <c r="U92" s="15">
        <f t="shared" si="85"/>
        <v>1.7755835055263043E-3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7.2655835055263048E-3</v>
      </c>
      <c r="AU92" s="9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8">
        <v>15.1177907002258</v>
      </c>
      <c r="E93" s="10">
        <f t="shared" si="95"/>
        <v>10.047317883928599</v>
      </c>
      <c r="F93" s="7" t="s">
        <v>73</v>
      </c>
      <c r="G93" s="1">
        <v>4</v>
      </c>
      <c r="H93" s="9">
        <f t="shared" si="76"/>
        <v>15.1177907002258</v>
      </c>
      <c r="I93" s="9">
        <f t="shared" si="77"/>
        <v>288.26779070022576</v>
      </c>
      <c r="J93" s="9">
        <f t="shared" si="78"/>
        <v>0.11300186787193708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1.053150084497279</v>
      </c>
      <c r="P93" s="9">
        <f t="shared" si="81"/>
        <v>0.1190079266976809</v>
      </c>
      <c r="Q93" s="13">
        <f t="shared" si="82"/>
        <v>3.0942060941397034E-2</v>
      </c>
      <c r="R93" s="9">
        <f t="shared" si="83"/>
        <v>7.4022000000000004E-2</v>
      </c>
      <c r="S93" s="14">
        <f t="shared" si="84"/>
        <v>0.41801168492336105</v>
      </c>
      <c r="T93" s="2">
        <v>0.01</v>
      </c>
      <c r="U93" s="15">
        <f t="shared" si="85"/>
        <v>4.1801168492336107E-3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1.4130116849233612E-2</v>
      </c>
      <c r="AU93" s="9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8">
        <v>17.9081809953333</v>
      </c>
      <c r="E94" s="10">
        <f t="shared" si="95"/>
        <v>15.1177907002258</v>
      </c>
      <c r="F94" s="7" t="s">
        <v>73</v>
      </c>
      <c r="G94" s="1">
        <v>5</v>
      </c>
      <c r="H94" s="9">
        <f t="shared" si="76"/>
        <v>17.9081809953333</v>
      </c>
      <c r="I94" s="9">
        <f t="shared" si="77"/>
        <v>291.05818099533326</v>
      </c>
      <c r="J94" s="9">
        <f t="shared" si="78"/>
        <v>0.15621373759886956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0.88743504990961819</v>
      </c>
      <c r="O94" s="9">
        <f t="shared" si="96"/>
        <v>0.33140710788997985</v>
      </c>
      <c r="P94" s="9">
        <f t="shared" si="81"/>
        <v>5.1770342990325562E-2</v>
      </c>
      <c r="Q94" s="13">
        <f t="shared" si="82"/>
        <v>1.3460289177484647E-2</v>
      </c>
      <c r="R94" s="9">
        <f t="shared" si="83"/>
        <v>7.4022000000000004E-2</v>
      </c>
      <c r="S94" s="14">
        <f t="shared" si="84"/>
        <v>0.18184173863830547</v>
      </c>
      <c r="T94" s="2">
        <v>0.01</v>
      </c>
      <c r="U94" s="15">
        <f t="shared" si="85"/>
        <v>1.8184173863830548E-3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1.1768417386383054E-2</v>
      </c>
      <c r="AU94" s="9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8">
        <v>23.7562461777419</v>
      </c>
      <c r="E95" s="10">
        <f t="shared" si="95"/>
        <v>17.9081809953333</v>
      </c>
      <c r="F95" s="7" t="s">
        <v>75</v>
      </c>
      <c r="G95" s="1">
        <v>6</v>
      </c>
      <c r="H95" s="9">
        <f t="shared" si="76"/>
        <v>23.7562461777419</v>
      </c>
      <c r="I95" s="9">
        <f t="shared" si="77"/>
        <v>296.90624617774188</v>
      </c>
      <c r="J95" s="9">
        <f t="shared" si="78"/>
        <v>0.30191312709026774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0.56433676489965423</v>
      </c>
      <c r="P95" s="9">
        <f t="shared" si="81"/>
        <v>0.17038067742285987</v>
      </c>
      <c r="Q95" s="13">
        <f t="shared" si="82"/>
        <v>4.4298976129943567E-2</v>
      </c>
      <c r="R95" s="9">
        <f t="shared" si="83"/>
        <v>7.4022000000000004E-2</v>
      </c>
      <c r="S95" s="14">
        <f t="shared" si="84"/>
        <v>0.59845689294998194</v>
      </c>
      <c r="T95" s="2">
        <v>0.01</v>
      </c>
      <c r="U95" s="15">
        <f t="shared" si="85"/>
        <v>5.98456892949982E-3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1.5934568929499821E-2</v>
      </c>
      <c r="AU95" s="9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8">
        <v>26.724121575333299</v>
      </c>
      <c r="E96" s="10">
        <f t="shared" si="95"/>
        <v>23.7562461777419</v>
      </c>
      <c r="F96" s="7" t="s">
        <v>73</v>
      </c>
      <c r="G96" s="1">
        <v>7</v>
      </c>
      <c r="H96" s="9">
        <f t="shared" si="76"/>
        <v>26.724121575333299</v>
      </c>
      <c r="I96" s="9">
        <f t="shared" si="77"/>
        <v>299.87412157533328</v>
      </c>
      <c r="J96" s="9">
        <f t="shared" si="78"/>
        <v>0.41767573532397295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0.67865608747679429</v>
      </c>
      <c r="P96" s="9">
        <f t="shared" si="81"/>
        <v>0.28345818036896059</v>
      </c>
      <c r="Q96" s="13">
        <f t="shared" si="82"/>
        <v>7.3699126895929751E-2</v>
      </c>
      <c r="R96" s="9">
        <f t="shared" si="83"/>
        <v>7.4022000000000004E-2</v>
      </c>
      <c r="S96" s="14">
        <f t="shared" si="84"/>
        <v>0.9956381467121902</v>
      </c>
      <c r="T96" s="2">
        <v>0.01</v>
      </c>
      <c r="U96" s="15">
        <f t="shared" si="85"/>
        <v>9.9563814671219022E-3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2.48563814671219E-2</v>
      </c>
      <c r="AU96" s="9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8">
        <v>29.976040678709701</v>
      </c>
      <c r="E97" s="10">
        <f t="shared" si="95"/>
        <v>26.724121575333299</v>
      </c>
      <c r="F97" s="7" t="s">
        <v>73</v>
      </c>
      <c r="G97" s="1">
        <v>8</v>
      </c>
      <c r="H97" s="9">
        <f t="shared" si="76"/>
        <v>29.976040678709701</v>
      </c>
      <c r="I97" s="9">
        <f t="shared" si="77"/>
        <v>303.12604067870967</v>
      </c>
      <c r="J97" s="9">
        <f t="shared" si="78"/>
        <v>0.59172221268351066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0.67989790710783371</v>
      </c>
      <c r="P97" s="9">
        <f t="shared" si="81"/>
        <v>0.40231069399273534</v>
      </c>
      <c r="Q97" s="13">
        <f t="shared" si="82"/>
        <v>0.10460078043811119</v>
      </c>
      <c r="R97" s="9">
        <f t="shared" si="83"/>
        <v>7.4022000000000004E-2</v>
      </c>
      <c r="S97" s="14">
        <f t="shared" si="84"/>
        <v>1.4131039479899379</v>
      </c>
      <c r="T97" s="2">
        <v>0.01</v>
      </c>
      <c r="U97" s="15">
        <f t="shared" si="85"/>
        <v>1.4131039479899379E-2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2.9031039479899379E-2</v>
      </c>
      <c r="AU97" s="9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8">
        <v>30.165512902258101</v>
      </c>
      <c r="E98" s="10">
        <f t="shared" si="95"/>
        <v>29.976040678709701</v>
      </c>
      <c r="F98" s="7" t="s">
        <v>73</v>
      </c>
      <c r="G98" s="1">
        <v>9</v>
      </c>
      <c r="H98" s="9">
        <f t="shared" si="76"/>
        <v>30.165512902258101</v>
      </c>
      <c r="I98" s="9">
        <f t="shared" si="77"/>
        <v>303.31551290225809</v>
      </c>
      <c r="J98" s="9">
        <f t="shared" si="78"/>
        <v>0.60371515396101549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0.56228721311509833</v>
      </c>
      <c r="P98" s="9">
        <f t="shared" si="81"/>
        <v>0.33946131143609193</v>
      </c>
      <c r="Q98" s="13">
        <f t="shared" si="82"/>
        <v>8.825994097338391E-2</v>
      </c>
      <c r="R98" s="9">
        <f t="shared" si="83"/>
        <v>7.4022000000000004E-2</v>
      </c>
      <c r="S98" s="14">
        <f t="shared" si="84"/>
        <v>1.1923474233793183</v>
      </c>
      <c r="T98" s="2">
        <v>0.01</v>
      </c>
      <c r="U98" s="15">
        <f t="shared" si="85"/>
        <v>1.1923474233793183E-2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2.1873474233793183E-2</v>
      </c>
      <c r="AU98" s="9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8">
        <v>25.160298381666699</v>
      </c>
      <c r="E99" s="10">
        <f t="shared" si="95"/>
        <v>30.165512902258101</v>
      </c>
      <c r="F99" s="7" t="s">
        <v>73</v>
      </c>
      <c r="G99" s="1">
        <v>10</v>
      </c>
      <c r="H99" s="9">
        <f t="shared" si="76"/>
        <v>25.160298381666699</v>
      </c>
      <c r="I99" s="9">
        <f t="shared" si="77"/>
        <v>298.31029838166666</v>
      </c>
      <c r="J99" s="9">
        <f t="shared" si="78"/>
        <v>0.35230279725341102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0.50752590167900646</v>
      </c>
      <c r="P99" s="9">
        <f t="shared" si="81"/>
        <v>0.17880279484007364</v>
      </c>
      <c r="Q99" s="13">
        <f t="shared" si="82"/>
        <v>4.6488726658419147E-2</v>
      </c>
      <c r="R99" s="9">
        <f t="shared" si="83"/>
        <v>7.4022000000000004E-2</v>
      </c>
      <c r="S99" s="14">
        <f t="shared" si="84"/>
        <v>0.62803932153169517</v>
      </c>
      <c r="T99" s="2">
        <v>0.01</v>
      </c>
      <c r="U99" s="15">
        <f t="shared" si="85"/>
        <v>6.2803932153169522E-3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1.6230393215316951E-2</v>
      </c>
      <c r="AU99" s="9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8">
        <v>19.999190767741901</v>
      </c>
      <c r="E100" s="10">
        <f t="shared" si="95"/>
        <v>25.160298381666699</v>
      </c>
      <c r="F100" s="7" t="s">
        <v>73</v>
      </c>
      <c r="G100" s="1">
        <v>11</v>
      </c>
      <c r="H100" s="9">
        <f t="shared" si="76"/>
        <v>19.999190767741901</v>
      </c>
      <c r="I100" s="9">
        <f t="shared" si="77"/>
        <v>293.14919076774186</v>
      </c>
      <c r="J100" s="9">
        <f t="shared" si="78"/>
        <v>0.19831233664943565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0.31228695149698615</v>
      </c>
      <c r="O100" s="9">
        <f t="shared" si="96"/>
        <v>0.30113615534194671</v>
      </c>
      <c r="P100" s="9">
        <f t="shared" si="81"/>
        <v>5.9719014615488883E-2</v>
      </c>
      <c r="Q100" s="13">
        <f t="shared" si="82"/>
        <v>1.552694380002711E-2</v>
      </c>
      <c r="R100" s="9">
        <f t="shared" si="83"/>
        <v>7.4022000000000004E-2</v>
      </c>
      <c r="S100" s="14">
        <f t="shared" si="84"/>
        <v>0.20976120342637472</v>
      </c>
      <c r="T100" s="2">
        <v>0.01</v>
      </c>
      <c r="U100" s="15">
        <f t="shared" si="85"/>
        <v>2.0976120342637472E-3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7.5876120342637477E-3</v>
      </c>
      <c r="AU100" s="9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8">
        <v>14.393029200833301</v>
      </c>
      <c r="E101" s="10">
        <f t="shared" si="95"/>
        <v>19.999190767741901</v>
      </c>
      <c r="F101" s="7" t="s">
        <v>75</v>
      </c>
      <c r="G101" s="1">
        <v>12</v>
      </c>
      <c r="H101" s="9">
        <f t="shared" si="76"/>
        <v>14.393029200833301</v>
      </c>
      <c r="I101" s="9">
        <f t="shared" si="77"/>
        <v>287.5430292008333</v>
      </c>
      <c r="J101" s="9">
        <f t="shared" si="78"/>
        <v>0.10377951579701772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0.52611714072645777</v>
      </c>
      <c r="P101" s="9">
        <f t="shared" si="81"/>
        <v>5.460018211710322E-2</v>
      </c>
      <c r="Q101" s="13">
        <f t="shared" si="82"/>
        <v>1.4196047350446838E-2</v>
      </c>
      <c r="R101" s="9">
        <f t="shared" si="83"/>
        <v>7.4022000000000004E-2</v>
      </c>
      <c r="S101" s="14">
        <f t="shared" si="84"/>
        <v>0.19178146159853607</v>
      </c>
      <c r="T101" s="2">
        <v>0.01</v>
      </c>
      <c r="U101" s="15">
        <f t="shared" si="85"/>
        <v>1.9178146159853607E-3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7.4078146159853612E-3</v>
      </c>
      <c r="AU101" s="9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8">
        <v>7.2447765967741899</v>
      </c>
      <c r="E102" s="10">
        <f t="shared" si="95"/>
        <v>14.393029200833301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Z102"/>
  <sheetViews>
    <sheetView workbookViewId="0">
      <selection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5" width="8.875" style="1"/>
    <col min="26" max="26" width="10.75" style="1" customWidth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826.98982705920196</v>
      </c>
      <c r="F2" s="2">
        <v>769.42</v>
      </c>
      <c r="G2" s="38">
        <f>(F2+F3+F4)/3</f>
        <v>1231.0233333333333</v>
      </c>
      <c r="H2" s="2">
        <v>0.18</v>
      </c>
      <c r="I2" s="28">
        <f>(H2+H3+H4)/3</f>
        <v>0.17333333333333334</v>
      </c>
    </row>
    <row r="3" spans="1:12" x14ac:dyDescent="0.15">
      <c r="A3" s="28"/>
      <c r="B3" s="3" t="s">
        <v>13</v>
      </c>
      <c r="C3" s="2"/>
      <c r="D3" s="2"/>
      <c r="E3" s="35"/>
      <c r="F3" s="2">
        <v>1268.01</v>
      </c>
      <c r="G3" s="39"/>
      <c r="H3" s="2">
        <v>0.24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3311.59889595391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0.185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0.19</v>
      </c>
      <c r="I6" s="28"/>
    </row>
    <row r="7" spans="1:12" x14ac:dyDescent="0.15">
      <c r="A7" s="28" t="s">
        <v>5</v>
      </c>
      <c r="B7" s="22"/>
      <c r="C7" s="2"/>
      <c r="D7" s="2"/>
      <c r="E7" s="5">
        <v>7209.8544612693604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1.647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9.77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0.48328137524506398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AV38+AV53+AG69+AY85+AY101+BB101</f>
        <v>194089281.11890033</v>
      </c>
      <c r="J14" s="6" t="s">
        <v>21</v>
      </c>
      <c r="K14" s="6">
        <f>I14/(10000*1000)</f>
        <v>19.408928111890035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119096025.818376</v>
      </c>
      <c r="J15" s="6" t="s">
        <v>21</v>
      </c>
      <c r="K15" s="6">
        <f>I15/(10000*1000)</f>
        <v>11.9096025818376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19.408928111890035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1231.0233333333333</v>
      </c>
      <c r="C27" s="7" t="s">
        <v>72</v>
      </c>
      <c r="D27" s="8">
        <v>-1.4369723839999999</v>
      </c>
      <c r="E27" s="7"/>
      <c r="F27" s="7"/>
      <c r="G27" s="1">
        <v>1</v>
      </c>
      <c r="H27" s="9">
        <f t="shared" ref="H27:H38" si="0">E28</f>
        <v>-1.4369723839999999</v>
      </c>
      <c r="I27" s="9">
        <f t="shared" ref="I27:I38" si="1">H27+273.15</f>
        <v>271.71302761599998</v>
      </c>
      <c r="J27" s="9">
        <f t="shared" ref="J27:J38" si="2">EXP(($C$16*(I27-$C$14))/($C$17*I27*$C$14))</f>
        <v>1.4432274459978195E-2</v>
      </c>
      <c r="K27" s="9">
        <f t="shared" ref="K27:K38" si="3">$B$27/12</f>
        <v>102.58527777777778</v>
      </c>
      <c r="L27" s="9">
        <f t="shared" ref="L27:L38" si="4">K27*$B$28/100</f>
        <v>1.0258527777777777</v>
      </c>
      <c r="M27" s="1" t="s">
        <v>73</v>
      </c>
      <c r="O27" s="9">
        <f>L27</f>
        <v>1.0258527777777777</v>
      </c>
      <c r="P27" s="9">
        <f t="shared" ref="P27:P38" si="5">O27*J27</f>
        <v>1.4805388844419908E-2</v>
      </c>
      <c r="Q27" s="13">
        <f t="shared" ref="Q27:Q38" si="6">P27*$B$29</f>
        <v>2.5662673996994507E-3</v>
      </c>
      <c r="R27" s="9">
        <f t="shared" ref="R27:R38" si="7">L27*$B$29</f>
        <v>0.17781448148148149</v>
      </c>
      <c r="S27" s="14">
        <f t="shared" ref="S27:S38" si="8">Q27/R27</f>
        <v>1.4432274459978193E-2</v>
      </c>
      <c r="T27" s="2">
        <v>0.01</v>
      </c>
      <c r="U27" s="15">
        <f t="shared" ref="U27:U38" si="9">S27*T27</f>
        <v>1.4432274459978193E-4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2.2044322744599783E-2</v>
      </c>
      <c r="AR27" s="9">
        <f t="shared" ref="AR27:AR38" si="15">$B$27/12</f>
        <v>102.58527777777778</v>
      </c>
      <c r="AS27" s="1">
        <f t="shared" ref="AS27:AS38" si="16">$B$29</f>
        <v>0.17333333333333334</v>
      </c>
      <c r="AT27" s="1">
        <f>$E$2/12</f>
        <v>68.915818921600163</v>
      </c>
      <c r="AU27" s="1">
        <f t="shared" ref="AU27:AU38" si="17">AT27*10000*AS27*0.67*AR27*AQ27</f>
        <v>180991.26371274306</v>
      </c>
    </row>
    <row r="28" spans="1:47" x14ac:dyDescent="0.15">
      <c r="A28" s="1" t="s">
        <v>74</v>
      </c>
      <c r="B28" s="1">
        <v>1</v>
      </c>
      <c r="C28" s="7">
        <v>1</v>
      </c>
      <c r="D28" s="8">
        <v>-2.4077401570967698</v>
      </c>
      <c r="E28" s="10">
        <f t="shared" ref="E28:E39" si="18">D27</f>
        <v>-1.4369723839999999</v>
      </c>
      <c r="F28" s="7" t="s">
        <v>73</v>
      </c>
      <c r="G28" s="1">
        <v>2</v>
      </c>
      <c r="H28" s="9">
        <f t="shared" si="0"/>
        <v>-2.4077401570967698</v>
      </c>
      <c r="I28" s="9">
        <f t="shared" si="1"/>
        <v>270.7422598429032</v>
      </c>
      <c r="J28" s="9">
        <f t="shared" si="2"/>
        <v>1.2692082560645357E-2</v>
      </c>
      <c r="K28" s="9">
        <f t="shared" si="3"/>
        <v>102.58527777777778</v>
      </c>
      <c r="L28" s="9">
        <f t="shared" si="4"/>
        <v>1.0258527777777777</v>
      </c>
      <c r="M28" s="1" t="s">
        <v>73</v>
      </c>
      <c r="O28" s="9">
        <f t="shared" ref="O28:O38" si="19">L28+O27-P27-N28</f>
        <v>2.0369001667111357</v>
      </c>
      <c r="P28" s="9">
        <f t="shared" si="5"/>
        <v>2.5852505083690025E-2</v>
      </c>
      <c r="Q28" s="13">
        <f t="shared" si="6"/>
        <v>4.4811008811729376E-3</v>
      </c>
      <c r="R28" s="9">
        <f t="shared" si="7"/>
        <v>0.17781448148148149</v>
      </c>
      <c r="S28" s="14">
        <f t="shared" si="8"/>
        <v>2.5200989502306776E-2</v>
      </c>
      <c r="T28" s="2">
        <v>0.01</v>
      </c>
      <c r="U28" s="15">
        <f t="shared" si="9"/>
        <v>2.5200989502306779E-4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2.2152009895023066E-2</v>
      </c>
      <c r="AR28" s="9">
        <f t="shared" si="15"/>
        <v>102.58527777777778</v>
      </c>
      <c r="AS28" s="1">
        <f t="shared" si="16"/>
        <v>0.17333333333333334</v>
      </c>
      <c r="AT28" s="1">
        <f t="shared" ref="AT28:AT38" si="20">$E$2/12</f>
        <v>68.915818921600163</v>
      </c>
      <c r="AU28" s="1">
        <f t="shared" si="17"/>
        <v>181875.41123982047</v>
      </c>
    </row>
    <row r="29" spans="1:47" x14ac:dyDescent="0.15">
      <c r="A29" s="1" t="s">
        <v>37</v>
      </c>
      <c r="B29" s="1">
        <f>I2</f>
        <v>0.17333333333333334</v>
      </c>
      <c r="C29" s="7">
        <v>2</v>
      </c>
      <c r="D29" s="8">
        <v>0.83682281189285701</v>
      </c>
      <c r="E29" s="10">
        <f t="shared" si="18"/>
        <v>-2.4077401570967698</v>
      </c>
      <c r="F29" s="7" t="s">
        <v>73</v>
      </c>
      <c r="G29" s="1">
        <v>3</v>
      </c>
      <c r="H29" s="9">
        <f t="shared" si="0"/>
        <v>0.83682281189285701</v>
      </c>
      <c r="I29" s="9">
        <f t="shared" si="1"/>
        <v>273.98682281189281</v>
      </c>
      <c r="J29" s="9">
        <f t="shared" si="2"/>
        <v>1.9430760409691179E-2</v>
      </c>
      <c r="K29" s="9">
        <f t="shared" si="3"/>
        <v>102.58527777777778</v>
      </c>
      <c r="L29" s="9">
        <f t="shared" si="4"/>
        <v>1.0258527777777777</v>
      </c>
      <c r="M29" s="1" t="s">
        <v>73</v>
      </c>
      <c r="O29" s="9">
        <f t="shared" si="19"/>
        <v>3.0369004394052235</v>
      </c>
      <c r="P29" s="9">
        <f t="shared" si="5"/>
        <v>5.9009284826168761E-2</v>
      </c>
      <c r="Q29" s="13">
        <f t="shared" si="6"/>
        <v>1.0228276036535918E-2</v>
      </c>
      <c r="R29" s="9">
        <f t="shared" si="7"/>
        <v>0.17781448148148149</v>
      </c>
      <c r="S29" s="14">
        <f t="shared" si="8"/>
        <v>5.7522176772768323E-2</v>
      </c>
      <c r="T29" s="2">
        <v>0.01</v>
      </c>
      <c r="U29" s="15">
        <f t="shared" si="9"/>
        <v>5.7522176772768329E-4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2.2475221767727684E-2</v>
      </c>
      <c r="AR29" s="9">
        <f t="shared" si="15"/>
        <v>102.58527777777778</v>
      </c>
      <c r="AS29" s="1">
        <f t="shared" si="16"/>
        <v>0.17333333333333334</v>
      </c>
      <c r="AT29" s="1">
        <f t="shared" si="20"/>
        <v>68.915818921600163</v>
      </c>
      <c r="AU29" s="1">
        <f t="shared" si="17"/>
        <v>184529.08883134919</v>
      </c>
    </row>
    <row r="30" spans="1:47" x14ac:dyDescent="0.15">
      <c r="C30" s="7">
        <v>3</v>
      </c>
      <c r="D30" s="8">
        <v>7.4792041729032297</v>
      </c>
      <c r="E30" s="10">
        <f t="shared" si="18"/>
        <v>0.83682281189285701</v>
      </c>
      <c r="F30" s="7" t="s">
        <v>73</v>
      </c>
      <c r="G30" s="1">
        <v>4</v>
      </c>
      <c r="H30" s="9">
        <f t="shared" si="0"/>
        <v>7.4792041729032297</v>
      </c>
      <c r="I30" s="9">
        <f t="shared" si="1"/>
        <v>280.6292041729032</v>
      </c>
      <c r="J30" s="9">
        <f t="shared" si="2"/>
        <v>4.5060874105432712E-2</v>
      </c>
      <c r="K30" s="9">
        <f t="shared" si="3"/>
        <v>102.58527777777778</v>
      </c>
      <c r="L30" s="9">
        <f t="shared" si="4"/>
        <v>1.0258527777777777</v>
      </c>
      <c r="M30" s="1" t="s">
        <v>73</v>
      </c>
      <c r="O30" s="9">
        <f t="shared" si="19"/>
        <v>4.0037439323568327</v>
      </c>
      <c r="P30" s="9">
        <f t="shared" si="5"/>
        <v>0.18041220128632135</v>
      </c>
      <c r="Q30" s="13">
        <f t="shared" si="6"/>
        <v>3.1271448222962371E-2</v>
      </c>
      <c r="R30" s="9">
        <f t="shared" si="7"/>
        <v>0.17781448148148149</v>
      </c>
      <c r="S30" s="14">
        <f t="shared" si="8"/>
        <v>0.17586558733811081</v>
      </c>
      <c r="T30" s="2">
        <v>0.01</v>
      </c>
      <c r="U30" s="15">
        <f t="shared" si="9"/>
        <v>1.7586558733811081E-3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3.1208655873381105E-2</v>
      </c>
      <c r="AR30" s="9">
        <f t="shared" si="15"/>
        <v>102.58527777777778</v>
      </c>
      <c r="AS30" s="1">
        <f t="shared" si="16"/>
        <v>0.17333333333333334</v>
      </c>
      <c r="AT30" s="1">
        <f t="shared" si="20"/>
        <v>68.915818921600163</v>
      </c>
      <c r="AU30" s="1">
        <f t="shared" si="17"/>
        <v>256233.50423333299</v>
      </c>
    </row>
    <row r="31" spans="1:47" x14ac:dyDescent="0.15">
      <c r="C31" s="7">
        <v>4</v>
      </c>
      <c r="D31" s="8">
        <v>12.392532281499999</v>
      </c>
      <c r="E31" s="10">
        <f t="shared" si="18"/>
        <v>7.4792041729032297</v>
      </c>
      <c r="F31" s="7" t="s">
        <v>73</v>
      </c>
      <c r="G31" s="1">
        <v>5</v>
      </c>
      <c r="H31" s="9">
        <f t="shared" si="0"/>
        <v>12.392532281499999</v>
      </c>
      <c r="I31" s="9">
        <f t="shared" si="1"/>
        <v>285.54253228149997</v>
      </c>
      <c r="J31" s="9">
        <f t="shared" si="2"/>
        <v>8.1861838628579181E-2</v>
      </c>
      <c r="K31" s="9">
        <f t="shared" si="3"/>
        <v>102.58527777777778</v>
      </c>
      <c r="L31" s="9">
        <f t="shared" si="4"/>
        <v>1.0258527777777777</v>
      </c>
      <c r="M31" s="1" t="s">
        <v>75</v>
      </c>
      <c r="N31" s="9">
        <f>(O30-P30)*C22/100</f>
        <v>3.6321651445169856</v>
      </c>
      <c r="O31" s="9">
        <f t="shared" si="19"/>
        <v>1.2170193643313034</v>
      </c>
      <c r="P31" s="9">
        <f t="shared" si="5"/>
        <v>9.9627442810745176E-2</v>
      </c>
      <c r="Q31" s="13">
        <f t="shared" si="6"/>
        <v>1.7268756753862496E-2</v>
      </c>
      <c r="R31" s="9">
        <f t="shared" si="7"/>
        <v>0.17781448148148149</v>
      </c>
      <c r="S31" s="14">
        <f t="shared" si="8"/>
        <v>9.7116706187178312E-2</v>
      </c>
      <c r="T31" s="2">
        <v>0.01</v>
      </c>
      <c r="U31" s="15">
        <f t="shared" si="9"/>
        <v>9.7116706187178319E-4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3.0421167061871781E-2</v>
      </c>
      <c r="AR31" s="9">
        <f t="shared" si="15"/>
        <v>102.58527777777778</v>
      </c>
      <c r="AS31" s="1">
        <f t="shared" si="16"/>
        <v>0.17333333333333334</v>
      </c>
      <c r="AT31" s="1">
        <f t="shared" si="20"/>
        <v>68.915818921600163</v>
      </c>
      <c r="AU31" s="1">
        <f t="shared" si="17"/>
        <v>249767.95767034619</v>
      </c>
    </row>
    <row r="32" spans="1:47" x14ac:dyDescent="0.15">
      <c r="C32" s="7">
        <v>5</v>
      </c>
      <c r="D32" s="8">
        <v>20.0272115109677</v>
      </c>
      <c r="E32" s="10">
        <f t="shared" si="18"/>
        <v>12.392532281499999</v>
      </c>
      <c r="F32" s="7" t="s">
        <v>75</v>
      </c>
      <c r="G32" s="1">
        <v>6</v>
      </c>
      <c r="H32" s="9">
        <f t="shared" si="0"/>
        <v>20.0272115109677</v>
      </c>
      <c r="I32" s="9">
        <f t="shared" si="1"/>
        <v>293.17721151096765</v>
      </c>
      <c r="J32" s="9">
        <f t="shared" si="2"/>
        <v>0.19894288116894346</v>
      </c>
      <c r="K32" s="9">
        <f t="shared" si="3"/>
        <v>102.58527777777778</v>
      </c>
      <c r="L32" s="9">
        <f t="shared" si="4"/>
        <v>1.0258527777777777</v>
      </c>
      <c r="M32" s="1" t="s">
        <v>73</v>
      </c>
      <c r="O32" s="9">
        <f t="shared" si="19"/>
        <v>2.1432446992983358</v>
      </c>
      <c r="P32" s="9">
        <f t="shared" si="5"/>
        <v>0.42638327552847677</v>
      </c>
      <c r="Q32" s="13">
        <f t="shared" si="6"/>
        <v>7.3906434424935982E-2</v>
      </c>
      <c r="R32" s="9">
        <f t="shared" si="7"/>
        <v>0.17781448148148149</v>
      </c>
      <c r="S32" s="14">
        <f t="shared" si="8"/>
        <v>0.41563788173593147</v>
      </c>
      <c r="T32" s="2">
        <v>0.01</v>
      </c>
      <c r="U32" s="15">
        <f t="shared" si="9"/>
        <v>4.1563788173593144E-3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3.3606378817359311E-2</v>
      </c>
      <c r="AR32" s="9">
        <f t="shared" si="15"/>
        <v>102.58527777777778</v>
      </c>
      <c r="AS32" s="1">
        <f t="shared" si="16"/>
        <v>0.17333333333333334</v>
      </c>
      <c r="AT32" s="1">
        <f t="shared" si="20"/>
        <v>68.915818921600163</v>
      </c>
      <c r="AU32" s="1">
        <f t="shared" si="17"/>
        <v>275919.61165842786</v>
      </c>
    </row>
    <row r="33" spans="1:48" x14ac:dyDescent="0.15">
      <c r="C33" s="7">
        <v>6</v>
      </c>
      <c r="D33" s="8">
        <v>24.256240066333302</v>
      </c>
      <c r="E33" s="10">
        <f t="shared" si="18"/>
        <v>20.0272115109677</v>
      </c>
      <c r="F33" s="7" t="s">
        <v>73</v>
      </c>
      <c r="G33" s="1">
        <v>7</v>
      </c>
      <c r="H33" s="9">
        <f t="shared" si="0"/>
        <v>24.256240066333302</v>
      </c>
      <c r="I33" s="9">
        <f t="shared" si="1"/>
        <v>297.40624006633328</v>
      </c>
      <c r="J33" s="9">
        <f t="shared" si="2"/>
        <v>0.31902588521618136</v>
      </c>
      <c r="K33" s="9">
        <f t="shared" si="3"/>
        <v>102.58527777777778</v>
      </c>
      <c r="L33" s="9">
        <f t="shared" si="4"/>
        <v>1.0258527777777777</v>
      </c>
      <c r="M33" s="1" t="s">
        <v>73</v>
      </c>
      <c r="O33" s="9">
        <f t="shared" si="19"/>
        <v>2.7427142015476367</v>
      </c>
      <c r="P33" s="9">
        <f t="shared" si="5"/>
        <v>0.87499682604372686</v>
      </c>
      <c r="Q33" s="13">
        <f t="shared" si="6"/>
        <v>0.151666116514246</v>
      </c>
      <c r="R33" s="9">
        <f t="shared" si="7"/>
        <v>0.17781448148148149</v>
      </c>
      <c r="S33" s="14">
        <f t="shared" si="8"/>
        <v>0.85294580762276828</v>
      </c>
      <c r="T33" s="2">
        <v>0.01</v>
      </c>
      <c r="U33" s="15">
        <f t="shared" si="9"/>
        <v>8.5294580762276823E-3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4.3429458076227681E-2</v>
      </c>
      <c r="AR33" s="9">
        <f t="shared" si="15"/>
        <v>102.58527777777778</v>
      </c>
      <c r="AS33" s="1">
        <f t="shared" si="16"/>
        <v>0.17333333333333334</v>
      </c>
      <c r="AT33" s="1">
        <f t="shared" si="20"/>
        <v>68.915818921600163</v>
      </c>
      <c r="AU33" s="1">
        <f t="shared" si="17"/>
        <v>356570.37826220359</v>
      </c>
    </row>
    <row r="34" spans="1:48" x14ac:dyDescent="0.15">
      <c r="C34" s="7">
        <v>7</v>
      </c>
      <c r="D34" s="8">
        <v>27.3057106364516</v>
      </c>
      <c r="E34" s="10">
        <f t="shared" si="18"/>
        <v>24.256240066333302</v>
      </c>
      <c r="F34" s="7" t="s">
        <v>73</v>
      </c>
      <c r="G34" s="1">
        <v>8</v>
      </c>
      <c r="H34" s="9">
        <f t="shared" si="0"/>
        <v>27.3057106364516</v>
      </c>
      <c r="I34" s="9">
        <f t="shared" si="1"/>
        <v>300.45571063645156</v>
      </c>
      <c r="J34" s="9">
        <f t="shared" si="2"/>
        <v>0.44476961515938795</v>
      </c>
      <c r="K34" s="9">
        <f t="shared" si="3"/>
        <v>102.58527777777778</v>
      </c>
      <c r="L34" s="9">
        <f t="shared" si="4"/>
        <v>1.0258527777777777</v>
      </c>
      <c r="M34" s="1" t="s">
        <v>73</v>
      </c>
      <c r="O34" s="9">
        <f t="shared" si="19"/>
        <v>2.8935701532816873</v>
      </c>
      <c r="P34" s="9">
        <f t="shared" si="5"/>
        <v>1.2869720835117873</v>
      </c>
      <c r="Q34" s="13">
        <f t="shared" si="6"/>
        <v>0.22307516114204312</v>
      </c>
      <c r="R34" s="9">
        <f t="shared" si="7"/>
        <v>0.17781448148148149</v>
      </c>
      <c r="S34" s="14">
        <f t="shared" si="8"/>
        <v>1.2545387714401388</v>
      </c>
      <c r="T34" s="2">
        <v>0.01</v>
      </c>
      <c r="U34" s="15">
        <f t="shared" si="9"/>
        <v>1.2545387714401389E-2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4.7445387714401391E-2</v>
      </c>
      <c r="AR34" s="9">
        <f t="shared" si="15"/>
        <v>102.58527777777778</v>
      </c>
      <c r="AS34" s="1">
        <f t="shared" si="16"/>
        <v>0.17333333333333334</v>
      </c>
      <c r="AT34" s="1">
        <f t="shared" si="20"/>
        <v>68.915818921600163</v>
      </c>
      <c r="AU34" s="1">
        <f t="shared" si="17"/>
        <v>389542.50394805963</v>
      </c>
    </row>
    <row r="35" spans="1:48" x14ac:dyDescent="0.15">
      <c r="C35" s="7">
        <v>8</v>
      </c>
      <c r="D35" s="8">
        <v>27.9715727164516</v>
      </c>
      <c r="E35" s="10">
        <f t="shared" si="18"/>
        <v>27.3057106364516</v>
      </c>
      <c r="F35" s="7" t="s">
        <v>73</v>
      </c>
      <c r="G35" s="1">
        <v>9</v>
      </c>
      <c r="H35" s="9">
        <f t="shared" si="0"/>
        <v>27.9715727164516</v>
      </c>
      <c r="I35" s="9">
        <f t="shared" si="1"/>
        <v>301.12157271645157</v>
      </c>
      <c r="J35" s="9">
        <f t="shared" si="2"/>
        <v>0.47781163207292243</v>
      </c>
      <c r="K35" s="9">
        <f t="shared" si="3"/>
        <v>102.58527777777778</v>
      </c>
      <c r="L35" s="9">
        <f t="shared" si="4"/>
        <v>1.0258527777777777</v>
      </c>
      <c r="M35" s="1" t="s">
        <v>73</v>
      </c>
      <c r="O35" s="9">
        <f t="shared" si="19"/>
        <v>2.6324508475476778</v>
      </c>
      <c r="P35" s="9">
        <f t="shared" si="5"/>
        <v>1.2578156358185038</v>
      </c>
      <c r="Q35" s="13">
        <f t="shared" si="6"/>
        <v>0.21802137687520731</v>
      </c>
      <c r="R35" s="9">
        <f t="shared" si="7"/>
        <v>0.17781448148148149</v>
      </c>
      <c r="S35" s="14">
        <f t="shared" si="8"/>
        <v>1.2261171028295195</v>
      </c>
      <c r="T35" s="2">
        <v>0.01</v>
      </c>
      <c r="U35" s="15">
        <f t="shared" si="9"/>
        <v>1.2261171028295196E-2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4.1711171028295191E-2</v>
      </c>
      <c r="AR35" s="9">
        <f t="shared" si="15"/>
        <v>102.58527777777778</v>
      </c>
      <c r="AS35" s="1">
        <f t="shared" si="16"/>
        <v>0.17333333333333334</v>
      </c>
      <c r="AT35" s="1">
        <f t="shared" si="20"/>
        <v>68.915818921600163</v>
      </c>
      <c r="AU35" s="1">
        <f t="shared" si="17"/>
        <v>342462.66681968607</v>
      </c>
    </row>
    <row r="36" spans="1:48" x14ac:dyDescent="0.15">
      <c r="C36" s="7">
        <v>9</v>
      </c>
      <c r="D36" s="8">
        <v>22.106961838666699</v>
      </c>
      <c r="E36" s="10">
        <f t="shared" si="18"/>
        <v>27.9715727164516</v>
      </c>
      <c r="F36" s="7" t="s">
        <v>73</v>
      </c>
      <c r="G36" s="1">
        <v>10</v>
      </c>
      <c r="H36" s="9">
        <f t="shared" si="0"/>
        <v>22.106961838666699</v>
      </c>
      <c r="I36" s="9">
        <f t="shared" si="1"/>
        <v>295.25696183866665</v>
      </c>
      <c r="J36" s="9">
        <f t="shared" si="2"/>
        <v>0.2513769264445474</v>
      </c>
      <c r="K36" s="9">
        <f t="shared" si="3"/>
        <v>102.58527777777778</v>
      </c>
      <c r="L36" s="9">
        <f t="shared" si="4"/>
        <v>1.0258527777777777</v>
      </c>
      <c r="M36" s="1" t="s">
        <v>73</v>
      </c>
      <c r="O36" s="9">
        <f t="shared" si="19"/>
        <v>2.400487989506952</v>
      </c>
      <c r="P36" s="9">
        <f t="shared" si="5"/>
        <v>0.60342729276930851</v>
      </c>
      <c r="Q36" s="13">
        <f t="shared" si="6"/>
        <v>0.10459406408001348</v>
      </c>
      <c r="R36" s="9">
        <f t="shared" si="7"/>
        <v>0.17781448148148149</v>
      </c>
      <c r="S36" s="14">
        <f t="shared" si="8"/>
        <v>0.58822016749466177</v>
      </c>
      <c r="T36" s="2">
        <v>0.01</v>
      </c>
      <c r="U36" s="15">
        <f t="shared" si="9"/>
        <v>5.8822016749466178E-3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3.5332201674946613E-2</v>
      </c>
      <c r="AR36" s="9">
        <f t="shared" si="15"/>
        <v>102.58527777777778</v>
      </c>
      <c r="AS36" s="1">
        <f t="shared" si="16"/>
        <v>0.17333333333333334</v>
      </c>
      <c r="AT36" s="1">
        <f t="shared" si="20"/>
        <v>68.915818921600163</v>
      </c>
      <c r="AU36" s="1">
        <f t="shared" si="17"/>
        <v>290089.19461899227</v>
      </c>
    </row>
    <row r="37" spans="1:48" x14ac:dyDescent="0.15">
      <c r="C37" s="7">
        <v>10</v>
      </c>
      <c r="D37" s="8">
        <v>15.4170634929032</v>
      </c>
      <c r="E37" s="10">
        <f t="shared" si="18"/>
        <v>22.106961838666699</v>
      </c>
      <c r="F37" s="7" t="s">
        <v>73</v>
      </c>
      <c r="G37" s="1">
        <v>11</v>
      </c>
      <c r="H37" s="9">
        <f t="shared" si="0"/>
        <v>15.4170634929032</v>
      </c>
      <c r="I37" s="9">
        <f t="shared" si="1"/>
        <v>288.56706349290317</v>
      </c>
      <c r="J37" s="9">
        <f t="shared" si="2"/>
        <v>0.1170304722083297</v>
      </c>
      <c r="K37" s="9">
        <f t="shared" si="3"/>
        <v>102.58527777777778</v>
      </c>
      <c r="L37" s="9">
        <f t="shared" si="4"/>
        <v>1.0258527777777777</v>
      </c>
      <c r="M37" s="1" t="s">
        <v>75</v>
      </c>
      <c r="N37" s="9">
        <f>(O36-P36)*C22/100</f>
        <v>1.7072076619007612</v>
      </c>
      <c r="O37" s="9">
        <f t="shared" si="19"/>
        <v>1.1157058126146602</v>
      </c>
      <c r="P37" s="9">
        <f t="shared" si="5"/>
        <v>0.13057157809587189</v>
      </c>
      <c r="Q37" s="13">
        <f t="shared" si="6"/>
        <v>2.2632406869951129E-2</v>
      </c>
      <c r="R37" s="9">
        <f t="shared" si="7"/>
        <v>0.17781448148148149</v>
      </c>
      <c r="S37" s="14">
        <f t="shared" si="8"/>
        <v>0.12728101041819917</v>
      </c>
      <c r="T37" s="2">
        <v>0.01</v>
      </c>
      <c r="U37" s="15">
        <f t="shared" si="9"/>
        <v>1.2728101041819917E-3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2.3172810104181991E-2</v>
      </c>
      <c r="AR37" s="9">
        <f t="shared" si="15"/>
        <v>102.58527777777778</v>
      </c>
      <c r="AS37" s="1">
        <f t="shared" si="16"/>
        <v>0.17333333333333334</v>
      </c>
      <c r="AT37" s="1">
        <f t="shared" si="20"/>
        <v>68.915818921600163</v>
      </c>
      <c r="AU37" s="1">
        <f t="shared" si="17"/>
        <v>190256.52242179887</v>
      </c>
    </row>
    <row r="38" spans="1:48" x14ac:dyDescent="0.15">
      <c r="C38" s="7">
        <v>11</v>
      </c>
      <c r="D38" s="8">
        <v>7.5199880316333303</v>
      </c>
      <c r="E38" s="10">
        <f t="shared" si="18"/>
        <v>15.4170634929032</v>
      </c>
      <c r="F38" s="7" t="s">
        <v>75</v>
      </c>
      <c r="G38" s="1">
        <v>12</v>
      </c>
      <c r="H38" s="9">
        <f t="shared" si="0"/>
        <v>7.5199880316333303</v>
      </c>
      <c r="I38" s="9">
        <f t="shared" si="1"/>
        <v>280.6699880316333</v>
      </c>
      <c r="J38" s="9">
        <f t="shared" si="2"/>
        <v>4.5288630246780412E-2</v>
      </c>
      <c r="K38" s="9">
        <f t="shared" si="3"/>
        <v>102.58527777777778</v>
      </c>
      <c r="L38" s="9">
        <f t="shared" si="4"/>
        <v>1.0258527777777777</v>
      </c>
      <c r="M38" s="1" t="s">
        <v>73</v>
      </c>
      <c r="O38" s="9">
        <f t="shared" si="19"/>
        <v>2.0109870122965661</v>
      </c>
      <c r="P38" s="9">
        <f t="shared" si="5"/>
        <v>9.1074847230976835E-2</v>
      </c>
      <c r="Q38" s="13">
        <f t="shared" si="6"/>
        <v>1.578630685336932E-2</v>
      </c>
      <c r="R38" s="9">
        <f t="shared" si="7"/>
        <v>0.17781448148148149</v>
      </c>
      <c r="S38" s="14">
        <f t="shared" si="8"/>
        <v>8.8779646752300018E-2</v>
      </c>
      <c r="T38" s="2">
        <v>0.01</v>
      </c>
      <c r="U38" s="15">
        <f t="shared" si="9"/>
        <v>8.8779646752300018E-4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2.2787796467522999E-2</v>
      </c>
      <c r="AR38" s="9">
        <f t="shared" si="15"/>
        <v>102.58527777777778</v>
      </c>
      <c r="AS38" s="1">
        <f t="shared" si="16"/>
        <v>0.17333333333333334</v>
      </c>
      <c r="AT38" s="1">
        <f t="shared" si="20"/>
        <v>68.915818921600163</v>
      </c>
      <c r="AU38" s="1">
        <f t="shared" si="17"/>
        <v>187095.43167508405</v>
      </c>
      <c r="AV38" s="1">
        <f>SUM(AU27:AU38)</f>
        <v>3085333.5350918444</v>
      </c>
    </row>
    <row r="39" spans="1:48" x14ac:dyDescent="0.15">
      <c r="C39" s="7">
        <v>12</v>
      </c>
      <c r="D39" s="8">
        <v>0.97330456609677396</v>
      </c>
      <c r="E39" s="10">
        <f t="shared" si="18"/>
        <v>7.5199880316333303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-1.4369723839999999</v>
      </c>
      <c r="E42" s="7"/>
      <c r="F42" s="7"/>
      <c r="G42" s="1">
        <v>1</v>
      </c>
      <c r="H42" s="9">
        <f t="shared" ref="H42:H53" si="21">E43</f>
        <v>-1.4369723839999999</v>
      </c>
      <c r="I42" s="9">
        <f t="shared" ref="I42:I53" si="22">H42+273.15</f>
        <v>271.71302761599998</v>
      </c>
      <c r="J42" s="9">
        <f t="shared" ref="J42:J53" si="23">EXP(($C$16*(I42-$C$14))/($C$17*I42*$C$14))</f>
        <v>1.4432274459978195E-2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1.112599071738948E-3</v>
      </c>
      <c r="Q42" s="13">
        <f t="shared" ref="Q42:Q53" si="27">P42*$B$44</f>
        <v>2.0583082827170537E-4</v>
      </c>
      <c r="R42" s="9">
        <f t="shared" ref="R42:R53" si="28">L42*$B$44</f>
        <v>1.4261842708333333E-2</v>
      </c>
      <c r="S42" s="14">
        <f t="shared" ref="S42:S53" si="29">Q42/R42</f>
        <v>1.4432274459978193E-2</v>
      </c>
      <c r="T42" s="2">
        <v>0.01</v>
      </c>
      <c r="U42" s="15">
        <f t="shared" ref="U42:U53" si="30">S42*T42</f>
        <v>1.4432274459978193E-4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1.4944322744599782E-2</v>
      </c>
      <c r="AR42" s="9">
        <f t="shared" ref="AR42:AR53" si="34">$B$42/12</f>
        <v>7.7091041666666671</v>
      </c>
      <c r="AS42" s="1">
        <f t="shared" ref="AS42:AS53" si="35">$B$44</f>
        <v>0.185</v>
      </c>
      <c r="AT42" s="1">
        <f t="shared" ref="AT42:AT53" si="36">$E$5/12</f>
        <v>275.96657466282585</v>
      </c>
      <c r="AU42" s="1">
        <f t="shared" ref="AU42:AU53" si="37">AT42*10000*AS42*0.67*AR42*AQ42</f>
        <v>39407.888559892832</v>
      </c>
    </row>
    <row r="43" spans="1:48" x14ac:dyDescent="0.15">
      <c r="A43" s="1" t="s">
        <v>74</v>
      </c>
      <c r="B43" s="1">
        <v>1</v>
      </c>
      <c r="C43" s="7">
        <v>1</v>
      </c>
      <c r="D43" s="8">
        <v>-2.4077401570967698</v>
      </c>
      <c r="E43" s="10">
        <f t="shared" ref="E43:E54" si="38">D42</f>
        <v>-1.4369723839999999</v>
      </c>
      <c r="F43" s="7" t="s">
        <v>73</v>
      </c>
      <c r="G43" s="1">
        <v>2</v>
      </c>
      <c r="H43" s="9">
        <f t="shared" si="21"/>
        <v>-2.4077401570967698</v>
      </c>
      <c r="I43" s="9">
        <f t="shared" si="22"/>
        <v>270.7422598429032</v>
      </c>
      <c r="J43" s="9">
        <f t="shared" si="23"/>
        <v>1.2692082560645357E-2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0.15306948426159439</v>
      </c>
      <c r="P43" s="9">
        <f t="shared" si="26"/>
        <v>1.942770531763561E-3</v>
      </c>
      <c r="Q43" s="13">
        <f t="shared" si="27"/>
        <v>3.5941254837625877E-4</v>
      </c>
      <c r="R43" s="9">
        <f t="shared" si="28"/>
        <v>1.4261842708333333E-2</v>
      </c>
      <c r="S43" s="14">
        <f t="shared" si="29"/>
        <v>2.5200989502306776E-2</v>
      </c>
      <c r="T43" s="2">
        <v>0.01</v>
      </c>
      <c r="U43" s="15">
        <f t="shared" si="30"/>
        <v>2.5200989502306779E-4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1.5052009895023068E-2</v>
      </c>
      <c r="AR43" s="9">
        <f t="shared" si="34"/>
        <v>7.7091041666666671</v>
      </c>
      <c r="AS43" s="1">
        <f t="shared" si="35"/>
        <v>0.185</v>
      </c>
      <c r="AT43" s="1">
        <f t="shared" si="36"/>
        <v>275.96657466282585</v>
      </c>
      <c r="AU43" s="1">
        <f t="shared" si="37"/>
        <v>39691.857482120962</v>
      </c>
    </row>
    <row r="44" spans="1:48" x14ac:dyDescent="0.15">
      <c r="A44" s="1" t="s">
        <v>37</v>
      </c>
      <c r="B44" s="1">
        <f>I5</f>
        <v>0.185</v>
      </c>
      <c r="C44" s="7">
        <v>2</v>
      </c>
      <c r="D44" s="8">
        <v>0.83682281189285701</v>
      </c>
      <c r="E44" s="10">
        <f t="shared" si="38"/>
        <v>-2.4077401570967698</v>
      </c>
      <c r="F44" s="7" t="s">
        <v>73</v>
      </c>
      <c r="G44" s="1">
        <v>3</v>
      </c>
      <c r="H44" s="9">
        <f t="shared" si="21"/>
        <v>0.83682281189285701</v>
      </c>
      <c r="I44" s="9">
        <f t="shared" si="22"/>
        <v>273.98682281189281</v>
      </c>
      <c r="J44" s="9">
        <f t="shared" si="23"/>
        <v>1.9430760409691179E-2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0.2282177553964975</v>
      </c>
      <c r="P44" s="9">
        <f t="shared" si="26"/>
        <v>4.434444526346849E-3</v>
      </c>
      <c r="Q44" s="13">
        <f t="shared" si="27"/>
        <v>8.2037223737416707E-4</v>
      </c>
      <c r="R44" s="9">
        <f t="shared" si="28"/>
        <v>1.4261842708333333E-2</v>
      </c>
      <c r="S44" s="14">
        <f t="shared" si="29"/>
        <v>5.752217677276833E-2</v>
      </c>
      <c r="T44" s="2">
        <v>0.01</v>
      </c>
      <c r="U44" s="15">
        <f t="shared" si="30"/>
        <v>5.7522176772768329E-4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1.5375221767727683E-2</v>
      </c>
      <c r="AR44" s="9">
        <f t="shared" si="34"/>
        <v>7.7091041666666671</v>
      </c>
      <c r="AS44" s="1">
        <f t="shared" si="35"/>
        <v>0.185</v>
      </c>
      <c r="AT44" s="1">
        <f t="shared" si="36"/>
        <v>275.96657466282585</v>
      </c>
      <c r="AU44" s="1">
        <f t="shared" si="37"/>
        <v>40544.160907204598</v>
      </c>
    </row>
    <row r="45" spans="1:48" x14ac:dyDescent="0.15">
      <c r="C45" s="7">
        <v>3</v>
      </c>
      <c r="D45" s="8">
        <v>7.4792041729032297</v>
      </c>
      <c r="E45" s="10">
        <f t="shared" si="38"/>
        <v>0.83682281189285701</v>
      </c>
      <c r="F45" s="7" t="s">
        <v>73</v>
      </c>
      <c r="G45" s="1">
        <v>4</v>
      </c>
      <c r="H45" s="9">
        <f t="shared" si="21"/>
        <v>7.4792041729032297</v>
      </c>
      <c r="I45" s="9">
        <f t="shared" si="22"/>
        <v>280.6292041729032</v>
      </c>
      <c r="J45" s="9">
        <f t="shared" si="23"/>
        <v>4.5060874105432712E-2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0.30087435253681732</v>
      </c>
      <c r="P45" s="9">
        <f t="shared" si="26"/>
        <v>1.3557661321215105E-2</v>
      </c>
      <c r="Q45" s="13">
        <f t="shared" si="27"/>
        <v>2.5081673444247946E-3</v>
      </c>
      <c r="R45" s="9">
        <f t="shared" si="28"/>
        <v>1.4261842708333333E-2</v>
      </c>
      <c r="S45" s="14">
        <f t="shared" si="29"/>
        <v>0.17586558733811081</v>
      </c>
      <c r="T45" s="2">
        <v>0.01</v>
      </c>
      <c r="U45" s="15">
        <f t="shared" si="30"/>
        <v>1.7586558733811081E-3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2.8858655873381107E-2</v>
      </c>
      <c r="AR45" s="9">
        <f t="shared" si="34"/>
        <v>7.7091041666666671</v>
      </c>
      <c r="AS45" s="1">
        <f t="shared" si="35"/>
        <v>0.185</v>
      </c>
      <c r="AT45" s="1">
        <f t="shared" si="36"/>
        <v>275.96657466282585</v>
      </c>
      <c r="AU45" s="1">
        <f t="shared" si="37"/>
        <v>76099.714525869334</v>
      </c>
    </row>
    <row r="46" spans="1:48" x14ac:dyDescent="0.15">
      <c r="C46" s="7">
        <v>4</v>
      </c>
      <c r="D46" s="8">
        <v>12.392532281499999</v>
      </c>
      <c r="E46" s="10">
        <f t="shared" si="38"/>
        <v>7.4792041729032297</v>
      </c>
      <c r="F46" s="7" t="s">
        <v>73</v>
      </c>
      <c r="G46" s="1">
        <v>5</v>
      </c>
      <c r="H46" s="9">
        <f t="shared" si="21"/>
        <v>12.392532281499999</v>
      </c>
      <c r="I46" s="9">
        <f t="shared" si="22"/>
        <v>285.54253228149997</v>
      </c>
      <c r="J46" s="9">
        <f t="shared" si="23"/>
        <v>8.1861838628579181E-2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0.2729508566548221</v>
      </c>
      <c r="O46" s="9">
        <f t="shared" si="39"/>
        <v>9.1456876227446748E-2</v>
      </c>
      <c r="P46" s="9">
        <f t="shared" si="26"/>
        <v>7.4868280432051851E-3</v>
      </c>
      <c r="Q46" s="13">
        <f t="shared" si="27"/>
        <v>1.3850631879929593E-3</v>
      </c>
      <c r="R46" s="9">
        <f t="shared" si="28"/>
        <v>1.4261842708333333E-2</v>
      </c>
      <c r="S46" s="14">
        <f t="shared" si="29"/>
        <v>9.7116706187178284E-2</v>
      </c>
      <c r="T46" s="2">
        <v>0.01</v>
      </c>
      <c r="U46" s="15">
        <f t="shared" si="30"/>
        <v>9.7116706187178286E-4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2.8071167061871783E-2</v>
      </c>
      <c r="AR46" s="9">
        <f t="shared" si="34"/>
        <v>7.7091041666666671</v>
      </c>
      <c r="AS46" s="1">
        <f t="shared" si="35"/>
        <v>0.185</v>
      </c>
      <c r="AT46" s="1">
        <f t="shared" si="36"/>
        <v>275.96657466282585</v>
      </c>
      <c r="AU46" s="1">
        <f t="shared" si="37"/>
        <v>74023.121838700827</v>
      </c>
    </row>
    <row r="47" spans="1:48" x14ac:dyDescent="0.15">
      <c r="C47" s="7">
        <v>5</v>
      </c>
      <c r="D47" s="8">
        <v>20.0272115109677</v>
      </c>
      <c r="E47" s="10">
        <f t="shared" si="38"/>
        <v>12.392532281499999</v>
      </c>
      <c r="F47" s="7" t="s">
        <v>75</v>
      </c>
      <c r="G47" s="1">
        <v>6</v>
      </c>
      <c r="H47" s="9">
        <f t="shared" si="21"/>
        <v>20.0272115109677</v>
      </c>
      <c r="I47" s="9">
        <f t="shared" si="22"/>
        <v>293.17721151096765</v>
      </c>
      <c r="J47" s="9">
        <f t="shared" si="23"/>
        <v>0.19894288116894346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0.16106108985090822</v>
      </c>
      <c r="P47" s="9">
        <f t="shared" si="26"/>
        <v>3.204195725914976E-2</v>
      </c>
      <c r="Q47" s="13">
        <f t="shared" si="27"/>
        <v>5.9277620929427052E-3</v>
      </c>
      <c r="R47" s="9">
        <f t="shared" si="28"/>
        <v>1.4261842708333333E-2</v>
      </c>
      <c r="S47" s="14">
        <f t="shared" si="29"/>
        <v>0.41563788173593136</v>
      </c>
      <c r="T47" s="2">
        <v>0.01</v>
      </c>
      <c r="U47" s="15">
        <f t="shared" si="30"/>
        <v>4.1563788173593135E-3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3.1256378817359314E-2</v>
      </c>
      <c r="AR47" s="9">
        <f t="shared" si="34"/>
        <v>7.7091041666666671</v>
      </c>
      <c r="AS47" s="1">
        <f t="shared" si="35"/>
        <v>0.185</v>
      </c>
      <c r="AT47" s="1">
        <f t="shared" si="36"/>
        <v>275.96657466282585</v>
      </c>
      <c r="AU47" s="1">
        <f t="shared" si="37"/>
        <v>82422.463317408619</v>
      </c>
    </row>
    <row r="48" spans="1:48" x14ac:dyDescent="0.15">
      <c r="C48" s="7">
        <v>6</v>
      </c>
      <c r="D48" s="8">
        <v>24.256240066333302</v>
      </c>
      <c r="E48" s="10">
        <f t="shared" si="38"/>
        <v>20.0272115109677</v>
      </c>
      <c r="F48" s="7" t="s">
        <v>73</v>
      </c>
      <c r="G48" s="1">
        <v>7</v>
      </c>
      <c r="H48" s="9">
        <f t="shared" si="21"/>
        <v>24.256240066333302</v>
      </c>
      <c r="I48" s="9">
        <f t="shared" si="22"/>
        <v>297.40624006633328</v>
      </c>
      <c r="J48" s="9">
        <f t="shared" si="23"/>
        <v>0.31902588521618136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0.20611017425842512</v>
      </c>
      <c r="P48" s="9">
        <f t="shared" si="26"/>
        <v>6.5754480794855477E-2</v>
      </c>
      <c r="Q48" s="13">
        <f t="shared" si="27"/>
        <v>1.2164578947048263E-2</v>
      </c>
      <c r="R48" s="9">
        <f t="shared" si="28"/>
        <v>1.4261842708333333E-2</v>
      </c>
      <c r="S48" s="14">
        <f t="shared" si="29"/>
        <v>0.85294580762276828</v>
      </c>
      <c r="T48" s="2">
        <v>0.01</v>
      </c>
      <c r="U48" s="15">
        <f t="shared" si="30"/>
        <v>8.5294580762276823E-3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4.3029458076227683E-2</v>
      </c>
      <c r="AR48" s="9">
        <f t="shared" si="34"/>
        <v>7.7091041666666671</v>
      </c>
      <c r="AS48" s="1">
        <f t="shared" si="35"/>
        <v>0.185</v>
      </c>
      <c r="AT48" s="1">
        <f t="shared" si="36"/>
        <v>275.96657466282585</v>
      </c>
      <c r="AU48" s="1">
        <f t="shared" si="37"/>
        <v>113467.84445439739</v>
      </c>
    </row>
    <row r="49" spans="1:78" x14ac:dyDescent="0.15">
      <c r="C49" s="7">
        <v>7</v>
      </c>
      <c r="D49" s="8">
        <v>27.3057106364516</v>
      </c>
      <c r="E49" s="10">
        <f t="shared" si="38"/>
        <v>24.256240066333302</v>
      </c>
      <c r="F49" s="7" t="s">
        <v>73</v>
      </c>
      <c r="G49" s="1">
        <v>8</v>
      </c>
      <c r="H49" s="9">
        <f t="shared" si="21"/>
        <v>27.3057106364516</v>
      </c>
      <c r="I49" s="9">
        <f t="shared" si="22"/>
        <v>300.45571063645156</v>
      </c>
      <c r="J49" s="9">
        <f t="shared" si="23"/>
        <v>0.44476961515938795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0.21744673513023632</v>
      </c>
      <c r="P49" s="9">
        <f t="shared" si="26"/>
        <v>9.6713700701540575E-2</v>
      </c>
      <c r="Q49" s="13">
        <f t="shared" si="27"/>
        <v>1.7892034629785006E-2</v>
      </c>
      <c r="R49" s="9">
        <f t="shared" si="28"/>
        <v>1.4261842708333333E-2</v>
      </c>
      <c r="S49" s="14">
        <f t="shared" si="29"/>
        <v>1.254538771440139</v>
      </c>
      <c r="T49" s="2">
        <v>0.01</v>
      </c>
      <c r="U49" s="15">
        <f t="shared" si="30"/>
        <v>1.254538771440139E-2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4.7045387714401393E-2</v>
      </c>
      <c r="AR49" s="9">
        <f t="shared" si="34"/>
        <v>7.7091041666666671</v>
      </c>
      <c r="AS49" s="1">
        <f t="shared" si="35"/>
        <v>0.185</v>
      </c>
      <c r="AT49" s="1">
        <f t="shared" si="36"/>
        <v>275.96657466282585</v>
      </c>
      <c r="AU49" s="1">
        <f t="shared" si="37"/>
        <v>124057.77284059397</v>
      </c>
    </row>
    <row r="50" spans="1:78" x14ac:dyDescent="0.15">
      <c r="C50" s="7">
        <v>8</v>
      </c>
      <c r="D50" s="8">
        <v>27.9715727164516</v>
      </c>
      <c r="E50" s="10">
        <f t="shared" si="38"/>
        <v>27.3057106364516</v>
      </c>
      <c r="F50" s="7" t="s">
        <v>73</v>
      </c>
      <c r="G50" s="1">
        <v>9</v>
      </c>
      <c r="H50" s="9">
        <f t="shared" si="21"/>
        <v>27.9715727164516</v>
      </c>
      <c r="I50" s="9">
        <f t="shared" si="22"/>
        <v>301.12157271645157</v>
      </c>
      <c r="J50" s="9">
        <f t="shared" si="23"/>
        <v>0.47781163207292243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0.1978240760953624</v>
      </c>
      <c r="P50" s="9">
        <f t="shared" si="26"/>
        <v>9.4522644662443103E-2</v>
      </c>
      <c r="Q50" s="13">
        <f t="shared" si="27"/>
        <v>1.7486689262551973E-2</v>
      </c>
      <c r="R50" s="9">
        <f t="shared" si="28"/>
        <v>1.4261842708333333E-2</v>
      </c>
      <c r="S50" s="14">
        <f t="shared" si="29"/>
        <v>1.2261171028295195</v>
      </c>
      <c r="T50" s="2">
        <v>0.01</v>
      </c>
      <c r="U50" s="15">
        <f t="shared" si="30"/>
        <v>1.2261171028295196E-2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3.9361171028295193E-2</v>
      </c>
      <c r="AR50" s="9">
        <f t="shared" si="34"/>
        <v>7.7091041666666671</v>
      </c>
      <c r="AS50" s="1">
        <f t="shared" si="35"/>
        <v>0.185</v>
      </c>
      <c r="AT50" s="1">
        <f t="shared" si="36"/>
        <v>275.96657466282585</v>
      </c>
      <c r="AU50" s="1">
        <f t="shared" si="37"/>
        <v>103794.64282049537</v>
      </c>
    </row>
    <row r="51" spans="1:78" x14ac:dyDescent="0.15">
      <c r="C51" s="7">
        <v>9</v>
      </c>
      <c r="D51" s="8">
        <v>22.106961838666699</v>
      </c>
      <c r="E51" s="10">
        <f t="shared" si="38"/>
        <v>27.9715727164516</v>
      </c>
      <c r="F51" s="7" t="s">
        <v>73</v>
      </c>
      <c r="G51" s="1">
        <v>10</v>
      </c>
      <c r="H51" s="9">
        <f t="shared" si="21"/>
        <v>22.106961838666699</v>
      </c>
      <c r="I51" s="9">
        <f t="shared" si="22"/>
        <v>295.25696183866665</v>
      </c>
      <c r="J51" s="9">
        <f t="shared" si="23"/>
        <v>0.2513769264445474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0.18039247309958595</v>
      </c>
      <c r="P51" s="9">
        <f t="shared" si="26"/>
        <v>4.5346505441504613E-2</v>
      </c>
      <c r="Q51" s="13">
        <f t="shared" si="27"/>
        <v>8.389103506678354E-3</v>
      </c>
      <c r="R51" s="9">
        <f t="shared" si="28"/>
        <v>1.4261842708333333E-2</v>
      </c>
      <c r="S51" s="14">
        <f t="shared" si="29"/>
        <v>0.58822016749466177</v>
      </c>
      <c r="T51" s="2">
        <v>0.01</v>
      </c>
      <c r="U51" s="15">
        <f t="shared" si="30"/>
        <v>5.8822016749466178E-3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3.2982201674946615E-2</v>
      </c>
      <c r="AR51" s="9">
        <f t="shared" si="34"/>
        <v>7.7091041666666671</v>
      </c>
      <c r="AS51" s="1">
        <f t="shared" si="35"/>
        <v>0.185</v>
      </c>
      <c r="AT51" s="1">
        <f t="shared" si="36"/>
        <v>275.96657466282585</v>
      </c>
      <c r="AU51" s="1">
        <f t="shared" si="37"/>
        <v>86973.424642871978</v>
      </c>
    </row>
    <row r="52" spans="1:78" x14ac:dyDescent="0.15">
      <c r="C52" s="7">
        <v>10</v>
      </c>
      <c r="D52" s="8">
        <v>15.4170634929032</v>
      </c>
      <c r="E52" s="10">
        <f t="shared" si="38"/>
        <v>22.106961838666699</v>
      </c>
      <c r="F52" s="7" t="s">
        <v>73</v>
      </c>
      <c r="G52" s="1">
        <v>11</v>
      </c>
      <c r="H52" s="9">
        <f t="shared" si="21"/>
        <v>15.4170634929032</v>
      </c>
      <c r="I52" s="9">
        <f t="shared" si="22"/>
        <v>288.56706349290317</v>
      </c>
      <c r="J52" s="9">
        <f t="shared" si="23"/>
        <v>0.1170304722083297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0.12829366927517727</v>
      </c>
      <c r="O52" s="9">
        <f t="shared" si="39"/>
        <v>8.3843340049570753E-2</v>
      </c>
      <c r="P52" s="9">
        <f t="shared" si="26"/>
        <v>9.812225677524827E-3</v>
      </c>
      <c r="Q52" s="13">
        <f t="shared" si="27"/>
        <v>1.815261750342093E-3</v>
      </c>
      <c r="R52" s="9">
        <f t="shared" si="28"/>
        <v>1.4261842708333333E-2</v>
      </c>
      <c r="S52" s="14">
        <f t="shared" si="29"/>
        <v>0.12728101041819917</v>
      </c>
      <c r="T52" s="2">
        <v>0.01</v>
      </c>
      <c r="U52" s="15">
        <f t="shared" si="30"/>
        <v>1.2728101041819917E-3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1.6072810104181993E-2</v>
      </c>
      <c r="AR52" s="9">
        <f t="shared" si="34"/>
        <v>7.7091041666666671</v>
      </c>
      <c r="AS52" s="1">
        <f t="shared" si="35"/>
        <v>0.185</v>
      </c>
      <c r="AT52" s="1">
        <f t="shared" si="36"/>
        <v>275.96657466282585</v>
      </c>
      <c r="AU52" s="1">
        <f t="shared" si="37"/>
        <v>42383.687789318166</v>
      </c>
    </row>
    <row r="53" spans="1:78" x14ac:dyDescent="0.15">
      <c r="C53" s="7">
        <v>11</v>
      </c>
      <c r="D53" s="8">
        <v>7.5199880316333303</v>
      </c>
      <c r="E53" s="10">
        <f t="shared" si="38"/>
        <v>15.4170634929032</v>
      </c>
      <c r="F53" s="7" t="s">
        <v>75</v>
      </c>
      <c r="G53" s="1">
        <v>12</v>
      </c>
      <c r="H53" s="9">
        <f t="shared" si="21"/>
        <v>7.5199880316333303</v>
      </c>
      <c r="I53" s="9">
        <f t="shared" si="22"/>
        <v>280.6699880316333</v>
      </c>
      <c r="J53" s="9">
        <f t="shared" si="23"/>
        <v>4.5288630246780412E-2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0.1511221560387126</v>
      </c>
      <c r="P53" s="9">
        <f t="shared" si="26"/>
        <v>6.844115446933508E-3</v>
      </c>
      <c r="Q53" s="13">
        <f t="shared" si="27"/>
        <v>1.266161357682699E-3</v>
      </c>
      <c r="R53" s="9">
        <f t="shared" si="28"/>
        <v>1.4261842708333333E-2</v>
      </c>
      <c r="S53" s="14">
        <f t="shared" si="29"/>
        <v>8.8779646752300018E-2</v>
      </c>
      <c r="T53" s="2">
        <v>0.01</v>
      </c>
      <c r="U53" s="15">
        <f t="shared" si="30"/>
        <v>8.8779646752300018E-4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1.5687796467523E-2</v>
      </c>
      <c r="AR53" s="9">
        <f t="shared" si="34"/>
        <v>7.7091041666666671</v>
      </c>
      <c r="AS53" s="1">
        <f t="shared" si="35"/>
        <v>0.185</v>
      </c>
      <c r="AT53" s="1">
        <f t="shared" si="36"/>
        <v>275.96657466282585</v>
      </c>
      <c r="AU53" s="1">
        <f t="shared" si="37"/>
        <v>41368.414314113048</v>
      </c>
      <c r="AV53" s="1">
        <f>SUM(AU42:AU53)</f>
        <v>864234.99349298712</v>
      </c>
    </row>
    <row r="54" spans="1:78" x14ac:dyDescent="0.15">
      <c r="C54" s="7">
        <v>12</v>
      </c>
      <c r="D54" s="8">
        <v>0.97330456609677396</v>
      </c>
      <c r="E54" s="10">
        <f t="shared" si="38"/>
        <v>7.5199880316333303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pans="1:78" x14ac:dyDescent="0.15">
      <c r="A57" s="42" t="s">
        <v>5</v>
      </c>
      <c r="B57" s="42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" t="s">
        <v>59</v>
      </c>
      <c r="L57" s="1" t="s">
        <v>60</v>
      </c>
      <c r="M57" s="1" t="s">
        <v>61</v>
      </c>
      <c r="N57" s="1" t="s">
        <v>62</v>
      </c>
      <c r="O57" s="1" t="s">
        <v>63</v>
      </c>
      <c r="P57" s="1" t="s">
        <v>64</v>
      </c>
      <c r="Q57" s="1" t="s">
        <v>65</v>
      </c>
      <c r="R57" s="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78" x14ac:dyDescent="0.15">
      <c r="A58" s="1" t="s">
        <v>71</v>
      </c>
      <c r="B58" s="1">
        <f>F7</f>
        <v>108.2955</v>
      </c>
      <c r="C58" s="7" t="s">
        <v>72</v>
      </c>
      <c r="D58" s="8">
        <v>-1.4369723839999999</v>
      </c>
      <c r="E58" s="7"/>
      <c r="F58" s="7"/>
      <c r="G58" s="1">
        <v>1</v>
      </c>
      <c r="H58" s="9">
        <f t="shared" ref="H58:H69" si="40">E59</f>
        <v>-1.4369723839999999</v>
      </c>
      <c r="I58" s="9">
        <f t="shared" ref="I58:I69" si="41">H58+273.15</f>
        <v>271.71302761599998</v>
      </c>
      <c r="J58" s="9">
        <f t="shared" ref="J58:J69" si="42">EXP(($C$16*(I58-$C$14))/($C$17*I58*$C$14))</f>
        <v>1.4432274459978195E-2</v>
      </c>
      <c r="K58" s="9">
        <f t="shared" ref="K58:K69" si="43">$B$58/12</f>
        <v>9.0246250000000003</v>
      </c>
      <c r="L58" s="9">
        <f t="shared" ref="L58:L69" si="44">K58*$B$59/100</f>
        <v>2.4366487499999998</v>
      </c>
      <c r="M58" s="1" t="s">
        <v>73</v>
      </c>
      <c r="O58" s="9">
        <f>L58</f>
        <v>2.4366487499999998</v>
      </c>
      <c r="P58" s="9">
        <f t="shared" ref="P58:P69" si="45">O58*J58</f>
        <v>3.5166383522562787E-2</v>
      </c>
      <c r="Q58" s="13">
        <f t="shared" ref="Q58:Q69" si="46">P58*$B$60</f>
        <v>1.5824872585153256E-2</v>
      </c>
      <c r="R58" s="9">
        <f t="shared" ref="R58:R69" si="47">L58*$B$60</f>
        <v>1.0964919375</v>
      </c>
      <c r="S58" s="14">
        <f t="shared" ref="S58:S69" si="48">Q58/R58</f>
        <v>1.4432274459978195E-2</v>
      </c>
      <c r="T58" s="2">
        <v>0.27</v>
      </c>
      <c r="U58" s="15">
        <f t="shared" ref="U58:U69" si="49">S58*T58</f>
        <v>3.8967141041941129E-3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0.22757485930241456</v>
      </c>
      <c r="AC58" s="9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600.82120510578</v>
      </c>
      <c r="AF58" s="1">
        <f t="shared" ref="AF58:AF69" si="54">AE58*10000*AC58*AB58</f>
        <v>12339532.31565685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 s="18"/>
      <c r="BP58" s="2"/>
      <c r="BQ58" s="15"/>
      <c r="BR58" s="14"/>
      <c r="BS58" s="2"/>
      <c r="BT58" s="2"/>
      <c r="BU58" s="14"/>
      <c r="BV58" s="2"/>
      <c r="BW58" s="15"/>
      <c r="BX58" s="2"/>
      <c r="BY58" s="2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-2.4077401570967698</v>
      </c>
      <c r="E59" s="10">
        <f t="shared" ref="E59:E70" si="55">D58</f>
        <v>-1.4369723839999999</v>
      </c>
      <c r="F59" s="7" t="s">
        <v>73</v>
      </c>
      <c r="G59" s="1">
        <v>2</v>
      </c>
      <c r="H59" s="9">
        <f t="shared" si="40"/>
        <v>-2.4077401570967698</v>
      </c>
      <c r="I59" s="9">
        <f t="shared" si="41"/>
        <v>270.7422598429032</v>
      </c>
      <c r="J59" s="9">
        <f t="shared" si="42"/>
        <v>1.2692082560645357E-2</v>
      </c>
      <c r="K59" s="9">
        <f t="shared" si="43"/>
        <v>9.0246250000000003</v>
      </c>
      <c r="L59" s="9">
        <f t="shared" si="44"/>
        <v>2.4366487499999998</v>
      </c>
      <c r="M59" s="1" t="s">
        <v>73</v>
      </c>
      <c r="O59" s="9">
        <f t="shared" ref="O59:O69" si="56">L59+O58-P58-N59</f>
        <v>4.8381311164774372</v>
      </c>
      <c r="P59" s="9">
        <f t="shared" si="45"/>
        <v>6.1405959569558931E-2</v>
      </c>
      <c r="Q59" s="13">
        <f t="shared" si="46"/>
        <v>2.7632681806301518E-2</v>
      </c>
      <c r="R59" s="9">
        <f t="shared" si="47"/>
        <v>1.0964919375</v>
      </c>
      <c r="S59" s="14">
        <f t="shared" si="48"/>
        <v>2.5200989502306776E-2</v>
      </c>
      <c r="T59" s="2">
        <v>0.27</v>
      </c>
      <c r="U59" s="15">
        <f t="shared" si="49"/>
        <v>6.8042671656228298E-3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0.22845148655043529</v>
      </c>
      <c r="AC59" s="9">
        <f t="shared" si="51"/>
        <v>9.0246250000000003</v>
      </c>
      <c r="AD59" s="1">
        <f t="shared" si="52"/>
        <v>0.45</v>
      </c>
      <c r="AE59" s="16">
        <f t="shared" si="53"/>
        <v>600.82120510578</v>
      </c>
      <c r="AF59" s="1">
        <f t="shared" si="54"/>
        <v>12387064.676168442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 s="18"/>
      <c r="BP59" s="2"/>
      <c r="BQ59" s="15"/>
      <c r="BR59" s="14"/>
      <c r="BS59" s="2"/>
      <c r="BT59" s="2"/>
      <c r="BU59" s="14"/>
      <c r="BV59" s="2"/>
      <c r="BW59" s="15"/>
      <c r="BX59" s="2"/>
      <c r="BY59" s="2"/>
      <c r="BZ59" s="2"/>
    </row>
    <row r="60" spans="1:78" x14ac:dyDescent="0.15">
      <c r="A60" s="1" t="s">
        <v>37</v>
      </c>
      <c r="B60" s="1">
        <f>H7</f>
        <v>0.45</v>
      </c>
      <c r="C60" s="7">
        <v>2</v>
      </c>
      <c r="D60" s="8">
        <v>0.83682281189285701</v>
      </c>
      <c r="E60" s="10">
        <f t="shared" si="55"/>
        <v>-2.4077401570967698</v>
      </c>
      <c r="F60" s="7" t="s">
        <v>73</v>
      </c>
      <c r="G60" s="1">
        <v>3</v>
      </c>
      <c r="H60" s="9">
        <f t="shared" si="40"/>
        <v>0.83682281189285701</v>
      </c>
      <c r="I60" s="9">
        <f t="shared" si="41"/>
        <v>273.98682281189281</v>
      </c>
      <c r="J60" s="9">
        <f t="shared" si="42"/>
        <v>1.9430760409691179E-2</v>
      </c>
      <c r="K60" s="9">
        <f t="shared" si="43"/>
        <v>9.0246250000000003</v>
      </c>
      <c r="L60" s="9">
        <f t="shared" si="44"/>
        <v>2.4366487499999998</v>
      </c>
      <c r="M60" s="1" t="s">
        <v>73</v>
      </c>
      <c r="O60" s="9">
        <f t="shared" si="56"/>
        <v>7.2133739069078784</v>
      </c>
      <c r="P60" s="9">
        <f t="shared" si="45"/>
        <v>0.14016134013064499</v>
      </c>
      <c r="Q60" s="13">
        <f t="shared" si="46"/>
        <v>6.3072603058790241E-2</v>
      </c>
      <c r="R60" s="9">
        <f t="shared" si="47"/>
        <v>1.0964919375</v>
      </c>
      <c r="S60" s="14">
        <f t="shared" si="48"/>
        <v>5.752217677276833E-2</v>
      </c>
      <c r="T60" s="2">
        <v>0.27</v>
      </c>
      <c r="U60" s="15">
        <f t="shared" si="49"/>
        <v>1.5530987728647449E-2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0.23108259280018723</v>
      </c>
      <c r="AC60" s="9">
        <f t="shared" si="51"/>
        <v>9.0246250000000003</v>
      </c>
      <c r="AD60" s="1">
        <f t="shared" si="52"/>
        <v>0.45</v>
      </c>
      <c r="AE60" s="16">
        <f t="shared" si="53"/>
        <v>600.82120510578</v>
      </c>
      <c r="AF60" s="1">
        <f t="shared" si="54"/>
        <v>12529728.152680131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 s="18"/>
      <c r="BP60" s="2"/>
      <c r="BQ60" s="15"/>
      <c r="BR60" s="14"/>
      <c r="BS60" s="2"/>
      <c r="BT60" s="2"/>
      <c r="BU60" s="14"/>
      <c r="BV60" s="2"/>
      <c r="BW60" s="15"/>
      <c r="BX60" s="2"/>
      <c r="BY60" s="2"/>
      <c r="BZ60" s="2"/>
    </row>
    <row r="61" spans="1:78" x14ac:dyDescent="0.15">
      <c r="C61" s="7">
        <v>3</v>
      </c>
      <c r="D61" s="8">
        <v>7.4792041729032297</v>
      </c>
      <c r="E61" s="10">
        <f t="shared" si="55"/>
        <v>0.83682281189285701</v>
      </c>
      <c r="F61" s="7" t="s">
        <v>73</v>
      </c>
      <c r="G61" s="1">
        <v>4</v>
      </c>
      <c r="H61" s="9">
        <f t="shared" si="40"/>
        <v>7.4792041729032297</v>
      </c>
      <c r="I61" s="9">
        <f t="shared" si="41"/>
        <v>280.6292041729032</v>
      </c>
      <c r="J61" s="9">
        <f t="shared" si="42"/>
        <v>4.5060874105432712E-2</v>
      </c>
      <c r="K61" s="9">
        <f t="shared" si="43"/>
        <v>9.0246250000000003</v>
      </c>
      <c r="L61" s="9">
        <f t="shared" si="44"/>
        <v>2.4366487499999998</v>
      </c>
      <c r="M61" s="1" t="s">
        <v>73</v>
      </c>
      <c r="O61" s="9">
        <f t="shared" si="56"/>
        <v>9.5098613167772346</v>
      </c>
      <c r="P61" s="9">
        <f t="shared" si="45"/>
        <v>0.42852266355542351</v>
      </c>
      <c r="Q61" s="13">
        <f t="shared" si="46"/>
        <v>0.19283519859994058</v>
      </c>
      <c r="R61" s="9">
        <f t="shared" si="47"/>
        <v>1.0964919375</v>
      </c>
      <c r="S61" s="14">
        <f t="shared" si="48"/>
        <v>0.17586558733811081</v>
      </c>
      <c r="T61" s="2">
        <v>0.27</v>
      </c>
      <c r="U61" s="15">
        <f t="shared" si="49"/>
        <v>4.7483708581289918E-2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0.28951633813725891</v>
      </c>
      <c r="AC61" s="9">
        <f t="shared" si="51"/>
        <v>9.0246250000000003</v>
      </c>
      <c r="AD61" s="1">
        <f t="shared" si="52"/>
        <v>0.45</v>
      </c>
      <c r="AE61" s="16">
        <f t="shared" si="53"/>
        <v>600.82120510578</v>
      </c>
      <c r="AF61" s="1">
        <f t="shared" si="54"/>
        <v>15698114.551432081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 s="18"/>
      <c r="BP61" s="2"/>
      <c r="BQ61" s="15"/>
      <c r="BR61" s="14"/>
      <c r="BS61" s="2"/>
      <c r="BT61" s="2"/>
      <c r="BU61" s="14"/>
      <c r="BV61" s="2"/>
      <c r="BW61" s="15"/>
      <c r="BX61" s="2"/>
      <c r="BY61" s="2"/>
      <c r="BZ61" s="2"/>
    </row>
    <row r="62" spans="1:78" x14ac:dyDescent="0.15">
      <c r="C62" s="7">
        <v>4</v>
      </c>
      <c r="D62" s="8">
        <v>12.392532281499999</v>
      </c>
      <c r="E62" s="10">
        <f t="shared" si="55"/>
        <v>7.4792041729032297</v>
      </c>
      <c r="F62" s="7" t="s">
        <v>73</v>
      </c>
      <c r="G62" s="1">
        <v>5</v>
      </c>
      <c r="H62" s="9">
        <f t="shared" si="40"/>
        <v>12.392532281499999</v>
      </c>
      <c r="I62" s="9">
        <f t="shared" si="41"/>
        <v>285.54253228149997</v>
      </c>
      <c r="J62" s="9">
        <f t="shared" si="42"/>
        <v>8.1861838628579181E-2</v>
      </c>
      <c r="K62" s="9">
        <f t="shared" si="43"/>
        <v>9.0246250000000003</v>
      </c>
      <c r="L62" s="9">
        <f t="shared" si="44"/>
        <v>2.4366487499999998</v>
      </c>
      <c r="M62" s="1" t="s">
        <v>75</v>
      </c>
      <c r="N62" s="9">
        <f>(O61-P61)*$C$22/100</f>
        <v>8.6272717205607208</v>
      </c>
      <c r="O62" s="9">
        <f t="shared" si="56"/>
        <v>2.8907156826610905</v>
      </c>
      <c r="P62" s="9">
        <f t="shared" si="45"/>
        <v>0.23663930073510531</v>
      </c>
      <c r="Q62" s="13">
        <f t="shared" si="46"/>
        <v>0.10648768533079739</v>
      </c>
      <c r="R62" s="9">
        <f t="shared" si="47"/>
        <v>1.0964919375</v>
      </c>
      <c r="S62" s="14">
        <f t="shared" si="48"/>
        <v>9.7116706187178312E-2</v>
      </c>
      <c r="T62" s="2">
        <v>0.27</v>
      </c>
      <c r="U62" s="15">
        <f t="shared" si="49"/>
        <v>2.6221510670538146E-2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0.28310578546716725</v>
      </c>
      <c r="AC62" s="9">
        <f t="shared" si="51"/>
        <v>9.0246250000000003</v>
      </c>
      <c r="AD62" s="1">
        <f t="shared" si="52"/>
        <v>0.45</v>
      </c>
      <c r="AE62" s="16">
        <f t="shared" si="53"/>
        <v>600.82120510578</v>
      </c>
      <c r="AF62" s="1">
        <f t="shared" si="54"/>
        <v>15350522.457664378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 s="18"/>
      <c r="BP62" s="2"/>
      <c r="BQ62" s="15"/>
      <c r="BR62" s="14"/>
      <c r="BS62" s="2"/>
      <c r="BT62" s="2"/>
      <c r="BU62" s="14"/>
      <c r="BV62" s="2"/>
      <c r="BW62" s="15"/>
      <c r="BX62" s="2"/>
      <c r="BY62" s="2"/>
      <c r="BZ62" s="2"/>
    </row>
    <row r="63" spans="1:78" x14ac:dyDescent="0.15">
      <c r="C63" s="7">
        <v>5</v>
      </c>
      <c r="D63" s="8">
        <v>20.0272115109677</v>
      </c>
      <c r="E63" s="10">
        <f t="shared" si="55"/>
        <v>12.392532281499999</v>
      </c>
      <c r="F63" s="7" t="s">
        <v>75</v>
      </c>
      <c r="G63" s="1">
        <v>6</v>
      </c>
      <c r="H63" s="9">
        <f t="shared" si="40"/>
        <v>20.0272115109677</v>
      </c>
      <c r="I63" s="9">
        <f t="shared" si="41"/>
        <v>293.17721151096765</v>
      </c>
      <c r="J63" s="9">
        <f t="shared" si="42"/>
        <v>0.19894288116894346</v>
      </c>
      <c r="K63" s="9">
        <f t="shared" si="43"/>
        <v>9.0246250000000003</v>
      </c>
      <c r="L63" s="9">
        <f t="shared" si="44"/>
        <v>2.4366487499999998</v>
      </c>
      <c r="M63" s="1" t="s">
        <v>73</v>
      </c>
      <c r="O63" s="9">
        <f t="shared" si="56"/>
        <v>5.0907251319259847</v>
      </c>
      <c r="P63" s="9">
        <f t="shared" si="45"/>
        <v>1.0127635249845053</v>
      </c>
      <c r="Q63" s="13">
        <f t="shared" si="46"/>
        <v>0.45574358624302741</v>
      </c>
      <c r="R63" s="9">
        <f t="shared" si="47"/>
        <v>1.0964919375</v>
      </c>
      <c r="S63" s="14">
        <f t="shared" si="48"/>
        <v>0.41563788173593152</v>
      </c>
      <c r="T63" s="2">
        <v>0.27</v>
      </c>
      <c r="U63" s="15">
        <f t="shared" si="49"/>
        <v>0.11222222806870152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0.32423500176271353</v>
      </c>
      <c r="AC63" s="9">
        <f t="shared" si="51"/>
        <v>9.0246250000000003</v>
      </c>
      <c r="AD63" s="1">
        <f t="shared" si="52"/>
        <v>0.45</v>
      </c>
      <c r="AE63" s="16">
        <f t="shared" si="53"/>
        <v>600.82120510578</v>
      </c>
      <c r="AF63" s="1">
        <f t="shared" si="54"/>
        <v>17580625.093571618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 s="18"/>
      <c r="BP63" s="2"/>
      <c r="BQ63" s="15"/>
      <c r="BR63" s="14"/>
      <c r="BS63" s="2"/>
      <c r="BT63" s="2"/>
      <c r="BU63" s="14"/>
      <c r="BV63" s="2"/>
      <c r="BW63" s="15"/>
      <c r="BX63" s="2"/>
      <c r="BY63" s="2"/>
      <c r="BZ63" s="2"/>
    </row>
    <row r="64" spans="1:78" x14ac:dyDescent="0.15">
      <c r="C64" s="7">
        <v>6</v>
      </c>
      <c r="D64" s="8">
        <v>24.256240066333302</v>
      </c>
      <c r="E64" s="10">
        <f t="shared" si="55"/>
        <v>20.0272115109677</v>
      </c>
      <c r="F64" s="7" t="s">
        <v>73</v>
      </c>
      <c r="G64" s="1">
        <v>7</v>
      </c>
      <c r="H64" s="9">
        <f t="shared" si="40"/>
        <v>24.256240066333302</v>
      </c>
      <c r="I64" s="9">
        <f t="shared" si="41"/>
        <v>297.40624006633328</v>
      </c>
      <c r="J64" s="9">
        <f t="shared" si="42"/>
        <v>0.31902588521618136</v>
      </c>
      <c r="K64" s="9">
        <f t="shared" si="43"/>
        <v>9.0246250000000003</v>
      </c>
      <c r="L64" s="9">
        <f t="shared" si="44"/>
        <v>2.4366487499999998</v>
      </c>
      <c r="M64" s="1" t="s">
        <v>73</v>
      </c>
      <c r="O64" s="9">
        <f t="shared" si="56"/>
        <v>6.5146103569414793</v>
      </c>
      <c r="P64" s="9">
        <f t="shared" si="45"/>
        <v>2.0783293359617585</v>
      </c>
      <c r="Q64" s="13">
        <f t="shared" si="46"/>
        <v>0.93524820118279139</v>
      </c>
      <c r="R64" s="9">
        <f t="shared" si="47"/>
        <v>1.0964919375</v>
      </c>
      <c r="S64" s="14">
        <f t="shared" si="48"/>
        <v>0.85294580762276828</v>
      </c>
      <c r="T64" s="2">
        <v>0.27</v>
      </c>
      <c r="U64" s="15">
        <f t="shared" si="49"/>
        <v>0.23029536805814746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0.35983405346953146</v>
      </c>
      <c r="AC64" s="9">
        <f t="shared" si="51"/>
        <v>9.0246250000000003</v>
      </c>
      <c r="AD64" s="1">
        <f t="shared" si="52"/>
        <v>0.45</v>
      </c>
      <c r="AE64" s="16">
        <f t="shared" si="53"/>
        <v>600.82120510578</v>
      </c>
      <c r="AF64" s="1">
        <f t="shared" si="54"/>
        <v>19510871.915604293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 s="18"/>
      <c r="BP64" s="2"/>
      <c r="BQ64" s="15"/>
      <c r="BR64" s="14"/>
      <c r="BS64" s="2"/>
      <c r="BT64" s="2"/>
      <c r="BU64" s="14"/>
      <c r="BV64" s="2"/>
      <c r="BW64" s="15"/>
      <c r="BX64" s="2"/>
      <c r="BY64" s="2"/>
      <c r="BZ64" s="2"/>
    </row>
    <row r="65" spans="1:78" x14ac:dyDescent="0.15">
      <c r="C65" s="7">
        <v>7</v>
      </c>
      <c r="D65" s="8">
        <v>27.3057106364516</v>
      </c>
      <c r="E65" s="10">
        <f t="shared" si="55"/>
        <v>24.256240066333302</v>
      </c>
      <c r="F65" s="7" t="s">
        <v>73</v>
      </c>
      <c r="G65" s="1">
        <v>8</v>
      </c>
      <c r="H65" s="9">
        <f t="shared" si="40"/>
        <v>27.3057106364516</v>
      </c>
      <c r="I65" s="9">
        <f t="shared" si="41"/>
        <v>300.45571063645156</v>
      </c>
      <c r="J65" s="9">
        <f t="shared" si="42"/>
        <v>0.44476961515938795</v>
      </c>
      <c r="K65" s="9">
        <f t="shared" si="43"/>
        <v>9.0246250000000003</v>
      </c>
      <c r="L65" s="9">
        <f t="shared" si="44"/>
        <v>2.4366487499999998</v>
      </c>
      <c r="M65" s="1" t="s">
        <v>73</v>
      </c>
      <c r="O65" s="9">
        <f t="shared" si="56"/>
        <v>6.8729297709797201</v>
      </c>
      <c r="P65" s="9">
        <f t="shared" si="45"/>
        <v>3.0568703292561503</v>
      </c>
      <c r="Q65" s="13">
        <f t="shared" si="46"/>
        <v>1.3755916481652677</v>
      </c>
      <c r="R65" s="9">
        <f t="shared" si="47"/>
        <v>1.0964919375</v>
      </c>
      <c r="S65" s="14">
        <f t="shared" si="48"/>
        <v>1.254538771440139</v>
      </c>
      <c r="T65" s="2">
        <v>0.27</v>
      </c>
      <c r="U65" s="15">
        <f t="shared" si="49"/>
        <v>0.33872546828883754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0.39252572868908453</v>
      </c>
      <c r="AC65" s="9">
        <f t="shared" si="51"/>
        <v>9.0246250000000003</v>
      </c>
      <c r="AD65" s="1">
        <f t="shared" si="52"/>
        <v>0.45</v>
      </c>
      <c r="AE65" s="16">
        <f t="shared" si="53"/>
        <v>600.82120510578</v>
      </c>
      <c r="AF65" s="1">
        <f t="shared" si="54"/>
        <v>21283475.374796472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 s="18"/>
      <c r="BP65" s="2"/>
      <c r="BQ65" s="15"/>
      <c r="BR65" s="14"/>
      <c r="BS65" s="2"/>
      <c r="BT65" s="2"/>
      <c r="BU65" s="14"/>
      <c r="BV65" s="2"/>
      <c r="BW65" s="15"/>
      <c r="BX65" s="2"/>
      <c r="BY65" s="2"/>
      <c r="BZ65" s="2"/>
    </row>
    <row r="66" spans="1:78" x14ac:dyDescent="0.15">
      <c r="C66" s="7">
        <v>8</v>
      </c>
      <c r="D66" s="8">
        <v>27.9715727164516</v>
      </c>
      <c r="E66" s="10">
        <f t="shared" si="55"/>
        <v>27.3057106364516</v>
      </c>
      <c r="F66" s="7" t="s">
        <v>73</v>
      </c>
      <c r="G66" s="1">
        <v>9</v>
      </c>
      <c r="H66" s="9">
        <f t="shared" si="40"/>
        <v>27.9715727164516</v>
      </c>
      <c r="I66" s="9">
        <f t="shared" si="41"/>
        <v>301.12157271645157</v>
      </c>
      <c r="J66" s="9">
        <f t="shared" si="42"/>
        <v>0.47781163207292243</v>
      </c>
      <c r="K66" s="9">
        <f t="shared" si="43"/>
        <v>9.0246250000000003</v>
      </c>
      <c r="L66" s="9">
        <f t="shared" si="44"/>
        <v>2.4366487499999998</v>
      </c>
      <c r="M66" s="1" t="s">
        <v>73</v>
      </c>
      <c r="O66" s="9">
        <f t="shared" si="56"/>
        <v>6.2527081917235696</v>
      </c>
      <c r="P66" s="9">
        <f t="shared" si="45"/>
        <v>2.9876167059631702</v>
      </c>
      <c r="Q66" s="13">
        <f t="shared" si="46"/>
        <v>1.3444275176834266</v>
      </c>
      <c r="R66" s="9">
        <f t="shared" si="47"/>
        <v>1.0964919375</v>
      </c>
      <c r="S66" s="14">
        <f t="shared" si="48"/>
        <v>1.2261171028295197</v>
      </c>
      <c r="T66" s="2">
        <v>0.27</v>
      </c>
      <c r="U66" s="15">
        <f t="shared" si="49"/>
        <v>0.33105161776397035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0.37501206275583709</v>
      </c>
      <c r="AC66" s="9">
        <f t="shared" si="51"/>
        <v>9.0246250000000003</v>
      </c>
      <c r="AD66" s="1">
        <f t="shared" si="52"/>
        <v>0.45</v>
      </c>
      <c r="AE66" s="16">
        <f t="shared" si="53"/>
        <v>600.82120510578</v>
      </c>
      <c r="AF66" s="1">
        <f t="shared" si="54"/>
        <v>20333851.820545495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 s="18"/>
      <c r="BP66" s="2"/>
      <c r="BQ66" s="15"/>
      <c r="BR66" s="14"/>
      <c r="BS66" s="2"/>
      <c r="BT66" s="2"/>
      <c r="BU66" s="14"/>
      <c r="BV66" s="2"/>
      <c r="BW66" s="15"/>
      <c r="BX66" s="2"/>
      <c r="BY66" s="2"/>
      <c r="BZ66" s="2"/>
    </row>
    <row r="67" spans="1:78" x14ac:dyDescent="0.15">
      <c r="C67" s="7">
        <v>9</v>
      </c>
      <c r="D67" s="8">
        <v>22.106961838666699</v>
      </c>
      <c r="E67" s="10">
        <f t="shared" si="55"/>
        <v>27.9715727164516</v>
      </c>
      <c r="F67" s="7" t="s">
        <v>73</v>
      </c>
      <c r="G67" s="1">
        <v>10</v>
      </c>
      <c r="H67" s="9">
        <f t="shared" si="40"/>
        <v>22.106961838666699</v>
      </c>
      <c r="I67" s="9">
        <f t="shared" si="41"/>
        <v>295.25696183866665</v>
      </c>
      <c r="J67" s="9">
        <f t="shared" si="42"/>
        <v>0.2513769264445474</v>
      </c>
      <c r="K67" s="9">
        <f t="shared" si="43"/>
        <v>9.0246250000000003</v>
      </c>
      <c r="L67" s="9">
        <f t="shared" si="44"/>
        <v>2.4366487499999998</v>
      </c>
      <c r="M67" s="1" t="s">
        <v>73</v>
      </c>
      <c r="O67" s="9">
        <f t="shared" si="56"/>
        <v>5.7017402357604006</v>
      </c>
      <c r="P67" s="9">
        <f t="shared" si="45"/>
        <v>1.4332859358506587</v>
      </c>
      <c r="Q67" s="13">
        <f t="shared" si="46"/>
        <v>0.64497867113279639</v>
      </c>
      <c r="R67" s="9">
        <f t="shared" si="47"/>
        <v>1.0964919375</v>
      </c>
      <c r="S67" s="14">
        <f t="shared" si="48"/>
        <v>0.58822016749466199</v>
      </c>
      <c r="T67" s="2">
        <v>0.27</v>
      </c>
      <c r="U67" s="15">
        <f t="shared" si="49"/>
        <v>0.15881944522355876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0.32308406273490298</v>
      </c>
      <c r="AC67" s="9">
        <f t="shared" si="51"/>
        <v>9.0246250000000003</v>
      </c>
      <c r="AD67" s="1">
        <f t="shared" si="52"/>
        <v>0.45</v>
      </c>
      <c r="AE67" s="16">
        <f t="shared" si="53"/>
        <v>600.82120510578</v>
      </c>
      <c r="AF67" s="1">
        <f t="shared" si="54"/>
        <v>17518219.037953027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 s="18"/>
      <c r="BP67" s="2"/>
      <c r="BQ67" s="15"/>
      <c r="BR67" s="14"/>
      <c r="BS67" s="2"/>
      <c r="BT67" s="2"/>
      <c r="BU67" s="14"/>
      <c r="BV67" s="2"/>
      <c r="BW67" s="15"/>
      <c r="BX67" s="2"/>
      <c r="BY67" s="2"/>
      <c r="BZ67" s="2"/>
    </row>
    <row r="68" spans="1:78" x14ac:dyDescent="0.15">
      <c r="C68" s="7">
        <v>10</v>
      </c>
      <c r="D68" s="8">
        <v>15.4170634929032</v>
      </c>
      <c r="E68" s="10">
        <f t="shared" si="55"/>
        <v>22.106961838666699</v>
      </c>
      <c r="F68" s="7" t="s">
        <v>73</v>
      </c>
      <c r="G68" s="1">
        <v>11</v>
      </c>
      <c r="H68" s="9">
        <f t="shared" si="40"/>
        <v>15.4170634929032</v>
      </c>
      <c r="I68" s="9">
        <f t="shared" si="41"/>
        <v>288.56706349290317</v>
      </c>
      <c r="J68" s="9">
        <f t="shared" si="42"/>
        <v>0.1170304722083297</v>
      </c>
      <c r="K68" s="9">
        <f t="shared" si="43"/>
        <v>9.0246250000000003</v>
      </c>
      <c r="L68" s="9">
        <f t="shared" si="44"/>
        <v>2.4366487499999998</v>
      </c>
      <c r="M68" s="1" t="s">
        <v>75</v>
      </c>
      <c r="N68" s="9">
        <f>(O67-P67)*$C$22/100</f>
        <v>4.0550315849142544</v>
      </c>
      <c r="O68" s="9">
        <f t="shared" si="56"/>
        <v>2.6500714649954871</v>
      </c>
      <c r="P68" s="9">
        <f t="shared" si="45"/>
        <v>0.3101391149342419</v>
      </c>
      <c r="Q68" s="13">
        <f t="shared" si="46"/>
        <v>0.13956260172040885</v>
      </c>
      <c r="R68" s="9">
        <f t="shared" si="47"/>
        <v>1.0964919375</v>
      </c>
      <c r="S68" s="14">
        <f t="shared" si="48"/>
        <v>0.12728101041819914</v>
      </c>
      <c r="T68" s="2">
        <v>0.27</v>
      </c>
      <c r="U68" s="15">
        <f t="shared" si="49"/>
        <v>3.436587281291377E-2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0.23676131065309353</v>
      </c>
      <c r="AC68" s="9">
        <f t="shared" si="51"/>
        <v>9.0246250000000003</v>
      </c>
      <c r="AD68" s="1">
        <f t="shared" si="52"/>
        <v>0.45</v>
      </c>
      <c r="AE68" s="16">
        <f t="shared" si="53"/>
        <v>600.82120510578</v>
      </c>
      <c r="AF68" s="1">
        <f t="shared" si="54"/>
        <v>12837638.8009487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 s="18"/>
      <c r="BP68" s="2"/>
      <c r="BQ68" s="15"/>
      <c r="BR68" s="14"/>
      <c r="BS68" s="2"/>
      <c r="BT68" s="2"/>
      <c r="BU68" s="14"/>
      <c r="BV68" s="2"/>
      <c r="BW68" s="15"/>
      <c r="BX68" s="2"/>
      <c r="BY68" s="2"/>
      <c r="BZ68" s="2"/>
    </row>
    <row r="69" spans="1:78" x14ac:dyDescent="0.15">
      <c r="C69" s="7">
        <v>11</v>
      </c>
      <c r="D69" s="8">
        <v>7.5199880316333303</v>
      </c>
      <c r="E69" s="10">
        <f t="shared" si="55"/>
        <v>15.4170634929032</v>
      </c>
      <c r="F69" s="7" t="s">
        <v>75</v>
      </c>
      <c r="G69" s="1">
        <v>12</v>
      </c>
      <c r="H69" s="9">
        <f t="shared" si="40"/>
        <v>7.5199880316333303</v>
      </c>
      <c r="I69" s="9">
        <f t="shared" si="41"/>
        <v>280.6699880316333</v>
      </c>
      <c r="J69" s="9">
        <f t="shared" si="42"/>
        <v>4.5288630246780412E-2</v>
      </c>
      <c r="K69" s="9">
        <f t="shared" si="43"/>
        <v>9.0246250000000003</v>
      </c>
      <c r="L69" s="9">
        <f t="shared" si="44"/>
        <v>2.4366487499999998</v>
      </c>
      <c r="M69" s="1" t="s">
        <v>73</v>
      </c>
      <c r="O69" s="9">
        <f t="shared" si="56"/>
        <v>4.7765811000612448</v>
      </c>
      <c r="P69" s="9">
        <f t="shared" si="45"/>
        <v>0.21632481528443334</v>
      </c>
      <c r="Q69" s="13">
        <f t="shared" si="46"/>
        <v>9.7346166877995008E-2</v>
      </c>
      <c r="R69" s="9">
        <f t="shared" si="47"/>
        <v>1.0964919375</v>
      </c>
      <c r="S69" s="14">
        <f t="shared" si="48"/>
        <v>8.8779646752300004E-2</v>
      </c>
      <c r="T69" s="2">
        <v>0.27</v>
      </c>
      <c r="U69" s="15">
        <f t="shared" si="49"/>
        <v>2.3970504623121003E-2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0.233627107143871</v>
      </c>
      <c r="AC69" s="9">
        <f t="shared" si="51"/>
        <v>9.0246250000000003</v>
      </c>
      <c r="AD69" s="1">
        <f t="shared" si="52"/>
        <v>0.45</v>
      </c>
      <c r="AE69" s="16">
        <f t="shared" si="53"/>
        <v>600.82120510578</v>
      </c>
      <c r="AF69" s="1">
        <f t="shared" si="54"/>
        <v>12667696.454924865</v>
      </c>
      <c r="AG69" s="1">
        <f>SUM(AF58:AF69)</f>
        <v>190037340.65194634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 s="18"/>
      <c r="BP69" s="2"/>
      <c r="BQ69" s="15"/>
      <c r="BR69" s="14"/>
      <c r="BS69" s="2"/>
      <c r="BT69" s="2"/>
      <c r="BU69" s="14"/>
      <c r="BV69" s="2"/>
      <c r="BW69" s="15"/>
      <c r="BX69" s="2"/>
      <c r="BY69" s="2"/>
      <c r="BZ69" s="2"/>
    </row>
    <row r="70" spans="1:78" x14ac:dyDescent="0.15">
      <c r="C70" s="7">
        <v>12</v>
      </c>
      <c r="D70" s="8">
        <v>0.97330456609677396</v>
      </c>
      <c r="E70" s="10">
        <f t="shared" si="55"/>
        <v>7.5199880316333303</v>
      </c>
      <c r="F70" s="7" t="s">
        <v>73</v>
      </c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-1.4369723839999999</v>
      </c>
      <c r="E74" s="7"/>
      <c r="F74" s="7"/>
      <c r="G74" s="1">
        <v>1</v>
      </c>
      <c r="H74" s="9">
        <f t="shared" ref="H74:H85" si="57">E75</f>
        <v>-1.4369723839999999</v>
      </c>
      <c r="I74" s="9">
        <f t="shared" ref="I74:I85" si="58">H74+273.15</f>
        <v>271.71302761599998</v>
      </c>
      <c r="J74" s="9">
        <f t="shared" ref="J74:J85" si="59">EXP(($C$16*(I74-$C$14))/($C$17*I74*$C$14))</f>
        <v>1.4432274459978195E-2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7.5223900940298346E-3</v>
      </c>
      <c r="Q74" s="13">
        <f t="shared" ref="Q74:Q85" si="63">P74*$B$76</f>
        <v>1.9558214244477573E-3</v>
      </c>
      <c r="R74" s="9">
        <f t="shared" ref="R74:R85" si="64">L74*$B$76</f>
        <v>0.1355172</v>
      </c>
      <c r="S74" s="14">
        <f t="shared" ref="S74:S85" si="65">Q74/R74</f>
        <v>1.4432274459978196E-2</v>
      </c>
      <c r="T74" s="2">
        <v>0.01</v>
      </c>
      <c r="U74" s="15">
        <f t="shared" ref="U74:U85" si="66">S74*T74</f>
        <v>1.4432274459978196E-4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5.6343227445997818E-3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1.647</v>
      </c>
      <c r="AX74" s="1">
        <f t="shared" ref="AX74:AX85" si="73">AW74*10000*AV74*0.67*AU74*AT74</f>
        <v>842.56718774035858</v>
      </c>
    </row>
    <row r="75" spans="1:78" x14ac:dyDescent="0.15">
      <c r="A75" s="1" t="s">
        <v>74</v>
      </c>
      <c r="B75" s="1">
        <v>1</v>
      </c>
      <c r="C75" s="7">
        <v>1</v>
      </c>
      <c r="D75" s="8">
        <v>-2.4077401570967698</v>
      </c>
      <c r="E75" s="10">
        <f t="shared" ref="E75:E86" si="74">D74</f>
        <v>-1.4369723839999999</v>
      </c>
      <c r="F75" s="7" t="s">
        <v>73</v>
      </c>
      <c r="G75" s="1">
        <v>2</v>
      </c>
      <c r="H75" s="9">
        <f t="shared" si="57"/>
        <v>-2.4077401570967698</v>
      </c>
      <c r="I75" s="9">
        <f t="shared" si="58"/>
        <v>270.7422598429032</v>
      </c>
      <c r="J75" s="9">
        <f t="shared" si="59"/>
        <v>1.2692082560645357E-2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1.0349176099059703</v>
      </c>
      <c r="P75" s="9">
        <f t="shared" si="62"/>
        <v>1.3135259748392339E-2</v>
      </c>
      <c r="Q75" s="13">
        <f t="shared" si="63"/>
        <v>3.4151675345820082E-3</v>
      </c>
      <c r="R75" s="9">
        <f t="shared" si="64"/>
        <v>0.1355172</v>
      </c>
      <c r="S75" s="14">
        <f t="shared" si="65"/>
        <v>2.520098950230678E-2</v>
      </c>
      <c r="T75" s="2">
        <v>0.01</v>
      </c>
      <c r="U75" s="15">
        <f t="shared" si="66"/>
        <v>2.5200989502306779E-4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5.742009895023068E-3</v>
      </c>
      <c r="AU75" s="9">
        <f t="shared" si="70"/>
        <v>52.122000000000007</v>
      </c>
      <c r="AV75" s="1">
        <f t="shared" si="71"/>
        <v>0.26</v>
      </c>
      <c r="AW75" s="1">
        <f t="shared" si="72"/>
        <v>1.647</v>
      </c>
      <c r="AX75" s="1">
        <f t="shared" si="73"/>
        <v>858.67092613107911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0.83682281189285701</v>
      </c>
      <c r="E76" s="10">
        <f t="shared" si="74"/>
        <v>-2.4077401570967698</v>
      </c>
      <c r="F76" s="7" t="s">
        <v>73</v>
      </c>
      <c r="G76" s="1">
        <v>3</v>
      </c>
      <c r="H76" s="9">
        <f t="shared" si="57"/>
        <v>0.83682281189285701</v>
      </c>
      <c r="I76" s="9">
        <f t="shared" si="58"/>
        <v>273.98682281189281</v>
      </c>
      <c r="J76" s="9">
        <f t="shared" si="59"/>
        <v>1.9430760409691179E-2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1.543002350157578</v>
      </c>
      <c r="P76" s="9">
        <f t="shared" si="62"/>
        <v>2.9981708977502311E-2</v>
      </c>
      <c r="Q76" s="13">
        <f t="shared" si="63"/>
        <v>7.7952443341506011E-3</v>
      </c>
      <c r="R76" s="9">
        <f t="shared" si="64"/>
        <v>0.1355172</v>
      </c>
      <c r="S76" s="14">
        <f t="shared" si="65"/>
        <v>5.7522176772768337E-2</v>
      </c>
      <c r="T76" s="2">
        <v>0.01</v>
      </c>
      <c r="U76" s="15">
        <f t="shared" si="66"/>
        <v>5.752217677276834E-4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6.0652217677276835E-3</v>
      </c>
      <c r="AU76" s="9">
        <f t="shared" si="70"/>
        <v>52.122000000000007</v>
      </c>
      <c r="AV76" s="1">
        <f t="shared" si="71"/>
        <v>0.26</v>
      </c>
      <c r="AW76" s="1">
        <f t="shared" si="72"/>
        <v>1.647</v>
      </c>
      <c r="AX76" s="1">
        <f t="shared" si="73"/>
        <v>907.00463560663854</v>
      </c>
    </row>
    <row r="77" spans="1:78" x14ac:dyDescent="0.15">
      <c r="C77" s="7">
        <v>3</v>
      </c>
      <c r="D77" s="8">
        <v>7.4792041729032297</v>
      </c>
      <c r="E77" s="10">
        <f t="shared" si="74"/>
        <v>0.83682281189285701</v>
      </c>
      <c r="F77" s="7" t="s">
        <v>73</v>
      </c>
      <c r="G77" s="1">
        <v>4</v>
      </c>
      <c r="H77" s="9">
        <f t="shared" si="57"/>
        <v>7.4792041729032297</v>
      </c>
      <c r="I77" s="9">
        <f t="shared" si="58"/>
        <v>280.6292041729032</v>
      </c>
      <c r="J77" s="9">
        <f t="shared" si="59"/>
        <v>4.5060874105432712E-2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2.0342406411800757</v>
      </c>
      <c r="P77" s="9">
        <f t="shared" si="62"/>
        <v>9.1664661432370106E-2</v>
      </c>
      <c r="Q77" s="13">
        <f t="shared" si="63"/>
        <v>2.383281197241623E-2</v>
      </c>
      <c r="R77" s="9">
        <f t="shared" si="64"/>
        <v>0.1355172</v>
      </c>
      <c r="S77" s="14">
        <f t="shared" si="65"/>
        <v>0.17586558733811081</v>
      </c>
      <c r="T77" s="2">
        <v>0.01</v>
      </c>
      <c r="U77" s="15">
        <f t="shared" si="66"/>
        <v>1.7586558733811081E-3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9.7486558733811089E-3</v>
      </c>
      <c r="AU77" s="9">
        <f t="shared" si="70"/>
        <v>52.122000000000007</v>
      </c>
      <c r="AV77" s="1">
        <f t="shared" si="71"/>
        <v>0.26</v>
      </c>
      <c r="AW77" s="1">
        <f t="shared" si="72"/>
        <v>1.647</v>
      </c>
      <c r="AX77" s="1">
        <f t="shared" si="73"/>
        <v>1457.832278308136</v>
      </c>
    </row>
    <row r="78" spans="1:78" x14ac:dyDescent="0.15">
      <c r="C78" s="7">
        <v>4</v>
      </c>
      <c r="D78" s="8">
        <v>12.392532281499999</v>
      </c>
      <c r="E78" s="10">
        <f t="shared" si="74"/>
        <v>7.4792041729032297</v>
      </c>
      <c r="F78" s="7" t="s">
        <v>73</v>
      </c>
      <c r="G78" s="1">
        <v>5</v>
      </c>
      <c r="H78" s="9">
        <f t="shared" si="57"/>
        <v>12.392532281499999</v>
      </c>
      <c r="I78" s="9">
        <f t="shared" si="58"/>
        <v>285.54253228149997</v>
      </c>
      <c r="J78" s="9">
        <f t="shared" si="59"/>
        <v>8.1861838628579181E-2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1.8454471807603203</v>
      </c>
      <c r="O78" s="9">
        <f t="shared" si="75"/>
        <v>0.61834879898738548</v>
      </c>
      <c r="P78" s="9">
        <f t="shared" si="62"/>
        <v>5.0619169598881096E-2</v>
      </c>
      <c r="Q78" s="13">
        <f t="shared" si="63"/>
        <v>1.3160984095709085E-2</v>
      </c>
      <c r="R78" s="9">
        <f t="shared" si="64"/>
        <v>0.1355172</v>
      </c>
      <c r="S78" s="14">
        <f t="shared" si="65"/>
        <v>9.7116706187178339E-2</v>
      </c>
      <c r="T78" s="2">
        <v>0.01</v>
      </c>
      <c r="U78" s="15">
        <f t="shared" si="66"/>
        <v>9.7116706187178341E-4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1.0921167061871784E-2</v>
      </c>
      <c r="AU78" s="9">
        <f t="shared" si="70"/>
        <v>52.122000000000007</v>
      </c>
      <c r="AV78" s="1">
        <f t="shared" si="71"/>
        <v>0.26</v>
      </c>
      <c r="AW78" s="1">
        <f t="shared" si="72"/>
        <v>1.647</v>
      </c>
      <c r="AX78" s="1">
        <f t="shared" si="73"/>
        <v>1633.1717999263403</v>
      </c>
    </row>
    <row r="79" spans="1:78" x14ac:dyDescent="0.15">
      <c r="C79" s="7">
        <v>5</v>
      </c>
      <c r="D79" s="8">
        <v>20.0272115109677</v>
      </c>
      <c r="E79" s="10">
        <f t="shared" si="74"/>
        <v>12.392532281499999</v>
      </c>
      <c r="F79" s="7" t="s">
        <v>75</v>
      </c>
      <c r="G79" s="1">
        <v>6</v>
      </c>
      <c r="H79" s="9">
        <f t="shared" si="57"/>
        <v>20.0272115109677</v>
      </c>
      <c r="I79" s="9">
        <f t="shared" si="58"/>
        <v>293.17721151096765</v>
      </c>
      <c r="J79" s="9">
        <f t="shared" si="59"/>
        <v>0.19894288116894346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1.0889496293885044</v>
      </c>
      <c r="P79" s="9">
        <f t="shared" si="62"/>
        <v>0.21663877671840223</v>
      </c>
      <c r="Q79" s="13">
        <f t="shared" si="63"/>
        <v>5.6326081946784581E-2</v>
      </c>
      <c r="R79" s="9">
        <f t="shared" si="64"/>
        <v>0.1355172</v>
      </c>
      <c r="S79" s="14">
        <f t="shared" si="65"/>
        <v>0.41563788173593152</v>
      </c>
      <c r="T79" s="2">
        <v>0.01</v>
      </c>
      <c r="U79" s="15">
        <f t="shared" si="66"/>
        <v>4.1563788173593153E-3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1.4106378817359315E-2</v>
      </c>
      <c r="AU79" s="9">
        <f t="shared" si="70"/>
        <v>52.122000000000007</v>
      </c>
      <c r="AV79" s="1">
        <f t="shared" si="71"/>
        <v>0.26</v>
      </c>
      <c r="AW79" s="1">
        <f t="shared" si="72"/>
        <v>1.647</v>
      </c>
      <c r="AX79" s="1">
        <f t="shared" si="73"/>
        <v>2109.4943382031734</v>
      </c>
    </row>
    <row r="80" spans="1:78" x14ac:dyDescent="0.15">
      <c r="C80" s="7">
        <v>6</v>
      </c>
      <c r="D80" s="8">
        <v>24.256240066333302</v>
      </c>
      <c r="E80" s="10">
        <f t="shared" si="74"/>
        <v>20.0272115109677</v>
      </c>
      <c r="F80" s="7" t="s">
        <v>73</v>
      </c>
      <c r="G80" s="1">
        <v>7</v>
      </c>
      <c r="H80" s="9">
        <f t="shared" si="57"/>
        <v>24.256240066333302</v>
      </c>
      <c r="I80" s="9">
        <f t="shared" si="58"/>
        <v>297.40624006633328</v>
      </c>
      <c r="J80" s="9">
        <f t="shared" si="59"/>
        <v>0.31902588521618136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1.3935308526701022</v>
      </c>
      <c r="P80" s="9">
        <f t="shared" si="62"/>
        <v>0.44457241384913937</v>
      </c>
      <c r="Q80" s="13">
        <f t="shared" si="63"/>
        <v>0.11558882760077624</v>
      </c>
      <c r="R80" s="9">
        <f t="shared" si="64"/>
        <v>0.1355172</v>
      </c>
      <c r="S80" s="14">
        <f t="shared" si="65"/>
        <v>0.85294580762276839</v>
      </c>
      <c r="T80" s="2">
        <v>0.01</v>
      </c>
      <c r="U80" s="15">
        <f t="shared" si="66"/>
        <v>8.5294580762276841E-3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2.0979458076227683E-2</v>
      </c>
      <c r="AU80" s="9">
        <f t="shared" si="70"/>
        <v>52.122000000000007</v>
      </c>
      <c r="AV80" s="1">
        <f t="shared" si="71"/>
        <v>0.26</v>
      </c>
      <c r="AW80" s="1">
        <f t="shared" si="72"/>
        <v>1.647</v>
      </c>
      <c r="AX80" s="1">
        <f t="shared" si="73"/>
        <v>3137.3074977904057</v>
      </c>
    </row>
    <row r="81" spans="1:53" x14ac:dyDescent="0.15">
      <c r="C81" s="7">
        <v>7</v>
      </c>
      <c r="D81" s="8">
        <v>27.3057106364516</v>
      </c>
      <c r="E81" s="10">
        <f t="shared" si="74"/>
        <v>24.256240066333302</v>
      </c>
      <c r="F81" s="7" t="s">
        <v>73</v>
      </c>
      <c r="G81" s="1">
        <v>8</v>
      </c>
      <c r="H81" s="9">
        <f t="shared" si="57"/>
        <v>27.3057106364516</v>
      </c>
      <c r="I81" s="9">
        <f t="shared" si="58"/>
        <v>300.45571063645156</v>
      </c>
      <c r="J81" s="9">
        <f t="shared" si="59"/>
        <v>0.44476961515938795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1.4701784388209629</v>
      </c>
      <c r="P81" s="9">
        <f t="shared" si="62"/>
        <v>0.65389069845002945</v>
      </c>
      <c r="Q81" s="13">
        <f t="shared" si="63"/>
        <v>0.17001158159700766</v>
      </c>
      <c r="R81" s="9">
        <f t="shared" si="64"/>
        <v>0.1355172</v>
      </c>
      <c r="S81" s="14">
        <f t="shared" si="65"/>
        <v>1.2545387714401395</v>
      </c>
      <c r="T81" s="2">
        <v>0.01</v>
      </c>
      <c r="U81" s="15">
        <f t="shared" si="66"/>
        <v>1.2545387714401396E-2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2.4995387714401397E-2</v>
      </c>
      <c r="AU81" s="9">
        <f t="shared" si="70"/>
        <v>52.122000000000007</v>
      </c>
      <c r="AV81" s="1">
        <f t="shared" si="71"/>
        <v>0.26</v>
      </c>
      <c r="AW81" s="1">
        <f t="shared" si="72"/>
        <v>1.647</v>
      </c>
      <c r="AX81" s="1">
        <f t="shared" si="73"/>
        <v>3737.8571458634206</v>
      </c>
    </row>
    <row r="82" spans="1:53" x14ac:dyDescent="0.15">
      <c r="C82" s="7">
        <v>8</v>
      </c>
      <c r="D82" s="8">
        <v>27.9715727164516</v>
      </c>
      <c r="E82" s="10">
        <f t="shared" si="74"/>
        <v>27.3057106364516</v>
      </c>
      <c r="F82" s="7" t="s">
        <v>73</v>
      </c>
      <c r="G82" s="1">
        <v>9</v>
      </c>
      <c r="H82" s="9">
        <f t="shared" si="57"/>
        <v>27.9715727164516</v>
      </c>
      <c r="I82" s="9">
        <f t="shared" si="58"/>
        <v>301.12157271645157</v>
      </c>
      <c r="J82" s="9">
        <f t="shared" si="59"/>
        <v>0.47781163207292243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1.3375077403709335</v>
      </c>
      <c r="P82" s="9">
        <f t="shared" si="62"/>
        <v>0.63907675633680228</v>
      </c>
      <c r="Q82" s="13">
        <f t="shared" si="63"/>
        <v>0.16615995664756861</v>
      </c>
      <c r="R82" s="9">
        <f t="shared" si="64"/>
        <v>0.1355172</v>
      </c>
      <c r="S82" s="14">
        <f t="shared" si="65"/>
        <v>1.2261171028295199</v>
      </c>
      <c r="T82" s="2">
        <v>0.01</v>
      </c>
      <c r="U82" s="15">
        <f t="shared" si="66"/>
        <v>1.2261171028295199E-2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2.2211171028295201E-2</v>
      </c>
      <c r="AU82" s="9">
        <f t="shared" si="70"/>
        <v>52.122000000000007</v>
      </c>
      <c r="AV82" s="1">
        <f t="shared" si="71"/>
        <v>0.26</v>
      </c>
      <c r="AW82" s="1">
        <f t="shared" si="72"/>
        <v>1.647</v>
      </c>
      <c r="AX82" s="1">
        <f t="shared" si="73"/>
        <v>3321.5001621388556</v>
      </c>
    </row>
    <row r="83" spans="1:53" x14ac:dyDescent="0.15">
      <c r="C83" s="7">
        <v>9</v>
      </c>
      <c r="D83" s="8">
        <v>22.106961838666699</v>
      </c>
      <c r="E83" s="10">
        <f t="shared" si="74"/>
        <v>27.9715727164516</v>
      </c>
      <c r="F83" s="7" t="s">
        <v>73</v>
      </c>
      <c r="G83" s="1">
        <v>10</v>
      </c>
      <c r="H83" s="9">
        <f t="shared" si="57"/>
        <v>22.106961838666699</v>
      </c>
      <c r="I83" s="9">
        <f t="shared" si="58"/>
        <v>295.25696183866665</v>
      </c>
      <c r="J83" s="9">
        <f t="shared" si="59"/>
        <v>0.2513769264445474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1.2196509840341312</v>
      </c>
      <c r="P83" s="9">
        <f t="shared" si="62"/>
        <v>0.30659211570156764</v>
      </c>
      <c r="Q83" s="13">
        <f t="shared" si="63"/>
        <v>7.9713950082407586E-2</v>
      </c>
      <c r="R83" s="9">
        <f t="shared" si="64"/>
        <v>0.1355172</v>
      </c>
      <c r="S83" s="14">
        <f t="shared" si="65"/>
        <v>0.58822016749466177</v>
      </c>
      <c r="T83" s="2">
        <v>0.01</v>
      </c>
      <c r="U83" s="15">
        <f t="shared" si="66"/>
        <v>5.8822016749466178E-3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1.5832201674946617E-2</v>
      </c>
      <c r="AU83" s="9">
        <f t="shared" si="70"/>
        <v>52.122000000000007</v>
      </c>
      <c r="AV83" s="1">
        <f t="shared" si="71"/>
        <v>0.26</v>
      </c>
      <c r="AW83" s="1">
        <f t="shared" si="72"/>
        <v>1.647</v>
      </c>
      <c r="AX83" s="1">
        <f t="shared" si="73"/>
        <v>2367.5771242929595</v>
      </c>
    </row>
    <row r="84" spans="1:53" x14ac:dyDescent="0.15">
      <c r="C84" s="7">
        <v>10</v>
      </c>
      <c r="D84" s="8">
        <v>15.4170634929032</v>
      </c>
      <c r="E84" s="10">
        <f t="shared" si="74"/>
        <v>22.106961838666699</v>
      </c>
      <c r="F84" s="7" t="s">
        <v>73</v>
      </c>
      <c r="G84" s="1">
        <v>11</v>
      </c>
      <c r="H84" s="9">
        <f t="shared" si="57"/>
        <v>15.4170634929032</v>
      </c>
      <c r="I84" s="9">
        <f t="shared" si="58"/>
        <v>288.56706349290317</v>
      </c>
      <c r="J84" s="9">
        <f t="shared" si="59"/>
        <v>0.1170304722083297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0.86740592491593527</v>
      </c>
      <c r="O84" s="9">
        <f t="shared" si="75"/>
        <v>0.56687294341662831</v>
      </c>
      <c r="P84" s="9">
        <f t="shared" si="62"/>
        <v>6.6341408250173775E-2</v>
      </c>
      <c r="Q84" s="13">
        <f t="shared" si="63"/>
        <v>1.7248766145045183E-2</v>
      </c>
      <c r="R84" s="9">
        <f t="shared" si="64"/>
        <v>0.1355172</v>
      </c>
      <c r="S84" s="14">
        <f t="shared" si="65"/>
        <v>0.12728101041819917</v>
      </c>
      <c r="T84" s="2">
        <v>0.01</v>
      </c>
      <c r="U84" s="15">
        <f t="shared" si="66"/>
        <v>1.2728101041819917E-3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8.7228101041819904E-3</v>
      </c>
      <c r="AU84" s="9">
        <f t="shared" si="70"/>
        <v>52.122000000000007</v>
      </c>
      <c r="AV84" s="1">
        <f t="shared" si="71"/>
        <v>0.26</v>
      </c>
      <c r="AW84" s="1">
        <f t="shared" si="72"/>
        <v>1.647</v>
      </c>
      <c r="AX84" s="1">
        <f t="shared" si="73"/>
        <v>1304.425378492559</v>
      </c>
    </row>
    <row r="85" spans="1:53" x14ac:dyDescent="0.15">
      <c r="C85" s="7">
        <v>11</v>
      </c>
      <c r="D85" s="8">
        <v>7.5199880316333303</v>
      </c>
      <c r="E85" s="10">
        <f t="shared" si="74"/>
        <v>15.4170634929032</v>
      </c>
      <c r="F85" s="7" t="s">
        <v>75</v>
      </c>
      <c r="G85" s="1">
        <v>12</v>
      </c>
      <c r="H85" s="9">
        <f t="shared" si="57"/>
        <v>7.5199880316333303</v>
      </c>
      <c r="I85" s="9">
        <f t="shared" si="58"/>
        <v>280.6699880316333</v>
      </c>
      <c r="J85" s="9">
        <f t="shared" si="59"/>
        <v>4.5288630246780412E-2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1.0217515351664546</v>
      </c>
      <c r="P85" s="9">
        <f t="shared" si="62"/>
        <v>4.6273727480233812E-2</v>
      </c>
      <c r="Q85" s="13">
        <f t="shared" si="63"/>
        <v>1.2031169144860791E-2</v>
      </c>
      <c r="R85" s="9">
        <f t="shared" si="64"/>
        <v>0.1355172</v>
      </c>
      <c r="S85" s="14">
        <f t="shared" si="65"/>
        <v>8.8779646752300004E-2</v>
      </c>
      <c r="T85" s="2">
        <v>0.01</v>
      </c>
      <c r="U85" s="15">
        <f t="shared" si="66"/>
        <v>8.8779646752300007E-4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8.337796467523001E-3</v>
      </c>
      <c r="AU85" s="9">
        <f t="shared" si="70"/>
        <v>52.122000000000007</v>
      </c>
      <c r="AV85" s="1">
        <f t="shared" si="71"/>
        <v>0.26</v>
      </c>
      <c r="AW85" s="1">
        <f t="shared" si="72"/>
        <v>1.647</v>
      </c>
      <c r="AX85" s="1">
        <f t="shared" si="73"/>
        <v>1246.8497173552246</v>
      </c>
      <c r="AY85" s="1">
        <f>SUM(AX74:AX85)</f>
        <v>22924.258191849149</v>
      </c>
    </row>
    <row r="86" spans="1:53" x14ac:dyDescent="0.15">
      <c r="C86" s="7">
        <v>12</v>
      </c>
      <c r="D86" s="8">
        <v>0.97330456609677396</v>
      </c>
      <c r="E86" s="10">
        <f t="shared" si="74"/>
        <v>7.5199880316333303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-1.4369723839999999</v>
      </c>
      <c r="E90" s="7"/>
      <c r="F90" s="7"/>
      <c r="G90" s="1">
        <v>1</v>
      </c>
      <c r="H90" s="9">
        <f t="shared" ref="H90:H101" si="76">E91</f>
        <v>-1.4369723839999999</v>
      </c>
      <c r="I90" s="9">
        <f t="shared" ref="I90:I101" si="77">H90+273.15</f>
        <v>271.71302761599998</v>
      </c>
      <c r="J90" s="9">
        <f t="shared" ref="J90:J101" si="78">EXP(($C$16*(I90-$C$14))/($C$17*I90*$C$14))</f>
        <v>1.4432274459978195E-2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4.1088685387557925E-3</v>
      </c>
      <c r="Q90" s="13">
        <f t="shared" ref="Q90:Q101" si="82">P90*$B$76</f>
        <v>1.0683058200765061E-3</v>
      </c>
      <c r="R90" s="9">
        <f t="shared" ref="R90:R101" si="83">L90*$B$76</f>
        <v>7.4022000000000004E-2</v>
      </c>
      <c r="S90" s="14">
        <f t="shared" ref="S90:S101" si="84">Q90/R90</f>
        <v>1.4432274459978196E-2</v>
      </c>
      <c r="T90" s="2">
        <v>0.01</v>
      </c>
      <c r="U90" s="15">
        <f t="shared" ref="U90:U101" si="85">S90*T90</f>
        <v>1.4432274459978196E-4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5.6343227445997818E-3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9.77</v>
      </c>
      <c r="AX90" s="1">
        <f t="shared" ref="AX90:AX101" si="92">AW90*10000*AV90*0.67*AU90*AT90</f>
        <v>2730.0581784783876</v>
      </c>
      <c r="AZ90" s="1">
        <f t="shared" ref="AZ90:AZ101" si="93">$E$10</f>
        <v>0.48328137524506398</v>
      </c>
      <c r="BA90" s="1">
        <f t="shared" ref="BA90:BA101" si="94">AZ90*10000*AV90*0.67*AU90*AT90</f>
        <v>135.04465414473592</v>
      </c>
    </row>
    <row r="91" spans="1:53" x14ac:dyDescent="0.15">
      <c r="A91" s="1" t="s">
        <v>74</v>
      </c>
      <c r="B91" s="1">
        <v>1</v>
      </c>
      <c r="C91" s="7">
        <v>1</v>
      </c>
      <c r="D91" s="8">
        <v>-2.4077401570967698</v>
      </c>
      <c r="E91" s="10">
        <f t="shared" ref="E91:E102" si="95">D90</f>
        <v>-1.4369723839999999</v>
      </c>
      <c r="F91" s="7" t="s">
        <v>73</v>
      </c>
      <c r="G91" s="1">
        <v>2</v>
      </c>
      <c r="H91" s="9">
        <f t="shared" si="76"/>
        <v>-2.4077401570967698</v>
      </c>
      <c r="I91" s="9">
        <f t="shared" si="77"/>
        <v>270.7422598429032</v>
      </c>
      <c r="J91" s="9">
        <f t="shared" si="78"/>
        <v>1.2692082560645357E-2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0.56529113146124421</v>
      </c>
      <c r="P91" s="9">
        <f t="shared" si="81"/>
        <v>7.1747217113067394E-3</v>
      </c>
      <c r="Q91" s="13">
        <f t="shared" si="82"/>
        <v>1.8654276449397522E-3</v>
      </c>
      <c r="R91" s="9">
        <f t="shared" si="83"/>
        <v>7.4022000000000004E-2</v>
      </c>
      <c r="S91" s="14">
        <f t="shared" si="84"/>
        <v>2.5200989502306776E-2</v>
      </c>
      <c r="T91" s="2">
        <v>0.01</v>
      </c>
      <c r="U91" s="15">
        <f t="shared" si="85"/>
        <v>2.5200989502306779E-4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5.742009895023068E-3</v>
      </c>
      <c r="AU91" s="9">
        <f t="shared" si="89"/>
        <v>28.47</v>
      </c>
      <c r="AV91" s="1">
        <f t="shared" si="90"/>
        <v>0.26</v>
      </c>
      <c r="AW91" s="1">
        <f t="shared" si="91"/>
        <v>9.77</v>
      </c>
      <c r="AX91" s="1">
        <f t="shared" si="92"/>
        <v>2782.2369760121114</v>
      </c>
      <c r="AZ91" s="1">
        <f t="shared" si="93"/>
        <v>0.48328137524506398</v>
      </c>
      <c r="BA91" s="1">
        <f t="shared" si="94"/>
        <v>137.62572282751296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0.83682281189285701</v>
      </c>
      <c r="E92" s="10">
        <f t="shared" si="95"/>
        <v>-2.4077401570967698</v>
      </c>
      <c r="F92" s="7" t="s">
        <v>73</v>
      </c>
      <c r="G92" s="1">
        <v>3</v>
      </c>
      <c r="H92" s="9">
        <f t="shared" si="76"/>
        <v>0.83682281189285701</v>
      </c>
      <c r="I92" s="9">
        <f t="shared" si="77"/>
        <v>273.98682281189281</v>
      </c>
      <c r="J92" s="9">
        <f t="shared" si="78"/>
        <v>1.9430760409691179E-2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0.84281640974993755</v>
      </c>
      <c r="P92" s="9">
        <f t="shared" si="81"/>
        <v>1.6376563727207145E-2</v>
      </c>
      <c r="Q92" s="13">
        <f t="shared" si="82"/>
        <v>4.257906569073858E-3</v>
      </c>
      <c r="R92" s="9">
        <f t="shared" si="83"/>
        <v>7.4022000000000004E-2</v>
      </c>
      <c r="S92" s="14">
        <f t="shared" si="84"/>
        <v>5.7522176772768337E-2</v>
      </c>
      <c r="T92" s="2">
        <v>0.01</v>
      </c>
      <c r="U92" s="15">
        <f t="shared" si="85"/>
        <v>5.752217677276834E-4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6.0652217677276835E-3</v>
      </c>
      <c r="AU92" s="9">
        <f t="shared" si="89"/>
        <v>28.47</v>
      </c>
      <c r="AV92" s="1">
        <f t="shared" si="90"/>
        <v>0.26</v>
      </c>
      <c r="AW92" s="1">
        <f t="shared" si="91"/>
        <v>9.77</v>
      </c>
      <c r="AX92" s="1">
        <f t="shared" si="92"/>
        <v>2938.8462539070056</v>
      </c>
      <c r="AZ92" s="1">
        <f t="shared" si="93"/>
        <v>0.48328137524506398</v>
      </c>
      <c r="BA92" s="1">
        <f t="shared" si="94"/>
        <v>145.37253420900538</v>
      </c>
    </row>
    <row r="93" spans="1:53" x14ac:dyDescent="0.15">
      <c r="C93" s="7">
        <v>3</v>
      </c>
      <c r="D93" s="8">
        <v>7.4792041729032297</v>
      </c>
      <c r="E93" s="10">
        <f t="shared" si="95"/>
        <v>0.83682281189285701</v>
      </c>
      <c r="F93" s="7" t="s">
        <v>73</v>
      </c>
      <c r="G93" s="1">
        <v>4</v>
      </c>
      <c r="H93" s="9">
        <f t="shared" si="76"/>
        <v>7.4792041729032297</v>
      </c>
      <c r="I93" s="9">
        <f t="shared" si="77"/>
        <v>280.6292041729032</v>
      </c>
      <c r="J93" s="9">
        <f t="shared" si="78"/>
        <v>4.5060874105432712E-2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1.1111398460227304</v>
      </c>
      <c r="P93" s="9">
        <f t="shared" si="81"/>
        <v>5.0068932715160143E-2</v>
      </c>
      <c r="Q93" s="13">
        <f t="shared" si="82"/>
        <v>1.3017922505941637E-2</v>
      </c>
      <c r="R93" s="9">
        <f t="shared" si="83"/>
        <v>7.4022000000000004E-2</v>
      </c>
      <c r="S93" s="14">
        <f t="shared" si="84"/>
        <v>0.17586558733811078</v>
      </c>
      <c r="T93" s="2">
        <v>0.01</v>
      </c>
      <c r="U93" s="15">
        <f t="shared" si="85"/>
        <v>1.7586558733811079E-3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1.1708655873381109E-2</v>
      </c>
      <c r="AU93" s="9">
        <f t="shared" si="89"/>
        <v>28.47</v>
      </c>
      <c r="AV93" s="1">
        <f t="shared" si="90"/>
        <v>0.26</v>
      </c>
      <c r="AW93" s="1">
        <f t="shared" si="91"/>
        <v>9.77</v>
      </c>
      <c r="AX93" s="1">
        <f t="shared" si="92"/>
        <v>5673.319256826434</v>
      </c>
      <c r="AZ93" s="1">
        <f t="shared" si="93"/>
        <v>0.48328137524506398</v>
      </c>
      <c r="BA93" s="1">
        <f t="shared" si="94"/>
        <v>280.63557140669229</v>
      </c>
    </row>
    <row r="94" spans="1:53" x14ac:dyDescent="0.15">
      <c r="C94" s="7">
        <v>4</v>
      </c>
      <c r="D94" s="8">
        <v>12.392532281499999</v>
      </c>
      <c r="E94" s="10">
        <f t="shared" si="95"/>
        <v>7.4792041729032297</v>
      </c>
      <c r="F94" s="7" t="s">
        <v>73</v>
      </c>
      <c r="G94" s="1">
        <v>5</v>
      </c>
      <c r="H94" s="9">
        <f t="shared" si="76"/>
        <v>12.392532281499999</v>
      </c>
      <c r="I94" s="9">
        <f t="shared" si="77"/>
        <v>285.54253228149997</v>
      </c>
      <c r="J94" s="9">
        <f t="shared" si="78"/>
        <v>8.1861838628579181E-2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1.0080173676421917</v>
      </c>
      <c r="O94" s="9">
        <f t="shared" si="96"/>
        <v>0.33775354566537841</v>
      </c>
      <c r="P94" s="9">
        <f t="shared" si="81"/>
        <v>2.7649126251489655E-2</v>
      </c>
      <c r="Q94" s="13">
        <f t="shared" si="82"/>
        <v>7.188772825387311E-3</v>
      </c>
      <c r="R94" s="9">
        <f t="shared" si="83"/>
        <v>7.4022000000000004E-2</v>
      </c>
      <c r="S94" s="14">
        <f t="shared" si="84"/>
        <v>9.7116706187178284E-2</v>
      </c>
      <c r="T94" s="2">
        <v>0.01</v>
      </c>
      <c r="U94" s="15">
        <f t="shared" si="85"/>
        <v>9.7116706187178286E-4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1.0921167061871781E-2</v>
      </c>
      <c r="AU94" s="9">
        <f t="shared" si="89"/>
        <v>28.47</v>
      </c>
      <c r="AV94" s="1">
        <f t="shared" si="90"/>
        <v>0.26</v>
      </c>
      <c r="AW94" s="1">
        <f t="shared" si="91"/>
        <v>9.77</v>
      </c>
      <c r="AX94" s="1">
        <f t="shared" si="92"/>
        <v>5291.7489478870266</v>
      </c>
      <c r="AZ94" s="1">
        <f t="shared" si="93"/>
        <v>0.48328137524506398</v>
      </c>
      <c r="BA94" s="1">
        <f t="shared" si="94"/>
        <v>261.76087093003719</v>
      </c>
    </row>
    <row r="95" spans="1:53" x14ac:dyDescent="0.15">
      <c r="C95" s="7">
        <v>5</v>
      </c>
      <c r="D95" s="8">
        <v>20.0272115109677</v>
      </c>
      <c r="E95" s="10">
        <f t="shared" si="95"/>
        <v>12.392532281499999</v>
      </c>
      <c r="F95" s="7" t="s">
        <v>75</v>
      </c>
      <c r="G95" s="1">
        <v>6</v>
      </c>
      <c r="H95" s="9">
        <f t="shared" si="76"/>
        <v>20.0272115109677</v>
      </c>
      <c r="I95" s="9">
        <f t="shared" si="77"/>
        <v>293.17721151096765</v>
      </c>
      <c r="J95" s="9">
        <f t="shared" si="78"/>
        <v>0.19894288116894346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0.59480441941388873</v>
      </c>
      <c r="P95" s="9">
        <f t="shared" si="81"/>
        <v>0.11833210493021967</v>
      </c>
      <c r="Q95" s="13">
        <f t="shared" si="82"/>
        <v>3.0766347281857117E-2</v>
      </c>
      <c r="R95" s="9">
        <f t="shared" si="83"/>
        <v>7.4022000000000004E-2</v>
      </c>
      <c r="S95" s="14">
        <f t="shared" si="84"/>
        <v>0.41563788173593141</v>
      </c>
      <c r="T95" s="2">
        <v>0.01</v>
      </c>
      <c r="U95" s="15">
        <f t="shared" si="85"/>
        <v>4.1563788173593144E-3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1.4106378817359315E-2</v>
      </c>
      <c r="AU95" s="9">
        <f t="shared" si="89"/>
        <v>28.47</v>
      </c>
      <c r="AV95" s="1">
        <f t="shared" si="90"/>
        <v>0.26</v>
      </c>
      <c r="AW95" s="1">
        <f t="shared" si="91"/>
        <v>9.77</v>
      </c>
      <c r="AX95" s="1">
        <f t="shared" si="92"/>
        <v>6835.1133942330853</v>
      </c>
      <c r="AZ95" s="1">
        <f t="shared" si="93"/>
        <v>0.48328137524506398</v>
      </c>
      <c r="BA95" s="1">
        <f t="shared" si="94"/>
        <v>338.10470840541689</v>
      </c>
    </row>
    <row r="96" spans="1:53" x14ac:dyDescent="0.15">
      <c r="C96" s="7">
        <v>6</v>
      </c>
      <c r="D96" s="8">
        <v>24.256240066333302</v>
      </c>
      <c r="E96" s="10">
        <f t="shared" si="95"/>
        <v>20.0272115109677</v>
      </c>
      <c r="F96" s="7" t="s">
        <v>73</v>
      </c>
      <c r="G96" s="1">
        <v>7</v>
      </c>
      <c r="H96" s="9">
        <f t="shared" si="76"/>
        <v>24.256240066333302</v>
      </c>
      <c r="I96" s="9">
        <f t="shared" si="77"/>
        <v>297.40624006633328</v>
      </c>
      <c r="J96" s="9">
        <f t="shared" si="78"/>
        <v>0.31902588521618136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0.76117231448366907</v>
      </c>
      <c r="P96" s="9">
        <f t="shared" si="81"/>
        <v>0.2428336714302021</v>
      </c>
      <c r="Q96" s="13">
        <f t="shared" si="82"/>
        <v>6.3136754571852541E-2</v>
      </c>
      <c r="R96" s="9">
        <f t="shared" si="83"/>
        <v>7.4022000000000004E-2</v>
      </c>
      <c r="S96" s="14">
        <f t="shared" si="84"/>
        <v>0.85294580762276806</v>
      </c>
      <c r="T96" s="2">
        <v>0.01</v>
      </c>
      <c r="U96" s="15">
        <f t="shared" si="85"/>
        <v>8.5294580762276806E-3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2.3429458076227684E-2</v>
      </c>
      <c r="AU96" s="9">
        <f t="shared" si="89"/>
        <v>28.47</v>
      </c>
      <c r="AV96" s="1">
        <f t="shared" si="90"/>
        <v>0.26</v>
      </c>
      <c r="AW96" s="1">
        <f t="shared" si="91"/>
        <v>9.77</v>
      </c>
      <c r="AX96" s="1">
        <f t="shared" si="92"/>
        <v>11352.523903538897</v>
      </c>
      <c r="AZ96" s="1">
        <f t="shared" si="93"/>
        <v>0.48328137524506398</v>
      </c>
      <c r="BA96" s="1">
        <f t="shared" si="94"/>
        <v>561.56226863917516</v>
      </c>
    </row>
    <row r="97" spans="3:54" x14ac:dyDescent="0.15">
      <c r="C97" s="7">
        <v>7</v>
      </c>
      <c r="D97" s="8">
        <v>27.3057106364516</v>
      </c>
      <c r="E97" s="10">
        <f t="shared" si="95"/>
        <v>24.256240066333302</v>
      </c>
      <c r="F97" s="7" t="s">
        <v>73</v>
      </c>
      <c r="G97" s="1">
        <v>8</v>
      </c>
      <c r="H97" s="9">
        <f t="shared" si="76"/>
        <v>27.3057106364516</v>
      </c>
      <c r="I97" s="9">
        <f t="shared" si="77"/>
        <v>300.45571063645156</v>
      </c>
      <c r="J97" s="9">
        <f t="shared" si="78"/>
        <v>0.44476961515938795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0.80303864305346695</v>
      </c>
      <c r="P97" s="9">
        <f t="shared" si="81"/>
        <v>0.35716718822900761</v>
      </c>
      <c r="Q97" s="13">
        <f t="shared" si="82"/>
        <v>9.2863468939541977E-2</v>
      </c>
      <c r="R97" s="9">
        <f t="shared" si="83"/>
        <v>7.4022000000000004E-2</v>
      </c>
      <c r="S97" s="14">
        <f t="shared" si="84"/>
        <v>1.254538771440139</v>
      </c>
      <c r="T97" s="2">
        <v>0.01</v>
      </c>
      <c r="U97" s="15">
        <f t="shared" si="85"/>
        <v>1.254538771440139E-2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2.7445387714401394E-2</v>
      </c>
      <c r="AU97" s="9">
        <f t="shared" si="89"/>
        <v>28.47</v>
      </c>
      <c r="AV97" s="1">
        <f t="shared" si="90"/>
        <v>0.26</v>
      </c>
      <c r="AW97" s="1">
        <f t="shared" si="91"/>
        <v>9.77</v>
      </c>
      <c r="AX97" s="1">
        <f t="shared" si="92"/>
        <v>13298.404899333478</v>
      </c>
      <c r="AZ97" s="1">
        <f t="shared" si="93"/>
        <v>0.48328137524506398</v>
      </c>
      <c r="BA97" s="1">
        <f t="shared" si="94"/>
        <v>657.81693022677393</v>
      </c>
    </row>
    <row r="98" spans="3:54" x14ac:dyDescent="0.15">
      <c r="C98" s="7">
        <v>8</v>
      </c>
      <c r="D98" s="8">
        <v>27.9715727164516</v>
      </c>
      <c r="E98" s="10">
        <f t="shared" si="95"/>
        <v>27.3057106364516</v>
      </c>
      <c r="F98" s="7" t="s">
        <v>73</v>
      </c>
      <c r="G98" s="1">
        <v>9</v>
      </c>
      <c r="H98" s="9">
        <f t="shared" si="76"/>
        <v>27.9715727164516</v>
      </c>
      <c r="I98" s="9">
        <f t="shared" si="77"/>
        <v>301.12157271645157</v>
      </c>
      <c r="J98" s="9">
        <f t="shared" si="78"/>
        <v>0.47781163207292243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0.7305714548244594</v>
      </c>
      <c r="P98" s="9">
        <f t="shared" si="81"/>
        <v>0.34907553917556428</v>
      </c>
      <c r="Q98" s="13">
        <f t="shared" si="82"/>
        <v>9.0759640185646709E-2</v>
      </c>
      <c r="R98" s="9">
        <f t="shared" si="83"/>
        <v>7.4022000000000004E-2</v>
      </c>
      <c r="S98" s="14">
        <f t="shared" si="84"/>
        <v>1.2261171028295197</v>
      </c>
      <c r="T98" s="2">
        <v>0.01</v>
      </c>
      <c r="U98" s="15">
        <f t="shared" si="85"/>
        <v>1.2261171028295197E-2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2.2211171028295198E-2</v>
      </c>
      <c r="AU98" s="9">
        <f t="shared" si="89"/>
        <v>28.47</v>
      </c>
      <c r="AV98" s="1">
        <f t="shared" si="90"/>
        <v>0.26</v>
      </c>
      <c r="AW98" s="1">
        <f t="shared" si="91"/>
        <v>9.77</v>
      </c>
      <c r="AX98" s="1">
        <f t="shared" si="92"/>
        <v>10762.214354422247</v>
      </c>
      <c r="AZ98" s="1">
        <f t="shared" si="93"/>
        <v>0.48328137524506398</v>
      </c>
      <c r="BA98" s="1">
        <f t="shared" si="94"/>
        <v>532.36210377557359</v>
      </c>
    </row>
    <row r="99" spans="3:54" x14ac:dyDescent="0.15">
      <c r="C99" s="7">
        <v>9</v>
      </c>
      <c r="D99" s="8">
        <v>22.106961838666699</v>
      </c>
      <c r="E99" s="10">
        <f t="shared" si="95"/>
        <v>27.9715727164516</v>
      </c>
      <c r="F99" s="7" t="s">
        <v>73</v>
      </c>
      <c r="G99" s="1">
        <v>10</v>
      </c>
      <c r="H99" s="9">
        <f t="shared" si="76"/>
        <v>22.106961838666699</v>
      </c>
      <c r="I99" s="9">
        <f t="shared" si="77"/>
        <v>295.25696183866665</v>
      </c>
      <c r="J99" s="9">
        <f t="shared" si="78"/>
        <v>0.2513769264445474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0.66619591564889524</v>
      </c>
      <c r="P99" s="9">
        <f t="shared" si="81"/>
        <v>0.16746628168573024</v>
      </c>
      <c r="Q99" s="13">
        <f t="shared" si="82"/>
        <v>4.3541233238289866E-2</v>
      </c>
      <c r="R99" s="9">
        <f t="shared" si="83"/>
        <v>7.4022000000000004E-2</v>
      </c>
      <c r="S99" s="14">
        <f t="shared" si="84"/>
        <v>0.58822016749466188</v>
      </c>
      <c r="T99" s="2">
        <v>0.01</v>
      </c>
      <c r="U99" s="15">
        <f t="shared" si="85"/>
        <v>5.8822016749466187E-3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1.583220167494662E-2</v>
      </c>
      <c r="AU99" s="9">
        <f t="shared" si="89"/>
        <v>28.47</v>
      </c>
      <c r="AV99" s="1">
        <f t="shared" si="90"/>
        <v>0.26</v>
      </c>
      <c r="AW99" s="1">
        <f t="shared" si="91"/>
        <v>9.77</v>
      </c>
      <c r="AX99" s="1">
        <f t="shared" si="92"/>
        <v>7671.3446540552159</v>
      </c>
      <c r="AZ99" s="1">
        <f t="shared" si="93"/>
        <v>0.48328137524506398</v>
      </c>
      <c r="BA99" s="1">
        <f t="shared" si="94"/>
        <v>379.46960024469553</v>
      </c>
    </row>
    <row r="100" spans="3:54" x14ac:dyDescent="0.15">
      <c r="C100" s="7">
        <v>10</v>
      </c>
      <c r="D100" s="8">
        <v>15.4170634929032</v>
      </c>
      <c r="E100" s="10">
        <f t="shared" si="95"/>
        <v>22.106961838666699</v>
      </c>
      <c r="F100" s="7" t="s">
        <v>73</v>
      </c>
      <c r="G100" s="1">
        <v>11</v>
      </c>
      <c r="H100" s="9">
        <f t="shared" si="76"/>
        <v>15.4170634929032</v>
      </c>
      <c r="I100" s="9">
        <f t="shared" si="77"/>
        <v>288.56706349290317</v>
      </c>
      <c r="J100" s="9">
        <f t="shared" si="78"/>
        <v>0.1170304722083297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0.47379315226500673</v>
      </c>
      <c r="O100" s="9">
        <f t="shared" si="96"/>
        <v>0.30963648169815827</v>
      </c>
      <c r="P100" s="9">
        <f t="shared" si="81"/>
        <v>3.6236903666061297E-2</v>
      </c>
      <c r="Q100" s="13">
        <f t="shared" si="82"/>
        <v>9.4215949531759376E-3</v>
      </c>
      <c r="R100" s="9">
        <f t="shared" si="83"/>
        <v>7.4022000000000004E-2</v>
      </c>
      <c r="S100" s="14">
        <f t="shared" si="84"/>
        <v>0.12728101041819914</v>
      </c>
      <c r="T100" s="2">
        <v>0.01</v>
      </c>
      <c r="U100" s="15">
        <f t="shared" si="85"/>
        <v>1.2728101041819915E-3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6.7628101041819913E-3</v>
      </c>
      <c r="AU100" s="9">
        <f t="shared" si="89"/>
        <v>28.47</v>
      </c>
      <c r="AV100" s="1">
        <f t="shared" si="90"/>
        <v>0.26</v>
      </c>
      <c r="AW100" s="1">
        <f t="shared" si="91"/>
        <v>9.77</v>
      </c>
      <c r="AX100" s="1">
        <f t="shared" si="92"/>
        <v>3276.8561318419434</v>
      </c>
      <c r="AZ100" s="1">
        <f t="shared" si="93"/>
        <v>0.48328137524506398</v>
      </c>
      <c r="BA100" s="1">
        <f t="shared" si="94"/>
        <v>162.09248084716432</v>
      </c>
    </row>
    <row r="101" spans="3:54" x14ac:dyDescent="0.15">
      <c r="C101" s="7">
        <v>11</v>
      </c>
      <c r="D101" s="8">
        <v>7.5199880316333303</v>
      </c>
      <c r="E101" s="10">
        <f t="shared" si="95"/>
        <v>15.4170634929032</v>
      </c>
      <c r="F101" s="7" t="s">
        <v>75</v>
      </c>
      <c r="G101" s="1">
        <v>12</v>
      </c>
      <c r="H101" s="9">
        <f t="shared" si="76"/>
        <v>7.5199880316333303</v>
      </c>
      <c r="I101" s="9">
        <f t="shared" si="77"/>
        <v>280.6699880316333</v>
      </c>
      <c r="J101" s="9">
        <f t="shared" si="78"/>
        <v>4.5288630246780412E-2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0.55809957803209698</v>
      </c>
      <c r="P101" s="9">
        <f t="shared" si="81"/>
        <v>2.5275565430379811E-2</v>
      </c>
      <c r="Q101" s="13">
        <f t="shared" si="82"/>
        <v>6.571647011898751E-3</v>
      </c>
      <c r="R101" s="9">
        <f t="shared" si="83"/>
        <v>7.4022000000000004E-2</v>
      </c>
      <c r="S101" s="14">
        <f t="shared" si="84"/>
        <v>8.8779646752300004E-2</v>
      </c>
      <c r="T101" s="2">
        <v>0.01</v>
      </c>
      <c r="U101" s="15">
        <f t="shared" si="85"/>
        <v>8.8779646752300007E-4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6.3777964675230002E-3</v>
      </c>
      <c r="AU101" s="9">
        <f t="shared" si="89"/>
        <v>28.47</v>
      </c>
      <c r="AV101" s="1">
        <f t="shared" si="90"/>
        <v>0.26</v>
      </c>
      <c r="AW101" s="1">
        <f t="shared" si="91"/>
        <v>9.77</v>
      </c>
      <c r="AX101" s="1">
        <f t="shared" si="92"/>
        <v>3090.3013895538802</v>
      </c>
      <c r="AY101" s="1">
        <f>SUM(AX90:AX101)</f>
        <v>75702.968340089705</v>
      </c>
      <c r="AZ101" s="1">
        <f t="shared" si="93"/>
        <v>0.48328137524506398</v>
      </c>
      <c r="BA101" s="1">
        <f t="shared" si="94"/>
        <v>152.86439155223457</v>
      </c>
      <c r="BB101" s="1">
        <f>SUM(BA90:BA101)</f>
        <v>3744.7118372090172</v>
      </c>
    </row>
    <row r="102" spans="3:54" x14ac:dyDescent="0.15">
      <c r="C102" s="7">
        <v>12</v>
      </c>
      <c r="D102" s="8">
        <v>0.97330456609677396</v>
      </c>
      <c r="E102" s="10">
        <f t="shared" si="95"/>
        <v>7.5199880316333303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Z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634.90637542323498</v>
      </c>
      <c r="F2" s="2">
        <v>769.42</v>
      </c>
      <c r="G2" s="38">
        <f>(F2+F3+F4)/3</f>
        <v>1231.0233333333333</v>
      </c>
      <c r="H2" s="2">
        <v>0.18</v>
      </c>
      <c r="I2" s="28">
        <f>(H2+H3+H4)/3</f>
        <v>0.17333333333333334</v>
      </c>
    </row>
    <row r="3" spans="1:12" x14ac:dyDescent="0.15">
      <c r="A3" s="28"/>
      <c r="B3" s="3" t="s">
        <v>13</v>
      </c>
      <c r="C3" s="2"/>
      <c r="D3" s="2"/>
      <c r="E3" s="35"/>
      <c r="F3" s="2">
        <v>1268.01</v>
      </c>
      <c r="G3" s="39"/>
      <c r="H3" s="2">
        <v>0.24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2690.54383561644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9617.5166944667399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1.1398296104958201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2.605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0.41409945563915401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AV38+AV53+AG69+AY85+AY101+BB101</f>
        <v>258037145.55255473</v>
      </c>
      <c r="J14" s="6" t="s">
        <v>21</v>
      </c>
      <c r="K14" s="6">
        <f>I14/(10000*1000)</f>
        <v>25.803714555255471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157252392.602101</v>
      </c>
      <c r="J15" s="6" t="s">
        <v>21</v>
      </c>
      <c r="K15" s="6">
        <f>I15/(10000*1000)</f>
        <v>15.725239260210099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25.803714555255471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1231.0233333333333</v>
      </c>
      <c r="C27" s="7" t="s">
        <v>72</v>
      </c>
      <c r="D27" s="8">
        <v>0.45956461199999998</v>
      </c>
      <c r="E27" s="7"/>
      <c r="F27" s="7"/>
      <c r="G27" s="1">
        <v>1</v>
      </c>
      <c r="H27" s="9">
        <f t="shared" ref="H27:H38" si="0">E28</f>
        <v>0.45956461199999998</v>
      </c>
      <c r="I27" s="9">
        <f t="shared" ref="I27:I38" si="1">H27+273.15</f>
        <v>273.60956461199999</v>
      </c>
      <c r="J27" s="9">
        <f t="shared" ref="J27:J38" si="2">EXP(($C$16*(I27-$C$14))/($C$17*I27*$C$14))</f>
        <v>1.8501608780544809E-2</v>
      </c>
      <c r="K27" s="9">
        <f t="shared" ref="K27:K38" si="3">$B$27/12</f>
        <v>102.58527777777778</v>
      </c>
      <c r="L27" s="9">
        <f t="shared" ref="L27:L38" si="4">K27*$B$28/100</f>
        <v>1.0258527777777777</v>
      </c>
      <c r="M27" s="1" t="s">
        <v>73</v>
      </c>
      <c r="O27" s="9">
        <f>L27</f>
        <v>1.0258527777777777</v>
      </c>
      <c r="P27" s="9">
        <f t="shared" ref="P27:P38" si="5">O27*J27</f>
        <v>1.8979926760879614E-2</v>
      </c>
      <c r="Q27" s="13">
        <f t="shared" ref="Q27:Q38" si="6">P27*$B$29</f>
        <v>3.2898539718857998E-3</v>
      </c>
      <c r="R27" s="9">
        <f t="shared" ref="R27:R38" si="7">L27*$B$29</f>
        <v>0.17781448148148149</v>
      </c>
      <c r="S27" s="14">
        <f t="shared" ref="S27:S38" si="8">Q27/R27</f>
        <v>1.8501608780544805E-2</v>
      </c>
      <c r="T27" s="2">
        <v>0.01</v>
      </c>
      <c r="U27" s="15">
        <f t="shared" ref="U27:U38" si="9">S27*T27</f>
        <v>1.8501608780544806E-4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2.2085016087805446E-2</v>
      </c>
      <c r="AR27" s="9">
        <f t="shared" ref="AR27:AR38" si="15">$B$27/12</f>
        <v>102.58527777777778</v>
      </c>
      <c r="AS27" s="1">
        <f t="shared" ref="AS27:AS38" si="16">$B$29</f>
        <v>0.17333333333333334</v>
      </c>
      <c r="AT27" s="1">
        <f>$E$2/12</f>
        <v>52.908864618602912</v>
      </c>
      <c r="AU27" s="1">
        <f t="shared" ref="AU27:AU38" si="17">AT27*10000*AS27*0.67*AR27*AQ27</f>
        <v>139209.2495750986</v>
      </c>
    </row>
    <row r="28" spans="1:47" x14ac:dyDescent="0.15">
      <c r="A28" s="1" t="s">
        <v>74</v>
      </c>
      <c r="B28" s="1">
        <v>1</v>
      </c>
      <c r="C28" s="7">
        <v>1</v>
      </c>
      <c r="D28" s="8">
        <v>0.14136925067741901</v>
      </c>
      <c r="E28" s="10">
        <f t="shared" ref="E28:E39" si="18">D27</f>
        <v>0.45956461199999998</v>
      </c>
      <c r="F28" s="7" t="s">
        <v>73</v>
      </c>
      <c r="G28" s="1">
        <v>2</v>
      </c>
      <c r="H28" s="9">
        <f t="shared" si="0"/>
        <v>0.14136925067741901</v>
      </c>
      <c r="I28" s="9">
        <f t="shared" si="1"/>
        <v>273.29136925067741</v>
      </c>
      <c r="J28" s="9">
        <f t="shared" si="2"/>
        <v>1.7750685119285153E-2</v>
      </c>
      <c r="K28" s="9">
        <f t="shared" si="3"/>
        <v>102.58527777777778</v>
      </c>
      <c r="L28" s="9">
        <f t="shared" si="4"/>
        <v>1.0258527777777777</v>
      </c>
      <c r="M28" s="1" t="s">
        <v>73</v>
      </c>
      <c r="O28" s="9">
        <f t="shared" ref="O28:O38" si="19">L28+O27-P27-N28</f>
        <v>2.032725628794676</v>
      </c>
      <c r="P28" s="9">
        <f t="shared" si="5"/>
        <v>3.6082272570635211E-2</v>
      </c>
      <c r="Q28" s="13">
        <f t="shared" si="6"/>
        <v>6.2542605789101032E-3</v>
      </c>
      <c r="R28" s="9">
        <f t="shared" si="7"/>
        <v>0.17781448148148149</v>
      </c>
      <c r="S28" s="14">
        <f t="shared" si="8"/>
        <v>3.5172954006906655E-2</v>
      </c>
      <c r="T28" s="2">
        <v>0.01</v>
      </c>
      <c r="U28" s="15">
        <f t="shared" si="9"/>
        <v>3.5172954006906657E-4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2.2251729540069067E-2</v>
      </c>
      <c r="AR28" s="9">
        <f t="shared" si="15"/>
        <v>102.58527777777778</v>
      </c>
      <c r="AS28" s="1">
        <f t="shared" si="16"/>
        <v>0.17333333333333334</v>
      </c>
      <c r="AT28" s="1">
        <f t="shared" ref="AT28:AT38" si="20">$E$2/12</f>
        <v>52.908864618602912</v>
      </c>
      <c r="AU28" s="1">
        <f t="shared" si="17"/>
        <v>140260.10027366373</v>
      </c>
    </row>
    <row r="29" spans="1:47" x14ac:dyDescent="0.15">
      <c r="A29" s="1" t="s">
        <v>37</v>
      </c>
      <c r="B29" s="1">
        <f>I2</f>
        <v>0.17333333333333334</v>
      </c>
      <c r="C29" s="7">
        <v>2</v>
      </c>
      <c r="D29" s="8">
        <v>3.53176284167857</v>
      </c>
      <c r="E29" s="10">
        <f t="shared" si="18"/>
        <v>0.14136925067741901</v>
      </c>
      <c r="F29" s="7" t="s">
        <v>73</v>
      </c>
      <c r="G29" s="1">
        <v>3</v>
      </c>
      <c r="H29" s="9">
        <f t="shared" si="0"/>
        <v>3.53176284167857</v>
      </c>
      <c r="I29" s="9">
        <f t="shared" si="1"/>
        <v>276.68176284167856</v>
      </c>
      <c r="J29" s="9">
        <f t="shared" si="2"/>
        <v>2.746739558231449E-2</v>
      </c>
      <c r="K29" s="9">
        <f t="shared" si="3"/>
        <v>102.58527777777778</v>
      </c>
      <c r="L29" s="9">
        <f t="shared" si="4"/>
        <v>1.0258527777777777</v>
      </c>
      <c r="M29" s="1" t="s">
        <v>73</v>
      </c>
      <c r="O29" s="9">
        <f t="shared" si="19"/>
        <v>3.0224961340018184</v>
      </c>
      <c r="P29" s="9">
        <f t="shared" si="5"/>
        <v>8.3020096958644166E-2</v>
      </c>
      <c r="Q29" s="13">
        <f t="shared" si="6"/>
        <v>1.4390150139498322E-2</v>
      </c>
      <c r="R29" s="9">
        <f t="shared" si="7"/>
        <v>0.17781448148148149</v>
      </c>
      <c r="S29" s="14">
        <f t="shared" si="8"/>
        <v>8.0927886298152743E-2</v>
      </c>
      <c r="T29" s="2">
        <v>0.01</v>
      </c>
      <c r="U29" s="15">
        <f t="shared" si="9"/>
        <v>8.0927886298152747E-4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2.2709278862981526E-2</v>
      </c>
      <c r="AR29" s="9">
        <f t="shared" si="15"/>
        <v>102.58527777777778</v>
      </c>
      <c r="AS29" s="1">
        <f t="shared" si="16"/>
        <v>0.17333333333333334</v>
      </c>
      <c r="AT29" s="1">
        <f t="shared" si="20"/>
        <v>52.908864618602912</v>
      </c>
      <c r="AU29" s="1">
        <f t="shared" si="17"/>
        <v>143144.18682506128</v>
      </c>
    </row>
    <row r="30" spans="1:47" x14ac:dyDescent="0.15">
      <c r="C30" s="7">
        <v>3</v>
      </c>
      <c r="D30" s="8">
        <v>10.812976447741899</v>
      </c>
      <c r="E30" s="10">
        <f t="shared" si="18"/>
        <v>3.53176284167857</v>
      </c>
      <c r="F30" s="7" t="s">
        <v>73</v>
      </c>
      <c r="G30" s="1">
        <v>4</v>
      </c>
      <c r="H30" s="9">
        <f t="shared" si="0"/>
        <v>10.812976447741899</v>
      </c>
      <c r="I30" s="9">
        <f t="shared" si="1"/>
        <v>283.96297644774188</v>
      </c>
      <c r="J30" s="9">
        <f t="shared" si="2"/>
        <v>6.7718159708973311E-2</v>
      </c>
      <c r="K30" s="9">
        <f t="shared" si="3"/>
        <v>102.58527777777778</v>
      </c>
      <c r="L30" s="9">
        <f t="shared" si="4"/>
        <v>1.0258527777777777</v>
      </c>
      <c r="M30" s="1" t="s">
        <v>73</v>
      </c>
      <c r="O30" s="9">
        <f t="shared" si="19"/>
        <v>3.9653288148209525</v>
      </c>
      <c r="P30" s="9">
        <f t="shared" si="5"/>
        <v>0.26852476998063912</v>
      </c>
      <c r="Q30" s="13">
        <f t="shared" si="6"/>
        <v>4.6544293463310786E-2</v>
      </c>
      <c r="R30" s="9">
        <f t="shared" si="7"/>
        <v>0.17781448148148149</v>
      </c>
      <c r="S30" s="14">
        <f t="shared" si="8"/>
        <v>0.26175760869149539</v>
      </c>
      <c r="T30" s="2">
        <v>0.01</v>
      </c>
      <c r="U30" s="15">
        <f t="shared" si="9"/>
        <v>2.6175760869149539E-3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3.2067576086914948E-2</v>
      </c>
      <c r="AR30" s="9">
        <f t="shared" si="15"/>
        <v>102.58527777777778</v>
      </c>
      <c r="AS30" s="1">
        <f t="shared" si="16"/>
        <v>0.17333333333333334</v>
      </c>
      <c r="AT30" s="1">
        <f t="shared" si="20"/>
        <v>52.908864618602912</v>
      </c>
      <c r="AU30" s="1">
        <f t="shared" si="17"/>
        <v>202132.66700841227</v>
      </c>
    </row>
    <row r="31" spans="1:47" x14ac:dyDescent="0.15">
      <c r="C31" s="7">
        <v>4</v>
      </c>
      <c r="D31" s="8">
        <v>15.329890736599999</v>
      </c>
      <c r="E31" s="10">
        <f t="shared" si="18"/>
        <v>10.812976447741899</v>
      </c>
      <c r="F31" s="7" t="s">
        <v>73</v>
      </c>
      <c r="G31" s="1">
        <v>5</v>
      </c>
      <c r="H31" s="9">
        <f t="shared" si="0"/>
        <v>15.329890736599999</v>
      </c>
      <c r="I31" s="9">
        <f t="shared" si="1"/>
        <v>288.4798907366</v>
      </c>
      <c r="J31" s="9">
        <f t="shared" si="2"/>
        <v>0.11584328004657463</v>
      </c>
      <c r="K31" s="9">
        <f t="shared" si="3"/>
        <v>102.58527777777778</v>
      </c>
      <c r="L31" s="9">
        <f t="shared" si="4"/>
        <v>1.0258527777777777</v>
      </c>
      <c r="M31" s="1" t="s">
        <v>75</v>
      </c>
      <c r="N31" s="9">
        <f>(O30-P30)*C22/100</f>
        <v>3.5119638425982975</v>
      </c>
      <c r="O31" s="9">
        <f t="shared" si="19"/>
        <v>1.2106929800197932</v>
      </c>
      <c r="P31" s="9">
        <f t="shared" si="5"/>
        <v>0.1402506459348549</v>
      </c>
      <c r="Q31" s="13">
        <f t="shared" si="6"/>
        <v>2.4310111962041515E-2</v>
      </c>
      <c r="R31" s="9">
        <f t="shared" si="7"/>
        <v>0.17781448148148149</v>
      </c>
      <c r="S31" s="14">
        <f t="shared" si="8"/>
        <v>0.13671615359727207</v>
      </c>
      <c r="T31" s="2">
        <v>0.01</v>
      </c>
      <c r="U31" s="15">
        <f t="shared" si="9"/>
        <v>1.3671615359727208E-3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3.0817161535972717E-2</v>
      </c>
      <c r="AR31" s="9">
        <f t="shared" si="15"/>
        <v>102.58527777777778</v>
      </c>
      <c r="AS31" s="1">
        <f t="shared" si="16"/>
        <v>0.17333333333333334</v>
      </c>
      <c r="AT31" s="1">
        <f t="shared" si="20"/>
        <v>52.908864618602912</v>
      </c>
      <c r="AU31" s="1">
        <f t="shared" si="17"/>
        <v>194250.88550540642</v>
      </c>
    </row>
    <row r="32" spans="1:47" x14ac:dyDescent="0.15">
      <c r="C32" s="7">
        <v>5</v>
      </c>
      <c r="D32" s="8">
        <v>21.795430596451599</v>
      </c>
      <c r="E32" s="10">
        <f t="shared" si="18"/>
        <v>15.329890736599999</v>
      </c>
      <c r="F32" s="7" t="s">
        <v>75</v>
      </c>
      <c r="G32" s="1">
        <v>6</v>
      </c>
      <c r="H32" s="9">
        <f t="shared" si="0"/>
        <v>21.795430596451599</v>
      </c>
      <c r="I32" s="9">
        <f t="shared" si="1"/>
        <v>294.94543059645156</v>
      </c>
      <c r="J32" s="9">
        <f t="shared" si="2"/>
        <v>0.2427717595898731</v>
      </c>
      <c r="K32" s="9">
        <f t="shared" si="3"/>
        <v>102.58527777777778</v>
      </c>
      <c r="L32" s="9">
        <f t="shared" si="4"/>
        <v>1.0258527777777777</v>
      </c>
      <c r="M32" s="1" t="s">
        <v>73</v>
      </c>
      <c r="O32" s="9">
        <f t="shared" si="19"/>
        <v>2.096295111862716</v>
      </c>
      <c r="P32" s="9">
        <f t="shared" si="5"/>
        <v>0.50892125292656143</v>
      </c>
      <c r="Q32" s="13">
        <f t="shared" si="6"/>
        <v>8.8213017173937314E-2</v>
      </c>
      <c r="R32" s="9">
        <f t="shared" si="7"/>
        <v>0.17781448148148149</v>
      </c>
      <c r="S32" s="14">
        <f t="shared" si="8"/>
        <v>0.49609579849166713</v>
      </c>
      <c r="T32" s="2">
        <v>0.01</v>
      </c>
      <c r="U32" s="15">
        <f t="shared" si="9"/>
        <v>4.960957984916671E-3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3.4410957984916668E-2</v>
      </c>
      <c r="AR32" s="9">
        <f t="shared" si="15"/>
        <v>102.58527777777778</v>
      </c>
      <c r="AS32" s="1">
        <f t="shared" si="16"/>
        <v>0.17333333333333334</v>
      </c>
      <c r="AT32" s="1">
        <f t="shared" si="20"/>
        <v>52.908864618602912</v>
      </c>
      <c r="AU32" s="1">
        <f t="shared" si="17"/>
        <v>216903.78758137021</v>
      </c>
    </row>
    <row r="33" spans="1:48" x14ac:dyDescent="0.15">
      <c r="C33" s="7">
        <v>6</v>
      </c>
      <c r="D33" s="8">
        <v>25.9471761966667</v>
      </c>
      <c r="E33" s="10">
        <f t="shared" si="18"/>
        <v>21.795430596451599</v>
      </c>
      <c r="F33" s="7" t="s">
        <v>73</v>
      </c>
      <c r="G33" s="1">
        <v>7</v>
      </c>
      <c r="H33" s="9">
        <f t="shared" si="0"/>
        <v>25.9471761966667</v>
      </c>
      <c r="I33" s="9">
        <f t="shared" si="1"/>
        <v>299.09717619666668</v>
      </c>
      <c r="J33" s="9">
        <f t="shared" si="2"/>
        <v>0.3838919879345839</v>
      </c>
      <c r="K33" s="9">
        <f t="shared" si="3"/>
        <v>102.58527777777778</v>
      </c>
      <c r="L33" s="9">
        <f t="shared" si="4"/>
        <v>1.0258527777777777</v>
      </c>
      <c r="M33" s="1" t="s">
        <v>73</v>
      </c>
      <c r="O33" s="9">
        <f t="shared" si="19"/>
        <v>2.6132266367139323</v>
      </c>
      <c r="P33" s="9">
        <f t="shared" si="5"/>
        <v>1.0031967684917182</v>
      </c>
      <c r="Q33" s="13">
        <f t="shared" si="6"/>
        <v>0.17388743987189784</v>
      </c>
      <c r="R33" s="9">
        <f t="shared" si="7"/>
        <v>0.17781448148148149</v>
      </c>
      <c r="S33" s="14">
        <f t="shared" si="8"/>
        <v>0.97791495058858502</v>
      </c>
      <c r="T33" s="2">
        <v>0.01</v>
      </c>
      <c r="U33" s="15">
        <f t="shared" si="9"/>
        <v>9.7791495058858497E-3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4.4679149505885848E-2</v>
      </c>
      <c r="AR33" s="9">
        <f t="shared" si="15"/>
        <v>102.58527777777778</v>
      </c>
      <c r="AS33" s="1">
        <f t="shared" si="16"/>
        <v>0.17333333333333334</v>
      </c>
      <c r="AT33" s="1">
        <f t="shared" si="20"/>
        <v>52.908864618602912</v>
      </c>
      <c r="AU33" s="1">
        <f t="shared" si="17"/>
        <v>281627.63611489191</v>
      </c>
    </row>
    <row r="34" spans="1:48" x14ac:dyDescent="0.15">
      <c r="C34" s="7">
        <v>7</v>
      </c>
      <c r="D34" s="8">
        <v>28.192263306129</v>
      </c>
      <c r="E34" s="10">
        <f t="shared" si="18"/>
        <v>25.9471761966667</v>
      </c>
      <c r="F34" s="7" t="s">
        <v>73</v>
      </c>
      <c r="G34" s="1">
        <v>8</v>
      </c>
      <c r="H34" s="9">
        <f t="shared" si="0"/>
        <v>28.192263306129</v>
      </c>
      <c r="I34" s="9">
        <f t="shared" si="1"/>
        <v>301.34226330612898</v>
      </c>
      <c r="J34" s="9">
        <f t="shared" si="2"/>
        <v>0.48926166578572117</v>
      </c>
      <c r="K34" s="9">
        <f t="shared" si="3"/>
        <v>102.58527777777778</v>
      </c>
      <c r="L34" s="9">
        <f t="shared" si="4"/>
        <v>1.0258527777777777</v>
      </c>
      <c r="M34" s="1" t="s">
        <v>73</v>
      </c>
      <c r="O34" s="9">
        <f t="shared" si="19"/>
        <v>2.6358826459999918</v>
      </c>
      <c r="P34" s="9">
        <f t="shared" si="5"/>
        <v>1.2896363341976305</v>
      </c>
      <c r="Q34" s="13">
        <f t="shared" si="6"/>
        <v>0.22353696459425595</v>
      </c>
      <c r="R34" s="9">
        <f t="shared" si="7"/>
        <v>0.17781448148148149</v>
      </c>
      <c r="S34" s="14">
        <f t="shared" si="8"/>
        <v>1.2571358796642007</v>
      </c>
      <c r="T34" s="2">
        <v>0.01</v>
      </c>
      <c r="U34" s="15">
        <f t="shared" si="9"/>
        <v>1.2571358796642007E-2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4.7471358796642008E-2</v>
      </c>
      <c r="AR34" s="9">
        <f t="shared" si="15"/>
        <v>102.58527777777778</v>
      </c>
      <c r="AS34" s="1">
        <f t="shared" si="16"/>
        <v>0.17333333333333334</v>
      </c>
      <c r="AT34" s="1">
        <f t="shared" si="20"/>
        <v>52.908864618602912</v>
      </c>
      <c r="AU34" s="1">
        <f t="shared" si="17"/>
        <v>299227.86599371053</v>
      </c>
    </row>
    <row r="35" spans="1:48" x14ac:dyDescent="0.15">
      <c r="C35" s="7">
        <v>8</v>
      </c>
      <c r="D35" s="8">
        <v>28.251929683548401</v>
      </c>
      <c r="E35" s="10">
        <f t="shared" si="18"/>
        <v>28.192263306129</v>
      </c>
      <c r="F35" s="7" t="s">
        <v>73</v>
      </c>
      <c r="G35" s="1">
        <v>9</v>
      </c>
      <c r="H35" s="9">
        <f t="shared" si="0"/>
        <v>28.251929683548401</v>
      </c>
      <c r="I35" s="9">
        <f t="shared" si="1"/>
        <v>301.40192968354836</v>
      </c>
      <c r="J35" s="9">
        <f t="shared" si="2"/>
        <v>0.49240123645933931</v>
      </c>
      <c r="K35" s="9">
        <f t="shared" si="3"/>
        <v>102.58527777777778</v>
      </c>
      <c r="L35" s="9">
        <f t="shared" si="4"/>
        <v>1.0258527777777777</v>
      </c>
      <c r="M35" s="1" t="s">
        <v>73</v>
      </c>
      <c r="O35" s="9">
        <f t="shared" si="19"/>
        <v>2.3720990895801393</v>
      </c>
      <c r="P35" s="9">
        <f t="shared" si="5"/>
        <v>1.1680245247133336</v>
      </c>
      <c r="Q35" s="13">
        <f t="shared" si="6"/>
        <v>0.20245758428364449</v>
      </c>
      <c r="R35" s="9">
        <f t="shared" si="7"/>
        <v>0.17781448148148149</v>
      </c>
      <c r="S35" s="14">
        <f t="shared" si="8"/>
        <v>1.1385888404411508</v>
      </c>
      <c r="T35" s="2">
        <v>0.01</v>
      </c>
      <c r="U35" s="15">
        <f t="shared" si="9"/>
        <v>1.1385888404411508E-2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4.0835888404411505E-2</v>
      </c>
      <c r="AR35" s="9">
        <f t="shared" si="15"/>
        <v>102.58527777777778</v>
      </c>
      <c r="AS35" s="1">
        <f t="shared" si="16"/>
        <v>0.17333333333333334</v>
      </c>
      <c r="AT35" s="1">
        <f t="shared" si="20"/>
        <v>52.908864618602912</v>
      </c>
      <c r="AU35" s="1">
        <f t="shared" si="17"/>
        <v>257402.27482331343</v>
      </c>
    </row>
    <row r="36" spans="1:48" x14ac:dyDescent="0.15">
      <c r="C36" s="7">
        <v>9</v>
      </c>
      <c r="D36" s="8">
        <v>21.912843602666701</v>
      </c>
      <c r="E36" s="10">
        <f t="shared" si="18"/>
        <v>28.251929683548401</v>
      </c>
      <c r="F36" s="7" t="s">
        <v>73</v>
      </c>
      <c r="G36" s="1">
        <v>10</v>
      </c>
      <c r="H36" s="9">
        <f t="shared" si="0"/>
        <v>21.912843602666701</v>
      </c>
      <c r="I36" s="9">
        <f t="shared" si="1"/>
        <v>295.0628436026667</v>
      </c>
      <c r="J36" s="9">
        <f t="shared" si="2"/>
        <v>0.24598194113979907</v>
      </c>
      <c r="K36" s="9">
        <f t="shared" si="3"/>
        <v>102.58527777777778</v>
      </c>
      <c r="L36" s="9">
        <f t="shared" si="4"/>
        <v>1.0258527777777777</v>
      </c>
      <c r="M36" s="1" t="s">
        <v>73</v>
      </c>
      <c r="O36" s="9">
        <f t="shared" si="19"/>
        <v>2.2299273426445834</v>
      </c>
      <c r="P36" s="9">
        <f t="shared" si="5"/>
        <v>0.5485218563444284</v>
      </c>
      <c r="Q36" s="13">
        <f t="shared" si="6"/>
        <v>9.5077121766367595E-2</v>
      </c>
      <c r="R36" s="9">
        <f t="shared" si="7"/>
        <v>0.17781448148148149</v>
      </c>
      <c r="S36" s="14">
        <f t="shared" si="8"/>
        <v>0.53469841699180964</v>
      </c>
      <c r="T36" s="2">
        <v>0.01</v>
      </c>
      <c r="U36" s="15">
        <f t="shared" si="9"/>
        <v>5.3469841699180969E-3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3.4796984169918097E-2</v>
      </c>
      <c r="AR36" s="9">
        <f t="shared" si="15"/>
        <v>102.58527777777778</v>
      </c>
      <c r="AS36" s="1">
        <f t="shared" si="16"/>
        <v>0.17333333333333334</v>
      </c>
      <c r="AT36" s="1">
        <f t="shared" si="20"/>
        <v>52.908864618602912</v>
      </c>
      <c r="AU36" s="1">
        <f t="shared" si="17"/>
        <v>219337.03985144934</v>
      </c>
    </row>
    <row r="37" spans="1:48" x14ac:dyDescent="0.15">
      <c r="C37" s="7">
        <v>10</v>
      </c>
      <c r="D37" s="8">
        <v>16.4505027393548</v>
      </c>
      <c r="E37" s="10">
        <f t="shared" si="18"/>
        <v>21.912843602666701</v>
      </c>
      <c r="F37" s="7" t="s">
        <v>73</v>
      </c>
      <c r="G37" s="1">
        <v>11</v>
      </c>
      <c r="H37" s="9">
        <f t="shared" si="0"/>
        <v>16.4505027393548</v>
      </c>
      <c r="I37" s="9">
        <f t="shared" si="1"/>
        <v>289.60050273935479</v>
      </c>
      <c r="J37" s="9">
        <f t="shared" si="2"/>
        <v>0.13200531055794704</v>
      </c>
      <c r="K37" s="9">
        <f t="shared" si="3"/>
        <v>102.58527777777778</v>
      </c>
      <c r="L37" s="9">
        <f t="shared" si="4"/>
        <v>1.0258527777777777</v>
      </c>
      <c r="M37" s="1" t="s">
        <v>75</v>
      </c>
      <c r="N37" s="9">
        <f>(O36-P36)*C22/100</f>
        <v>1.5973352119851472</v>
      </c>
      <c r="O37" s="9">
        <f t="shared" si="19"/>
        <v>1.1099230520927856</v>
      </c>
      <c r="P37" s="9">
        <f t="shared" si="5"/>
        <v>0.14651573718693259</v>
      </c>
      <c r="Q37" s="13">
        <f t="shared" si="6"/>
        <v>2.5396061112401648E-2</v>
      </c>
      <c r="R37" s="9">
        <f t="shared" si="7"/>
        <v>0.17781448148148149</v>
      </c>
      <c r="S37" s="14">
        <f t="shared" si="8"/>
        <v>0.14282335668507698</v>
      </c>
      <c r="T37" s="2">
        <v>0.01</v>
      </c>
      <c r="U37" s="15">
        <f t="shared" si="9"/>
        <v>1.4282335668507698E-3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2.3328233566850768E-2</v>
      </c>
      <c r="AR37" s="9">
        <f t="shared" si="15"/>
        <v>102.58527777777778</v>
      </c>
      <c r="AS37" s="1">
        <f t="shared" si="16"/>
        <v>0.17333333333333334</v>
      </c>
      <c r="AT37" s="1">
        <f t="shared" si="20"/>
        <v>52.908864618602912</v>
      </c>
      <c r="AU37" s="1">
        <f t="shared" si="17"/>
        <v>147045.6655246485</v>
      </c>
    </row>
    <row r="38" spans="1:48" x14ac:dyDescent="0.15">
      <c r="C38" s="7">
        <v>11</v>
      </c>
      <c r="D38" s="8">
        <v>8.70561687163333</v>
      </c>
      <c r="E38" s="10">
        <f t="shared" si="18"/>
        <v>16.4505027393548</v>
      </c>
      <c r="F38" s="7" t="s">
        <v>75</v>
      </c>
      <c r="G38" s="1">
        <v>12</v>
      </c>
      <c r="H38" s="9">
        <f t="shared" si="0"/>
        <v>8.70561687163333</v>
      </c>
      <c r="I38" s="9">
        <f t="shared" si="1"/>
        <v>281.85561687163329</v>
      </c>
      <c r="J38" s="9">
        <f t="shared" si="2"/>
        <v>5.2404113736693222E-2</v>
      </c>
      <c r="K38" s="9">
        <f t="shared" si="3"/>
        <v>102.58527777777778</v>
      </c>
      <c r="L38" s="9">
        <f t="shared" si="4"/>
        <v>1.0258527777777777</v>
      </c>
      <c r="M38" s="1" t="s">
        <v>73</v>
      </c>
      <c r="O38" s="9">
        <f t="shared" si="19"/>
        <v>1.9892600926836306</v>
      </c>
      <c r="P38" s="9">
        <f t="shared" si="5"/>
        <v>0.10424541214885788</v>
      </c>
      <c r="Q38" s="13">
        <f t="shared" si="6"/>
        <v>1.8069204772468699E-2</v>
      </c>
      <c r="R38" s="9">
        <f t="shared" si="7"/>
        <v>0.17781448148148149</v>
      </c>
      <c r="S38" s="14">
        <f t="shared" si="8"/>
        <v>0.10161829690092208</v>
      </c>
      <c r="T38" s="2">
        <v>0.01</v>
      </c>
      <c r="U38" s="15">
        <f t="shared" si="9"/>
        <v>1.0161829690092208E-3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2.291618296900922E-2</v>
      </c>
      <c r="AR38" s="9">
        <f t="shared" si="15"/>
        <v>102.58527777777778</v>
      </c>
      <c r="AS38" s="1">
        <f t="shared" si="16"/>
        <v>0.17333333333333334</v>
      </c>
      <c r="AT38" s="1">
        <f t="shared" si="20"/>
        <v>52.908864618602912</v>
      </c>
      <c r="AU38" s="1">
        <f t="shared" si="17"/>
        <v>144448.3726685131</v>
      </c>
      <c r="AV38" s="1">
        <f>SUM(AU27:AU38)</f>
        <v>2384989.7317455392</v>
      </c>
    </row>
    <row r="39" spans="1:48" x14ac:dyDescent="0.15">
      <c r="C39" s="7">
        <v>12</v>
      </c>
      <c r="D39" s="8">
        <v>2.63383898735484</v>
      </c>
      <c r="E39" s="10">
        <f t="shared" si="18"/>
        <v>8.70561687163333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0.45956461199999998</v>
      </c>
      <c r="E42" s="7"/>
      <c r="F42" s="7"/>
      <c r="G42" s="1">
        <v>1</v>
      </c>
      <c r="H42" s="9">
        <f t="shared" ref="H42:H53" si="21">E43</f>
        <v>0.45956461199999998</v>
      </c>
      <c r="I42" s="9">
        <f t="shared" ref="I42:I53" si="22">H42+273.15</f>
        <v>273.60956461199999</v>
      </c>
      <c r="J42" s="9">
        <f t="shared" ref="J42:J53" si="23">EXP(($C$16*(I42-$C$14))/($C$17*I42*$C$14))</f>
        <v>1.8501608780544809E-2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1.4263082934013456E-3</v>
      </c>
      <c r="Q42" s="13">
        <f t="shared" ref="Q42:Q53" si="27">P42*$B$44</f>
        <v>2.2107778547720856E-4</v>
      </c>
      <c r="R42" s="9">
        <f t="shared" ref="R42:R53" si="28">L42*$B$44</f>
        <v>1.1949111458333333E-2</v>
      </c>
      <c r="S42" s="14">
        <f t="shared" ref="S42:S53" si="29">Q42/R42</f>
        <v>1.8501608780544805E-2</v>
      </c>
      <c r="T42" s="2">
        <v>0.01</v>
      </c>
      <c r="U42" s="15">
        <f t="shared" ref="U42:U53" si="30">S42*T42</f>
        <v>1.8501608780544806E-4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1.4985016087805449E-2</v>
      </c>
      <c r="AR42" s="9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224.21198630136999</v>
      </c>
      <c r="AU42" s="1">
        <f t="shared" ref="AU42:AU53" si="37">AT42*10000*AS42*0.67*AR42*AQ42</f>
        <v>26898.40042790657</v>
      </c>
    </row>
    <row r="43" spans="1:48" x14ac:dyDescent="0.15">
      <c r="A43" s="1" t="s">
        <v>74</v>
      </c>
      <c r="B43" s="1">
        <v>1</v>
      </c>
      <c r="C43" s="7">
        <v>1</v>
      </c>
      <c r="D43" s="8">
        <v>0.14136925067741901</v>
      </c>
      <c r="E43" s="10">
        <f t="shared" ref="E43:E54" si="38">D42</f>
        <v>0.45956461199999998</v>
      </c>
      <c r="F43" s="7" t="s">
        <v>73</v>
      </c>
      <c r="G43" s="1">
        <v>2</v>
      </c>
      <c r="H43" s="9">
        <f t="shared" si="21"/>
        <v>0.14136925067741901</v>
      </c>
      <c r="I43" s="9">
        <f t="shared" si="22"/>
        <v>273.29136925067741</v>
      </c>
      <c r="J43" s="9">
        <f t="shared" si="23"/>
        <v>1.7750685119285153E-2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0.15275577503993198</v>
      </c>
      <c r="P43" s="9">
        <f t="shared" si="26"/>
        <v>2.7115196628861912E-3</v>
      </c>
      <c r="Q43" s="13">
        <f t="shared" si="27"/>
        <v>4.2028554774735963E-4</v>
      </c>
      <c r="R43" s="9">
        <f t="shared" si="28"/>
        <v>1.1949111458333333E-2</v>
      </c>
      <c r="S43" s="14">
        <f t="shared" si="29"/>
        <v>3.5172954006906655E-2</v>
      </c>
      <c r="T43" s="2">
        <v>0.01</v>
      </c>
      <c r="U43" s="15">
        <f t="shared" si="30"/>
        <v>3.5172954006906657E-4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1.5151729540069067E-2</v>
      </c>
      <c r="AR43" s="9">
        <f t="shared" si="34"/>
        <v>7.7091041666666671</v>
      </c>
      <c r="AS43" s="1">
        <f t="shared" si="35"/>
        <v>0.155</v>
      </c>
      <c r="AT43" s="1">
        <f t="shared" si="36"/>
        <v>224.21198630136999</v>
      </c>
      <c r="AU43" s="1">
        <f t="shared" si="37"/>
        <v>27197.654373943689</v>
      </c>
    </row>
    <row r="44" spans="1:48" x14ac:dyDescent="0.15">
      <c r="A44" s="1" t="s">
        <v>37</v>
      </c>
      <c r="B44" s="1">
        <f>I5</f>
        <v>0.155</v>
      </c>
      <c r="C44" s="7">
        <v>2</v>
      </c>
      <c r="D44" s="8">
        <v>3.53176284167857</v>
      </c>
      <c r="E44" s="10">
        <f t="shared" si="38"/>
        <v>0.14136925067741901</v>
      </c>
      <c r="F44" s="7" t="s">
        <v>73</v>
      </c>
      <c r="G44" s="1">
        <v>3</v>
      </c>
      <c r="H44" s="9">
        <f t="shared" si="21"/>
        <v>3.53176284167857</v>
      </c>
      <c r="I44" s="9">
        <f t="shared" si="22"/>
        <v>276.68176284167856</v>
      </c>
      <c r="J44" s="9">
        <f t="shared" si="23"/>
        <v>2.746739558231449E-2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0.22713529704371246</v>
      </c>
      <c r="P44" s="9">
        <f t="shared" si="26"/>
        <v>6.2388150546061573E-3</v>
      </c>
      <c r="Q44" s="13">
        <f t="shared" si="27"/>
        <v>9.6701633346395438E-4</v>
      </c>
      <c r="R44" s="9">
        <f t="shared" si="28"/>
        <v>1.1949111458333333E-2</v>
      </c>
      <c r="S44" s="14">
        <f t="shared" si="29"/>
        <v>8.0927886298152771E-2</v>
      </c>
      <c r="T44" s="2">
        <v>0.01</v>
      </c>
      <c r="U44" s="15">
        <f t="shared" si="30"/>
        <v>8.0927886298152768E-4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1.5609278862981529E-2</v>
      </c>
      <c r="AR44" s="9">
        <f t="shared" si="34"/>
        <v>7.7091041666666671</v>
      </c>
      <c r="AS44" s="1">
        <f t="shared" si="35"/>
        <v>0.155</v>
      </c>
      <c r="AT44" s="1">
        <f t="shared" si="36"/>
        <v>224.21198630136999</v>
      </c>
      <c r="AU44" s="1">
        <f t="shared" si="37"/>
        <v>28018.964463375789</v>
      </c>
    </row>
    <row r="45" spans="1:48" x14ac:dyDescent="0.15">
      <c r="C45" s="7">
        <v>3</v>
      </c>
      <c r="D45" s="8">
        <v>10.812976447741899</v>
      </c>
      <c r="E45" s="10">
        <f t="shared" si="38"/>
        <v>3.53176284167857</v>
      </c>
      <c r="F45" s="7" t="s">
        <v>73</v>
      </c>
      <c r="G45" s="1">
        <v>4</v>
      </c>
      <c r="H45" s="9">
        <f t="shared" si="21"/>
        <v>10.812976447741899</v>
      </c>
      <c r="I45" s="9">
        <f t="shared" si="22"/>
        <v>283.96297644774188</v>
      </c>
      <c r="J45" s="9">
        <f t="shared" si="23"/>
        <v>6.7718159708973311E-2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0.29798752365577297</v>
      </c>
      <c r="P45" s="9">
        <f t="shared" si="26"/>
        <v>2.0179166718203096E-2</v>
      </c>
      <c r="Q45" s="13">
        <f t="shared" si="27"/>
        <v>3.1277708413214797E-3</v>
      </c>
      <c r="R45" s="9">
        <f t="shared" si="28"/>
        <v>1.1949111458333333E-2</v>
      </c>
      <c r="S45" s="14">
        <f t="shared" si="29"/>
        <v>0.26175760869149534</v>
      </c>
      <c r="T45" s="2">
        <v>0.01</v>
      </c>
      <c r="U45" s="15">
        <f t="shared" si="30"/>
        <v>2.6175760869149535E-3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2.9717576086914953E-2</v>
      </c>
      <c r="AR45" s="9">
        <f t="shared" si="34"/>
        <v>7.7091041666666671</v>
      </c>
      <c r="AS45" s="1">
        <f t="shared" si="35"/>
        <v>0.155</v>
      </c>
      <c r="AT45" s="1">
        <f t="shared" si="36"/>
        <v>224.21198630136999</v>
      </c>
      <c r="AU45" s="1">
        <f t="shared" si="37"/>
        <v>53343.637180551377</v>
      </c>
    </row>
    <row r="46" spans="1:48" x14ac:dyDescent="0.15">
      <c r="C46" s="7">
        <v>4</v>
      </c>
      <c r="D46" s="8">
        <v>15.329890736599999</v>
      </c>
      <c r="E46" s="10">
        <f t="shared" si="38"/>
        <v>10.812976447741899</v>
      </c>
      <c r="F46" s="7" t="s">
        <v>73</v>
      </c>
      <c r="G46" s="1">
        <v>5</v>
      </c>
      <c r="H46" s="9">
        <f t="shared" si="21"/>
        <v>15.329890736599999</v>
      </c>
      <c r="I46" s="9">
        <f t="shared" si="22"/>
        <v>288.4798907366</v>
      </c>
      <c r="J46" s="9">
        <f t="shared" si="23"/>
        <v>0.11584328004657463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0.26391793909069139</v>
      </c>
      <c r="O46" s="9">
        <f t="shared" si="39"/>
        <v>9.0981459513545193E-2</v>
      </c>
      <c r="P46" s="9">
        <f t="shared" si="26"/>
        <v>1.0539590693473707E-2</v>
      </c>
      <c r="Q46" s="13">
        <f t="shared" si="27"/>
        <v>1.6336365574884245E-3</v>
      </c>
      <c r="R46" s="9">
        <f t="shared" si="28"/>
        <v>1.1949111458333333E-2</v>
      </c>
      <c r="S46" s="14">
        <f t="shared" si="29"/>
        <v>0.13671615359727216</v>
      </c>
      <c r="T46" s="2">
        <v>0.01</v>
      </c>
      <c r="U46" s="15">
        <f t="shared" si="30"/>
        <v>1.3671615359727215E-3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2.8467161535972722E-2</v>
      </c>
      <c r="AR46" s="9">
        <f t="shared" si="34"/>
        <v>7.7091041666666671</v>
      </c>
      <c r="AS46" s="1">
        <f t="shared" si="35"/>
        <v>0.155</v>
      </c>
      <c r="AT46" s="1">
        <f t="shared" si="36"/>
        <v>224.21198630136999</v>
      </c>
      <c r="AU46" s="1">
        <f t="shared" si="37"/>
        <v>51099.11831617084</v>
      </c>
    </row>
    <row r="47" spans="1:48" x14ac:dyDescent="0.15">
      <c r="C47" s="7">
        <v>5</v>
      </c>
      <c r="D47" s="8">
        <v>21.795430596451599</v>
      </c>
      <c r="E47" s="10">
        <f t="shared" si="38"/>
        <v>15.329890736599999</v>
      </c>
      <c r="F47" s="7" t="s">
        <v>75</v>
      </c>
      <c r="G47" s="1">
        <v>6</v>
      </c>
      <c r="H47" s="9">
        <f t="shared" si="21"/>
        <v>21.795430596451599</v>
      </c>
      <c r="I47" s="9">
        <f t="shared" si="22"/>
        <v>294.94543059645156</v>
      </c>
      <c r="J47" s="9">
        <f t="shared" si="23"/>
        <v>0.2427717595898731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0.15753291048673815</v>
      </c>
      <c r="P47" s="9">
        <f t="shared" si="26"/>
        <v>3.8244541872179391E-2</v>
      </c>
      <c r="Q47" s="13">
        <f t="shared" si="27"/>
        <v>5.9279039901878059E-3</v>
      </c>
      <c r="R47" s="9">
        <f t="shared" si="28"/>
        <v>1.1949111458333333E-2</v>
      </c>
      <c r="S47" s="14">
        <f t="shared" si="29"/>
        <v>0.49609579849166729</v>
      </c>
      <c r="T47" s="2">
        <v>0.01</v>
      </c>
      <c r="U47" s="15">
        <f t="shared" si="30"/>
        <v>4.9609579849166727E-3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3.206095798491667E-2</v>
      </c>
      <c r="AR47" s="9">
        <f t="shared" si="34"/>
        <v>7.7091041666666671</v>
      </c>
      <c r="AS47" s="1">
        <f t="shared" si="35"/>
        <v>0.155</v>
      </c>
      <c r="AT47" s="1">
        <f t="shared" si="36"/>
        <v>224.21198630136999</v>
      </c>
      <c r="AU47" s="1">
        <f t="shared" si="37"/>
        <v>57550.054062496085</v>
      </c>
    </row>
    <row r="48" spans="1:48" x14ac:dyDescent="0.15">
      <c r="C48" s="7">
        <v>6</v>
      </c>
      <c r="D48" s="8">
        <v>25.9471761966667</v>
      </c>
      <c r="E48" s="10">
        <f t="shared" si="38"/>
        <v>21.795430596451599</v>
      </c>
      <c r="F48" s="7" t="s">
        <v>73</v>
      </c>
      <c r="G48" s="1">
        <v>7</v>
      </c>
      <c r="H48" s="9">
        <f t="shared" si="21"/>
        <v>25.9471761966667</v>
      </c>
      <c r="I48" s="9">
        <f t="shared" si="22"/>
        <v>299.09717619666668</v>
      </c>
      <c r="J48" s="9">
        <f t="shared" si="23"/>
        <v>0.3838919879345839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0.19637941028122541</v>
      </c>
      <c r="P48" s="9">
        <f t="shared" si="26"/>
        <v>7.5388482202280879E-2</v>
      </c>
      <c r="Q48" s="13">
        <f t="shared" si="27"/>
        <v>1.1685214741353537E-2</v>
      </c>
      <c r="R48" s="9">
        <f t="shared" si="28"/>
        <v>1.1949111458333333E-2</v>
      </c>
      <c r="S48" s="14">
        <f t="shared" si="29"/>
        <v>0.97791495058858502</v>
      </c>
      <c r="T48" s="2">
        <v>0.01</v>
      </c>
      <c r="U48" s="15">
        <f t="shared" si="30"/>
        <v>9.7791495058858497E-3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4.4279149505885851E-2</v>
      </c>
      <c r="AR48" s="9">
        <f t="shared" si="34"/>
        <v>7.7091041666666671</v>
      </c>
      <c r="AS48" s="1">
        <f t="shared" si="35"/>
        <v>0.155</v>
      </c>
      <c r="AT48" s="1">
        <f t="shared" si="36"/>
        <v>224.21198630136999</v>
      </c>
      <c r="AU48" s="1">
        <f t="shared" si="37"/>
        <v>79481.949638059159</v>
      </c>
    </row>
    <row r="49" spans="1:78" x14ac:dyDescent="0.15">
      <c r="C49" s="7">
        <v>7</v>
      </c>
      <c r="D49" s="8">
        <v>28.192263306129</v>
      </c>
      <c r="E49" s="10">
        <f t="shared" si="38"/>
        <v>25.9471761966667</v>
      </c>
      <c r="F49" s="7" t="s">
        <v>73</v>
      </c>
      <c r="G49" s="1">
        <v>8</v>
      </c>
      <c r="H49" s="9">
        <f t="shared" si="21"/>
        <v>28.192263306129</v>
      </c>
      <c r="I49" s="9">
        <f t="shared" si="22"/>
        <v>301.34226330612898</v>
      </c>
      <c r="J49" s="9">
        <f t="shared" si="23"/>
        <v>0.48926166578572117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0.19808196974561121</v>
      </c>
      <c r="P49" s="9">
        <f t="shared" si="26"/>
        <v>9.6913914479854563E-2</v>
      </c>
      <c r="Q49" s="13">
        <f t="shared" si="27"/>
        <v>1.5021656744377457E-2</v>
      </c>
      <c r="R49" s="9">
        <f t="shared" si="28"/>
        <v>1.1949111458333333E-2</v>
      </c>
      <c r="S49" s="14">
        <f t="shared" si="29"/>
        <v>1.2571358796642009</v>
      </c>
      <c r="T49" s="2">
        <v>0.01</v>
      </c>
      <c r="U49" s="15">
        <f t="shared" si="30"/>
        <v>1.2571358796642009E-2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4.707135879664201E-2</v>
      </c>
      <c r="AR49" s="9">
        <f t="shared" si="34"/>
        <v>7.7091041666666671</v>
      </c>
      <c r="AS49" s="1">
        <f t="shared" si="35"/>
        <v>0.155</v>
      </c>
      <c r="AT49" s="1">
        <f t="shared" si="36"/>
        <v>224.21198630136999</v>
      </c>
      <c r="AU49" s="1">
        <f t="shared" si="37"/>
        <v>84494.020572197172</v>
      </c>
    </row>
    <row r="50" spans="1:78" x14ac:dyDescent="0.15">
      <c r="C50" s="7">
        <v>8</v>
      </c>
      <c r="D50" s="8">
        <v>28.251929683548401</v>
      </c>
      <c r="E50" s="10">
        <f t="shared" si="38"/>
        <v>28.192263306129</v>
      </c>
      <c r="F50" s="7" t="s">
        <v>73</v>
      </c>
      <c r="G50" s="1">
        <v>9</v>
      </c>
      <c r="H50" s="9">
        <f t="shared" si="21"/>
        <v>28.251929683548401</v>
      </c>
      <c r="I50" s="9">
        <f t="shared" si="22"/>
        <v>301.40192968354836</v>
      </c>
      <c r="J50" s="9">
        <f t="shared" si="23"/>
        <v>0.49240123645933931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0.17825909693242334</v>
      </c>
      <c r="P50" s="9">
        <f t="shared" si="26"/>
        <v>8.7774999739650472E-2</v>
      </c>
      <c r="Q50" s="13">
        <f t="shared" si="27"/>
        <v>1.3605124959645823E-2</v>
      </c>
      <c r="R50" s="9">
        <f t="shared" si="28"/>
        <v>1.1949111458333333E-2</v>
      </c>
      <c r="S50" s="14">
        <f t="shared" si="29"/>
        <v>1.1385888404411511</v>
      </c>
      <c r="T50" s="2">
        <v>0.01</v>
      </c>
      <c r="U50" s="15">
        <f t="shared" si="30"/>
        <v>1.1385888404411511E-2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3.8485888404411514E-2</v>
      </c>
      <c r="AR50" s="9">
        <f t="shared" si="34"/>
        <v>7.7091041666666671</v>
      </c>
      <c r="AS50" s="1">
        <f t="shared" si="35"/>
        <v>0.155</v>
      </c>
      <c r="AT50" s="1">
        <f t="shared" si="36"/>
        <v>224.21198630136999</v>
      </c>
      <c r="AU50" s="1">
        <f t="shared" si="37"/>
        <v>69082.931313502064</v>
      </c>
    </row>
    <row r="51" spans="1:78" x14ac:dyDescent="0.15">
      <c r="C51" s="7">
        <v>9</v>
      </c>
      <c r="D51" s="8">
        <v>21.912843602666701</v>
      </c>
      <c r="E51" s="10">
        <f t="shared" si="38"/>
        <v>28.251929683548401</v>
      </c>
      <c r="F51" s="7" t="s">
        <v>73</v>
      </c>
      <c r="G51" s="1">
        <v>10</v>
      </c>
      <c r="H51" s="9">
        <f t="shared" si="21"/>
        <v>21.912843602666701</v>
      </c>
      <c r="I51" s="9">
        <f t="shared" si="22"/>
        <v>295.0628436026667</v>
      </c>
      <c r="J51" s="9">
        <f t="shared" si="23"/>
        <v>0.24598194113979907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0.16757513885943953</v>
      </c>
      <c r="P51" s="9">
        <f t="shared" si="26"/>
        <v>4.1220457943416312E-2</v>
      </c>
      <c r="Q51" s="13">
        <f t="shared" si="27"/>
        <v>6.3891709812295286E-3</v>
      </c>
      <c r="R51" s="9">
        <f t="shared" si="28"/>
        <v>1.1949111458333333E-2</v>
      </c>
      <c r="S51" s="14">
        <f t="shared" si="29"/>
        <v>0.53469841699180976</v>
      </c>
      <c r="T51" s="2">
        <v>0.01</v>
      </c>
      <c r="U51" s="15">
        <f t="shared" si="30"/>
        <v>5.3469841699180978E-3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3.2446984169918099E-2</v>
      </c>
      <c r="AR51" s="9">
        <f t="shared" si="34"/>
        <v>7.7091041666666671</v>
      </c>
      <c r="AS51" s="1">
        <f t="shared" si="35"/>
        <v>0.155</v>
      </c>
      <c r="AT51" s="1">
        <f t="shared" si="36"/>
        <v>224.21198630136999</v>
      </c>
      <c r="AU51" s="1">
        <f t="shared" si="37"/>
        <v>58242.978703950124</v>
      </c>
    </row>
    <row r="52" spans="1:78" x14ac:dyDescent="0.15">
      <c r="C52" s="7">
        <v>10</v>
      </c>
      <c r="D52" s="8">
        <v>16.4505027393548</v>
      </c>
      <c r="E52" s="10">
        <f t="shared" si="38"/>
        <v>21.912843602666701</v>
      </c>
      <c r="F52" s="7" t="s">
        <v>73</v>
      </c>
      <c r="G52" s="1">
        <v>11</v>
      </c>
      <c r="H52" s="9">
        <f t="shared" si="21"/>
        <v>16.4505027393548</v>
      </c>
      <c r="I52" s="9">
        <f t="shared" si="22"/>
        <v>289.60050273935479</v>
      </c>
      <c r="J52" s="9">
        <f t="shared" si="23"/>
        <v>0.13200531055794704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0.12003694687022205</v>
      </c>
      <c r="O52" s="9">
        <f t="shared" si="39"/>
        <v>8.3408775712467839E-2</v>
      </c>
      <c r="P52" s="9">
        <f t="shared" si="26"/>
        <v>1.1010401341182467E-2</v>
      </c>
      <c r="Q52" s="13">
        <f t="shared" si="27"/>
        <v>1.7066122078832823E-3</v>
      </c>
      <c r="R52" s="9">
        <f t="shared" si="28"/>
        <v>1.1949111458333333E-2</v>
      </c>
      <c r="S52" s="14">
        <f t="shared" si="29"/>
        <v>0.14282335668507701</v>
      </c>
      <c r="T52" s="2">
        <v>0.01</v>
      </c>
      <c r="U52" s="15">
        <f t="shared" si="30"/>
        <v>1.4282335668507702E-3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1.6228233566850769E-2</v>
      </c>
      <c r="AR52" s="9">
        <f t="shared" si="34"/>
        <v>7.7091041666666671</v>
      </c>
      <c r="AS52" s="1">
        <f t="shared" si="35"/>
        <v>0.155</v>
      </c>
      <c r="AT52" s="1">
        <f t="shared" si="36"/>
        <v>224.21198630136999</v>
      </c>
      <c r="AU52" s="1">
        <f t="shared" si="37"/>
        <v>29130.000405803621</v>
      </c>
    </row>
    <row r="53" spans="1:78" x14ac:dyDescent="0.15">
      <c r="C53" s="7">
        <v>11</v>
      </c>
      <c r="D53" s="8">
        <v>8.70561687163333</v>
      </c>
      <c r="E53" s="10">
        <f t="shared" si="38"/>
        <v>16.4505027393548</v>
      </c>
      <c r="F53" s="7" t="s">
        <v>75</v>
      </c>
      <c r="G53" s="1">
        <v>12</v>
      </c>
      <c r="H53" s="9">
        <f t="shared" si="21"/>
        <v>8.70561687163333</v>
      </c>
      <c r="I53" s="9">
        <f t="shared" si="22"/>
        <v>281.85561687163329</v>
      </c>
      <c r="J53" s="9">
        <f t="shared" si="23"/>
        <v>5.2404113736693222E-2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0.14948941603795202</v>
      </c>
      <c r="P53" s="9">
        <f t="shared" si="26"/>
        <v>7.8338603604846888E-3</v>
      </c>
      <c r="Q53" s="13">
        <f t="shared" si="27"/>
        <v>1.2142483558751267E-3</v>
      </c>
      <c r="R53" s="9">
        <f t="shared" si="28"/>
        <v>1.1949111458333333E-2</v>
      </c>
      <c r="S53" s="14">
        <f t="shared" si="29"/>
        <v>0.10161829690092208</v>
      </c>
      <c r="T53" s="2">
        <v>0.01</v>
      </c>
      <c r="U53" s="15">
        <f t="shared" si="30"/>
        <v>1.0161829690092208E-3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1.5816182969009222E-2</v>
      </c>
      <c r="AR53" s="9">
        <f t="shared" si="34"/>
        <v>7.7091041666666671</v>
      </c>
      <c r="AS53" s="1">
        <f t="shared" si="35"/>
        <v>0.155</v>
      </c>
      <c r="AT53" s="1">
        <f t="shared" si="36"/>
        <v>224.21198630136999</v>
      </c>
      <c r="AU53" s="1">
        <f t="shared" si="37"/>
        <v>28390.361428283952</v>
      </c>
      <c r="AV53" s="1">
        <f>SUM(AU42:AU53)</f>
        <v>592930.07088624057</v>
      </c>
    </row>
    <row r="54" spans="1:78" x14ac:dyDescent="0.15">
      <c r="C54" s="7">
        <v>12</v>
      </c>
      <c r="D54" s="8">
        <v>2.63383898735484</v>
      </c>
      <c r="E54" s="10">
        <f t="shared" si="38"/>
        <v>8.70561687163333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15">
      <c r="A58" s="1" t="s">
        <v>71</v>
      </c>
      <c r="B58" s="1">
        <f>F7</f>
        <v>108.2955</v>
      </c>
      <c r="C58" s="7" t="s">
        <v>72</v>
      </c>
      <c r="D58" s="8">
        <v>0.45956461199999998</v>
      </c>
      <c r="E58" s="7"/>
      <c r="F58" s="7"/>
      <c r="G58" s="1">
        <v>1</v>
      </c>
      <c r="H58" s="9">
        <f t="shared" ref="H58:H69" si="40">E59</f>
        <v>0.45956461199999998</v>
      </c>
      <c r="I58" s="9">
        <f t="shared" ref="I58:I69" si="41">H58+273.15</f>
        <v>273.60956461199999</v>
      </c>
      <c r="J58" s="9">
        <f t="shared" ref="J58:J69" si="42">EXP(($C$16*(I58-$C$14))/($C$17*I58*$C$14))</f>
        <v>1.8501608780544809E-2</v>
      </c>
      <c r="K58" s="9">
        <f t="shared" ref="K58:K69" si="43">$B$58/12</f>
        <v>9.0246250000000003</v>
      </c>
      <c r="L58" s="9">
        <f t="shared" ref="L58:L69" si="44">K58*$B$59/100</f>
        <v>2.4366487499999998</v>
      </c>
      <c r="M58" s="1" t="s">
        <v>73</v>
      </c>
      <c r="O58" s="9">
        <f>L58</f>
        <v>2.4366487499999998</v>
      </c>
      <c r="P58" s="9">
        <f t="shared" ref="P58:P69" si="45">O58*J58</f>
        <v>4.5081921908103527E-2</v>
      </c>
      <c r="Q58" s="13">
        <f t="shared" ref="Q58:Q69" si="46">P58*$B$60</f>
        <v>2.0286864858646586E-2</v>
      </c>
      <c r="R58" s="9">
        <f t="shared" ref="R58:R69" si="47">L58*$B$60</f>
        <v>1.0964919375</v>
      </c>
      <c r="S58" s="14">
        <f t="shared" ref="S58:S69" si="48">Q58/R58</f>
        <v>1.8501608780544805E-2</v>
      </c>
      <c r="T58" s="2">
        <v>0.27</v>
      </c>
      <c r="U58" s="15">
        <f t="shared" ref="U58:U69" si="49">S58*T58</f>
        <v>4.9954343707470979E-3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0.22790612346278027</v>
      </c>
      <c r="AC58" s="9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801.45972453889499</v>
      </c>
      <c r="AF58" s="1">
        <f t="shared" ref="AF58:AF69" si="54">AE58*10000*AC58*AB58</f>
        <v>16484161.532620467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15">
      <c r="A59" s="1" t="s">
        <v>74</v>
      </c>
      <c r="B59" s="1">
        <v>27</v>
      </c>
      <c r="C59" s="7">
        <v>1</v>
      </c>
      <c r="D59" s="8">
        <v>0.14136925067741901</v>
      </c>
      <c r="E59" s="10">
        <f t="shared" ref="E59:E70" si="55">D58</f>
        <v>0.45956461199999998</v>
      </c>
      <c r="F59" s="7" t="s">
        <v>73</v>
      </c>
      <c r="G59" s="1">
        <v>2</v>
      </c>
      <c r="H59" s="9">
        <f t="shared" si="40"/>
        <v>0.14136925067741901</v>
      </c>
      <c r="I59" s="9">
        <f t="shared" si="41"/>
        <v>273.29136925067741</v>
      </c>
      <c r="J59" s="9">
        <f t="shared" si="42"/>
        <v>1.7750685119285153E-2</v>
      </c>
      <c r="K59" s="9">
        <f t="shared" si="43"/>
        <v>9.0246250000000003</v>
      </c>
      <c r="L59" s="9">
        <f t="shared" si="44"/>
        <v>2.4366487499999998</v>
      </c>
      <c r="M59" s="1" t="s">
        <v>73</v>
      </c>
      <c r="O59" s="9">
        <f t="shared" ref="O59:O69" si="56">L59+O58-P58-N59</f>
        <v>4.8282155780918963</v>
      </c>
      <c r="P59" s="9">
        <f t="shared" si="45"/>
        <v>8.5704134414736594E-2</v>
      </c>
      <c r="Q59" s="13">
        <f t="shared" si="46"/>
        <v>3.8566860486631466E-2</v>
      </c>
      <c r="R59" s="9">
        <f t="shared" si="47"/>
        <v>1.0964919375</v>
      </c>
      <c r="S59" s="14">
        <f t="shared" si="48"/>
        <v>3.5172954006906655E-2</v>
      </c>
      <c r="T59" s="2">
        <v>0.27</v>
      </c>
      <c r="U59" s="15">
        <f t="shared" si="49"/>
        <v>9.4966975818647978E-3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0.22926325432093225</v>
      </c>
      <c r="AC59" s="9">
        <f t="shared" si="51"/>
        <v>9.0246250000000003</v>
      </c>
      <c r="AD59" s="1">
        <f t="shared" si="52"/>
        <v>0.45</v>
      </c>
      <c r="AE59" s="16">
        <f t="shared" si="53"/>
        <v>801.45972453889499</v>
      </c>
      <c r="AF59" s="1">
        <f t="shared" si="54"/>
        <v>16582321.090366332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15">
      <c r="A60" s="1" t="s">
        <v>37</v>
      </c>
      <c r="B60" s="1">
        <f>H7</f>
        <v>0.45</v>
      </c>
      <c r="C60" s="7">
        <v>2</v>
      </c>
      <c r="D60" s="8">
        <v>3.53176284167857</v>
      </c>
      <c r="E60" s="10">
        <f t="shared" si="55"/>
        <v>0.14136925067741901</v>
      </c>
      <c r="F60" s="7" t="s">
        <v>73</v>
      </c>
      <c r="G60" s="1">
        <v>3</v>
      </c>
      <c r="H60" s="9">
        <f t="shared" si="40"/>
        <v>3.53176284167857</v>
      </c>
      <c r="I60" s="9">
        <f t="shared" si="41"/>
        <v>276.68176284167856</v>
      </c>
      <c r="J60" s="9">
        <f t="shared" si="42"/>
        <v>2.746739558231449E-2</v>
      </c>
      <c r="K60" s="9">
        <f t="shared" si="43"/>
        <v>9.0246250000000003</v>
      </c>
      <c r="L60" s="9">
        <f t="shared" si="44"/>
        <v>2.4366487499999998</v>
      </c>
      <c r="M60" s="1" t="s">
        <v>73</v>
      </c>
      <c r="O60" s="9">
        <f t="shared" si="56"/>
        <v>7.1791601936771592</v>
      </c>
      <c r="P60" s="9">
        <f t="shared" si="45"/>
        <v>0.19719283298853604</v>
      </c>
      <c r="Q60" s="13">
        <f t="shared" si="46"/>
        <v>8.8736774844841215E-2</v>
      </c>
      <c r="R60" s="9">
        <f t="shared" si="47"/>
        <v>1.0964919375</v>
      </c>
      <c r="S60" s="14">
        <f t="shared" si="48"/>
        <v>8.0927886298152757E-2</v>
      </c>
      <c r="T60" s="2">
        <v>0.27</v>
      </c>
      <c r="U60" s="15">
        <f t="shared" si="49"/>
        <v>2.1850529300501246E-2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0.23298793458410114</v>
      </c>
      <c r="AC60" s="9">
        <f t="shared" si="51"/>
        <v>9.0246250000000003</v>
      </c>
      <c r="AD60" s="1">
        <f t="shared" si="52"/>
        <v>0.45</v>
      </c>
      <c r="AE60" s="16">
        <f t="shared" si="53"/>
        <v>801.45972453889499</v>
      </c>
      <c r="AF60" s="1">
        <f t="shared" si="54"/>
        <v>16851722.500835527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 x14ac:dyDescent="0.15">
      <c r="C61" s="7">
        <v>3</v>
      </c>
      <c r="D61" s="8">
        <v>10.812976447741899</v>
      </c>
      <c r="E61" s="10">
        <f t="shared" si="55"/>
        <v>3.53176284167857</v>
      </c>
      <c r="F61" s="7" t="s">
        <v>73</v>
      </c>
      <c r="G61" s="1">
        <v>4</v>
      </c>
      <c r="H61" s="9">
        <f t="shared" si="40"/>
        <v>10.812976447741899</v>
      </c>
      <c r="I61" s="9">
        <f t="shared" si="41"/>
        <v>283.96297644774188</v>
      </c>
      <c r="J61" s="9">
        <f t="shared" si="42"/>
        <v>6.7718159708973311E-2</v>
      </c>
      <c r="K61" s="9">
        <f t="shared" si="43"/>
        <v>9.0246250000000003</v>
      </c>
      <c r="L61" s="9">
        <f t="shared" si="44"/>
        <v>2.4366487499999998</v>
      </c>
      <c r="M61" s="1" t="s">
        <v>73</v>
      </c>
      <c r="O61" s="9">
        <f t="shared" si="56"/>
        <v>9.4186161106886228</v>
      </c>
      <c r="P61" s="9">
        <f t="shared" si="45"/>
        <v>0.63781135002112122</v>
      </c>
      <c r="Q61" s="13">
        <f t="shared" si="46"/>
        <v>0.28701510750950454</v>
      </c>
      <c r="R61" s="9">
        <f t="shared" si="47"/>
        <v>1.0964919375</v>
      </c>
      <c r="S61" s="14">
        <f t="shared" si="48"/>
        <v>0.26175760869149534</v>
      </c>
      <c r="T61" s="2">
        <v>0.27</v>
      </c>
      <c r="U61" s="15">
        <f t="shared" si="49"/>
        <v>7.067455434670375E-2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0.29650837813553116</v>
      </c>
      <c r="AC61" s="9">
        <f t="shared" si="51"/>
        <v>9.0246250000000003</v>
      </c>
      <c r="AD61" s="1">
        <f t="shared" si="52"/>
        <v>0.45</v>
      </c>
      <c r="AE61" s="16">
        <f t="shared" si="53"/>
        <v>801.45972453889499</v>
      </c>
      <c r="AF61" s="1">
        <f t="shared" si="54"/>
        <v>21446075.808312468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 x14ac:dyDescent="0.15">
      <c r="C62" s="7">
        <v>4</v>
      </c>
      <c r="D62" s="8">
        <v>15.329890736599999</v>
      </c>
      <c r="E62" s="10">
        <f t="shared" si="55"/>
        <v>10.812976447741899</v>
      </c>
      <c r="F62" s="7" t="s">
        <v>73</v>
      </c>
      <c r="G62" s="1">
        <v>5</v>
      </c>
      <c r="H62" s="9">
        <f t="shared" si="40"/>
        <v>15.329890736599999</v>
      </c>
      <c r="I62" s="9">
        <f t="shared" si="41"/>
        <v>288.4798907366</v>
      </c>
      <c r="J62" s="9">
        <f t="shared" si="42"/>
        <v>0.11584328004657463</v>
      </c>
      <c r="K62" s="9">
        <f t="shared" si="43"/>
        <v>9.0246250000000003</v>
      </c>
      <c r="L62" s="9">
        <f t="shared" si="44"/>
        <v>2.4366487499999998</v>
      </c>
      <c r="M62" s="1" t="s">
        <v>75</v>
      </c>
      <c r="N62" s="9">
        <f>(O61-P61)*$C$22/100</f>
        <v>8.3417645226341275</v>
      </c>
      <c r="O62" s="9">
        <f t="shared" si="56"/>
        <v>2.8756889880333745</v>
      </c>
      <c r="P62" s="9">
        <f t="shared" si="45"/>
        <v>0.33312924476760097</v>
      </c>
      <c r="Q62" s="13">
        <f t="shared" si="46"/>
        <v>0.14990816014542044</v>
      </c>
      <c r="R62" s="9">
        <f t="shared" si="47"/>
        <v>1.0964919375</v>
      </c>
      <c r="S62" s="14">
        <f t="shared" si="48"/>
        <v>0.13671615359727207</v>
      </c>
      <c r="T62" s="2">
        <v>0.27</v>
      </c>
      <c r="U62" s="15">
        <f t="shared" si="49"/>
        <v>3.6913361471263464E-2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0.28632937848358592</v>
      </c>
      <c r="AC62" s="9">
        <f t="shared" si="51"/>
        <v>9.0246250000000003</v>
      </c>
      <c r="AD62" s="1">
        <f t="shared" si="52"/>
        <v>0.45</v>
      </c>
      <c r="AE62" s="16">
        <f t="shared" si="53"/>
        <v>801.45972453889499</v>
      </c>
      <c r="AF62" s="1">
        <f t="shared" si="54"/>
        <v>20709841.64332499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 x14ac:dyDescent="0.15">
      <c r="C63" s="7">
        <v>5</v>
      </c>
      <c r="D63" s="8">
        <v>21.795430596451599</v>
      </c>
      <c r="E63" s="10">
        <f t="shared" si="55"/>
        <v>15.329890736599999</v>
      </c>
      <c r="F63" s="7" t="s">
        <v>75</v>
      </c>
      <c r="G63" s="1">
        <v>6</v>
      </c>
      <c r="H63" s="9">
        <f t="shared" si="40"/>
        <v>21.795430596451599</v>
      </c>
      <c r="I63" s="9">
        <f t="shared" si="41"/>
        <v>294.94543059645156</v>
      </c>
      <c r="J63" s="9">
        <f t="shared" si="42"/>
        <v>0.2427717595898731</v>
      </c>
      <c r="K63" s="9">
        <f t="shared" si="43"/>
        <v>9.0246250000000003</v>
      </c>
      <c r="L63" s="9">
        <f t="shared" si="44"/>
        <v>2.4366487499999998</v>
      </c>
      <c r="M63" s="1" t="s">
        <v>73</v>
      </c>
      <c r="O63" s="9">
        <f t="shared" si="56"/>
        <v>4.979208493265773</v>
      </c>
      <c r="P63" s="9">
        <f t="shared" si="45"/>
        <v>1.2088112072749726</v>
      </c>
      <c r="Q63" s="13">
        <f t="shared" si="46"/>
        <v>0.54396504327373774</v>
      </c>
      <c r="R63" s="9">
        <f t="shared" si="47"/>
        <v>1.0964919375</v>
      </c>
      <c r="S63" s="14">
        <f t="shared" si="48"/>
        <v>0.49609579849166718</v>
      </c>
      <c r="T63" s="2">
        <v>0.27</v>
      </c>
      <c r="U63" s="15">
        <f t="shared" si="49"/>
        <v>0.13394586559275015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0.33078467847621418</v>
      </c>
      <c r="AC63" s="9">
        <f t="shared" si="51"/>
        <v>9.0246250000000003</v>
      </c>
      <c r="AD63" s="1">
        <f t="shared" si="52"/>
        <v>0.45</v>
      </c>
      <c r="AE63" s="16">
        <f t="shared" si="53"/>
        <v>801.45972453889499</v>
      </c>
      <c r="AF63" s="1">
        <f t="shared" si="54"/>
        <v>23925237.240974482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1:78" x14ac:dyDescent="0.15">
      <c r="C64" s="7">
        <v>6</v>
      </c>
      <c r="D64" s="8">
        <v>25.9471761966667</v>
      </c>
      <c r="E64" s="10">
        <f t="shared" si="55"/>
        <v>21.795430596451599</v>
      </c>
      <c r="F64" s="7" t="s">
        <v>73</v>
      </c>
      <c r="G64" s="1">
        <v>7</v>
      </c>
      <c r="H64" s="9">
        <f t="shared" si="40"/>
        <v>25.9471761966667</v>
      </c>
      <c r="I64" s="9">
        <f t="shared" si="41"/>
        <v>299.09717619666668</v>
      </c>
      <c r="J64" s="9">
        <f t="shared" si="42"/>
        <v>0.3838919879345839</v>
      </c>
      <c r="K64" s="9">
        <f t="shared" si="43"/>
        <v>9.0246250000000003</v>
      </c>
      <c r="L64" s="9">
        <f t="shared" si="44"/>
        <v>2.4366487499999998</v>
      </c>
      <c r="M64" s="1" t="s">
        <v>73</v>
      </c>
      <c r="O64" s="9">
        <f t="shared" si="56"/>
        <v>6.2070460359907997</v>
      </c>
      <c r="P64" s="9">
        <f t="shared" si="45"/>
        <v>2.382835241957987</v>
      </c>
      <c r="Q64" s="13">
        <f t="shared" si="46"/>
        <v>1.0722758588810941</v>
      </c>
      <c r="R64" s="9">
        <f t="shared" si="47"/>
        <v>1.0964919375</v>
      </c>
      <c r="S64" s="14">
        <f t="shared" si="48"/>
        <v>0.9779149505885848</v>
      </c>
      <c r="T64" s="2">
        <v>0.27</v>
      </c>
      <c r="U64" s="15">
        <f t="shared" si="49"/>
        <v>0.26403703665891792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0.37000716655266375</v>
      </c>
      <c r="AC64" s="9">
        <f t="shared" si="51"/>
        <v>9.0246250000000003</v>
      </c>
      <c r="AD64" s="1">
        <f t="shared" si="52"/>
        <v>0.45</v>
      </c>
      <c r="AE64" s="16">
        <f t="shared" si="53"/>
        <v>801.45972453889499</v>
      </c>
      <c r="AF64" s="1">
        <f t="shared" si="54"/>
        <v>26762150.173983343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1:78" x14ac:dyDescent="0.15">
      <c r="C65" s="7">
        <v>7</v>
      </c>
      <c r="D65" s="8">
        <v>28.192263306129</v>
      </c>
      <c r="E65" s="10">
        <f t="shared" si="55"/>
        <v>25.9471761966667</v>
      </c>
      <c r="F65" s="7" t="s">
        <v>73</v>
      </c>
      <c r="G65" s="1">
        <v>8</v>
      </c>
      <c r="H65" s="9">
        <f t="shared" si="40"/>
        <v>28.192263306129</v>
      </c>
      <c r="I65" s="9">
        <f t="shared" si="41"/>
        <v>301.34226330612898</v>
      </c>
      <c r="J65" s="9">
        <f t="shared" si="42"/>
        <v>0.48926166578572117</v>
      </c>
      <c r="K65" s="9">
        <f t="shared" si="43"/>
        <v>9.0246250000000003</v>
      </c>
      <c r="L65" s="9">
        <f t="shared" si="44"/>
        <v>2.4366487499999998</v>
      </c>
      <c r="M65" s="1" t="s">
        <v>73</v>
      </c>
      <c r="O65" s="9">
        <f t="shared" si="56"/>
        <v>6.2608595440328125</v>
      </c>
      <c r="P65" s="9">
        <f t="shared" si="45"/>
        <v>3.0631985697639244</v>
      </c>
      <c r="Q65" s="13">
        <f t="shared" si="46"/>
        <v>1.378439356393766</v>
      </c>
      <c r="R65" s="9">
        <f t="shared" si="47"/>
        <v>1.0964919375</v>
      </c>
      <c r="S65" s="14">
        <f t="shared" si="48"/>
        <v>1.2571358796642005</v>
      </c>
      <c r="T65" s="2">
        <v>0.27</v>
      </c>
      <c r="U65" s="15">
        <f t="shared" si="49"/>
        <v>0.33942668750933414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0.39273714628406425</v>
      </c>
      <c r="AC65" s="9">
        <f t="shared" si="51"/>
        <v>9.0246250000000003</v>
      </c>
      <c r="AD65" s="1">
        <f t="shared" si="52"/>
        <v>0.45</v>
      </c>
      <c r="AE65" s="16">
        <f t="shared" si="53"/>
        <v>801.45972453889499</v>
      </c>
      <c r="AF65" s="1">
        <f t="shared" si="54"/>
        <v>28406180.846931826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1:78" x14ac:dyDescent="0.15">
      <c r="C66" s="7">
        <v>8</v>
      </c>
      <c r="D66" s="8">
        <v>28.251929683548401</v>
      </c>
      <c r="E66" s="10">
        <f t="shared" si="55"/>
        <v>28.192263306129</v>
      </c>
      <c r="F66" s="7" t="s">
        <v>73</v>
      </c>
      <c r="G66" s="1">
        <v>9</v>
      </c>
      <c r="H66" s="9">
        <f t="shared" si="40"/>
        <v>28.251929683548401</v>
      </c>
      <c r="I66" s="9">
        <f t="shared" si="41"/>
        <v>301.40192968354836</v>
      </c>
      <c r="J66" s="9">
        <f t="shared" si="42"/>
        <v>0.49240123645933931</v>
      </c>
      <c r="K66" s="9">
        <f t="shared" si="43"/>
        <v>9.0246250000000003</v>
      </c>
      <c r="L66" s="9">
        <f t="shared" si="44"/>
        <v>2.4366487499999998</v>
      </c>
      <c r="M66" s="1" t="s">
        <v>73</v>
      </c>
      <c r="O66" s="9">
        <f t="shared" si="56"/>
        <v>5.6343097242688867</v>
      </c>
      <c r="P66" s="9">
        <f t="shared" si="45"/>
        <v>2.7743410748248789</v>
      </c>
      <c r="Q66" s="13">
        <f t="shared" si="46"/>
        <v>1.2484534836711956</v>
      </c>
      <c r="R66" s="9">
        <f t="shared" si="47"/>
        <v>1.0964919375</v>
      </c>
      <c r="S66" s="14">
        <f t="shared" si="48"/>
        <v>1.1385888404411506</v>
      </c>
      <c r="T66" s="2">
        <v>0.27</v>
      </c>
      <c r="U66" s="15">
        <f t="shared" si="49"/>
        <v>0.30741898691911068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0.36788682455611188</v>
      </c>
      <c r="AC66" s="9">
        <f t="shared" si="51"/>
        <v>9.0246250000000003</v>
      </c>
      <c r="AD66" s="1">
        <f t="shared" si="52"/>
        <v>0.45</v>
      </c>
      <c r="AE66" s="16">
        <f t="shared" si="53"/>
        <v>801.45972453889499</v>
      </c>
      <c r="AF66" s="1">
        <f t="shared" si="54"/>
        <v>26608788.520314269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pans="1:78" x14ac:dyDescent="0.15">
      <c r="C67" s="7">
        <v>9</v>
      </c>
      <c r="D67" s="8">
        <v>21.912843602666701</v>
      </c>
      <c r="E67" s="10">
        <f t="shared" si="55"/>
        <v>28.251929683548401</v>
      </c>
      <c r="F67" s="7" t="s">
        <v>73</v>
      </c>
      <c r="G67" s="1">
        <v>10</v>
      </c>
      <c r="H67" s="9">
        <f t="shared" si="40"/>
        <v>21.912843602666701</v>
      </c>
      <c r="I67" s="9">
        <f t="shared" si="41"/>
        <v>295.0628436026667</v>
      </c>
      <c r="J67" s="9">
        <f t="shared" si="42"/>
        <v>0.24598194113979907</v>
      </c>
      <c r="K67" s="9">
        <f t="shared" si="43"/>
        <v>9.0246250000000003</v>
      </c>
      <c r="L67" s="9">
        <f t="shared" si="44"/>
        <v>2.4366487499999998</v>
      </c>
      <c r="M67" s="1" t="s">
        <v>73</v>
      </c>
      <c r="O67" s="9">
        <f t="shared" si="56"/>
        <v>5.296617399444008</v>
      </c>
      <c r="P67" s="9">
        <f t="shared" si="45"/>
        <v>1.3028722293900716</v>
      </c>
      <c r="Q67" s="13">
        <f t="shared" si="46"/>
        <v>0.58629250322553228</v>
      </c>
      <c r="R67" s="9">
        <f t="shared" si="47"/>
        <v>1.0964919375</v>
      </c>
      <c r="S67" s="14">
        <f t="shared" si="48"/>
        <v>0.53469841699180964</v>
      </c>
      <c r="T67" s="2">
        <v>0.27</v>
      </c>
      <c r="U67" s="15">
        <f t="shared" si="49"/>
        <v>0.14436857258778862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0.3187271246352183</v>
      </c>
      <c r="AC67" s="9">
        <f t="shared" si="51"/>
        <v>9.0246250000000003</v>
      </c>
      <c r="AD67" s="1">
        <f t="shared" si="52"/>
        <v>0.45</v>
      </c>
      <c r="AE67" s="16">
        <f t="shared" si="53"/>
        <v>801.45972453889499</v>
      </c>
      <c r="AF67" s="1">
        <f t="shared" si="54"/>
        <v>23053129.628492083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pans="1:78" x14ac:dyDescent="0.15">
      <c r="C68" s="7">
        <v>10</v>
      </c>
      <c r="D68" s="8">
        <v>16.4505027393548</v>
      </c>
      <c r="E68" s="10">
        <f t="shared" si="55"/>
        <v>21.912843602666701</v>
      </c>
      <c r="F68" s="7" t="s">
        <v>73</v>
      </c>
      <c r="G68" s="1">
        <v>11</v>
      </c>
      <c r="H68" s="9">
        <f t="shared" si="40"/>
        <v>16.4505027393548</v>
      </c>
      <c r="I68" s="9">
        <f t="shared" si="41"/>
        <v>289.60050273935479</v>
      </c>
      <c r="J68" s="9">
        <f t="shared" si="42"/>
        <v>0.13200531055794704</v>
      </c>
      <c r="K68" s="9">
        <f t="shared" si="43"/>
        <v>9.0246250000000003</v>
      </c>
      <c r="L68" s="9">
        <f t="shared" si="44"/>
        <v>2.4366487499999998</v>
      </c>
      <c r="M68" s="1" t="s">
        <v>75</v>
      </c>
      <c r="N68" s="9">
        <f>(O67-P67)*$C$22/100</f>
        <v>3.7940579115512394</v>
      </c>
      <c r="O68" s="9">
        <f t="shared" si="56"/>
        <v>2.6363360085026963</v>
      </c>
      <c r="P68" s="9">
        <f t="shared" si="45"/>
        <v>0.34801035353749693</v>
      </c>
      <c r="Q68" s="13">
        <f t="shared" si="46"/>
        <v>0.15660465909187363</v>
      </c>
      <c r="R68" s="9">
        <f t="shared" si="47"/>
        <v>1.0964919375</v>
      </c>
      <c r="S68" s="14">
        <f t="shared" si="48"/>
        <v>0.14282335668507698</v>
      </c>
      <c r="T68" s="2">
        <v>0.27</v>
      </c>
      <c r="U68" s="15">
        <f t="shared" si="49"/>
        <v>3.8562306304970789E-2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0.2380265353509487</v>
      </c>
      <c r="AC68" s="9">
        <f t="shared" si="51"/>
        <v>9.0246250000000003</v>
      </c>
      <c r="AD68" s="1">
        <f t="shared" si="52"/>
        <v>0.45</v>
      </c>
      <c r="AE68" s="16">
        <f t="shared" si="53"/>
        <v>801.45972453889499</v>
      </c>
      <c r="AF68" s="1">
        <f t="shared" si="54"/>
        <v>17216158.118787076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pans="1:78" x14ac:dyDescent="0.15">
      <c r="C69" s="7">
        <v>11</v>
      </c>
      <c r="D69" s="8">
        <v>8.70561687163333</v>
      </c>
      <c r="E69" s="10">
        <f t="shared" si="55"/>
        <v>16.4505027393548</v>
      </c>
      <c r="F69" s="7" t="s">
        <v>75</v>
      </c>
      <c r="G69" s="1">
        <v>12</v>
      </c>
      <c r="H69" s="9">
        <f t="shared" si="40"/>
        <v>8.70561687163333</v>
      </c>
      <c r="I69" s="9">
        <f t="shared" si="41"/>
        <v>281.85561687163329</v>
      </c>
      <c r="J69" s="9">
        <f t="shared" si="42"/>
        <v>5.2404113736693222E-2</v>
      </c>
      <c r="K69" s="9">
        <f t="shared" si="43"/>
        <v>9.0246250000000003</v>
      </c>
      <c r="L69" s="9">
        <f t="shared" si="44"/>
        <v>2.4366487499999998</v>
      </c>
      <c r="M69" s="1" t="s">
        <v>73</v>
      </c>
      <c r="O69" s="9">
        <f t="shared" si="56"/>
        <v>4.7249744049651996</v>
      </c>
      <c r="P69" s="9">
        <f t="shared" si="45"/>
        <v>0.24760809612076071</v>
      </c>
      <c r="Q69" s="13">
        <f t="shared" si="46"/>
        <v>0.11142364325434231</v>
      </c>
      <c r="R69" s="9">
        <f t="shared" si="47"/>
        <v>1.0964919375</v>
      </c>
      <c r="S69" s="14">
        <f t="shared" si="48"/>
        <v>0.1016182969009221</v>
      </c>
      <c r="T69" s="2">
        <v>0.27</v>
      </c>
      <c r="U69" s="15">
        <f t="shared" si="49"/>
        <v>2.743694016324897E-2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0.23467223745921958</v>
      </c>
      <c r="AC69" s="9">
        <f t="shared" si="51"/>
        <v>9.0246250000000003</v>
      </c>
      <c r="AD69" s="1">
        <f t="shared" si="52"/>
        <v>0.45</v>
      </c>
      <c r="AE69" s="16">
        <f t="shared" si="53"/>
        <v>801.45972453889499</v>
      </c>
      <c r="AF69" s="1">
        <f t="shared" si="54"/>
        <v>16973545.996586591</v>
      </c>
      <c r="AG69" s="1">
        <f>SUM(AF58:AF69)</f>
        <v>255019313.10152948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pans="1:78" x14ac:dyDescent="0.15">
      <c r="C70" s="7">
        <v>12</v>
      </c>
      <c r="D70" s="8">
        <v>2.63383898735484</v>
      </c>
      <c r="E70" s="10">
        <f t="shared" si="55"/>
        <v>8.70561687163333</v>
      </c>
      <c r="F70" s="7" t="s">
        <v>73</v>
      </c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0.45956461199999998</v>
      </c>
      <c r="E74" s="7"/>
      <c r="F74" s="7"/>
      <c r="G74" s="1">
        <v>1</v>
      </c>
      <c r="H74" s="9">
        <f t="shared" ref="H74:H85" si="57">E75</f>
        <v>0.45956461199999998</v>
      </c>
      <c r="I74" s="9">
        <f t="shared" ref="I74:I85" si="58">H74+273.15</f>
        <v>273.60956461199999</v>
      </c>
      <c r="J74" s="9">
        <f t="shared" ref="J74:J85" si="59">EXP(($C$16*(I74-$C$14))/($C$17*I74*$C$14))</f>
        <v>1.8501608780544809E-2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9.6434085285955658E-3</v>
      </c>
      <c r="Q74" s="13">
        <f t="shared" ref="Q74:Q85" si="63">P74*$B$76</f>
        <v>2.5072862174348471E-3</v>
      </c>
      <c r="R74" s="9">
        <f t="shared" ref="R74:R85" si="64">L74*$B$76</f>
        <v>0.1355172</v>
      </c>
      <c r="S74" s="14">
        <f t="shared" ref="S74:S85" si="65">Q74/R74</f>
        <v>1.8501608780544809E-2</v>
      </c>
      <c r="T74" s="2">
        <v>0.01</v>
      </c>
      <c r="U74" s="15">
        <f t="shared" ref="U74:U85" si="66">S74*T74</f>
        <v>1.8501608780544808E-4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5.6750160878054484E-3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1.1398296104958201</v>
      </c>
      <c r="AX74" s="1">
        <f t="shared" ref="AX74:AX85" si="73">AW74*10000*AV74*0.67*AU74*AT74</f>
        <v>587.32198033982229</v>
      </c>
    </row>
    <row r="75" spans="1:78" x14ac:dyDescent="0.15">
      <c r="A75" s="1" t="s">
        <v>74</v>
      </c>
      <c r="B75" s="1">
        <v>1</v>
      </c>
      <c r="C75" s="7">
        <v>1</v>
      </c>
      <c r="D75" s="8">
        <v>0.14136925067741901</v>
      </c>
      <c r="E75" s="10">
        <f t="shared" ref="E75:E86" si="74">D74</f>
        <v>0.45956461199999998</v>
      </c>
      <c r="F75" s="7" t="s">
        <v>73</v>
      </c>
      <c r="G75" s="1">
        <v>2</v>
      </c>
      <c r="H75" s="9">
        <f t="shared" si="57"/>
        <v>0.14136925067741901</v>
      </c>
      <c r="I75" s="9">
        <f t="shared" si="58"/>
        <v>273.29136925067741</v>
      </c>
      <c r="J75" s="9">
        <f t="shared" si="59"/>
        <v>1.7750685119285153E-2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1.0327965914714046</v>
      </c>
      <c r="P75" s="9">
        <f t="shared" si="62"/>
        <v>1.8332847087479887E-2</v>
      </c>
      <c r="Q75" s="13">
        <f t="shared" si="63"/>
        <v>4.766540242744771E-3</v>
      </c>
      <c r="R75" s="9">
        <f t="shared" si="64"/>
        <v>0.1355172</v>
      </c>
      <c r="S75" s="14">
        <f t="shared" si="65"/>
        <v>3.5172954006906655E-2</v>
      </c>
      <c r="T75" s="2">
        <v>0.01</v>
      </c>
      <c r="U75" s="15">
        <f t="shared" si="66"/>
        <v>3.5172954006906657E-4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5.8417295400690671E-3</v>
      </c>
      <c r="AU75" s="9">
        <f t="shared" si="70"/>
        <v>52.122000000000007</v>
      </c>
      <c r="AV75" s="1">
        <f t="shared" si="71"/>
        <v>0.26</v>
      </c>
      <c r="AW75" s="1">
        <f t="shared" si="72"/>
        <v>1.1398296104958201</v>
      </c>
      <c r="AX75" s="1">
        <f t="shared" si="73"/>
        <v>604.57558339887919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3.53176284167857</v>
      </c>
      <c r="E76" s="10">
        <f t="shared" si="74"/>
        <v>0.14136925067741901</v>
      </c>
      <c r="F76" s="7" t="s">
        <v>73</v>
      </c>
      <c r="G76" s="1">
        <v>3</v>
      </c>
      <c r="H76" s="9">
        <f t="shared" si="57"/>
        <v>3.53176284167857</v>
      </c>
      <c r="I76" s="9">
        <f t="shared" si="58"/>
        <v>276.68176284167856</v>
      </c>
      <c r="J76" s="9">
        <f t="shared" si="59"/>
        <v>2.746739558231449E-2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1.5356837443839246</v>
      </c>
      <c r="P76" s="9">
        <f t="shared" si="62"/>
        <v>4.2181232896323188E-2</v>
      </c>
      <c r="Q76" s="13">
        <f t="shared" si="63"/>
        <v>1.0967120553044029E-2</v>
      </c>
      <c r="R76" s="9">
        <f t="shared" si="64"/>
        <v>0.1355172</v>
      </c>
      <c r="S76" s="14">
        <f t="shared" si="65"/>
        <v>8.0927886298152771E-2</v>
      </c>
      <c r="T76" s="2">
        <v>0.01</v>
      </c>
      <c r="U76" s="15">
        <f t="shared" si="66"/>
        <v>8.0927886298152768E-4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6.2992788629815276E-3</v>
      </c>
      <c r="AU76" s="9">
        <f t="shared" si="70"/>
        <v>52.122000000000007</v>
      </c>
      <c r="AV76" s="1">
        <f t="shared" si="71"/>
        <v>0.26</v>
      </c>
      <c r="AW76" s="1">
        <f t="shared" si="72"/>
        <v>1.1398296104958201</v>
      </c>
      <c r="AX76" s="1">
        <f t="shared" si="73"/>
        <v>651.92853716645334</v>
      </c>
    </row>
    <row r="77" spans="1:78" x14ac:dyDescent="0.15">
      <c r="C77" s="7">
        <v>3</v>
      </c>
      <c r="D77" s="8">
        <v>10.812976447741899</v>
      </c>
      <c r="E77" s="10">
        <f t="shared" si="74"/>
        <v>3.53176284167857</v>
      </c>
      <c r="F77" s="7" t="s">
        <v>73</v>
      </c>
      <c r="G77" s="1">
        <v>4</v>
      </c>
      <c r="H77" s="9">
        <f t="shared" si="57"/>
        <v>10.812976447741899</v>
      </c>
      <c r="I77" s="9">
        <f t="shared" si="58"/>
        <v>283.96297644774188</v>
      </c>
      <c r="J77" s="9">
        <f t="shared" si="59"/>
        <v>6.7718159708973311E-2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2.0147225114876011</v>
      </c>
      <c r="P77" s="9">
        <f t="shared" si="62"/>
        <v>0.13643330080218119</v>
      </c>
      <c r="Q77" s="13">
        <f t="shared" si="63"/>
        <v>3.5472658208567112E-2</v>
      </c>
      <c r="R77" s="9">
        <f t="shared" si="64"/>
        <v>0.1355172</v>
      </c>
      <c r="S77" s="14">
        <f t="shared" si="65"/>
        <v>0.26175760869149534</v>
      </c>
      <c r="T77" s="2">
        <v>0.01</v>
      </c>
      <c r="U77" s="15">
        <f t="shared" si="66"/>
        <v>2.6175760869149535E-3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1.0607576086914955E-2</v>
      </c>
      <c r="AU77" s="9">
        <f t="shared" si="70"/>
        <v>52.122000000000007</v>
      </c>
      <c r="AV77" s="1">
        <f t="shared" si="71"/>
        <v>0.26</v>
      </c>
      <c r="AW77" s="1">
        <f t="shared" si="72"/>
        <v>1.1398296104958201</v>
      </c>
      <c r="AX77" s="1">
        <f t="shared" si="73"/>
        <v>1097.8052744836227</v>
      </c>
    </row>
    <row r="78" spans="1:78" x14ac:dyDescent="0.15">
      <c r="C78" s="7">
        <v>4</v>
      </c>
      <c r="D78" s="8">
        <v>15.329890736599999</v>
      </c>
      <c r="E78" s="10">
        <f t="shared" si="74"/>
        <v>10.812976447741899</v>
      </c>
      <c r="F78" s="7" t="s">
        <v>73</v>
      </c>
      <c r="G78" s="1">
        <v>5</v>
      </c>
      <c r="H78" s="9">
        <f t="shared" si="57"/>
        <v>15.329890736599999</v>
      </c>
      <c r="I78" s="9">
        <f t="shared" si="58"/>
        <v>288.4798907366</v>
      </c>
      <c r="J78" s="9">
        <f t="shared" si="59"/>
        <v>0.11584328004657463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1.7843747501511489</v>
      </c>
      <c r="O78" s="9">
        <f t="shared" si="75"/>
        <v>0.61513446053427101</v>
      </c>
      <c r="P78" s="9">
        <f t="shared" si="62"/>
        <v>7.125919357797017E-2</v>
      </c>
      <c r="Q78" s="13">
        <f t="shared" si="63"/>
        <v>1.8527390330272245E-2</v>
      </c>
      <c r="R78" s="9">
        <f t="shared" si="64"/>
        <v>0.1355172</v>
      </c>
      <c r="S78" s="14">
        <f t="shared" si="65"/>
        <v>0.1367161535972721</v>
      </c>
      <c r="T78" s="2">
        <v>0.01</v>
      </c>
      <c r="U78" s="15">
        <f t="shared" si="66"/>
        <v>1.3671615359727211E-3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1.131716153597272E-2</v>
      </c>
      <c r="AU78" s="9">
        <f t="shared" si="70"/>
        <v>52.122000000000007</v>
      </c>
      <c r="AV78" s="1">
        <f t="shared" si="71"/>
        <v>0.26</v>
      </c>
      <c r="AW78" s="1">
        <f t="shared" si="72"/>
        <v>1.1398296104958201</v>
      </c>
      <c r="AX78" s="1">
        <f t="shared" si="73"/>
        <v>1171.2420938181895</v>
      </c>
    </row>
    <row r="79" spans="1:78" x14ac:dyDescent="0.15">
      <c r="C79" s="7">
        <v>5</v>
      </c>
      <c r="D79" s="8">
        <v>21.795430596451599</v>
      </c>
      <c r="E79" s="10">
        <f t="shared" si="74"/>
        <v>15.329890736599999</v>
      </c>
      <c r="F79" s="7" t="s">
        <v>75</v>
      </c>
      <c r="G79" s="1">
        <v>6</v>
      </c>
      <c r="H79" s="9">
        <f t="shared" si="57"/>
        <v>21.795430596451599</v>
      </c>
      <c r="I79" s="9">
        <f t="shared" si="58"/>
        <v>294.94543059645156</v>
      </c>
      <c r="J79" s="9">
        <f t="shared" si="59"/>
        <v>0.2427717595898731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1.065095266956301</v>
      </c>
      <c r="P79" s="9">
        <f t="shared" si="62"/>
        <v>0.25857505208982678</v>
      </c>
      <c r="Q79" s="13">
        <f t="shared" si="63"/>
        <v>6.7229513543354963E-2</v>
      </c>
      <c r="R79" s="9">
        <f t="shared" si="64"/>
        <v>0.1355172</v>
      </c>
      <c r="S79" s="14">
        <f t="shared" si="65"/>
        <v>0.49609579849166718</v>
      </c>
      <c r="T79" s="2">
        <v>0.01</v>
      </c>
      <c r="U79" s="15">
        <f t="shared" si="66"/>
        <v>4.9609579849166719E-3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1.4910957984916672E-2</v>
      </c>
      <c r="AU79" s="9">
        <f t="shared" si="70"/>
        <v>52.122000000000007</v>
      </c>
      <c r="AV79" s="1">
        <f t="shared" si="71"/>
        <v>0.26</v>
      </c>
      <c r="AW79" s="1">
        <f t="shared" si="72"/>
        <v>1.1398296104958201</v>
      </c>
      <c r="AX79" s="1">
        <f t="shared" si="73"/>
        <v>1543.1733121045158</v>
      </c>
    </row>
    <row r="80" spans="1:78" x14ac:dyDescent="0.15">
      <c r="C80" s="7">
        <v>6</v>
      </c>
      <c r="D80" s="8">
        <v>25.9471761966667</v>
      </c>
      <c r="E80" s="10">
        <f t="shared" si="74"/>
        <v>21.795430596451599</v>
      </c>
      <c r="F80" s="7" t="s">
        <v>73</v>
      </c>
      <c r="G80" s="1">
        <v>7</v>
      </c>
      <c r="H80" s="9">
        <f t="shared" si="57"/>
        <v>25.9471761966667</v>
      </c>
      <c r="I80" s="9">
        <f t="shared" si="58"/>
        <v>299.09717619666668</v>
      </c>
      <c r="J80" s="9">
        <f t="shared" si="59"/>
        <v>0.3838919879345839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1.3277402148664743</v>
      </c>
      <c r="P80" s="9">
        <f t="shared" si="62"/>
        <v>0.50970883054578242</v>
      </c>
      <c r="Q80" s="13">
        <f t="shared" si="63"/>
        <v>0.13252429594190343</v>
      </c>
      <c r="R80" s="9">
        <f t="shared" si="64"/>
        <v>0.1355172</v>
      </c>
      <c r="S80" s="14">
        <f t="shared" si="65"/>
        <v>0.97791495058858524</v>
      </c>
      <c r="T80" s="2">
        <v>0.01</v>
      </c>
      <c r="U80" s="15">
        <f t="shared" si="66"/>
        <v>9.7791495058858532E-3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2.2229149505885854E-2</v>
      </c>
      <c r="AU80" s="9">
        <f t="shared" si="70"/>
        <v>52.122000000000007</v>
      </c>
      <c r="AV80" s="1">
        <f t="shared" si="71"/>
        <v>0.26</v>
      </c>
      <c r="AW80" s="1">
        <f t="shared" si="72"/>
        <v>1.1398296104958201</v>
      </c>
      <c r="AX80" s="1">
        <f t="shared" si="73"/>
        <v>2300.5517353723562</v>
      </c>
    </row>
    <row r="81" spans="1:53" x14ac:dyDescent="0.15">
      <c r="C81" s="7">
        <v>7</v>
      </c>
      <c r="D81" s="8">
        <v>28.192263306129</v>
      </c>
      <c r="E81" s="10">
        <f t="shared" si="74"/>
        <v>25.9471761966667</v>
      </c>
      <c r="F81" s="7" t="s">
        <v>73</v>
      </c>
      <c r="G81" s="1">
        <v>8</v>
      </c>
      <c r="H81" s="9">
        <f t="shared" si="57"/>
        <v>28.192263306129</v>
      </c>
      <c r="I81" s="9">
        <f t="shared" si="58"/>
        <v>301.34226330612898</v>
      </c>
      <c r="J81" s="9">
        <f t="shared" si="59"/>
        <v>0.48926166578572117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1.3392513843206919</v>
      </c>
      <c r="P81" s="9">
        <f t="shared" si="62"/>
        <v>0.65524436319857482</v>
      </c>
      <c r="Q81" s="13">
        <f t="shared" si="63"/>
        <v>0.17036353443162947</v>
      </c>
      <c r="R81" s="9">
        <f t="shared" si="64"/>
        <v>0.1355172</v>
      </c>
      <c r="S81" s="14">
        <f t="shared" si="65"/>
        <v>1.2571358796642009</v>
      </c>
      <c r="T81" s="2">
        <v>0.01</v>
      </c>
      <c r="U81" s="15">
        <f t="shared" si="66"/>
        <v>1.2571358796642009E-2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2.502135879664201E-2</v>
      </c>
      <c r="AU81" s="9">
        <f t="shared" si="70"/>
        <v>52.122000000000007</v>
      </c>
      <c r="AV81" s="1">
        <f t="shared" si="71"/>
        <v>0.26</v>
      </c>
      <c r="AW81" s="1">
        <f t="shared" si="72"/>
        <v>1.1398296104958201</v>
      </c>
      <c r="AX81" s="1">
        <f t="shared" si="73"/>
        <v>2589.5246413160153</v>
      </c>
    </row>
    <row r="82" spans="1:53" x14ac:dyDescent="0.15">
      <c r="C82" s="7">
        <v>8</v>
      </c>
      <c r="D82" s="8">
        <v>28.251929683548401</v>
      </c>
      <c r="E82" s="10">
        <f t="shared" si="74"/>
        <v>28.192263306129</v>
      </c>
      <c r="F82" s="7" t="s">
        <v>73</v>
      </c>
      <c r="G82" s="1">
        <v>9</v>
      </c>
      <c r="H82" s="9">
        <f t="shared" si="57"/>
        <v>28.251929683548401</v>
      </c>
      <c r="I82" s="9">
        <f t="shared" si="58"/>
        <v>301.40192968354836</v>
      </c>
      <c r="J82" s="9">
        <f t="shared" si="59"/>
        <v>0.49240123645933931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1.2052270211221172</v>
      </c>
      <c r="P82" s="9">
        <f t="shared" si="62"/>
        <v>0.59345527541473675</v>
      </c>
      <c r="Q82" s="13">
        <f t="shared" si="63"/>
        <v>0.15429837160783155</v>
      </c>
      <c r="R82" s="9">
        <f t="shared" si="64"/>
        <v>0.1355172</v>
      </c>
      <c r="S82" s="14">
        <f t="shared" si="65"/>
        <v>1.1385888404411511</v>
      </c>
      <c r="T82" s="2">
        <v>0.01</v>
      </c>
      <c r="U82" s="15">
        <f t="shared" si="66"/>
        <v>1.1385888404411511E-2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2.1335888404411512E-2</v>
      </c>
      <c r="AU82" s="9">
        <f t="shared" si="70"/>
        <v>52.122000000000007</v>
      </c>
      <c r="AV82" s="1">
        <f t="shared" si="71"/>
        <v>0.26</v>
      </c>
      <c r="AW82" s="1">
        <f t="shared" si="72"/>
        <v>1.1398296104958201</v>
      </c>
      <c r="AX82" s="1">
        <f t="shared" si="73"/>
        <v>2208.1058513499693</v>
      </c>
    </row>
    <row r="83" spans="1:53" x14ac:dyDescent="0.15">
      <c r="C83" s="7">
        <v>9</v>
      </c>
      <c r="D83" s="8">
        <v>21.912843602666701</v>
      </c>
      <c r="E83" s="10">
        <f t="shared" si="74"/>
        <v>28.251929683548401</v>
      </c>
      <c r="F83" s="7" t="s">
        <v>73</v>
      </c>
      <c r="G83" s="1">
        <v>10</v>
      </c>
      <c r="H83" s="9">
        <f t="shared" si="57"/>
        <v>21.912843602666701</v>
      </c>
      <c r="I83" s="9">
        <f t="shared" si="58"/>
        <v>295.0628436026667</v>
      </c>
      <c r="J83" s="9">
        <f t="shared" si="59"/>
        <v>0.24598194113979907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1.1329917457073804</v>
      </c>
      <c r="P83" s="9">
        <f t="shared" si="62"/>
        <v>0.27869550890447103</v>
      </c>
      <c r="Q83" s="13">
        <f t="shared" si="63"/>
        <v>7.2460832315162468E-2</v>
      </c>
      <c r="R83" s="9">
        <f t="shared" si="64"/>
        <v>0.1355172</v>
      </c>
      <c r="S83" s="14">
        <f t="shared" si="65"/>
        <v>0.53469841699180964</v>
      </c>
      <c r="T83" s="2">
        <v>0.01</v>
      </c>
      <c r="U83" s="15">
        <f t="shared" si="66"/>
        <v>5.3469841699180969E-3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1.5296984169918097E-2</v>
      </c>
      <c r="AU83" s="9">
        <f t="shared" si="70"/>
        <v>52.122000000000007</v>
      </c>
      <c r="AV83" s="1">
        <f t="shared" si="71"/>
        <v>0.26</v>
      </c>
      <c r="AW83" s="1">
        <f t="shared" si="72"/>
        <v>1.1398296104958201</v>
      </c>
      <c r="AX83" s="1">
        <f t="shared" si="73"/>
        <v>1583.1241527594432</v>
      </c>
    </row>
    <row r="84" spans="1:53" x14ac:dyDescent="0.15">
      <c r="C84" s="7">
        <v>10</v>
      </c>
      <c r="D84" s="8">
        <v>16.4505027393548</v>
      </c>
      <c r="E84" s="10">
        <f t="shared" si="74"/>
        <v>21.912843602666701</v>
      </c>
      <c r="F84" s="7" t="s">
        <v>73</v>
      </c>
      <c r="G84" s="1">
        <v>11</v>
      </c>
      <c r="H84" s="9">
        <f t="shared" si="57"/>
        <v>16.4505027393548</v>
      </c>
      <c r="I84" s="9">
        <f t="shared" si="58"/>
        <v>289.60050273935479</v>
      </c>
      <c r="J84" s="9">
        <f t="shared" si="59"/>
        <v>0.13200531055794704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0.81158142496276386</v>
      </c>
      <c r="O84" s="9">
        <f t="shared" si="75"/>
        <v>0.5639348118401456</v>
      </c>
      <c r="P84" s="9">
        <f t="shared" si="62"/>
        <v>7.444238997139585E-2</v>
      </c>
      <c r="Q84" s="13">
        <f t="shared" si="63"/>
        <v>1.9355021392562923E-2</v>
      </c>
      <c r="R84" s="9">
        <f t="shared" si="64"/>
        <v>0.1355172</v>
      </c>
      <c r="S84" s="14">
        <f t="shared" si="65"/>
        <v>0.14282335668507704</v>
      </c>
      <c r="T84" s="2">
        <v>0.01</v>
      </c>
      <c r="U84" s="15">
        <f t="shared" si="66"/>
        <v>1.4282335668507704E-3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8.8782335668507704E-3</v>
      </c>
      <c r="AU84" s="9">
        <f t="shared" si="70"/>
        <v>52.122000000000007</v>
      </c>
      <c r="AV84" s="1">
        <f t="shared" si="71"/>
        <v>0.26</v>
      </c>
      <c r="AW84" s="1">
        <f t="shared" si="72"/>
        <v>1.1398296104958201</v>
      </c>
      <c r="AX84" s="1">
        <f t="shared" si="73"/>
        <v>918.83117857709919</v>
      </c>
    </row>
    <row r="85" spans="1:53" x14ac:dyDescent="0.15">
      <c r="C85" s="7">
        <v>11</v>
      </c>
      <c r="D85" s="8">
        <v>8.70561687163333</v>
      </c>
      <c r="E85" s="10">
        <f t="shared" si="74"/>
        <v>16.4505027393548</v>
      </c>
      <c r="F85" s="7" t="s">
        <v>75</v>
      </c>
      <c r="G85" s="1">
        <v>12</v>
      </c>
      <c r="H85" s="9">
        <f t="shared" si="57"/>
        <v>8.70561687163333</v>
      </c>
      <c r="I85" s="9">
        <f t="shared" si="58"/>
        <v>281.85561687163329</v>
      </c>
      <c r="J85" s="9">
        <f t="shared" si="59"/>
        <v>5.2404113736693222E-2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1.0107124218687495</v>
      </c>
      <c r="P85" s="9">
        <f t="shared" si="62"/>
        <v>5.2965488710698616E-2</v>
      </c>
      <c r="Q85" s="13">
        <f t="shared" si="63"/>
        <v>1.377102706478164E-2</v>
      </c>
      <c r="R85" s="9">
        <f t="shared" si="64"/>
        <v>0.1355172</v>
      </c>
      <c r="S85" s="14">
        <f t="shared" si="65"/>
        <v>0.1016182969009221</v>
      </c>
      <c r="T85" s="2">
        <v>0.01</v>
      </c>
      <c r="U85" s="15">
        <f t="shared" si="66"/>
        <v>1.016182969009221E-3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8.466182969009221E-3</v>
      </c>
      <c r="AU85" s="9">
        <f t="shared" si="70"/>
        <v>52.122000000000007</v>
      </c>
      <c r="AV85" s="1">
        <f t="shared" si="71"/>
        <v>0.26</v>
      </c>
      <c r="AW85" s="1">
        <f t="shared" si="72"/>
        <v>1.1398296104958201</v>
      </c>
      <c r="AX85" s="1">
        <f t="shared" si="73"/>
        <v>876.18700464347228</v>
      </c>
      <c r="AY85" s="1">
        <f>SUM(AX74:AX85)</f>
        <v>16132.371345329837</v>
      </c>
    </row>
    <row r="86" spans="1:53" x14ac:dyDescent="0.15">
      <c r="C86" s="7">
        <v>12</v>
      </c>
      <c r="D86" s="8">
        <v>2.63383898735484</v>
      </c>
      <c r="E86" s="10">
        <f t="shared" si="74"/>
        <v>8.70561687163333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0.45956461199999998</v>
      </c>
      <c r="E90" s="7"/>
      <c r="F90" s="7"/>
      <c r="G90" s="1">
        <v>1</v>
      </c>
      <c r="H90" s="9">
        <f t="shared" ref="H90:H101" si="76">E91</f>
        <v>0.45956461199999998</v>
      </c>
      <c r="I90" s="9">
        <f t="shared" ref="I90:I101" si="77">H90+273.15</f>
        <v>273.60956461199999</v>
      </c>
      <c r="J90" s="9">
        <f t="shared" ref="J90:J101" si="78">EXP(($C$16*(I90-$C$14))/($C$17*I90*$C$14))</f>
        <v>1.8501608780544809E-2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5.2674080198211069E-3</v>
      </c>
      <c r="Q90" s="13">
        <f t="shared" ref="Q90:Q101" si="82">P90*$B$76</f>
        <v>1.3695260851534878E-3</v>
      </c>
      <c r="R90" s="9">
        <f t="shared" ref="R90:R101" si="83">L90*$B$76</f>
        <v>7.4022000000000004E-2</v>
      </c>
      <c r="S90" s="14">
        <f t="shared" ref="S90:S101" si="84">Q90/R90</f>
        <v>1.8501608780544809E-2</v>
      </c>
      <c r="T90" s="2">
        <v>0.01</v>
      </c>
      <c r="U90" s="15">
        <f t="shared" ref="U90:U101" si="85">S90*T90</f>
        <v>1.8501608780544808E-4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5.6750160878054484E-3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2.605</v>
      </c>
      <c r="AX90" s="1">
        <f t="shared" ref="AX90:AX101" si="92">AW90*10000*AV90*0.67*AU90*AT90</f>
        <v>733.17971790022636</v>
      </c>
      <c r="AZ90" s="1">
        <f t="shared" ref="AZ90:AZ101" si="93">$E$10</f>
        <v>0.41409945563915401</v>
      </c>
      <c r="BA90" s="1">
        <f t="shared" ref="BA90:BA101" si="94">AZ90*10000*AV90*0.67*AU90*AT90</f>
        <v>116.54868409525999</v>
      </c>
    </row>
    <row r="91" spans="1:53" x14ac:dyDescent="0.15">
      <c r="A91" s="1" t="s">
        <v>74</v>
      </c>
      <c r="B91" s="1">
        <v>1</v>
      </c>
      <c r="C91" s="7">
        <v>1</v>
      </c>
      <c r="D91" s="8">
        <v>0.14136925067741901</v>
      </c>
      <c r="E91" s="10">
        <f t="shared" ref="E91:E102" si="95">D90</f>
        <v>0.45956461199999998</v>
      </c>
      <c r="F91" s="7" t="s">
        <v>73</v>
      </c>
      <c r="G91" s="1">
        <v>2</v>
      </c>
      <c r="H91" s="9">
        <f t="shared" si="76"/>
        <v>0.14136925067741901</v>
      </c>
      <c r="I91" s="9">
        <f t="shared" si="77"/>
        <v>273.29136925067741</v>
      </c>
      <c r="J91" s="9">
        <f t="shared" si="78"/>
        <v>1.7750685119285153E-2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0.56413259198017895</v>
      </c>
      <c r="P91" s="9">
        <f t="shared" si="81"/>
        <v>1.0013740005766325E-2</v>
      </c>
      <c r="Q91" s="13">
        <f t="shared" si="82"/>
        <v>2.6035724014992446E-3</v>
      </c>
      <c r="R91" s="9">
        <f t="shared" si="83"/>
        <v>7.4022000000000004E-2</v>
      </c>
      <c r="S91" s="14">
        <f t="shared" si="84"/>
        <v>3.5172954006906655E-2</v>
      </c>
      <c r="T91" s="2">
        <v>0.01</v>
      </c>
      <c r="U91" s="15">
        <f t="shared" si="85"/>
        <v>3.5172954006906657E-4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5.8417295400690671E-3</v>
      </c>
      <c r="AU91" s="9">
        <f t="shared" si="89"/>
        <v>28.47</v>
      </c>
      <c r="AV91" s="1">
        <f t="shared" si="90"/>
        <v>0.26</v>
      </c>
      <c r="AW91" s="1">
        <f t="shared" si="91"/>
        <v>2.605</v>
      </c>
      <c r="AX91" s="1">
        <f t="shared" si="92"/>
        <v>754.71814528256709</v>
      </c>
      <c r="AZ91" s="1">
        <f t="shared" si="93"/>
        <v>0.41409945563915401</v>
      </c>
      <c r="BA91" s="1">
        <f t="shared" si="94"/>
        <v>119.97250407773628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3.53176284167857</v>
      </c>
      <c r="E92" s="10">
        <f t="shared" si="95"/>
        <v>0.14136925067741901</v>
      </c>
      <c r="F92" s="7" t="s">
        <v>73</v>
      </c>
      <c r="G92" s="1">
        <v>3</v>
      </c>
      <c r="H92" s="9">
        <f t="shared" si="76"/>
        <v>3.53176284167857</v>
      </c>
      <c r="I92" s="9">
        <f t="shared" si="77"/>
        <v>276.68176284167856</v>
      </c>
      <c r="J92" s="9">
        <f t="shared" si="78"/>
        <v>2.746739558231449E-2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0.83881885197441264</v>
      </c>
      <c r="P92" s="9">
        <f t="shared" si="81"/>
        <v>2.3040169229084095E-2</v>
      </c>
      <c r="Q92" s="13">
        <f t="shared" si="82"/>
        <v>5.9904439995618645E-3</v>
      </c>
      <c r="R92" s="9">
        <f t="shared" si="83"/>
        <v>7.4022000000000004E-2</v>
      </c>
      <c r="S92" s="14">
        <f t="shared" si="84"/>
        <v>8.0927886298152771E-2</v>
      </c>
      <c r="T92" s="2">
        <v>0.01</v>
      </c>
      <c r="U92" s="15">
        <f t="shared" si="85"/>
        <v>8.0927886298152768E-4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6.2992788629815276E-3</v>
      </c>
      <c r="AU92" s="9">
        <f t="shared" si="89"/>
        <v>28.47</v>
      </c>
      <c r="AV92" s="1">
        <f t="shared" si="90"/>
        <v>0.26</v>
      </c>
      <c r="AW92" s="1">
        <f t="shared" si="91"/>
        <v>2.605</v>
      </c>
      <c r="AX92" s="1">
        <f t="shared" si="92"/>
        <v>813.83090871935292</v>
      </c>
      <c r="AZ92" s="1">
        <f t="shared" si="93"/>
        <v>0.41409945563915401</v>
      </c>
      <c r="BA92" s="1">
        <f t="shared" si="94"/>
        <v>129.36926536775513</v>
      </c>
    </row>
    <row r="93" spans="1:53" x14ac:dyDescent="0.15">
      <c r="C93" s="7">
        <v>3</v>
      </c>
      <c r="D93" s="8">
        <v>10.812976447741899</v>
      </c>
      <c r="E93" s="10">
        <f t="shared" si="95"/>
        <v>3.53176284167857</v>
      </c>
      <c r="F93" s="7" t="s">
        <v>73</v>
      </c>
      <c r="G93" s="1">
        <v>4</v>
      </c>
      <c r="H93" s="9">
        <f t="shared" si="76"/>
        <v>10.812976447741899</v>
      </c>
      <c r="I93" s="9">
        <f t="shared" si="77"/>
        <v>283.96297644774188</v>
      </c>
      <c r="J93" s="9">
        <f t="shared" si="78"/>
        <v>6.7718159708973311E-2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1.1004786827453286</v>
      </c>
      <c r="P93" s="9">
        <f t="shared" si="81"/>
        <v>7.4522391194468726E-2</v>
      </c>
      <c r="Q93" s="13">
        <f t="shared" si="82"/>
        <v>1.9375821710561871E-2</v>
      </c>
      <c r="R93" s="9">
        <f t="shared" si="83"/>
        <v>7.4022000000000004E-2</v>
      </c>
      <c r="S93" s="14">
        <f t="shared" si="84"/>
        <v>0.26175760869149539</v>
      </c>
      <c r="T93" s="2">
        <v>0.01</v>
      </c>
      <c r="U93" s="15">
        <f t="shared" si="85"/>
        <v>2.6175760869149539E-3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1.2567576086914955E-2</v>
      </c>
      <c r="AU93" s="9">
        <f t="shared" si="89"/>
        <v>28.47</v>
      </c>
      <c r="AV93" s="1">
        <f t="shared" si="90"/>
        <v>0.26</v>
      </c>
      <c r="AW93" s="1">
        <f t="shared" si="91"/>
        <v>2.605</v>
      </c>
      <c r="AX93" s="1">
        <f t="shared" si="92"/>
        <v>1623.6591663402917</v>
      </c>
      <c r="AZ93" s="1">
        <f t="shared" si="93"/>
        <v>0.41409945563915401</v>
      </c>
      <c r="BA93" s="1">
        <f t="shared" si="94"/>
        <v>258.10225601728882</v>
      </c>
    </row>
    <row r="94" spans="1:53" x14ac:dyDescent="0.15">
      <c r="C94" s="7">
        <v>4</v>
      </c>
      <c r="D94" s="8">
        <v>15.329890736599999</v>
      </c>
      <c r="E94" s="10">
        <f t="shared" si="95"/>
        <v>10.812976447741899</v>
      </c>
      <c r="F94" s="7" t="s">
        <v>73</v>
      </c>
      <c r="G94" s="1">
        <v>5</v>
      </c>
      <c r="H94" s="9">
        <f t="shared" si="76"/>
        <v>15.329890736599999</v>
      </c>
      <c r="I94" s="9">
        <f t="shared" si="77"/>
        <v>288.4798907366</v>
      </c>
      <c r="J94" s="9">
        <f t="shared" si="78"/>
        <v>0.11584328004657463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0.97465847697331687</v>
      </c>
      <c r="O94" s="9">
        <f t="shared" si="96"/>
        <v>0.33599781457754285</v>
      </c>
      <c r="P94" s="9">
        <f t="shared" si="81"/>
        <v>3.8923088929143354E-2</v>
      </c>
      <c r="Q94" s="13">
        <f t="shared" si="82"/>
        <v>1.0120003121577273E-2</v>
      </c>
      <c r="R94" s="9">
        <f t="shared" si="83"/>
        <v>7.4022000000000004E-2</v>
      </c>
      <c r="S94" s="14">
        <f t="shared" si="84"/>
        <v>0.13671615359727207</v>
      </c>
      <c r="T94" s="2">
        <v>0.01</v>
      </c>
      <c r="U94" s="15">
        <f t="shared" si="85"/>
        <v>1.3671615359727208E-3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1.131716153597272E-2</v>
      </c>
      <c r="AU94" s="9">
        <f t="shared" si="89"/>
        <v>28.47</v>
      </c>
      <c r="AV94" s="1">
        <f t="shared" si="90"/>
        <v>0.26</v>
      </c>
      <c r="AW94" s="1">
        <f t="shared" si="91"/>
        <v>2.605</v>
      </c>
      <c r="AX94" s="1">
        <f t="shared" si="92"/>
        <v>1462.1127365974489</v>
      </c>
      <c r="AZ94" s="1">
        <f t="shared" si="93"/>
        <v>0.41409945563915401</v>
      </c>
      <c r="BA94" s="1">
        <f t="shared" si="94"/>
        <v>232.42229877469379</v>
      </c>
    </row>
    <row r="95" spans="1:53" x14ac:dyDescent="0.15">
      <c r="C95" s="7">
        <v>5</v>
      </c>
      <c r="D95" s="8">
        <v>21.795430596451599</v>
      </c>
      <c r="E95" s="10">
        <f t="shared" si="95"/>
        <v>15.329890736599999</v>
      </c>
      <c r="F95" s="7" t="s">
        <v>75</v>
      </c>
      <c r="G95" s="1">
        <v>6</v>
      </c>
      <c r="H95" s="9">
        <f t="shared" si="76"/>
        <v>21.795430596451599</v>
      </c>
      <c r="I95" s="9">
        <f t="shared" si="77"/>
        <v>294.94543059645156</v>
      </c>
      <c r="J95" s="9">
        <f t="shared" si="78"/>
        <v>0.2427717595898731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0.58177472564839949</v>
      </c>
      <c r="P95" s="9">
        <f t="shared" si="81"/>
        <v>0.14123847383057761</v>
      </c>
      <c r="Q95" s="13">
        <f t="shared" si="82"/>
        <v>3.6722003195950183E-2</v>
      </c>
      <c r="R95" s="9">
        <f t="shared" si="83"/>
        <v>7.4022000000000004E-2</v>
      </c>
      <c r="S95" s="14">
        <f t="shared" si="84"/>
        <v>0.49609579849166707</v>
      </c>
      <c r="T95" s="2">
        <v>0.01</v>
      </c>
      <c r="U95" s="15">
        <f t="shared" si="85"/>
        <v>4.960957984916671E-3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1.4910957984916672E-2</v>
      </c>
      <c r="AU95" s="9">
        <f t="shared" si="89"/>
        <v>28.47</v>
      </c>
      <c r="AV95" s="1">
        <f t="shared" si="90"/>
        <v>0.26</v>
      </c>
      <c r="AW95" s="1">
        <f t="shared" si="91"/>
        <v>2.605</v>
      </c>
      <c r="AX95" s="1">
        <f t="shared" si="92"/>
        <v>1926.4107448955165</v>
      </c>
      <c r="AZ95" s="1">
        <f t="shared" si="93"/>
        <v>0.41409945563915401</v>
      </c>
      <c r="BA95" s="1">
        <f t="shared" si="94"/>
        <v>306.22865289775456</v>
      </c>
    </row>
    <row r="96" spans="1:53" x14ac:dyDescent="0.15">
      <c r="C96" s="7">
        <v>6</v>
      </c>
      <c r="D96" s="8">
        <v>25.9471761966667</v>
      </c>
      <c r="E96" s="10">
        <f t="shared" si="95"/>
        <v>21.795430596451599</v>
      </c>
      <c r="F96" s="7" t="s">
        <v>73</v>
      </c>
      <c r="G96" s="1">
        <v>7</v>
      </c>
      <c r="H96" s="9">
        <f t="shared" si="76"/>
        <v>25.9471761966667</v>
      </c>
      <c r="I96" s="9">
        <f t="shared" si="77"/>
        <v>299.09717619666668</v>
      </c>
      <c r="J96" s="9">
        <f t="shared" si="78"/>
        <v>0.3838919879345839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0.72523625181782192</v>
      </c>
      <c r="P96" s="9">
        <f t="shared" si="81"/>
        <v>0.27841238643257016</v>
      </c>
      <c r="Q96" s="13">
        <f t="shared" si="82"/>
        <v>7.2387220472468247E-2</v>
      </c>
      <c r="R96" s="9">
        <f t="shared" si="83"/>
        <v>7.4022000000000004E-2</v>
      </c>
      <c r="S96" s="14">
        <f t="shared" si="84"/>
        <v>0.97791495058858502</v>
      </c>
      <c r="T96" s="2">
        <v>0.01</v>
      </c>
      <c r="U96" s="15">
        <f t="shared" si="85"/>
        <v>9.7791495058858497E-3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2.4679149505885851E-2</v>
      </c>
      <c r="AU96" s="9">
        <f t="shared" si="89"/>
        <v>28.47</v>
      </c>
      <c r="AV96" s="1">
        <f t="shared" si="90"/>
        <v>0.26</v>
      </c>
      <c r="AW96" s="1">
        <f t="shared" si="91"/>
        <v>2.605</v>
      </c>
      <c r="AX96" s="1">
        <f t="shared" si="92"/>
        <v>3188.4053882462244</v>
      </c>
      <c r="AZ96" s="1">
        <f t="shared" si="93"/>
        <v>0.41409945563915401</v>
      </c>
      <c r="BA96" s="1">
        <f t="shared" si="94"/>
        <v>506.83951463712361</v>
      </c>
    </row>
    <row r="97" spans="3:54" x14ac:dyDescent="0.15">
      <c r="C97" s="7">
        <v>7</v>
      </c>
      <c r="D97" s="8">
        <v>28.192263306129</v>
      </c>
      <c r="E97" s="10">
        <f t="shared" si="95"/>
        <v>25.9471761966667</v>
      </c>
      <c r="F97" s="7" t="s">
        <v>73</v>
      </c>
      <c r="G97" s="1">
        <v>8</v>
      </c>
      <c r="H97" s="9">
        <f t="shared" si="76"/>
        <v>28.192263306129</v>
      </c>
      <c r="I97" s="9">
        <f t="shared" si="77"/>
        <v>301.34226330612898</v>
      </c>
      <c r="J97" s="9">
        <f t="shared" si="78"/>
        <v>0.48926166578572117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0.73152386538525171</v>
      </c>
      <c r="P97" s="9">
        <f t="shared" si="81"/>
        <v>0.3579065849403979</v>
      </c>
      <c r="Q97" s="13">
        <f t="shared" si="82"/>
        <v>9.3055712084503459E-2</v>
      </c>
      <c r="R97" s="9">
        <f t="shared" si="83"/>
        <v>7.4022000000000004E-2</v>
      </c>
      <c r="S97" s="14">
        <f t="shared" si="84"/>
        <v>1.2571358796642005</v>
      </c>
      <c r="T97" s="2">
        <v>0.01</v>
      </c>
      <c r="U97" s="15">
        <f t="shared" si="85"/>
        <v>1.2571358796642005E-2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2.7471358796642004E-2</v>
      </c>
      <c r="AU97" s="9">
        <f t="shared" si="89"/>
        <v>28.47</v>
      </c>
      <c r="AV97" s="1">
        <f t="shared" si="90"/>
        <v>0.26</v>
      </c>
      <c r="AW97" s="1">
        <f t="shared" si="91"/>
        <v>2.605</v>
      </c>
      <c r="AX97" s="1">
        <f t="shared" si="92"/>
        <v>3549.1429065968805</v>
      </c>
      <c r="AZ97" s="1">
        <f t="shared" si="93"/>
        <v>0.41409945563915401</v>
      </c>
      <c r="BA97" s="1">
        <f t="shared" si="94"/>
        <v>564.18354917747911</v>
      </c>
    </row>
    <row r="98" spans="3:54" x14ac:dyDescent="0.15">
      <c r="C98" s="7">
        <v>8</v>
      </c>
      <c r="D98" s="8">
        <v>28.251929683548401</v>
      </c>
      <c r="E98" s="10">
        <f t="shared" si="95"/>
        <v>28.192263306129</v>
      </c>
      <c r="F98" s="7" t="s">
        <v>73</v>
      </c>
      <c r="G98" s="1">
        <v>9</v>
      </c>
      <c r="H98" s="9">
        <f t="shared" si="76"/>
        <v>28.251929683548401</v>
      </c>
      <c r="I98" s="9">
        <f t="shared" si="77"/>
        <v>301.40192968354836</v>
      </c>
      <c r="J98" s="9">
        <f t="shared" si="78"/>
        <v>0.49240123645933931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0.65831728044485383</v>
      </c>
      <c r="P98" s="9">
        <f t="shared" si="81"/>
        <v>0.32415624287359568</v>
      </c>
      <c r="Q98" s="13">
        <f t="shared" si="82"/>
        <v>8.4280623147134873E-2</v>
      </c>
      <c r="R98" s="9">
        <f t="shared" si="83"/>
        <v>7.4022000000000004E-2</v>
      </c>
      <c r="S98" s="14">
        <f t="shared" si="84"/>
        <v>1.1385888404411508</v>
      </c>
      <c r="T98" s="2">
        <v>0.01</v>
      </c>
      <c r="U98" s="15">
        <f t="shared" si="85"/>
        <v>1.1385888404411508E-2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2.1335888404411509E-2</v>
      </c>
      <c r="AU98" s="9">
        <f t="shared" si="89"/>
        <v>28.47</v>
      </c>
      <c r="AV98" s="1">
        <f t="shared" si="90"/>
        <v>0.26</v>
      </c>
      <c r="AW98" s="1">
        <f t="shared" si="91"/>
        <v>2.605</v>
      </c>
      <c r="AX98" s="1">
        <f t="shared" si="92"/>
        <v>2756.4751182135183</v>
      </c>
      <c r="AZ98" s="1">
        <f t="shared" si="93"/>
        <v>0.41409945563915401</v>
      </c>
      <c r="BA98" s="1">
        <f t="shared" si="94"/>
        <v>438.17844373707896</v>
      </c>
    </row>
    <row r="99" spans="3:54" x14ac:dyDescent="0.15">
      <c r="C99" s="7">
        <v>9</v>
      </c>
      <c r="D99" s="8">
        <v>21.912843602666701</v>
      </c>
      <c r="E99" s="10">
        <f t="shared" si="95"/>
        <v>28.251929683548401</v>
      </c>
      <c r="F99" s="7" t="s">
        <v>73</v>
      </c>
      <c r="G99" s="1">
        <v>10</v>
      </c>
      <c r="H99" s="9">
        <f t="shared" si="76"/>
        <v>21.912843602666701</v>
      </c>
      <c r="I99" s="9">
        <f t="shared" si="77"/>
        <v>295.0628436026667</v>
      </c>
      <c r="J99" s="9">
        <f t="shared" si="78"/>
        <v>0.24598194113979907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0.6188610375712581</v>
      </c>
      <c r="P99" s="9">
        <f t="shared" si="81"/>
        <v>0.15222863931756819</v>
      </c>
      <c r="Q99" s="13">
        <f t="shared" si="82"/>
        <v>3.9579446222567732E-2</v>
      </c>
      <c r="R99" s="9">
        <f t="shared" si="83"/>
        <v>7.4022000000000004E-2</v>
      </c>
      <c r="S99" s="14">
        <f t="shared" si="84"/>
        <v>0.53469841699180964</v>
      </c>
      <c r="T99" s="2">
        <v>0.01</v>
      </c>
      <c r="U99" s="15">
        <f t="shared" si="85"/>
        <v>5.3469841699180969E-3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1.5296984169918097E-2</v>
      </c>
      <c r="AU99" s="9">
        <f t="shared" si="89"/>
        <v>28.47</v>
      </c>
      <c r="AV99" s="1">
        <f t="shared" si="90"/>
        <v>0.26</v>
      </c>
      <c r="AW99" s="1">
        <f t="shared" si="91"/>
        <v>2.605</v>
      </c>
      <c r="AX99" s="1">
        <f t="shared" si="92"/>
        <v>1976.2831267605859</v>
      </c>
      <c r="AZ99" s="1">
        <f t="shared" si="93"/>
        <v>0.41409945563915401</v>
      </c>
      <c r="BA99" s="1">
        <f t="shared" si="94"/>
        <v>314.15653243009746</v>
      </c>
    </row>
    <row r="100" spans="3:54" x14ac:dyDescent="0.15">
      <c r="C100" s="7">
        <v>10</v>
      </c>
      <c r="D100" s="8">
        <v>16.4505027393548</v>
      </c>
      <c r="E100" s="10">
        <f t="shared" si="95"/>
        <v>21.912843602666701</v>
      </c>
      <c r="F100" s="7" t="s">
        <v>73</v>
      </c>
      <c r="G100" s="1">
        <v>11</v>
      </c>
      <c r="H100" s="9">
        <f t="shared" si="76"/>
        <v>16.4505027393548</v>
      </c>
      <c r="I100" s="9">
        <f t="shared" si="77"/>
        <v>289.60050273935479</v>
      </c>
      <c r="J100" s="9">
        <f t="shared" si="78"/>
        <v>0.13200531055794704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0.44330077834100545</v>
      </c>
      <c r="O100" s="9">
        <f t="shared" si="96"/>
        <v>0.30803161991268446</v>
      </c>
      <c r="P100" s="9">
        <f t="shared" si="81"/>
        <v>4.0661809648241412E-2</v>
      </c>
      <c r="Q100" s="13">
        <f t="shared" si="82"/>
        <v>1.0572070508542768E-2</v>
      </c>
      <c r="R100" s="9">
        <f t="shared" si="83"/>
        <v>7.4022000000000004E-2</v>
      </c>
      <c r="S100" s="14">
        <f t="shared" si="84"/>
        <v>0.14282335668507698</v>
      </c>
      <c r="T100" s="2">
        <v>0.01</v>
      </c>
      <c r="U100" s="15">
        <f t="shared" si="85"/>
        <v>1.4282335668507698E-3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6.9182335668507696E-3</v>
      </c>
      <c r="AU100" s="9">
        <f t="shared" si="89"/>
        <v>28.47</v>
      </c>
      <c r="AV100" s="1">
        <f t="shared" si="90"/>
        <v>0.26</v>
      </c>
      <c r="AW100" s="1">
        <f t="shared" si="91"/>
        <v>2.605</v>
      </c>
      <c r="AX100" s="1">
        <f t="shared" si="92"/>
        <v>893.79632699385115</v>
      </c>
      <c r="AZ100" s="1">
        <f t="shared" si="93"/>
        <v>0.41409945563915401</v>
      </c>
      <c r="BA100" s="1">
        <f t="shared" si="94"/>
        <v>142.08083395793821</v>
      </c>
    </row>
    <row r="101" spans="3:54" x14ac:dyDescent="0.15">
      <c r="C101" s="7">
        <v>11</v>
      </c>
      <c r="D101" s="8">
        <v>8.70561687163333</v>
      </c>
      <c r="E101" s="10">
        <f t="shared" si="95"/>
        <v>16.4505027393548</v>
      </c>
      <c r="F101" s="7" t="s">
        <v>75</v>
      </c>
      <c r="G101" s="1">
        <v>12</v>
      </c>
      <c r="H101" s="9">
        <f t="shared" si="76"/>
        <v>8.70561687163333</v>
      </c>
      <c r="I101" s="9">
        <f t="shared" si="77"/>
        <v>281.85561687163329</v>
      </c>
      <c r="J101" s="9">
        <f t="shared" si="78"/>
        <v>5.2404113736693222E-2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0.55206981026444302</v>
      </c>
      <c r="P101" s="9">
        <f t="shared" si="81"/>
        <v>2.8930729127692519E-2</v>
      </c>
      <c r="Q101" s="13">
        <f t="shared" si="82"/>
        <v>7.5219895732000549E-3</v>
      </c>
      <c r="R101" s="9">
        <f t="shared" si="83"/>
        <v>7.4022000000000004E-2</v>
      </c>
      <c r="S101" s="14">
        <f t="shared" si="84"/>
        <v>0.10161829690092208</v>
      </c>
      <c r="T101" s="2">
        <v>0.01</v>
      </c>
      <c r="U101" s="15">
        <f t="shared" si="85"/>
        <v>1.0161829690092208E-3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6.5061829690092211E-3</v>
      </c>
      <c r="AU101" s="9">
        <f t="shared" si="89"/>
        <v>28.47</v>
      </c>
      <c r="AV101" s="1">
        <f t="shared" si="90"/>
        <v>0.26</v>
      </c>
      <c r="AW101" s="1">
        <f t="shared" si="91"/>
        <v>2.605</v>
      </c>
      <c r="AX101" s="1">
        <f t="shared" si="92"/>
        <v>840.56173938884717</v>
      </c>
      <c r="AY101" s="1">
        <f>SUM(AX90:AX101)</f>
        <v>20518.576025935312</v>
      </c>
      <c r="AZ101" s="1">
        <f t="shared" si="93"/>
        <v>0.41409945563915401</v>
      </c>
      <c r="BA101" s="1">
        <f t="shared" si="94"/>
        <v>133.61848702956701</v>
      </c>
      <c r="BB101" s="1">
        <f>SUM(BA90:BA101)</f>
        <v>3261.7010221997721</v>
      </c>
    </row>
    <row r="102" spans="3:54" x14ac:dyDescent="0.15">
      <c r="C102" s="7">
        <v>12</v>
      </c>
      <c r="D102" s="8">
        <v>2.63383898735484</v>
      </c>
      <c r="E102" s="10">
        <f t="shared" si="95"/>
        <v>8.70561687163333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Z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75" style="1" customWidth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/>
      <c r="B2" s="3" t="s">
        <v>10</v>
      </c>
      <c r="C2" s="2"/>
      <c r="D2" s="2"/>
      <c r="E2" s="34">
        <v>309.83300000000003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/>
      <c r="B5" s="3" t="s">
        <v>15</v>
      </c>
      <c r="C5" s="2"/>
      <c r="D5" s="2"/>
      <c r="E5" s="34">
        <v>855.52594520547905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6500.4247544054897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2">
        <v>0.61399999999999999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0.55200000000000005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0.18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AV38+AV53+AG69+AY85+AY101+BB101</f>
        <v>173607840.09381047</v>
      </c>
      <c r="J14" s="6" t="s">
        <v>21</v>
      </c>
      <c r="K14" s="6">
        <f>I14/(10000*1000)</f>
        <v>17.360784009381046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91403384.411223397</v>
      </c>
      <c r="J15" s="6" t="s">
        <v>21</v>
      </c>
      <c r="K15" s="6">
        <f>I15/(10000*1000)</f>
        <v>9.1403384411223403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17.360784009381046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8">
        <v>3.14369411216129</v>
      </c>
      <c r="E27" s="7"/>
      <c r="F27" s="7"/>
      <c r="G27" s="1">
        <v>1</v>
      </c>
      <c r="H27" s="9">
        <f t="shared" ref="H27:H38" si="0">E28</f>
        <v>3.14369411216129</v>
      </c>
      <c r="I27" s="9">
        <f t="shared" ref="I27:I38" si="1">H27+273.15</f>
        <v>276.29369411216129</v>
      </c>
      <c r="J27" s="9">
        <f t="shared" ref="J27:J38" si="2">EXP(($C$16*(I27-$C$14))/($C$17*I27*$C$14))</f>
        <v>2.6142744658195681E-2</v>
      </c>
      <c r="K27" s="9">
        <f t="shared" ref="K27:K38" si="3">$B$27/12</f>
        <v>108.81258333333334</v>
      </c>
      <c r="L27" s="9">
        <f t="shared" ref="L27:L38" si="4">K27*$B$28/100</f>
        <v>1.0881258333333335</v>
      </c>
      <c r="M27" s="1" t="s">
        <v>73</v>
      </c>
      <c r="O27" s="9">
        <f>L27</f>
        <v>1.0881258333333335</v>
      </c>
      <c r="P27" s="9">
        <f t="shared" ref="P27:P38" si="5">O27*J27</f>
        <v>2.8446595816819728E-2</v>
      </c>
      <c r="Q27" s="13">
        <f t="shared" ref="Q27:Q38" si="6">P27*$B$29</f>
        <v>3.4135914980183671E-3</v>
      </c>
      <c r="R27" s="9">
        <f t="shared" ref="R27:R38" si="7">L27*$B$29</f>
        <v>0.1305751</v>
      </c>
      <c r="S27" s="14">
        <f t="shared" ref="S27:S38" si="8">Q27/R27</f>
        <v>2.6142744658195684E-2</v>
      </c>
      <c r="T27" s="2">
        <v>0.01</v>
      </c>
      <c r="U27" s="15">
        <f t="shared" ref="U27:U38" si="9">S27*T27</f>
        <v>2.6142744658195686E-4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2.2161427446581956E-2</v>
      </c>
      <c r="AR27" s="9">
        <f t="shared" ref="AR27:AR38" si="15">$B$27/12</f>
        <v>108.81258333333334</v>
      </c>
      <c r="AS27" s="1">
        <f t="shared" ref="AS27:AS38" si="16">$B$29</f>
        <v>0.12</v>
      </c>
      <c r="AT27" s="1">
        <f>$E$2/12</f>
        <v>25.819416666666669</v>
      </c>
      <c r="AU27" s="1">
        <f t="shared" ref="AU27:AU38" si="17">AT27*10000*AS27*0.67*AR27*AQ27</f>
        <v>50058.672261416083</v>
      </c>
    </row>
    <row r="28" spans="1:47" x14ac:dyDescent="0.15">
      <c r="A28" s="1" t="s">
        <v>74</v>
      </c>
      <c r="B28" s="1">
        <v>1</v>
      </c>
      <c r="C28" s="7">
        <v>1</v>
      </c>
      <c r="D28" s="8">
        <v>3.1644606781935498</v>
      </c>
      <c r="E28" s="10">
        <f t="shared" ref="E28:E39" si="18">D27</f>
        <v>3.14369411216129</v>
      </c>
      <c r="F28" s="7" t="s">
        <v>73</v>
      </c>
      <c r="G28" s="1">
        <v>2</v>
      </c>
      <c r="H28" s="9">
        <f t="shared" si="0"/>
        <v>3.1644606781935498</v>
      </c>
      <c r="I28" s="9">
        <f t="shared" si="1"/>
        <v>276.31446067819354</v>
      </c>
      <c r="J28" s="9">
        <f t="shared" si="2"/>
        <v>2.6212076429401328E-2</v>
      </c>
      <c r="K28" s="9">
        <f t="shared" si="3"/>
        <v>108.81258333333334</v>
      </c>
      <c r="L28" s="9">
        <f t="shared" si="4"/>
        <v>1.0881258333333335</v>
      </c>
      <c r="M28" s="1" t="s">
        <v>73</v>
      </c>
      <c r="O28" s="9">
        <f t="shared" ref="O28:O38" si="19">L28+O27-P27-N28</f>
        <v>2.1478050708498473</v>
      </c>
      <c r="P28" s="9">
        <f t="shared" si="5"/>
        <v>5.6298430672571932E-2</v>
      </c>
      <c r="Q28" s="13">
        <f t="shared" si="6"/>
        <v>6.7558116807086314E-3</v>
      </c>
      <c r="R28" s="9">
        <f t="shared" si="7"/>
        <v>0.1305751</v>
      </c>
      <c r="S28" s="14">
        <f t="shared" si="8"/>
        <v>5.1738897237747716E-2</v>
      </c>
      <c r="T28" s="2">
        <v>0.01</v>
      </c>
      <c r="U28" s="15">
        <f t="shared" si="9"/>
        <v>5.1738897237747718E-4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2.2417388972377477E-2</v>
      </c>
      <c r="AR28" s="9">
        <f t="shared" si="15"/>
        <v>108.81258333333334</v>
      </c>
      <c r="AS28" s="1">
        <f t="shared" si="16"/>
        <v>0.12</v>
      </c>
      <c r="AT28" s="1">
        <f t="shared" ref="AT28:AT38" si="20">$E$2/12</f>
        <v>25.819416666666669</v>
      </c>
      <c r="AU28" s="1">
        <f t="shared" si="17"/>
        <v>50636.843237189853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5.39828313628571</v>
      </c>
      <c r="E29" s="10">
        <f t="shared" si="18"/>
        <v>3.1644606781935498</v>
      </c>
      <c r="F29" s="7" t="s">
        <v>73</v>
      </c>
      <c r="G29" s="1">
        <v>3</v>
      </c>
      <c r="H29" s="9">
        <f t="shared" si="0"/>
        <v>5.39828313628571</v>
      </c>
      <c r="I29" s="9">
        <f t="shared" si="1"/>
        <v>278.5482831362857</v>
      </c>
      <c r="J29" s="9">
        <f t="shared" si="2"/>
        <v>3.4772002345683853E-2</v>
      </c>
      <c r="K29" s="9">
        <f t="shared" si="3"/>
        <v>108.81258333333334</v>
      </c>
      <c r="L29" s="9">
        <f t="shared" si="4"/>
        <v>1.0881258333333335</v>
      </c>
      <c r="M29" s="1" t="s">
        <v>73</v>
      </c>
      <c r="O29" s="9">
        <f t="shared" si="19"/>
        <v>3.1796324735106087</v>
      </c>
      <c r="P29" s="9">
        <f t="shared" si="5"/>
        <v>0.11056218782732344</v>
      </c>
      <c r="Q29" s="13">
        <f t="shared" si="6"/>
        <v>1.3267462539278812E-2</v>
      </c>
      <c r="R29" s="9">
        <f t="shared" si="7"/>
        <v>0.1305751</v>
      </c>
      <c r="S29" s="14">
        <f t="shared" si="8"/>
        <v>0.10160790640236012</v>
      </c>
      <c r="T29" s="2">
        <v>0.01</v>
      </c>
      <c r="U29" s="15">
        <f t="shared" si="9"/>
        <v>1.0160790640236011E-3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2.2916079064023601E-2</v>
      </c>
      <c r="AR29" s="9">
        <f t="shared" si="15"/>
        <v>108.81258333333334</v>
      </c>
      <c r="AS29" s="1">
        <f t="shared" si="16"/>
        <v>0.12</v>
      </c>
      <c r="AT29" s="1">
        <f t="shared" si="20"/>
        <v>25.819416666666669</v>
      </c>
      <c r="AU29" s="1">
        <f t="shared" si="17"/>
        <v>51763.294316115236</v>
      </c>
    </row>
    <row r="30" spans="1:47" x14ac:dyDescent="0.15">
      <c r="C30" s="7">
        <v>3</v>
      </c>
      <c r="D30" s="8">
        <v>12.0327224404516</v>
      </c>
      <c r="E30" s="10">
        <f t="shared" si="18"/>
        <v>5.39828313628571</v>
      </c>
      <c r="F30" s="7" t="s">
        <v>73</v>
      </c>
      <c r="G30" s="1">
        <v>4</v>
      </c>
      <c r="H30" s="9">
        <f t="shared" si="0"/>
        <v>12.0327224404516</v>
      </c>
      <c r="I30" s="9">
        <f t="shared" si="1"/>
        <v>285.18272244045158</v>
      </c>
      <c r="J30" s="9">
        <f t="shared" si="2"/>
        <v>7.8414629954466561E-2</v>
      </c>
      <c r="K30" s="9">
        <f t="shared" si="3"/>
        <v>108.81258333333334</v>
      </c>
      <c r="L30" s="9">
        <f t="shared" si="4"/>
        <v>1.0881258333333335</v>
      </c>
      <c r="M30" s="1" t="s">
        <v>73</v>
      </c>
      <c r="O30" s="9">
        <f t="shared" si="19"/>
        <v>4.1571961190166187</v>
      </c>
      <c r="P30" s="9">
        <f t="shared" si="5"/>
        <v>0.32598499532083269</v>
      </c>
      <c r="Q30" s="13">
        <f t="shared" si="6"/>
        <v>3.9118199438499923E-2</v>
      </c>
      <c r="R30" s="9">
        <f t="shared" si="7"/>
        <v>0.1305751</v>
      </c>
      <c r="S30" s="14">
        <f t="shared" si="8"/>
        <v>0.29958391330736045</v>
      </c>
      <c r="T30" s="2">
        <v>0.01</v>
      </c>
      <c r="U30" s="15">
        <f t="shared" si="9"/>
        <v>2.9958391330736044E-3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3.2445839133073598E-2</v>
      </c>
      <c r="AR30" s="9">
        <f t="shared" si="15"/>
        <v>108.81258333333334</v>
      </c>
      <c r="AS30" s="1">
        <f t="shared" si="16"/>
        <v>0.12</v>
      </c>
      <c r="AT30" s="1">
        <f t="shared" si="20"/>
        <v>25.819416666666669</v>
      </c>
      <c r="AU30" s="1">
        <f t="shared" si="17"/>
        <v>73289.305543342416</v>
      </c>
    </row>
    <row r="31" spans="1:47" x14ac:dyDescent="0.15">
      <c r="C31" s="7">
        <v>4</v>
      </c>
      <c r="D31" s="8">
        <v>16.0424098670333</v>
      </c>
      <c r="E31" s="10">
        <f t="shared" si="18"/>
        <v>12.0327224404516</v>
      </c>
      <c r="F31" s="7" t="s">
        <v>73</v>
      </c>
      <c r="G31" s="1">
        <v>5</v>
      </c>
      <c r="H31" s="9">
        <f t="shared" si="0"/>
        <v>16.0424098670333</v>
      </c>
      <c r="I31" s="9">
        <f t="shared" si="1"/>
        <v>289.19240986703329</v>
      </c>
      <c r="J31" s="9">
        <f t="shared" si="2"/>
        <v>0.1258885961747597</v>
      </c>
      <c r="K31" s="9">
        <f t="shared" si="3"/>
        <v>108.81258333333334</v>
      </c>
      <c r="L31" s="9">
        <f t="shared" si="4"/>
        <v>1.0881258333333335</v>
      </c>
      <c r="M31" s="1" t="s">
        <v>75</v>
      </c>
      <c r="N31" s="9">
        <f>(O30-P30)*C22/100</f>
        <v>3.6396505675109965</v>
      </c>
      <c r="O31" s="9">
        <f t="shared" si="19"/>
        <v>1.279686389518123</v>
      </c>
      <c r="P31" s="9">
        <f t="shared" si="5"/>
        <v>0.16109792312038324</v>
      </c>
      <c r="Q31" s="13">
        <f t="shared" si="6"/>
        <v>1.9331750774445988E-2</v>
      </c>
      <c r="R31" s="9">
        <f t="shared" si="7"/>
        <v>0.1305751</v>
      </c>
      <c r="S31" s="14">
        <f t="shared" si="8"/>
        <v>0.1480508211324057</v>
      </c>
      <c r="T31" s="2">
        <v>0.01</v>
      </c>
      <c r="U31" s="15">
        <f t="shared" si="9"/>
        <v>1.4805082113240569E-3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3.0930508211324054E-2</v>
      </c>
      <c r="AR31" s="9">
        <f t="shared" si="15"/>
        <v>108.81258333333334</v>
      </c>
      <c r="AS31" s="1">
        <f t="shared" si="16"/>
        <v>0.12</v>
      </c>
      <c r="AT31" s="1">
        <f t="shared" si="20"/>
        <v>25.819416666666669</v>
      </c>
      <c r="AU31" s="1">
        <f t="shared" si="17"/>
        <v>69866.445975189941</v>
      </c>
    </row>
    <row r="32" spans="1:47" x14ac:dyDescent="0.15">
      <c r="C32" s="7">
        <v>5</v>
      </c>
      <c r="D32" s="8">
        <v>21.122036777096799</v>
      </c>
      <c r="E32" s="10">
        <f t="shared" si="18"/>
        <v>16.0424098670333</v>
      </c>
      <c r="F32" s="7" t="s">
        <v>75</v>
      </c>
      <c r="G32" s="1">
        <v>6</v>
      </c>
      <c r="H32" s="9">
        <f t="shared" si="0"/>
        <v>21.122036777096799</v>
      </c>
      <c r="I32" s="9">
        <f t="shared" si="1"/>
        <v>294.27203677709679</v>
      </c>
      <c r="J32" s="9">
        <f t="shared" si="2"/>
        <v>0.22510765216205719</v>
      </c>
      <c r="K32" s="9">
        <f t="shared" si="3"/>
        <v>108.81258333333334</v>
      </c>
      <c r="L32" s="9">
        <f t="shared" si="4"/>
        <v>1.0881258333333335</v>
      </c>
      <c r="M32" s="1" t="s">
        <v>73</v>
      </c>
      <c r="O32" s="9">
        <f t="shared" si="19"/>
        <v>2.2067142997310731</v>
      </c>
      <c r="P32" s="9">
        <f t="shared" si="5"/>
        <v>0.49674827500490004</v>
      </c>
      <c r="Q32" s="13">
        <f t="shared" si="6"/>
        <v>5.9609793000588003E-2</v>
      </c>
      <c r="R32" s="9">
        <f t="shared" si="7"/>
        <v>0.1305751</v>
      </c>
      <c r="S32" s="14">
        <f t="shared" si="8"/>
        <v>0.45651730690298536</v>
      </c>
      <c r="T32" s="2">
        <v>0.01</v>
      </c>
      <c r="U32" s="15">
        <f t="shared" si="9"/>
        <v>4.5651730690298535E-3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3.4015173069029847E-2</v>
      </c>
      <c r="AR32" s="9">
        <f t="shared" si="15"/>
        <v>108.81258333333334</v>
      </c>
      <c r="AS32" s="1">
        <f t="shared" si="16"/>
        <v>0.12</v>
      </c>
      <c r="AT32" s="1">
        <f t="shared" si="20"/>
        <v>25.819416666666669</v>
      </c>
      <c r="AU32" s="1">
        <f t="shared" si="17"/>
        <v>76834.1481920441</v>
      </c>
    </row>
    <row r="33" spans="1:48" x14ac:dyDescent="0.15">
      <c r="C33" s="7">
        <v>6</v>
      </c>
      <c r="D33" s="8">
        <v>25.036764354999999</v>
      </c>
      <c r="E33" s="10">
        <f t="shared" si="18"/>
        <v>21.122036777096799</v>
      </c>
      <c r="F33" s="7" t="s">
        <v>73</v>
      </c>
      <c r="G33" s="1">
        <v>7</v>
      </c>
      <c r="H33" s="9">
        <f t="shared" si="0"/>
        <v>25.036764354999999</v>
      </c>
      <c r="I33" s="9">
        <f t="shared" si="1"/>
        <v>298.18676435499998</v>
      </c>
      <c r="J33" s="9">
        <f t="shared" si="2"/>
        <v>0.34757097027635758</v>
      </c>
      <c r="K33" s="9">
        <f t="shared" si="3"/>
        <v>108.81258333333334</v>
      </c>
      <c r="L33" s="9">
        <f t="shared" si="4"/>
        <v>1.0881258333333335</v>
      </c>
      <c r="M33" s="1" t="s">
        <v>73</v>
      </c>
      <c r="O33" s="9">
        <f t="shared" si="19"/>
        <v>2.7980918580595064</v>
      </c>
      <c r="P33" s="9">
        <f t="shared" si="5"/>
        <v>0.97253550202811889</v>
      </c>
      <c r="Q33" s="13">
        <f t="shared" si="6"/>
        <v>0.11670426024337427</v>
      </c>
      <c r="R33" s="9">
        <f t="shared" si="7"/>
        <v>0.1305751</v>
      </c>
      <c r="S33" s="14">
        <f t="shared" si="8"/>
        <v>0.8937711726307257</v>
      </c>
      <c r="T33" s="2">
        <v>0.01</v>
      </c>
      <c r="U33" s="15">
        <f t="shared" si="9"/>
        <v>8.9377117263072566E-3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4.3837711726307259E-2</v>
      </c>
      <c r="AR33" s="9">
        <f t="shared" si="15"/>
        <v>108.81258333333334</v>
      </c>
      <c r="AS33" s="1">
        <f t="shared" si="16"/>
        <v>0.12</v>
      </c>
      <c r="AT33" s="1">
        <f t="shared" si="20"/>
        <v>25.819416666666669</v>
      </c>
      <c r="AU33" s="1">
        <f t="shared" si="17"/>
        <v>99021.493506552593</v>
      </c>
    </row>
    <row r="34" spans="1:48" x14ac:dyDescent="0.15">
      <c r="C34" s="7">
        <v>7</v>
      </c>
      <c r="D34" s="8">
        <v>28.346428264516099</v>
      </c>
      <c r="E34" s="10">
        <f t="shared" si="18"/>
        <v>25.036764354999999</v>
      </c>
      <c r="F34" s="7" t="s">
        <v>73</v>
      </c>
      <c r="G34" s="1">
        <v>8</v>
      </c>
      <c r="H34" s="9">
        <f t="shared" si="0"/>
        <v>28.346428264516099</v>
      </c>
      <c r="I34" s="9">
        <f t="shared" si="1"/>
        <v>301.49642826451606</v>
      </c>
      <c r="J34" s="9">
        <f t="shared" si="2"/>
        <v>0.49741233043728594</v>
      </c>
      <c r="K34" s="9">
        <f t="shared" si="3"/>
        <v>108.81258333333334</v>
      </c>
      <c r="L34" s="9">
        <f t="shared" si="4"/>
        <v>1.0881258333333335</v>
      </c>
      <c r="M34" s="1" t="s">
        <v>73</v>
      </c>
      <c r="O34" s="9">
        <f t="shared" si="19"/>
        <v>2.9136821893647213</v>
      </c>
      <c r="P34" s="9">
        <f t="shared" si="5"/>
        <v>1.4493014479655195</v>
      </c>
      <c r="Q34" s="13">
        <f t="shared" si="6"/>
        <v>0.17391617375586232</v>
      </c>
      <c r="R34" s="9">
        <f t="shared" si="7"/>
        <v>0.1305751</v>
      </c>
      <c r="S34" s="14">
        <f t="shared" si="8"/>
        <v>1.3319244921570983</v>
      </c>
      <c r="T34" s="2">
        <v>0.01</v>
      </c>
      <c r="U34" s="15">
        <f t="shared" si="9"/>
        <v>1.3319244921570984E-2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4.8219244921570981E-2</v>
      </c>
      <c r="AR34" s="9">
        <f t="shared" si="15"/>
        <v>108.81258333333334</v>
      </c>
      <c r="AS34" s="1">
        <f t="shared" si="16"/>
        <v>0.12</v>
      </c>
      <c r="AT34" s="1">
        <f t="shared" si="20"/>
        <v>25.819416666666669</v>
      </c>
      <c r="AU34" s="1">
        <f t="shared" si="17"/>
        <v>108918.58766950329</v>
      </c>
    </row>
    <row r="35" spans="1:48" x14ac:dyDescent="0.15">
      <c r="C35" s="7">
        <v>8</v>
      </c>
      <c r="D35" s="8">
        <v>27.987680916774199</v>
      </c>
      <c r="E35" s="10">
        <f t="shared" si="18"/>
        <v>28.346428264516099</v>
      </c>
      <c r="F35" s="7" t="s">
        <v>73</v>
      </c>
      <c r="G35" s="1">
        <v>9</v>
      </c>
      <c r="H35" s="9">
        <f t="shared" si="0"/>
        <v>27.987680916774199</v>
      </c>
      <c r="I35" s="9">
        <f t="shared" si="1"/>
        <v>301.13768091677417</v>
      </c>
      <c r="J35" s="9">
        <f t="shared" si="2"/>
        <v>0.47863878950040251</v>
      </c>
      <c r="K35" s="9">
        <f t="shared" si="3"/>
        <v>108.81258333333334</v>
      </c>
      <c r="L35" s="9">
        <f t="shared" si="4"/>
        <v>1.0881258333333335</v>
      </c>
      <c r="M35" s="1" t="s">
        <v>73</v>
      </c>
      <c r="O35" s="9">
        <f t="shared" si="19"/>
        <v>2.5525065747325351</v>
      </c>
      <c r="P35" s="9">
        <f t="shared" si="5"/>
        <v>1.2217286571217993</v>
      </c>
      <c r="Q35" s="13">
        <f t="shared" si="6"/>
        <v>0.14660743885461591</v>
      </c>
      <c r="R35" s="9">
        <f t="shared" si="7"/>
        <v>0.1305751</v>
      </c>
      <c r="S35" s="14">
        <f t="shared" si="8"/>
        <v>1.1227825125511366</v>
      </c>
      <c r="T35" s="2">
        <v>0.01</v>
      </c>
      <c r="U35" s="15">
        <f t="shared" si="9"/>
        <v>1.1227825125511365E-2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4.0677825125511366E-2</v>
      </c>
      <c r="AR35" s="9">
        <f t="shared" si="15"/>
        <v>108.81258333333334</v>
      </c>
      <c r="AS35" s="1">
        <f t="shared" si="16"/>
        <v>0.12</v>
      </c>
      <c r="AT35" s="1">
        <f t="shared" si="20"/>
        <v>25.819416666666669</v>
      </c>
      <c r="AU35" s="1">
        <f t="shared" si="17"/>
        <v>91883.878923116616</v>
      </c>
    </row>
    <row r="36" spans="1:48" x14ac:dyDescent="0.15">
      <c r="C36" s="7">
        <v>9</v>
      </c>
      <c r="D36" s="8">
        <v>21.261367677666701</v>
      </c>
      <c r="E36" s="10">
        <f t="shared" si="18"/>
        <v>27.987680916774199</v>
      </c>
      <c r="F36" s="7" t="s">
        <v>73</v>
      </c>
      <c r="G36" s="1">
        <v>10</v>
      </c>
      <c r="H36" s="9">
        <f t="shared" si="0"/>
        <v>21.261367677666701</v>
      </c>
      <c r="I36" s="9">
        <f t="shared" si="1"/>
        <v>294.4113676776667</v>
      </c>
      <c r="J36" s="9">
        <f t="shared" si="2"/>
        <v>0.22866032003369033</v>
      </c>
      <c r="K36" s="9">
        <f t="shared" si="3"/>
        <v>108.81258333333334</v>
      </c>
      <c r="L36" s="9">
        <f t="shared" si="4"/>
        <v>1.0881258333333335</v>
      </c>
      <c r="M36" s="1" t="s">
        <v>73</v>
      </c>
      <c r="O36" s="9">
        <f t="shared" si="19"/>
        <v>2.418903750944069</v>
      </c>
      <c r="P36" s="9">
        <f t="shared" si="5"/>
        <v>0.55310730582156475</v>
      </c>
      <c r="Q36" s="13">
        <f t="shared" si="6"/>
        <v>6.6372876698587768E-2</v>
      </c>
      <c r="R36" s="9">
        <f t="shared" si="7"/>
        <v>0.1305751</v>
      </c>
      <c r="S36" s="14">
        <f t="shared" si="8"/>
        <v>0.50831189636146379</v>
      </c>
      <c r="T36" s="2">
        <v>0.01</v>
      </c>
      <c r="U36" s="15">
        <f t="shared" si="9"/>
        <v>5.0831189636146379E-3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3.4533118963614634E-2</v>
      </c>
      <c r="AR36" s="9">
        <f t="shared" si="15"/>
        <v>108.81258333333334</v>
      </c>
      <c r="AS36" s="1">
        <f t="shared" si="16"/>
        <v>0.12</v>
      </c>
      <c r="AT36" s="1">
        <f t="shared" si="20"/>
        <v>25.819416666666669</v>
      </c>
      <c r="AU36" s="1">
        <f t="shared" si="17"/>
        <v>78004.094660910429</v>
      </c>
    </row>
    <row r="37" spans="1:48" x14ac:dyDescent="0.15">
      <c r="C37" s="7">
        <v>10</v>
      </c>
      <c r="D37" s="8">
        <v>17.2328367977419</v>
      </c>
      <c r="E37" s="10">
        <f t="shared" si="18"/>
        <v>21.261367677666701</v>
      </c>
      <c r="F37" s="7" t="s">
        <v>73</v>
      </c>
      <c r="G37" s="1">
        <v>11</v>
      </c>
      <c r="H37" s="9">
        <f t="shared" si="0"/>
        <v>17.2328367977419</v>
      </c>
      <c r="I37" s="9">
        <f t="shared" si="1"/>
        <v>290.3828367977419</v>
      </c>
      <c r="J37" s="9">
        <f t="shared" si="2"/>
        <v>0.14452077746678593</v>
      </c>
      <c r="K37" s="9">
        <f t="shared" si="3"/>
        <v>108.81258333333334</v>
      </c>
      <c r="L37" s="9">
        <f t="shared" si="4"/>
        <v>1.0881258333333335</v>
      </c>
      <c r="M37" s="1" t="s">
        <v>75</v>
      </c>
      <c r="N37" s="9">
        <f>(O36-P36)*C22/100</f>
        <v>1.7725066228663788</v>
      </c>
      <c r="O37" s="9">
        <f t="shared" si="19"/>
        <v>1.181415655589459</v>
      </c>
      <c r="P37" s="9">
        <f t="shared" si="5"/>
        <v>0.17073910905722123</v>
      </c>
      <c r="Q37" s="13">
        <f t="shared" si="6"/>
        <v>2.0488693086866547E-2</v>
      </c>
      <c r="R37" s="9">
        <f t="shared" si="7"/>
        <v>0.1305751</v>
      </c>
      <c r="S37" s="14">
        <f t="shared" si="8"/>
        <v>0.15691118051501815</v>
      </c>
      <c r="T37" s="2">
        <v>0.01</v>
      </c>
      <c r="U37" s="15">
        <f t="shared" si="9"/>
        <v>1.5691118051501815E-3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2.346911180515018E-2</v>
      </c>
      <c r="AR37" s="9">
        <f t="shared" si="15"/>
        <v>108.81258333333334</v>
      </c>
      <c r="AS37" s="1">
        <f t="shared" si="16"/>
        <v>0.12</v>
      </c>
      <c r="AT37" s="1">
        <f t="shared" si="20"/>
        <v>25.819416666666669</v>
      </c>
      <c r="AU37" s="1">
        <f t="shared" si="17"/>
        <v>53012.49565048857</v>
      </c>
    </row>
    <row r="38" spans="1:48" x14ac:dyDescent="0.15">
      <c r="C38" s="7">
        <v>11</v>
      </c>
      <c r="D38" s="8">
        <v>10.8073050877667</v>
      </c>
      <c r="E38" s="10">
        <f t="shared" si="18"/>
        <v>17.2328367977419</v>
      </c>
      <c r="F38" s="7" t="s">
        <v>75</v>
      </c>
      <c r="G38" s="1">
        <v>12</v>
      </c>
      <c r="H38" s="9">
        <f t="shared" si="0"/>
        <v>10.8073050877667</v>
      </c>
      <c r="I38" s="9">
        <f t="shared" si="1"/>
        <v>283.95730508776666</v>
      </c>
      <c r="J38" s="9">
        <f t="shared" si="2"/>
        <v>6.7671799577607411E-2</v>
      </c>
      <c r="K38" s="9">
        <f t="shared" si="3"/>
        <v>108.81258333333334</v>
      </c>
      <c r="L38" s="9">
        <f t="shared" si="4"/>
        <v>1.0881258333333335</v>
      </c>
      <c r="M38" s="1" t="s">
        <v>73</v>
      </c>
      <c r="O38" s="9">
        <f t="shared" si="19"/>
        <v>2.0988023798655711</v>
      </c>
      <c r="P38" s="9">
        <f t="shared" si="5"/>
        <v>0.14202973400326838</v>
      </c>
      <c r="Q38" s="13">
        <f t="shared" si="6"/>
        <v>1.7043568080392205E-2</v>
      </c>
      <c r="R38" s="9">
        <f t="shared" si="7"/>
        <v>0.1305751</v>
      </c>
      <c r="S38" s="14">
        <f t="shared" si="8"/>
        <v>0.13052693875319418</v>
      </c>
      <c r="T38" s="2">
        <v>0.01</v>
      </c>
      <c r="U38" s="15">
        <f t="shared" si="9"/>
        <v>1.3052693875319418E-3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2.3205269387531941E-2</v>
      </c>
      <c r="AR38" s="9">
        <f t="shared" si="15"/>
        <v>108.81258333333334</v>
      </c>
      <c r="AS38" s="1">
        <f t="shared" si="16"/>
        <v>0.12</v>
      </c>
      <c r="AT38" s="1">
        <f t="shared" si="20"/>
        <v>25.819416666666669</v>
      </c>
      <c r="AU38" s="1">
        <f t="shared" si="17"/>
        <v>52416.52315981545</v>
      </c>
      <c r="AV38" s="1">
        <f>SUM(AU27:AU38)</f>
        <v>855705.78309568448</v>
      </c>
    </row>
    <row r="39" spans="1:48" x14ac:dyDescent="0.15">
      <c r="C39" s="7">
        <v>12</v>
      </c>
      <c r="D39" s="8">
        <v>5.0081029379032298</v>
      </c>
      <c r="E39" s="10">
        <f t="shared" si="18"/>
        <v>10.8073050877667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3.14369411216129</v>
      </c>
      <c r="E42" s="7"/>
      <c r="F42" s="7"/>
      <c r="G42" s="1">
        <v>1</v>
      </c>
      <c r="H42" s="9">
        <f t="shared" ref="H42:H53" si="21">E43</f>
        <v>3.14369411216129</v>
      </c>
      <c r="I42" s="9">
        <f t="shared" ref="I42:I53" si="22">H42+273.15</f>
        <v>276.29369411216129</v>
      </c>
      <c r="J42" s="9">
        <f t="shared" ref="J42:J53" si="23">EXP(($C$16*(I42-$C$14))/($C$17*I42*$C$14))</f>
        <v>2.6142744658195681E-2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2.0153714177259907E-3</v>
      </c>
      <c r="Q42" s="13">
        <f t="shared" ref="Q42:Q53" si="27">P42*$B$44</f>
        <v>3.1238256974752855E-4</v>
      </c>
      <c r="R42" s="9">
        <f t="shared" ref="R42:R53" si="28">L42*$B$44</f>
        <v>1.1949111458333333E-2</v>
      </c>
      <c r="S42" s="14">
        <f t="shared" ref="S42:S53" si="29">Q42/R42</f>
        <v>2.6142744658195681E-2</v>
      </c>
      <c r="T42" s="2">
        <v>0.01</v>
      </c>
      <c r="U42" s="15">
        <f t="shared" ref="U42:U53" si="30">S42*T42</f>
        <v>2.614274465819568E-4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1.5061427446581958E-2</v>
      </c>
      <c r="AR42" s="9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71.293828767123259</v>
      </c>
      <c r="AU42" s="1">
        <f t="shared" ref="AU42:AU53" si="37">AT42*10000*AS42*0.67*AR42*AQ42</f>
        <v>8596.6349994042539</v>
      </c>
    </row>
    <row r="43" spans="1:48" x14ac:dyDescent="0.15">
      <c r="A43" s="1" t="s">
        <v>74</v>
      </c>
      <c r="B43" s="1">
        <v>1</v>
      </c>
      <c r="C43" s="7">
        <v>1</v>
      </c>
      <c r="D43" s="8">
        <v>3.1644606781935498</v>
      </c>
      <c r="E43" s="10">
        <f t="shared" ref="E43:E54" si="38">D42</f>
        <v>3.14369411216129</v>
      </c>
      <c r="F43" s="7" t="s">
        <v>73</v>
      </c>
      <c r="G43" s="1">
        <v>2</v>
      </c>
      <c r="H43" s="9">
        <f t="shared" si="21"/>
        <v>3.1644606781935498</v>
      </c>
      <c r="I43" s="9">
        <f t="shared" si="22"/>
        <v>276.31446067819354</v>
      </c>
      <c r="J43" s="9">
        <f t="shared" si="23"/>
        <v>2.6212076429401328E-2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0.15216671191560735</v>
      </c>
      <c r="P43" s="9">
        <f t="shared" si="26"/>
        <v>3.9886054827425934E-3</v>
      </c>
      <c r="Q43" s="13">
        <f t="shared" si="27"/>
        <v>6.1823384982510193E-4</v>
      </c>
      <c r="R43" s="9">
        <f t="shared" si="28"/>
        <v>1.1949111458333333E-2</v>
      </c>
      <c r="S43" s="14">
        <f t="shared" si="29"/>
        <v>5.1738897237747702E-2</v>
      </c>
      <c r="T43" s="2">
        <v>0.01</v>
      </c>
      <c r="U43" s="15">
        <f t="shared" si="30"/>
        <v>5.1738897237747707E-4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1.5317388972377478E-2</v>
      </c>
      <c r="AR43" s="9">
        <f t="shared" si="34"/>
        <v>7.7091041666666671</v>
      </c>
      <c r="AS43" s="1">
        <f t="shared" si="35"/>
        <v>0.155</v>
      </c>
      <c r="AT43" s="1">
        <f t="shared" si="36"/>
        <v>71.293828767123259</v>
      </c>
      <c r="AU43" s="1">
        <f t="shared" si="37"/>
        <v>8742.7305682976294</v>
      </c>
    </row>
    <row r="44" spans="1:48" x14ac:dyDescent="0.15">
      <c r="A44" s="1" t="s">
        <v>37</v>
      </c>
      <c r="B44" s="1">
        <f>I5</f>
        <v>0.155</v>
      </c>
      <c r="C44" s="7">
        <v>2</v>
      </c>
      <c r="D44" s="8">
        <v>5.39828313628571</v>
      </c>
      <c r="E44" s="10">
        <f t="shared" si="38"/>
        <v>3.1644606781935498</v>
      </c>
      <c r="F44" s="7" t="s">
        <v>73</v>
      </c>
      <c r="G44" s="1">
        <v>3</v>
      </c>
      <c r="H44" s="9">
        <f t="shared" si="21"/>
        <v>5.39828313628571</v>
      </c>
      <c r="I44" s="9">
        <f t="shared" si="22"/>
        <v>278.5482831362857</v>
      </c>
      <c r="J44" s="9">
        <f t="shared" si="23"/>
        <v>3.4772002345683853E-2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0.22526914809953141</v>
      </c>
      <c r="P44" s="9">
        <f t="shared" si="26"/>
        <v>7.8330593461271095E-3</v>
      </c>
      <c r="Q44" s="13">
        <f t="shared" si="27"/>
        <v>1.214124198649702E-3</v>
      </c>
      <c r="R44" s="9">
        <f t="shared" si="28"/>
        <v>1.1949111458333333E-2</v>
      </c>
      <c r="S44" s="14">
        <f t="shared" si="29"/>
        <v>0.1016079064023601</v>
      </c>
      <c r="T44" s="2">
        <v>0.01</v>
      </c>
      <c r="U44" s="15">
        <f t="shared" si="30"/>
        <v>1.0160790640236011E-3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1.5816079064023603E-2</v>
      </c>
      <c r="AR44" s="9">
        <f t="shared" si="34"/>
        <v>7.7091041666666671</v>
      </c>
      <c r="AS44" s="1">
        <f t="shared" si="35"/>
        <v>0.155</v>
      </c>
      <c r="AT44" s="1">
        <f t="shared" si="36"/>
        <v>71.293828767123259</v>
      </c>
      <c r="AU44" s="1">
        <f t="shared" si="37"/>
        <v>9027.3687084012818</v>
      </c>
    </row>
    <row r="45" spans="1:48" x14ac:dyDescent="0.15">
      <c r="C45" s="7">
        <v>3</v>
      </c>
      <c r="D45" s="8">
        <v>12.0327224404516</v>
      </c>
      <c r="E45" s="10">
        <f t="shared" si="38"/>
        <v>5.39828313628571</v>
      </c>
      <c r="F45" s="7" t="s">
        <v>73</v>
      </c>
      <c r="G45" s="1">
        <v>4</v>
      </c>
      <c r="H45" s="9">
        <f t="shared" si="21"/>
        <v>12.0327224404516</v>
      </c>
      <c r="I45" s="9">
        <f t="shared" si="22"/>
        <v>285.18272244045158</v>
      </c>
      <c r="J45" s="9">
        <f t="shared" si="23"/>
        <v>7.8414629954466561E-2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0.29452713042007095</v>
      </c>
      <c r="P45" s="9">
        <f t="shared" si="26"/>
        <v>2.3095235943440776E-2</v>
      </c>
      <c r="Q45" s="13">
        <f t="shared" si="27"/>
        <v>3.5797615712333201E-3</v>
      </c>
      <c r="R45" s="9">
        <f t="shared" si="28"/>
        <v>1.1949111458333333E-2</v>
      </c>
      <c r="S45" s="14">
        <f t="shared" si="29"/>
        <v>0.29958391330736039</v>
      </c>
      <c r="T45" s="2">
        <v>0.01</v>
      </c>
      <c r="U45" s="15">
        <f t="shared" si="30"/>
        <v>2.9958391330736039E-3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3.0095839133073603E-2</v>
      </c>
      <c r="AR45" s="9">
        <f t="shared" si="34"/>
        <v>7.7091041666666671</v>
      </c>
      <c r="AS45" s="1">
        <f t="shared" si="35"/>
        <v>0.155</v>
      </c>
      <c r="AT45" s="1">
        <f t="shared" si="36"/>
        <v>71.293828767123259</v>
      </c>
      <c r="AU45" s="1">
        <f t="shared" si="37"/>
        <v>17177.850170272894</v>
      </c>
    </row>
    <row r="46" spans="1:48" x14ac:dyDescent="0.15">
      <c r="C46" s="7">
        <v>4</v>
      </c>
      <c r="D46" s="8">
        <v>16.0424098670333</v>
      </c>
      <c r="E46" s="10">
        <f t="shared" si="38"/>
        <v>12.0327224404516</v>
      </c>
      <c r="F46" s="7" t="s">
        <v>73</v>
      </c>
      <c r="G46" s="1">
        <v>5</v>
      </c>
      <c r="H46" s="9">
        <f t="shared" si="21"/>
        <v>16.0424098670333</v>
      </c>
      <c r="I46" s="9">
        <f t="shared" si="22"/>
        <v>289.19240986703329</v>
      </c>
      <c r="J46" s="9">
        <f t="shared" si="23"/>
        <v>0.1258885961747597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0.25786029975279867</v>
      </c>
      <c r="O46" s="9">
        <f t="shared" si="39"/>
        <v>9.0662636390498208E-2</v>
      </c>
      <c r="P46" s="9">
        <f t="shared" si="26"/>
        <v>1.1413392020702502E-2</v>
      </c>
      <c r="Q46" s="13">
        <f t="shared" si="27"/>
        <v>1.7690757632088877E-3</v>
      </c>
      <c r="R46" s="9">
        <f t="shared" si="28"/>
        <v>1.1949111458333333E-2</v>
      </c>
      <c r="S46" s="14">
        <f t="shared" si="29"/>
        <v>0.1480508211324057</v>
      </c>
      <c r="T46" s="2">
        <v>0.01</v>
      </c>
      <c r="U46" s="15">
        <f t="shared" si="30"/>
        <v>1.4805082113240569E-3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2.8580508211324056E-2</v>
      </c>
      <c r="AR46" s="9">
        <f t="shared" si="34"/>
        <v>7.7091041666666671</v>
      </c>
      <c r="AS46" s="1">
        <f t="shared" si="35"/>
        <v>0.155</v>
      </c>
      <c r="AT46" s="1">
        <f t="shared" si="36"/>
        <v>71.293828767123259</v>
      </c>
      <c r="AU46" s="1">
        <f t="shared" si="37"/>
        <v>16312.942319818923</v>
      </c>
    </row>
    <row r="47" spans="1:48" x14ac:dyDescent="0.15">
      <c r="C47" s="7">
        <v>5</v>
      </c>
      <c r="D47" s="8">
        <v>21.122036777096799</v>
      </c>
      <c r="E47" s="10">
        <f t="shared" si="38"/>
        <v>16.0424098670333</v>
      </c>
      <c r="F47" s="7" t="s">
        <v>75</v>
      </c>
      <c r="G47" s="1">
        <v>6</v>
      </c>
      <c r="H47" s="9">
        <f t="shared" si="21"/>
        <v>21.122036777096799</v>
      </c>
      <c r="I47" s="9">
        <f t="shared" si="22"/>
        <v>294.27203677709679</v>
      </c>
      <c r="J47" s="9">
        <f t="shared" si="23"/>
        <v>0.22510765216205719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0.15634028603646238</v>
      </c>
      <c r="P47" s="9">
        <f t="shared" si="26"/>
        <v>3.51933947280125E-2</v>
      </c>
      <c r="Q47" s="13">
        <f t="shared" si="27"/>
        <v>5.4549761828419372E-3</v>
      </c>
      <c r="R47" s="9">
        <f t="shared" si="28"/>
        <v>1.1949111458333333E-2</v>
      </c>
      <c r="S47" s="14">
        <f t="shared" si="29"/>
        <v>0.45651730690298536</v>
      </c>
      <c r="T47" s="2">
        <v>0.01</v>
      </c>
      <c r="U47" s="15">
        <f t="shared" si="30"/>
        <v>4.5651730690298535E-3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3.1665173069029856E-2</v>
      </c>
      <c r="AR47" s="9">
        <f t="shared" si="34"/>
        <v>7.7091041666666671</v>
      </c>
      <c r="AS47" s="1">
        <f t="shared" si="35"/>
        <v>0.155</v>
      </c>
      <c r="AT47" s="1">
        <f t="shared" si="36"/>
        <v>71.293828767123259</v>
      </c>
      <c r="AU47" s="1">
        <f t="shared" si="37"/>
        <v>18073.581407397833</v>
      </c>
    </row>
    <row r="48" spans="1:48" x14ac:dyDescent="0.15">
      <c r="C48" s="7">
        <v>6</v>
      </c>
      <c r="D48" s="8">
        <v>25.036764354999999</v>
      </c>
      <c r="E48" s="10">
        <f t="shared" si="38"/>
        <v>21.122036777096799</v>
      </c>
      <c r="F48" s="7" t="s">
        <v>73</v>
      </c>
      <c r="G48" s="1">
        <v>7</v>
      </c>
      <c r="H48" s="9">
        <f t="shared" si="21"/>
        <v>25.036764354999999</v>
      </c>
      <c r="I48" s="9">
        <f t="shared" si="22"/>
        <v>298.18676435499998</v>
      </c>
      <c r="J48" s="9">
        <f t="shared" si="23"/>
        <v>0.34757097027635758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0.19823793297511655</v>
      </c>
      <c r="P48" s="9">
        <f t="shared" si="26"/>
        <v>6.8901750709740806E-2</v>
      </c>
      <c r="Q48" s="13">
        <f t="shared" si="27"/>
        <v>1.0679771360009825E-2</v>
      </c>
      <c r="R48" s="9">
        <f t="shared" si="28"/>
        <v>1.1949111458333333E-2</v>
      </c>
      <c r="S48" s="14">
        <f t="shared" si="29"/>
        <v>0.89377117263072581</v>
      </c>
      <c r="T48" s="2">
        <v>0.01</v>
      </c>
      <c r="U48" s="15">
        <f t="shared" si="30"/>
        <v>8.9377117263072584E-3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4.3437711726307261E-2</v>
      </c>
      <c r="AR48" s="9">
        <f t="shared" si="34"/>
        <v>7.7091041666666671</v>
      </c>
      <c r="AS48" s="1">
        <f t="shared" si="35"/>
        <v>0.155</v>
      </c>
      <c r="AT48" s="1">
        <f t="shared" si="36"/>
        <v>71.293828767123259</v>
      </c>
      <c r="AU48" s="1">
        <f t="shared" si="37"/>
        <v>24793.012099603424</v>
      </c>
    </row>
    <row r="49" spans="1:78" x14ac:dyDescent="0.15">
      <c r="C49" s="7">
        <v>7</v>
      </c>
      <c r="D49" s="8">
        <v>28.346428264516099</v>
      </c>
      <c r="E49" s="10">
        <f t="shared" si="38"/>
        <v>25.036764354999999</v>
      </c>
      <c r="F49" s="7" t="s">
        <v>73</v>
      </c>
      <c r="G49" s="1">
        <v>8</v>
      </c>
      <c r="H49" s="9">
        <f t="shared" si="21"/>
        <v>28.346428264516099</v>
      </c>
      <c r="I49" s="9">
        <f t="shared" si="22"/>
        <v>301.49642826451606</v>
      </c>
      <c r="J49" s="9">
        <f t="shared" si="23"/>
        <v>0.49741233043728594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0.20642722393204238</v>
      </c>
      <c r="P49" s="9">
        <f t="shared" si="26"/>
        <v>0.10267944652173669</v>
      </c>
      <c r="Q49" s="13">
        <f t="shared" si="27"/>
        <v>1.5915314210869187E-2</v>
      </c>
      <c r="R49" s="9">
        <f t="shared" si="28"/>
        <v>1.1949111458333333E-2</v>
      </c>
      <c r="S49" s="14">
        <f t="shared" si="29"/>
        <v>1.3319244921570981</v>
      </c>
      <c r="T49" s="2">
        <v>0.01</v>
      </c>
      <c r="U49" s="15">
        <f t="shared" si="30"/>
        <v>1.331924492157098E-2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4.7819244921570983E-2</v>
      </c>
      <c r="AR49" s="9">
        <f t="shared" si="34"/>
        <v>7.7091041666666671</v>
      </c>
      <c r="AS49" s="1">
        <f t="shared" si="35"/>
        <v>0.155</v>
      </c>
      <c r="AT49" s="1">
        <f t="shared" si="36"/>
        <v>71.293828767123259</v>
      </c>
      <c r="AU49" s="1">
        <f t="shared" si="37"/>
        <v>27293.86679953452</v>
      </c>
    </row>
    <row r="50" spans="1:78" x14ac:dyDescent="0.15">
      <c r="C50" s="7">
        <v>8</v>
      </c>
      <c r="D50" s="8">
        <v>27.987680916774199</v>
      </c>
      <c r="E50" s="10">
        <f t="shared" si="38"/>
        <v>28.346428264516099</v>
      </c>
      <c r="F50" s="7" t="s">
        <v>73</v>
      </c>
      <c r="G50" s="1">
        <v>9</v>
      </c>
      <c r="H50" s="9">
        <f t="shared" si="21"/>
        <v>27.987680916774199</v>
      </c>
      <c r="I50" s="9">
        <f t="shared" si="22"/>
        <v>301.13768091677417</v>
      </c>
      <c r="J50" s="9">
        <f t="shared" si="23"/>
        <v>0.47863878950040251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0.18083881907697238</v>
      </c>
      <c r="P50" s="9">
        <f t="shared" si="26"/>
        <v>8.6556473457684358E-2</v>
      </c>
      <c r="Q50" s="13">
        <f t="shared" si="27"/>
        <v>1.3416253385941075E-2</v>
      </c>
      <c r="R50" s="9">
        <f t="shared" si="28"/>
        <v>1.1949111458333333E-2</v>
      </c>
      <c r="S50" s="14">
        <f t="shared" si="29"/>
        <v>1.1227825125511366</v>
      </c>
      <c r="T50" s="2">
        <v>0.01</v>
      </c>
      <c r="U50" s="15">
        <f t="shared" si="30"/>
        <v>1.1227825125511365E-2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3.8327825125511361E-2</v>
      </c>
      <c r="AR50" s="9">
        <f t="shared" si="34"/>
        <v>7.7091041666666671</v>
      </c>
      <c r="AS50" s="1">
        <f t="shared" si="35"/>
        <v>0.155</v>
      </c>
      <c r="AT50" s="1">
        <f t="shared" si="36"/>
        <v>71.293828767123259</v>
      </c>
      <c r="AU50" s="1">
        <f t="shared" si="37"/>
        <v>21876.433963089687</v>
      </c>
    </row>
    <row r="51" spans="1:78" x14ac:dyDescent="0.15">
      <c r="C51" s="7">
        <v>9</v>
      </c>
      <c r="D51" s="8">
        <v>21.261367677666701</v>
      </c>
      <c r="E51" s="10">
        <f t="shared" si="38"/>
        <v>27.987680916774199</v>
      </c>
      <c r="F51" s="7" t="s">
        <v>73</v>
      </c>
      <c r="G51" s="1">
        <v>10</v>
      </c>
      <c r="H51" s="9">
        <f t="shared" si="21"/>
        <v>21.261367677666701</v>
      </c>
      <c r="I51" s="9">
        <f t="shared" si="22"/>
        <v>294.4113676776667</v>
      </c>
      <c r="J51" s="9">
        <f t="shared" si="23"/>
        <v>0.22866032003369033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0.17137338728595469</v>
      </c>
      <c r="P51" s="9">
        <f t="shared" si="26"/>
        <v>3.9186293582063957E-2</v>
      </c>
      <c r="Q51" s="13">
        <f t="shared" si="27"/>
        <v>6.0738755052199131E-3</v>
      </c>
      <c r="R51" s="9">
        <f t="shared" si="28"/>
        <v>1.1949111458333333E-2</v>
      </c>
      <c r="S51" s="14">
        <f t="shared" si="29"/>
        <v>0.50831189636146379</v>
      </c>
      <c r="T51" s="2">
        <v>0.01</v>
      </c>
      <c r="U51" s="15">
        <f t="shared" si="30"/>
        <v>5.0831189636146379E-3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3.2183118963614636E-2</v>
      </c>
      <c r="AR51" s="9">
        <f t="shared" si="34"/>
        <v>7.7091041666666671</v>
      </c>
      <c r="AS51" s="1">
        <f t="shared" si="35"/>
        <v>0.155</v>
      </c>
      <c r="AT51" s="1">
        <f t="shared" si="36"/>
        <v>71.293828767123259</v>
      </c>
      <c r="AU51" s="1">
        <f t="shared" si="37"/>
        <v>18369.210212899648</v>
      </c>
    </row>
    <row r="52" spans="1:78" x14ac:dyDescent="0.15">
      <c r="C52" s="7">
        <v>10</v>
      </c>
      <c r="D52" s="8">
        <v>17.2328367977419</v>
      </c>
      <c r="E52" s="10">
        <f t="shared" si="38"/>
        <v>21.261367677666701</v>
      </c>
      <c r="F52" s="7" t="s">
        <v>73</v>
      </c>
      <c r="G52" s="1">
        <v>11</v>
      </c>
      <c r="H52" s="9">
        <f t="shared" si="21"/>
        <v>17.2328367977419</v>
      </c>
      <c r="I52" s="9">
        <f t="shared" si="22"/>
        <v>290.3828367977419</v>
      </c>
      <c r="J52" s="9">
        <f t="shared" si="23"/>
        <v>0.14452077746678593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0.12557773901869621</v>
      </c>
      <c r="O52" s="9">
        <f t="shared" si="39"/>
        <v>8.3700396351861189E-2</v>
      </c>
      <c r="P52" s="9">
        <f t="shared" si="26"/>
        <v>1.2096446355049112E-2</v>
      </c>
      <c r="Q52" s="13">
        <f t="shared" si="27"/>
        <v>1.8749491850326124E-3</v>
      </c>
      <c r="R52" s="9">
        <f t="shared" si="28"/>
        <v>1.1949111458333333E-2</v>
      </c>
      <c r="S52" s="14">
        <f t="shared" si="29"/>
        <v>0.15691118051501807</v>
      </c>
      <c r="T52" s="2">
        <v>0.01</v>
      </c>
      <c r="U52" s="15">
        <f t="shared" si="30"/>
        <v>1.5691118051501807E-3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1.6369111805150181E-2</v>
      </c>
      <c r="AR52" s="9">
        <f t="shared" si="34"/>
        <v>7.7091041666666671</v>
      </c>
      <c r="AS52" s="1">
        <f t="shared" si="35"/>
        <v>0.155</v>
      </c>
      <c r="AT52" s="1">
        <f t="shared" si="36"/>
        <v>71.293828767123259</v>
      </c>
      <c r="AU52" s="1">
        <f t="shared" si="37"/>
        <v>9343.0240893435548</v>
      </c>
    </row>
    <row r="53" spans="1:78" x14ac:dyDescent="0.15">
      <c r="C53" s="7">
        <v>11</v>
      </c>
      <c r="D53" s="8">
        <v>10.8073050877667</v>
      </c>
      <c r="E53" s="10">
        <f t="shared" si="38"/>
        <v>17.2328367977419</v>
      </c>
      <c r="F53" s="7" t="s">
        <v>75</v>
      </c>
      <c r="G53" s="1">
        <v>12</v>
      </c>
      <c r="H53" s="9">
        <f t="shared" si="21"/>
        <v>10.8073050877667</v>
      </c>
      <c r="I53" s="9">
        <f t="shared" si="22"/>
        <v>283.95730508776666</v>
      </c>
      <c r="J53" s="9">
        <f t="shared" si="23"/>
        <v>6.7671799577607411E-2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0.14869499166347874</v>
      </c>
      <c r="P53" s="9">
        <f t="shared" si="26"/>
        <v>1.0062457674044938E-2</v>
      </c>
      <c r="Q53" s="13">
        <f t="shared" si="27"/>
        <v>1.5596809394769653E-3</v>
      </c>
      <c r="R53" s="9">
        <f t="shared" si="28"/>
        <v>1.1949111458333333E-2</v>
      </c>
      <c r="S53" s="14">
        <f t="shared" si="29"/>
        <v>0.13052693875319415</v>
      </c>
      <c r="T53" s="2">
        <v>0.01</v>
      </c>
      <c r="U53" s="15">
        <f t="shared" si="30"/>
        <v>1.3052693875319416E-3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1.6105269387531942E-2</v>
      </c>
      <c r="AR53" s="9">
        <f t="shared" si="34"/>
        <v>7.7091041666666671</v>
      </c>
      <c r="AS53" s="1">
        <f t="shared" si="35"/>
        <v>0.155</v>
      </c>
      <c r="AT53" s="1">
        <f t="shared" si="36"/>
        <v>71.293828767123259</v>
      </c>
      <c r="AU53" s="1">
        <f t="shared" si="37"/>
        <v>9192.4303312373704</v>
      </c>
      <c r="AV53" s="1">
        <f>SUM(AU42:AU53)</f>
        <v>188799.08566930104</v>
      </c>
    </row>
    <row r="54" spans="1:78" x14ac:dyDescent="0.15">
      <c r="C54" s="7">
        <v>12</v>
      </c>
      <c r="D54" s="8">
        <v>5.0081029379032298</v>
      </c>
      <c r="E54" s="10">
        <f t="shared" si="38"/>
        <v>10.8073050877667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108.2955</v>
      </c>
      <c r="C58" s="7" t="s">
        <v>72</v>
      </c>
      <c r="D58" s="8">
        <v>3.14369411216129</v>
      </c>
      <c r="E58" s="7"/>
      <c r="F58" s="7"/>
      <c r="G58" s="1">
        <v>1</v>
      </c>
      <c r="H58" s="9">
        <f t="shared" ref="H58:H69" si="40">E59</f>
        <v>3.14369411216129</v>
      </c>
      <c r="I58" s="9">
        <f t="shared" ref="I58:I69" si="41">H58+273.15</f>
        <v>276.29369411216129</v>
      </c>
      <c r="J58" s="9">
        <f t="shared" ref="J58:J69" si="42">EXP(($C$16*(I58-$C$14))/($C$17*I58*$C$14))</f>
        <v>2.6142744658195681E-2</v>
      </c>
      <c r="K58" s="9">
        <f t="shared" ref="K58:K69" si="43">$B$58/12</f>
        <v>9.0246250000000003</v>
      </c>
      <c r="L58" s="9">
        <f t="shared" ref="L58:L69" si="44">K58*$B$59/100</f>
        <v>2.4366487499999998</v>
      </c>
      <c r="M58" s="1" t="s">
        <v>73</v>
      </c>
      <c r="O58" s="9">
        <f>L58</f>
        <v>2.4366487499999998</v>
      </c>
      <c r="P58" s="9">
        <f t="shared" ref="P58:P69" si="45">O58*J58</f>
        <v>6.3700686092961673E-2</v>
      </c>
      <c r="Q58" s="13">
        <f t="shared" ref="Q58:Q69" si="46">P58*$B$60</f>
        <v>2.8665308741832752E-2</v>
      </c>
      <c r="R58" s="9">
        <f t="shared" ref="R58:R69" si="47">L58*$B$60</f>
        <v>1.0964919375</v>
      </c>
      <c r="S58" s="14">
        <f t="shared" ref="S58:S69" si="48">Q58/R58</f>
        <v>2.6142744658195678E-2</v>
      </c>
      <c r="T58" s="2">
        <v>0.27</v>
      </c>
      <c r="U58" s="15">
        <f t="shared" ref="U58:U69" si="49">S58*T58</f>
        <v>7.0585410577128334E-3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0.22852815012890043</v>
      </c>
      <c r="AC58" s="9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541.70206286712414</v>
      </c>
      <c r="AF58" s="1">
        <f t="shared" ref="AF58:AF69" si="54">AE58*10000*AC58*AB58</f>
        <v>11171959.645771191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3.1644606781935498</v>
      </c>
      <c r="E59" s="10">
        <f t="shared" ref="E59:E70" si="55">D58</f>
        <v>3.14369411216129</v>
      </c>
      <c r="F59" s="7" t="s">
        <v>73</v>
      </c>
      <c r="G59" s="1">
        <v>2</v>
      </c>
      <c r="H59" s="9">
        <f t="shared" si="40"/>
        <v>3.1644606781935498</v>
      </c>
      <c r="I59" s="9">
        <f t="shared" si="41"/>
        <v>276.31446067819354</v>
      </c>
      <c r="J59" s="9">
        <f t="shared" si="42"/>
        <v>2.6212076429401328E-2</v>
      </c>
      <c r="K59" s="9">
        <f t="shared" si="43"/>
        <v>9.0246250000000003</v>
      </c>
      <c r="L59" s="9">
        <f t="shared" si="44"/>
        <v>2.4366487499999998</v>
      </c>
      <c r="M59" s="1" t="s">
        <v>73</v>
      </c>
      <c r="O59" s="9">
        <f t="shared" ref="O59:O69" si="56">L59+O58-P58-N59</f>
        <v>4.8095968139070377</v>
      </c>
      <c r="P59" s="9">
        <f t="shared" si="45"/>
        <v>0.1260695192807364</v>
      </c>
      <c r="Q59" s="13">
        <f t="shared" si="46"/>
        <v>5.673128367633138E-2</v>
      </c>
      <c r="R59" s="9">
        <f t="shared" si="47"/>
        <v>1.0964919375</v>
      </c>
      <c r="S59" s="14">
        <f t="shared" si="48"/>
        <v>5.1738897237747709E-2</v>
      </c>
      <c r="T59" s="2">
        <v>0.27</v>
      </c>
      <c r="U59" s="15">
        <f t="shared" si="49"/>
        <v>1.3969502254191883E-2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0.23061180492963887</v>
      </c>
      <c r="AC59" s="9">
        <f t="shared" si="51"/>
        <v>9.0246250000000003</v>
      </c>
      <c r="AD59" s="1">
        <f t="shared" si="52"/>
        <v>0.45</v>
      </c>
      <c r="AE59" s="16">
        <f t="shared" si="53"/>
        <v>541.70206286712414</v>
      </c>
      <c r="AF59" s="1">
        <f t="shared" si="54"/>
        <v>11273822.402444437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0.45</v>
      </c>
      <c r="C60" s="7">
        <v>2</v>
      </c>
      <c r="D60" s="8">
        <v>5.39828313628571</v>
      </c>
      <c r="E60" s="10">
        <f t="shared" si="55"/>
        <v>3.1644606781935498</v>
      </c>
      <c r="F60" s="7" t="s">
        <v>73</v>
      </c>
      <c r="G60" s="1">
        <v>3</v>
      </c>
      <c r="H60" s="9">
        <f t="shared" si="40"/>
        <v>5.39828313628571</v>
      </c>
      <c r="I60" s="9">
        <f t="shared" si="41"/>
        <v>278.5482831362857</v>
      </c>
      <c r="J60" s="9">
        <f t="shared" si="42"/>
        <v>3.4772002345683853E-2</v>
      </c>
      <c r="K60" s="9">
        <f t="shared" si="43"/>
        <v>9.0246250000000003</v>
      </c>
      <c r="L60" s="9">
        <f t="shared" si="44"/>
        <v>2.4366487499999998</v>
      </c>
      <c r="M60" s="1" t="s">
        <v>73</v>
      </c>
      <c r="O60" s="9">
        <f t="shared" si="56"/>
        <v>7.1201760446263016</v>
      </c>
      <c r="P60" s="9">
        <f t="shared" si="45"/>
        <v>0.24758277812542773</v>
      </c>
      <c r="Q60" s="13">
        <f t="shared" si="46"/>
        <v>0.11141225015644247</v>
      </c>
      <c r="R60" s="9">
        <f t="shared" si="47"/>
        <v>1.0964919375</v>
      </c>
      <c r="S60" s="14">
        <f t="shared" si="48"/>
        <v>0.1016079064023601</v>
      </c>
      <c r="T60" s="2">
        <v>0.27</v>
      </c>
      <c r="U60" s="15">
        <f t="shared" si="49"/>
        <v>2.7434134728637229E-2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0.23467139162068415</v>
      </c>
      <c r="AC60" s="9">
        <f t="shared" si="51"/>
        <v>9.0246250000000003</v>
      </c>
      <c r="AD60" s="1">
        <f t="shared" si="52"/>
        <v>0.45</v>
      </c>
      <c r="AE60" s="16">
        <f t="shared" si="53"/>
        <v>541.70206286712414</v>
      </c>
      <c r="AF60" s="1">
        <f t="shared" si="54"/>
        <v>11472281.711134793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12.0327224404516</v>
      </c>
      <c r="E61" s="10">
        <f t="shared" si="55"/>
        <v>5.39828313628571</v>
      </c>
      <c r="F61" s="7" t="s">
        <v>73</v>
      </c>
      <c r="G61" s="1">
        <v>4</v>
      </c>
      <c r="H61" s="9">
        <f t="shared" si="40"/>
        <v>12.0327224404516</v>
      </c>
      <c r="I61" s="9">
        <f t="shared" si="41"/>
        <v>285.18272244045158</v>
      </c>
      <c r="J61" s="9">
        <f t="shared" si="42"/>
        <v>7.8414629954466561E-2</v>
      </c>
      <c r="K61" s="9">
        <f t="shared" si="43"/>
        <v>9.0246250000000003</v>
      </c>
      <c r="L61" s="9">
        <f t="shared" si="44"/>
        <v>2.4366487499999998</v>
      </c>
      <c r="M61" s="1" t="s">
        <v>73</v>
      </c>
      <c r="O61" s="9">
        <f t="shared" si="56"/>
        <v>9.3092420165008729</v>
      </c>
      <c r="P61" s="9">
        <f t="shared" si="45"/>
        <v>0.72998076788048805</v>
      </c>
      <c r="Q61" s="13">
        <f t="shared" si="46"/>
        <v>0.32849134554621962</v>
      </c>
      <c r="R61" s="9">
        <f t="shared" si="47"/>
        <v>1.0964919375</v>
      </c>
      <c r="S61" s="14">
        <f t="shared" si="48"/>
        <v>0.29958391330736039</v>
      </c>
      <c r="T61" s="2">
        <v>0.27</v>
      </c>
      <c r="U61" s="15">
        <f t="shared" si="49"/>
        <v>8.0887656592987314E-2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0.29958762846278569</v>
      </c>
      <c r="AC61" s="9">
        <f t="shared" si="51"/>
        <v>9.0246250000000003</v>
      </c>
      <c r="AD61" s="1">
        <f t="shared" si="52"/>
        <v>0.45</v>
      </c>
      <c r="AE61" s="16">
        <f t="shared" si="53"/>
        <v>541.70206286712414</v>
      </c>
      <c r="AF61" s="1">
        <f t="shared" si="54"/>
        <v>14645814.503249085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16.0424098670333</v>
      </c>
      <c r="E62" s="10">
        <f t="shared" si="55"/>
        <v>12.0327224404516</v>
      </c>
      <c r="F62" s="7" t="s">
        <v>73</v>
      </c>
      <c r="G62" s="1">
        <v>5</v>
      </c>
      <c r="H62" s="9">
        <f t="shared" si="40"/>
        <v>16.0424098670333</v>
      </c>
      <c r="I62" s="9">
        <f t="shared" si="41"/>
        <v>289.19240986703329</v>
      </c>
      <c r="J62" s="9">
        <f t="shared" si="42"/>
        <v>0.1258885961747597</v>
      </c>
      <c r="K62" s="9">
        <f t="shared" si="43"/>
        <v>9.0246250000000003</v>
      </c>
      <c r="L62" s="9">
        <f t="shared" si="44"/>
        <v>2.4366487499999998</v>
      </c>
      <c r="M62" s="1" t="s">
        <v>75</v>
      </c>
      <c r="N62" s="9">
        <f>(O61-P61)*$C$22/100</f>
        <v>8.1502981861893655</v>
      </c>
      <c r="O62" s="9">
        <f t="shared" si="56"/>
        <v>2.8656118124310197</v>
      </c>
      <c r="P62" s="9">
        <f t="shared" si="45"/>
        <v>0.36074784824874989</v>
      </c>
      <c r="Q62" s="13">
        <f t="shared" si="46"/>
        <v>0.16233653171193746</v>
      </c>
      <c r="R62" s="9">
        <f t="shared" si="47"/>
        <v>1.0964919375</v>
      </c>
      <c r="S62" s="14">
        <f t="shared" si="48"/>
        <v>0.1480508211324057</v>
      </c>
      <c r="T62" s="2">
        <v>0.27</v>
      </c>
      <c r="U62" s="15">
        <f t="shared" si="49"/>
        <v>3.9973721705749539E-2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0.28725207709428346</v>
      </c>
      <c r="AC62" s="9">
        <f t="shared" si="51"/>
        <v>9.0246250000000003</v>
      </c>
      <c r="AD62" s="1">
        <f t="shared" si="52"/>
        <v>0.45</v>
      </c>
      <c r="AE62" s="16">
        <f t="shared" si="53"/>
        <v>541.70206286712414</v>
      </c>
      <c r="AF62" s="1">
        <f t="shared" si="54"/>
        <v>14042771.587006548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21.122036777096799</v>
      </c>
      <c r="E63" s="10">
        <f t="shared" si="55"/>
        <v>16.0424098670333</v>
      </c>
      <c r="F63" s="7" t="s">
        <v>75</v>
      </c>
      <c r="G63" s="1">
        <v>6</v>
      </c>
      <c r="H63" s="9">
        <f t="shared" si="40"/>
        <v>21.122036777096799</v>
      </c>
      <c r="I63" s="9">
        <f t="shared" si="41"/>
        <v>294.27203677709679</v>
      </c>
      <c r="J63" s="9">
        <f t="shared" si="42"/>
        <v>0.22510765216205719</v>
      </c>
      <c r="K63" s="9">
        <f t="shared" si="43"/>
        <v>9.0246250000000003</v>
      </c>
      <c r="L63" s="9">
        <f t="shared" si="44"/>
        <v>2.4366487499999998</v>
      </c>
      <c r="M63" s="1" t="s">
        <v>73</v>
      </c>
      <c r="O63" s="9">
        <f t="shared" si="56"/>
        <v>4.9415127141822692</v>
      </c>
      <c r="P63" s="9">
        <f t="shared" si="45"/>
        <v>1.1123723252185254</v>
      </c>
      <c r="Q63" s="13">
        <f t="shared" si="46"/>
        <v>0.50056754634833645</v>
      </c>
      <c r="R63" s="9">
        <f t="shared" si="47"/>
        <v>1.0964919375</v>
      </c>
      <c r="S63" s="14">
        <f t="shared" si="48"/>
        <v>0.45651730690298531</v>
      </c>
      <c r="T63" s="2">
        <v>0.27</v>
      </c>
      <c r="U63" s="15">
        <f t="shared" si="49"/>
        <v>0.12325967286380604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0.32756279136843752</v>
      </c>
      <c r="AC63" s="9">
        <f t="shared" si="51"/>
        <v>9.0246250000000003</v>
      </c>
      <c r="AD63" s="1">
        <f t="shared" si="52"/>
        <v>0.45</v>
      </c>
      <c r="AE63" s="16">
        <f t="shared" si="53"/>
        <v>541.70206286712414</v>
      </c>
      <c r="AF63" s="1">
        <f t="shared" si="54"/>
        <v>16013424.536803078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25.036764354999999</v>
      </c>
      <c r="E64" s="10">
        <f t="shared" si="55"/>
        <v>21.122036777096799</v>
      </c>
      <c r="F64" s="7" t="s">
        <v>73</v>
      </c>
      <c r="G64" s="1">
        <v>7</v>
      </c>
      <c r="H64" s="9">
        <f t="shared" si="40"/>
        <v>25.036764354999999</v>
      </c>
      <c r="I64" s="9">
        <f t="shared" si="41"/>
        <v>298.18676435499998</v>
      </c>
      <c r="J64" s="9">
        <f t="shared" si="42"/>
        <v>0.34757097027635758</v>
      </c>
      <c r="K64" s="9">
        <f t="shared" si="43"/>
        <v>9.0246250000000003</v>
      </c>
      <c r="L64" s="9">
        <f t="shared" si="44"/>
        <v>2.4366487499999998</v>
      </c>
      <c r="M64" s="1" t="s">
        <v>73</v>
      </c>
      <c r="O64" s="9">
        <f t="shared" si="56"/>
        <v>6.2657891389637435</v>
      </c>
      <c r="P64" s="9">
        <f t="shared" si="45"/>
        <v>2.1778064105766917</v>
      </c>
      <c r="Q64" s="13">
        <f t="shared" si="46"/>
        <v>0.98001288475951132</v>
      </c>
      <c r="R64" s="9">
        <f t="shared" si="47"/>
        <v>1.0964919375</v>
      </c>
      <c r="S64" s="14">
        <f t="shared" si="48"/>
        <v>0.8937711726307257</v>
      </c>
      <c r="T64" s="2">
        <v>0.27</v>
      </c>
      <c r="U64" s="15">
        <f t="shared" si="49"/>
        <v>0.24131821661029595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0.36315744230800423</v>
      </c>
      <c r="AC64" s="9">
        <f t="shared" si="51"/>
        <v>9.0246250000000003</v>
      </c>
      <c r="AD64" s="1">
        <f t="shared" si="52"/>
        <v>0.45</v>
      </c>
      <c r="AE64" s="16">
        <f t="shared" si="53"/>
        <v>541.70206286712414</v>
      </c>
      <c r="AF64" s="1">
        <f t="shared" si="54"/>
        <v>17753525.280093789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28.346428264516099</v>
      </c>
      <c r="E65" s="10">
        <f t="shared" si="55"/>
        <v>25.036764354999999</v>
      </c>
      <c r="F65" s="7" t="s">
        <v>73</v>
      </c>
      <c r="G65" s="1">
        <v>8</v>
      </c>
      <c r="H65" s="9">
        <f t="shared" si="40"/>
        <v>28.346428264516099</v>
      </c>
      <c r="I65" s="9">
        <f t="shared" si="41"/>
        <v>301.49642826451606</v>
      </c>
      <c r="J65" s="9">
        <f t="shared" si="42"/>
        <v>0.49741233043728594</v>
      </c>
      <c r="K65" s="9">
        <f t="shared" si="43"/>
        <v>9.0246250000000003</v>
      </c>
      <c r="L65" s="9">
        <f t="shared" si="44"/>
        <v>2.4366487499999998</v>
      </c>
      <c r="M65" s="1" t="s">
        <v>73</v>
      </c>
      <c r="O65" s="9">
        <f t="shared" si="56"/>
        <v>6.524631478387052</v>
      </c>
      <c r="P65" s="9">
        <f t="shared" si="45"/>
        <v>3.2454321489089777</v>
      </c>
      <c r="Q65" s="13">
        <f t="shared" si="46"/>
        <v>1.46044446700904</v>
      </c>
      <c r="R65" s="9">
        <f t="shared" si="47"/>
        <v>1.0964919375</v>
      </c>
      <c r="S65" s="14">
        <f t="shared" si="48"/>
        <v>1.3319244921570981</v>
      </c>
      <c r="T65" s="2">
        <v>0.27</v>
      </c>
      <c r="U65" s="15">
        <f t="shared" si="49"/>
        <v>0.35961961288241651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0.39882531328404858</v>
      </c>
      <c r="AC65" s="9">
        <f t="shared" si="51"/>
        <v>9.0246250000000003</v>
      </c>
      <c r="AD65" s="1">
        <f t="shared" si="52"/>
        <v>0.45</v>
      </c>
      <c r="AE65" s="16">
        <f t="shared" si="53"/>
        <v>541.70206286712414</v>
      </c>
      <c r="AF65" s="1">
        <f t="shared" si="54"/>
        <v>19497205.500540067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27.987680916774199</v>
      </c>
      <c r="E66" s="10">
        <f t="shared" si="55"/>
        <v>28.346428264516099</v>
      </c>
      <c r="F66" s="7" t="s">
        <v>73</v>
      </c>
      <c r="G66" s="1">
        <v>9</v>
      </c>
      <c r="H66" s="9">
        <f t="shared" si="40"/>
        <v>27.987680916774199</v>
      </c>
      <c r="I66" s="9">
        <f t="shared" si="41"/>
        <v>301.13768091677417</v>
      </c>
      <c r="J66" s="9">
        <f t="shared" si="42"/>
        <v>0.47863878950040251</v>
      </c>
      <c r="K66" s="9">
        <f t="shared" si="43"/>
        <v>9.0246250000000003</v>
      </c>
      <c r="L66" s="9">
        <f t="shared" si="44"/>
        <v>2.4366487499999998</v>
      </c>
      <c r="M66" s="1" t="s">
        <v>73</v>
      </c>
      <c r="O66" s="9">
        <f t="shared" si="56"/>
        <v>5.7158480794780742</v>
      </c>
      <c r="P66" s="9">
        <f t="shared" si="45"/>
        <v>2.7358266057295859</v>
      </c>
      <c r="Q66" s="13">
        <f t="shared" si="46"/>
        <v>1.2311219725783138</v>
      </c>
      <c r="R66" s="9">
        <f t="shared" si="47"/>
        <v>1.0964919375</v>
      </c>
      <c r="S66" s="14">
        <f t="shared" si="48"/>
        <v>1.1227825125511366</v>
      </c>
      <c r="T66" s="2">
        <v>0.27</v>
      </c>
      <c r="U66" s="15">
        <f t="shared" si="49"/>
        <v>0.3031512783888069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0.3666001104342253</v>
      </c>
      <c r="AC66" s="9">
        <f t="shared" si="51"/>
        <v>9.0246250000000003</v>
      </c>
      <c r="AD66" s="1">
        <f t="shared" si="52"/>
        <v>0.45</v>
      </c>
      <c r="AE66" s="16">
        <f t="shared" si="53"/>
        <v>541.70206286712414</v>
      </c>
      <c r="AF66" s="1">
        <f t="shared" si="54"/>
        <v>17921825.550140303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21.261367677666701</v>
      </c>
      <c r="E67" s="10">
        <f t="shared" si="55"/>
        <v>27.987680916774199</v>
      </c>
      <c r="F67" s="7" t="s">
        <v>73</v>
      </c>
      <c r="G67" s="1">
        <v>10</v>
      </c>
      <c r="H67" s="9">
        <f t="shared" si="40"/>
        <v>21.261367677666701</v>
      </c>
      <c r="I67" s="9">
        <f t="shared" si="41"/>
        <v>294.4113676776667</v>
      </c>
      <c r="J67" s="9">
        <f t="shared" si="42"/>
        <v>0.22866032003369033</v>
      </c>
      <c r="K67" s="9">
        <f t="shared" si="43"/>
        <v>9.0246250000000003</v>
      </c>
      <c r="L67" s="9">
        <f t="shared" si="44"/>
        <v>2.4366487499999998</v>
      </c>
      <c r="M67" s="1" t="s">
        <v>73</v>
      </c>
      <c r="O67" s="9">
        <f t="shared" si="56"/>
        <v>5.4166702237484889</v>
      </c>
      <c r="P67" s="9">
        <f t="shared" si="45"/>
        <v>1.2385775468792906</v>
      </c>
      <c r="Q67" s="13">
        <f t="shared" si="46"/>
        <v>0.55735989609568082</v>
      </c>
      <c r="R67" s="9">
        <f t="shared" si="47"/>
        <v>1.0964919375</v>
      </c>
      <c r="S67" s="14">
        <f t="shared" si="48"/>
        <v>0.50831189636146401</v>
      </c>
      <c r="T67" s="2">
        <v>0.27</v>
      </c>
      <c r="U67" s="15">
        <f t="shared" si="49"/>
        <v>0.13724421201759529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0.316579129923305</v>
      </c>
      <c r="AC67" s="9">
        <f t="shared" si="51"/>
        <v>9.0246250000000003</v>
      </c>
      <c r="AD67" s="1">
        <f t="shared" si="52"/>
        <v>0.45</v>
      </c>
      <c r="AE67" s="16">
        <f t="shared" si="53"/>
        <v>541.70206286712414</v>
      </c>
      <c r="AF67" s="1">
        <f t="shared" si="54"/>
        <v>15476470.895168032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17.2328367977419</v>
      </c>
      <c r="E68" s="10">
        <f t="shared" si="55"/>
        <v>21.261367677666701</v>
      </c>
      <c r="F68" s="7" t="s">
        <v>73</v>
      </c>
      <c r="G68" s="1">
        <v>11</v>
      </c>
      <c r="H68" s="9">
        <f t="shared" si="40"/>
        <v>17.2328367977419</v>
      </c>
      <c r="I68" s="9">
        <f t="shared" si="41"/>
        <v>290.3828367977419</v>
      </c>
      <c r="J68" s="9">
        <f t="shared" si="42"/>
        <v>0.14452077746678593</v>
      </c>
      <c r="K68" s="9">
        <f t="shared" si="43"/>
        <v>9.0246250000000003</v>
      </c>
      <c r="L68" s="9">
        <f t="shared" si="44"/>
        <v>2.4366487499999998</v>
      </c>
      <c r="M68" s="1" t="s">
        <v>75</v>
      </c>
      <c r="N68" s="9">
        <f>(O67-P67)*$C$22/100</f>
        <v>3.9691880430257385</v>
      </c>
      <c r="O68" s="9">
        <f t="shared" si="56"/>
        <v>2.6455533838434597</v>
      </c>
      <c r="P68" s="9">
        <f t="shared" si="45"/>
        <v>0.38233743186294317</v>
      </c>
      <c r="Q68" s="13">
        <f t="shared" si="46"/>
        <v>0.17205184433832443</v>
      </c>
      <c r="R68" s="9">
        <f t="shared" si="47"/>
        <v>1.0964919375</v>
      </c>
      <c r="S68" s="14">
        <f t="shared" si="48"/>
        <v>0.15691118051501809</v>
      </c>
      <c r="T68" s="2">
        <v>0.27</v>
      </c>
      <c r="U68" s="15">
        <f t="shared" si="49"/>
        <v>4.2366018739054885E-2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0.23917335464982506</v>
      </c>
      <c r="AC68" s="9">
        <f t="shared" si="51"/>
        <v>9.0246250000000003</v>
      </c>
      <c r="AD68" s="1">
        <f t="shared" si="52"/>
        <v>0.45</v>
      </c>
      <c r="AE68" s="16">
        <f t="shared" si="53"/>
        <v>541.70206286712414</v>
      </c>
      <c r="AF68" s="1">
        <f t="shared" si="54"/>
        <v>11692367.285975123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10.8073050877667</v>
      </c>
      <c r="E69" s="10">
        <f t="shared" si="55"/>
        <v>17.2328367977419</v>
      </c>
      <c r="F69" s="7" t="s">
        <v>75</v>
      </c>
      <c r="G69" s="1">
        <v>12</v>
      </c>
      <c r="H69" s="9">
        <f t="shared" si="40"/>
        <v>10.8073050877667</v>
      </c>
      <c r="I69" s="9">
        <f t="shared" si="41"/>
        <v>283.95730508776666</v>
      </c>
      <c r="J69" s="9">
        <f t="shared" si="42"/>
        <v>6.7671799577607411E-2</v>
      </c>
      <c r="K69" s="9">
        <f t="shared" si="43"/>
        <v>9.0246250000000003</v>
      </c>
      <c r="L69" s="9">
        <f t="shared" si="44"/>
        <v>2.4366487499999998</v>
      </c>
      <c r="M69" s="1" t="s">
        <v>73</v>
      </c>
      <c r="O69" s="9">
        <f t="shared" si="56"/>
        <v>4.6998647019805162</v>
      </c>
      <c r="P69" s="9">
        <f t="shared" si="45"/>
        <v>0.31804830215429708</v>
      </c>
      <c r="Q69" s="13">
        <f t="shared" si="46"/>
        <v>0.1431217359694337</v>
      </c>
      <c r="R69" s="9">
        <f t="shared" si="47"/>
        <v>1.0964919375</v>
      </c>
      <c r="S69" s="14">
        <f t="shared" si="48"/>
        <v>0.13052693875319415</v>
      </c>
      <c r="T69" s="2">
        <v>0.27</v>
      </c>
      <c r="U69" s="15">
        <f t="shared" si="49"/>
        <v>3.5242273463362422E-2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0.23702554544920379</v>
      </c>
      <c r="AC69" s="9">
        <f t="shared" si="51"/>
        <v>9.0246250000000003</v>
      </c>
      <c r="AD69" s="1">
        <f t="shared" si="52"/>
        <v>0.45</v>
      </c>
      <c r="AE69" s="16">
        <f t="shared" si="53"/>
        <v>541.70206286712414</v>
      </c>
      <c r="AF69" s="1">
        <f t="shared" si="54"/>
        <v>11587368.240113059</v>
      </c>
      <c r="AG69" s="1">
        <f>SUM(AF58:AF69)</f>
        <v>172548837.13843951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5.0081029379032298</v>
      </c>
      <c r="E70" s="10">
        <f t="shared" si="55"/>
        <v>10.8073050877667</v>
      </c>
      <c r="F70" s="7" t="s">
        <v>73</v>
      </c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3.14369411216129</v>
      </c>
      <c r="E74" s="7"/>
      <c r="F74" s="7"/>
      <c r="G74" s="1">
        <v>1</v>
      </c>
      <c r="H74" s="9">
        <f t="shared" ref="H74:H85" si="57">E75</f>
        <v>3.14369411216129</v>
      </c>
      <c r="I74" s="9">
        <f t="shared" ref="I74:I85" si="58">H74+273.15</f>
        <v>276.29369411216129</v>
      </c>
      <c r="J74" s="9">
        <f t="shared" ref="J74:J85" si="59">EXP(($C$16*(I74-$C$14))/($C$17*I74*$C$14))</f>
        <v>2.6142744658195681E-2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1.3626121370744754E-2</v>
      </c>
      <c r="Q74" s="13">
        <f t="shared" ref="Q74:Q85" si="63">P74*$B$76</f>
        <v>3.542791556393636E-3</v>
      </c>
      <c r="R74" s="9">
        <f t="shared" ref="R74:R85" si="64">L74*$B$76</f>
        <v>0.1355172</v>
      </c>
      <c r="S74" s="14">
        <f t="shared" ref="S74:S85" si="65">Q74/R74</f>
        <v>2.6142744658195681E-2</v>
      </c>
      <c r="T74" s="2">
        <v>0.01</v>
      </c>
      <c r="U74" s="15">
        <f t="shared" ref="U74:U85" si="66">S74*T74</f>
        <v>2.614274465819568E-4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5.7514274465819571E-3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0.61399999999999999</v>
      </c>
      <c r="AX74" s="1">
        <f t="shared" ref="AX74:AX85" si="73">AW74*10000*AV74*0.67*AU74*AT74</f>
        <v>320.63670679533226</v>
      </c>
    </row>
    <row r="75" spans="1:78" x14ac:dyDescent="0.15">
      <c r="A75" s="1" t="s">
        <v>74</v>
      </c>
      <c r="B75" s="1">
        <v>1</v>
      </c>
      <c r="C75" s="7">
        <v>1</v>
      </c>
      <c r="D75" s="8">
        <v>3.1644606781935498</v>
      </c>
      <c r="E75" s="10">
        <f t="shared" ref="E75:E86" si="74">D74</f>
        <v>3.14369411216129</v>
      </c>
      <c r="F75" s="7" t="s">
        <v>73</v>
      </c>
      <c r="G75" s="1">
        <v>2</v>
      </c>
      <c r="H75" s="9">
        <f t="shared" si="57"/>
        <v>3.1644606781935498</v>
      </c>
      <c r="I75" s="9">
        <f t="shared" si="58"/>
        <v>276.31446067819354</v>
      </c>
      <c r="J75" s="9">
        <f t="shared" si="59"/>
        <v>2.6212076429401328E-2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1.0288138786292553</v>
      </c>
      <c r="P75" s="9">
        <f t="shared" si="62"/>
        <v>2.6967348018258862E-2</v>
      </c>
      <c r="Q75" s="13">
        <f t="shared" si="63"/>
        <v>7.0115104847473042E-3</v>
      </c>
      <c r="R75" s="9">
        <f t="shared" si="64"/>
        <v>0.1355172</v>
      </c>
      <c r="S75" s="14">
        <f t="shared" si="65"/>
        <v>5.1738897237747709E-2</v>
      </c>
      <c r="T75" s="2">
        <v>0.01</v>
      </c>
      <c r="U75" s="15">
        <f t="shared" si="66"/>
        <v>5.1738897237747707E-4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6.0073889723774769E-3</v>
      </c>
      <c r="AU75" s="9">
        <f t="shared" si="70"/>
        <v>52.122000000000007</v>
      </c>
      <c r="AV75" s="1">
        <f t="shared" si="71"/>
        <v>0.26</v>
      </c>
      <c r="AW75" s="1">
        <f t="shared" si="72"/>
        <v>0.61399999999999999</v>
      </c>
      <c r="AX75" s="1">
        <f t="shared" si="73"/>
        <v>334.90632272279356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5.39828313628571</v>
      </c>
      <c r="E76" s="10">
        <f t="shared" si="74"/>
        <v>3.1644606781935498</v>
      </c>
      <c r="F76" s="7" t="s">
        <v>73</v>
      </c>
      <c r="G76" s="1">
        <v>3</v>
      </c>
      <c r="H76" s="9">
        <f t="shared" si="57"/>
        <v>5.39828313628571</v>
      </c>
      <c r="I76" s="9">
        <f t="shared" si="58"/>
        <v>278.5482831362857</v>
      </c>
      <c r="J76" s="9">
        <f t="shared" si="59"/>
        <v>3.4772002345683853E-2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1.5230665306109965</v>
      </c>
      <c r="P76" s="9">
        <f t="shared" si="62"/>
        <v>5.2960072975038137E-2</v>
      </c>
      <c r="Q76" s="13">
        <f t="shared" si="63"/>
        <v>1.3769618973509916E-2</v>
      </c>
      <c r="R76" s="9">
        <f t="shared" si="64"/>
        <v>0.1355172</v>
      </c>
      <c r="S76" s="14">
        <f t="shared" si="65"/>
        <v>0.10160790640236012</v>
      </c>
      <c r="T76" s="2">
        <v>0.01</v>
      </c>
      <c r="U76" s="15">
        <f t="shared" si="66"/>
        <v>1.0160790640236011E-3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6.5060790640236012E-3</v>
      </c>
      <c r="AU76" s="9">
        <f t="shared" si="70"/>
        <v>52.122000000000007</v>
      </c>
      <c r="AV76" s="1">
        <f t="shared" si="71"/>
        <v>0.26</v>
      </c>
      <c r="AW76" s="1">
        <f t="shared" si="72"/>
        <v>0.61399999999999999</v>
      </c>
      <c r="AX76" s="1">
        <f t="shared" si="73"/>
        <v>362.70782942386523</v>
      </c>
    </row>
    <row r="77" spans="1:78" x14ac:dyDescent="0.15">
      <c r="C77" s="7">
        <v>3</v>
      </c>
      <c r="D77" s="8">
        <v>12.0327224404516</v>
      </c>
      <c r="E77" s="10">
        <f t="shared" si="74"/>
        <v>5.39828313628571</v>
      </c>
      <c r="F77" s="7" t="s">
        <v>73</v>
      </c>
      <c r="G77" s="1">
        <v>4</v>
      </c>
      <c r="H77" s="9">
        <f t="shared" si="57"/>
        <v>12.0327224404516</v>
      </c>
      <c r="I77" s="9">
        <f t="shared" si="58"/>
        <v>285.18272244045158</v>
      </c>
      <c r="J77" s="9">
        <f t="shared" si="59"/>
        <v>7.8414629954466561E-2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1.9913264576359584</v>
      </c>
      <c r="P77" s="9">
        <f t="shared" si="62"/>
        <v>0.15614912729406241</v>
      </c>
      <c r="Q77" s="13">
        <f t="shared" si="63"/>
        <v>4.059877309645623E-2</v>
      </c>
      <c r="R77" s="9">
        <f t="shared" si="64"/>
        <v>0.1355172</v>
      </c>
      <c r="S77" s="14">
        <f t="shared" si="65"/>
        <v>0.29958391330736045</v>
      </c>
      <c r="T77" s="2">
        <v>0.01</v>
      </c>
      <c r="U77" s="15">
        <f t="shared" si="66"/>
        <v>2.9958391330736044E-3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1.0985839133073605E-2</v>
      </c>
      <c r="AU77" s="9">
        <f t="shared" si="70"/>
        <v>52.122000000000007</v>
      </c>
      <c r="AV77" s="1">
        <f t="shared" si="71"/>
        <v>0.26</v>
      </c>
      <c r="AW77" s="1">
        <f t="shared" si="72"/>
        <v>0.61399999999999999</v>
      </c>
      <c r="AX77" s="1">
        <f t="shared" si="73"/>
        <v>612.45026799484185</v>
      </c>
    </row>
    <row r="78" spans="1:78" x14ac:dyDescent="0.15">
      <c r="C78" s="7">
        <v>4</v>
      </c>
      <c r="D78" s="8">
        <v>16.0424098670333</v>
      </c>
      <c r="E78" s="10">
        <f t="shared" si="74"/>
        <v>12.0327224404516</v>
      </c>
      <c r="F78" s="7" t="s">
        <v>73</v>
      </c>
      <c r="G78" s="1">
        <v>5</v>
      </c>
      <c r="H78" s="9">
        <f t="shared" si="57"/>
        <v>16.0424098670333</v>
      </c>
      <c r="I78" s="9">
        <f t="shared" si="58"/>
        <v>289.19240986703329</v>
      </c>
      <c r="J78" s="9">
        <f t="shared" si="59"/>
        <v>0.1258885961747597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1.7434184638248009</v>
      </c>
      <c r="O78" s="9">
        <f t="shared" si="75"/>
        <v>0.61297886651709499</v>
      </c>
      <c r="P78" s="9">
        <f t="shared" si="62"/>
        <v>7.7167048990632495E-2</v>
      </c>
      <c r="Q78" s="13">
        <f t="shared" si="63"/>
        <v>2.006343273756445E-2</v>
      </c>
      <c r="R78" s="9">
        <f t="shared" si="64"/>
        <v>0.1355172</v>
      </c>
      <c r="S78" s="14">
        <f t="shared" si="65"/>
        <v>0.1480508211324057</v>
      </c>
      <c r="T78" s="2">
        <v>0.01</v>
      </c>
      <c r="U78" s="15">
        <f t="shared" si="66"/>
        <v>1.4805082113240569E-3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1.1430508211324058E-2</v>
      </c>
      <c r="AU78" s="9">
        <f t="shared" si="70"/>
        <v>52.122000000000007</v>
      </c>
      <c r="AV78" s="1">
        <f t="shared" si="71"/>
        <v>0.26</v>
      </c>
      <c r="AW78" s="1">
        <f t="shared" si="72"/>
        <v>0.61399999999999999</v>
      </c>
      <c r="AX78" s="1">
        <f t="shared" si="73"/>
        <v>637.24015366899289</v>
      </c>
    </row>
    <row r="79" spans="1:78" x14ac:dyDescent="0.15">
      <c r="C79" s="7">
        <v>5</v>
      </c>
      <c r="D79" s="8">
        <v>21.122036777096799</v>
      </c>
      <c r="E79" s="10">
        <f t="shared" si="74"/>
        <v>16.0424098670333</v>
      </c>
      <c r="F79" s="7" t="s">
        <v>75</v>
      </c>
      <c r="G79" s="1">
        <v>6</v>
      </c>
      <c r="H79" s="9">
        <f t="shared" si="57"/>
        <v>21.122036777096799</v>
      </c>
      <c r="I79" s="9">
        <f t="shared" si="58"/>
        <v>294.27203677709679</v>
      </c>
      <c r="J79" s="9">
        <f t="shared" si="59"/>
        <v>0.22510765216205719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1.0570318175264626</v>
      </c>
      <c r="P79" s="9">
        <f t="shared" si="62"/>
        <v>0.23794595070397404</v>
      </c>
      <c r="Q79" s="13">
        <f t="shared" si="63"/>
        <v>6.1865947183033253E-2</v>
      </c>
      <c r="R79" s="9">
        <f t="shared" si="64"/>
        <v>0.1355172</v>
      </c>
      <c r="S79" s="14">
        <f t="shared" si="65"/>
        <v>0.45651730690298536</v>
      </c>
      <c r="T79" s="2">
        <v>0.01</v>
      </c>
      <c r="U79" s="15">
        <f t="shared" si="66"/>
        <v>4.5651730690298535E-3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1.4515173069029854E-2</v>
      </c>
      <c r="AU79" s="9">
        <f t="shared" si="70"/>
        <v>52.122000000000007</v>
      </c>
      <c r="AV79" s="1">
        <f t="shared" si="71"/>
        <v>0.26</v>
      </c>
      <c r="AW79" s="1">
        <f t="shared" si="72"/>
        <v>0.61399999999999999</v>
      </c>
      <c r="AX79" s="1">
        <f t="shared" si="73"/>
        <v>809.20733759476252</v>
      </c>
    </row>
    <row r="80" spans="1:78" x14ac:dyDescent="0.15">
      <c r="C80" s="7">
        <v>6</v>
      </c>
      <c r="D80" s="8">
        <v>25.036764354999999</v>
      </c>
      <c r="E80" s="10">
        <f t="shared" si="74"/>
        <v>21.122036777096799</v>
      </c>
      <c r="F80" s="7" t="s">
        <v>73</v>
      </c>
      <c r="G80" s="1">
        <v>7</v>
      </c>
      <c r="H80" s="9">
        <f t="shared" si="57"/>
        <v>25.036764354999999</v>
      </c>
      <c r="I80" s="9">
        <f t="shared" si="58"/>
        <v>298.18676435499998</v>
      </c>
      <c r="J80" s="9">
        <f t="shared" si="59"/>
        <v>0.34757097027635758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1.3403058668224885</v>
      </c>
      <c r="P80" s="9">
        <f t="shared" si="62"/>
        <v>0.46585141059858687</v>
      </c>
      <c r="Q80" s="13">
        <f t="shared" si="63"/>
        <v>0.12112136675563259</v>
      </c>
      <c r="R80" s="9">
        <f t="shared" si="64"/>
        <v>0.1355172</v>
      </c>
      <c r="S80" s="14">
        <f t="shared" si="65"/>
        <v>0.89377117263072581</v>
      </c>
      <c r="T80" s="2">
        <v>0.01</v>
      </c>
      <c r="U80" s="15">
        <f t="shared" si="66"/>
        <v>8.9377117263072584E-3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2.1387711726307261E-2</v>
      </c>
      <c r="AU80" s="9">
        <f t="shared" si="70"/>
        <v>52.122000000000007</v>
      </c>
      <c r="AV80" s="1">
        <f t="shared" si="71"/>
        <v>0.26</v>
      </c>
      <c r="AW80" s="1">
        <f t="shared" si="72"/>
        <v>0.61399999999999999</v>
      </c>
      <c r="AX80" s="1">
        <f t="shared" si="73"/>
        <v>1192.3449469725219</v>
      </c>
    </row>
    <row r="81" spans="1:53" x14ac:dyDescent="0.15">
      <c r="C81" s="7">
        <v>7</v>
      </c>
      <c r="D81" s="8">
        <v>28.346428264516099</v>
      </c>
      <c r="E81" s="10">
        <f t="shared" si="74"/>
        <v>25.036764354999999</v>
      </c>
      <c r="F81" s="7" t="s">
        <v>73</v>
      </c>
      <c r="G81" s="1">
        <v>8</v>
      </c>
      <c r="H81" s="9">
        <f t="shared" si="57"/>
        <v>28.346428264516099</v>
      </c>
      <c r="I81" s="9">
        <f t="shared" si="58"/>
        <v>301.49642826451606</v>
      </c>
      <c r="J81" s="9">
        <f t="shared" si="59"/>
        <v>0.49741233043728594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1.3956744562239016</v>
      </c>
      <c r="P81" s="9">
        <f t="shared" si="62"/>
        <v>0.69422568380212268</v>
      </c>
      <c r="Q81" s="13">
        <f t="shared" si="63"/>
        <v>0.18049867778855191</v>
      </c>
      <c r="R81" s="9">
        <f t="shared" si="64"/>
        <v>0.1355172</v>
      </c>
      <c r="S81" s="14">
        <f t="shared" si="65"/>
        <v>1.3319244921570983</v>
      </c>
      <c r="T81" s="2">
        <v>0.01</v>
      </c>
      <c r="U81" s="15">
        <f t="shared" si="66"/>
        <v>1.3319244921570984E-2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2.5769244921570983E-2</v>
      </c>
      <c r="AU81" s="9">
        <f t="shared" si="70"/>
        <v>52.122000000000007</v>
      </c>
      <c r="AV81" s="1">
        <f t="shared" si="71"/>
        <v>0.26</v>
      </c>
      <c r="AW81" s="1">
        <f t="shared" si="72"/>
        <v>0.61399999999999999</v>
      </c>
      <c r="AX81" s="1">
        <f t="shared" si="73"/>
        <v>1436.6113290997453</v>
      </c>
    </row>
    <row r="82" spans="1:53" x14ac:dyDescent="0.15">
      <c r="C82" s="7">
        <v>8</v>
      </c>
      <c r="D82" s="8">
        <v>27.987680916774199</v>
      </c>
      <c r="E82" s="10">
        <f t="shared" si="74"/>
        <v>28.346428264516099</v>
      </c>
      <c r="F82" s="7" t="s">
        <v>73</v>
      </c>
      <c r="G82" s="1">
        <v>9</v>
      </c>
      <c r="H82" s="9">
        <f t="shared" si="57"/>
        <v>27.987680916774199</v>
      </c>
      <c r="I82" s="9">
        <f t="shared" si="58"/>
        <v>301.13768091677417</v>
      </c>
      <c r="J82" s="9">
        <f t="shared" si="59"/>
        <v>0.47863878950040251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1.2226687724217791</v>
      </c>
      <c r="P82" s="9">
        <f t="shared" si="62"/>
        <v>0.5852167011919035</v>
      </c>
      <c r="Q82" s="13">
        <f t="shared" si="63"/>
        <v>0.15215634230989492</v>
      </c>
      <c r="R82" s="9">
        <f t="shared" si="64"/>
        <v>0.1355172</v>
      </c>
      <c r="S82" s="14">
        <f t="shared" si="65"/>
        <v>1.1227825125511368</v>
      </c>
      <c r="T82" s="2">
        <v>0.01</v>
      </c>
      <c r="U82" s="15">
        <f t="shared" si="66"/>
        <v>1.1227825125511369E-2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2.1177825125511369E-2</v>
      </c>
      <c r="AU82" s="9">
        <f t="shared" si="70"/>
        <v>52.122000000000007</v>
      </c>
      <c r="AV82" s="1">
        <f t="shared" si="71"/>
        <v>0.26</v>
      </c>
      <c r="AW82" s="1">
        <f t="shared" si="72"/>
        <v>0.61399999999999999</v>
      </c>
      <c r="AX82" s="1">
        <f t="shared" si="73"/>
        <v>1180.6439650676461</v>
      </c>
    </row>
    <row r="83" spans="1:53" x14ac:dyDescent="0.15">
      <c r="C83" s="7">
        <v>9</v>
      </c>
      <c r="D83" s="8">
        <v>21.261367677666701</v>
      </c>
      <c r="E83" s="10">
        <f t="shared" si="74"/>
        <v>27.987680916774199</v>
      </c>
      <c r="F83" s="7" t="s">
        <v>73</v>
      </c>
      <c r="G83" s="1">
        <v>10</v>
      </c>
      <c r="H83" s="9">
        <f t="shared" si="57"/>
        <v>21.261367677666701</v>
      </c>
      <c r="I83" s="9">
        <f t="shared" si="58"/>
        <v>294.4113676776667</v>
      </c>
      <c r="J83" s="9">
        <f t="shared" si="59"/>
        <v>0.22866032003369033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1.1586720712298755</v>
      </c>
      <c r="P83" s="9">
        <f t="shared" si="62"/>
        <v>0.26494232662152217</v>
      </c>
      <c r="Q83" s="13">
        <f t="shared" si="63"/>
        <v>6.8885004921595772E-2</v>
      </c>
      <c r="R83" s="9">
        <f t="shared" si="64"/>
        <v>0.1355172</v>
      </c>
      <c r="S83" s="14">
        <f t="shared" si="65"/>
        <v>0.5083118963614639</v>
      </c>
      <c r="T83" s="2">
        <v>0.01</v>
      </c>
      <c r="U83" s="15">
        <f t="shared" si="66"/>
        <v>5.0831189636146388E-3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1.5033118963614638E-2</v>
      </c>
      <c r="AU83" s="9">
        <f t="shared" si="70"/>
        <v>52.122000000000007</v>
      </c>
      <c r="AV83" s="1">
        <f t="shared" si="71"/>
        <v>0.26</v>
      </c>
      <c r="AW83" s="1">
        <f t="shared" si="72"/>
        <v>0.61399999999999999</v>
      </c>
      <c r="AX83" s="1">
        <f t="shared" si="73"/>
        <v>838.08233731966095</v>
      </c>
    </row>
    <row r="84" spans="1:53" x14ac:dyDescent="0.15">
      <c r="C84" s="7">
        <v>10</v>
      </c>
      <c r="D84" s="8">
        <v>17.2328367977419</v>
      </c>
      <c r="E84" s="10">
        <f t="shared" si="74"/>
        <v>21.261367677666701</v>
      </c>
      <c r="F84" s="7" t="s">
        <v>73</v>
      </c>
      <c r="G84" s="1">
        <v>11</v>
      </c>
      <c r="H84" s="9">
        <f t="shared" si="57"/>
        <v>17.2328367977419</v>
      </c>
      <c r="I84" s="9">
        <f t="shared" si="58"/>
        <v>290.3828367977419</v>
      </c>
      <c r="J84" s="9">
        <f t="shared" si="59"/>
        <v>0.14452077746678593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0.84904325737793573</v>
      </c>
      <c r="O84" s="9">
        <f t="shared" si="75"/>
        <v>0.56590648723041748</v>
      </c>
      <c r="P84" s="9">
        <f t="shared" si="62"/>
        <v>8.1785245508037702E-2</v>
      </c>
      <c r="Q84" s="13">
        <f t="shared" si="63"/>
        <v>2.1264163832089802E-2</v>
      </c>
      <c r="R84" s="9">
        <f t="shared" si="64"/>
        <v>0.1355172</v>
      </c>
      <c r="S84" s="14">
        <f t="shared" si="65"/>
        <v>0.15691118051501804</v>
      </c>
      <c r="T84" s="2">
        <v>0.01</v>
      </c>
      <c r="U84" s="15">
        <f t="shared" si="66"/>
        <v>1.5691118051501805E-3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9.0191118051501807E-3</v>
      </c>
      <c r="AU84" s="9">
        <f t="shared" si="70"/>
        <v>52.122000000000007</v>
      </c>
      <c r="AV84" s="1">
        <f t="shared" si="71"/>
        <v>0.26</v>
      </c>
      <c r="AW84" s="1">
        <f t="shared" si="72"/>
        <v>0.61399999999999999</v>
      </c>
      <c r="AX84" s="1">
        <f t="shared" si="73"/>
        <v>502.80705690565122</v>
      </c>
    </row>
    <row r="85" spans="1:53" x14ac:dyDescent="0.15">
      <c r="C85" s="7">
        <v>11</v>
      </c>
      <c r="D85" s="8">
        <v>10.8073050877667</v>
      </c>
      <c r="E85" s="10">
        <f t="shared" si="74"/>
        <v>17.2328367977419</v>
      </c>
      <c r="F85" s="7" t="s">
        <v>75</v>
      </c>
      <c r="G85" s="1">
        <v>12</v>
      </c>
      <c r="H85" s="9">
        <f t="shared" si="57"/>
        <v>10.8073050877667</v>
      </c>
      <c r="I85" s="9">
        <f t="shared" si="58"/>
        <v>283.95730508776666</v>
      </c>
      <c r="J85" s="9">
        <f t="shared" si="59"/>
        <v>6.7671799577607411E-2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1.0053412417223797</v>
      </c>
      <c r="P85" s="9">
        <f t="shared" si="62"/>
        <v>6.8033251016939841E-2</v>
      </c>
      <c r="Q85" s="13">
        <f t="shared" si="63"/>
        <v>1.7688645264404359E-2</v>
      </c>
      <c r="R85" s="9">
        <f t="shared" si="64"/>
        <v>0.1355172</v>
      </c>
      <c r="S85" s="14">
        <f t="shared" si="65"/>
        <v>0.13052693875319413</v>
      </c>
      <c r="T85" s="2">
        <v>0.01</v>
      </c>
      <c r="U85" s="15">
        <f t="shared" si="66"/>
        <v>1.3052693875319414E-3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8.7552693875319401E-3</v>
      </c>
      <c r="AU85" s="9">
        <f t="shared" si="70"/>
        <v>52.122000000000007</v>
      </c>
      <c r="AV85" s="1">
        <f t="shared" si="71"/>
        <v>0.26</v>
      </c>
      <c r="AW85" s="1">
        <f t="shared" si="72"/>
        <v>0.61399999999999999</v>
      </c>
      <c r="AX85" s="1">
        <f t="shared" si="73"/>
        <v>488.09808862190675</v>
      </c>
      <c r="AY85" s="1">
        <f>SUM(AX74:AX85)</f>
        <v>8715.7363421877199</v>
      </c>
    </row>
    <row r="86" spans="1:53" x14ac:dyDescent="0.15">
      <c r="C86" s="7">
        <v>12</v>
      </c>
      <c r="D86" s="8">
        <v>5.0081029379032298</v>
      </c>
      <c r="E86" s="10">
        <f t="shared" si="74"/>
        <v>10.8073050877667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3.14369411216129</v>
      </c>
      <c r="E90" s="7"/>
      <c r="F90" s="7"/>
      <c r="G90" s="1">
        <v>1</v>
      </c>
      <c r="H90" s="9">
        <f t="shared" ref="H90:H101" si="76">E91</f>
        <v>3.14369411216129</v>
      </c>
      <c r="I90" s="9">
        <f t="shared" ref="I90:I101" si="77">H90+273.15</f>
        <v>276.29369411216129</v>
      </c>
      <c r="J90" s="9">
        <f t="shared" ref="J90:J101" si="78">EXP(($C$16*(I90-$C$14))/($C$17*I90*$C$14))</f>
        <v>2.6142744658195681E-2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7.442839404188311E-3</v>
      </c>
      <c r="Q90" s="13">
        <f t="shared" ref="Q90:Q101" si="82">P90*$B$76</f>
        <v>1.9351382450889609E-3</v>
      </c>
      <c r="R90" s="9">
        <f t="shared" ref="R90:R101" si="83">L90*$B$76</f>
        <v>7.4022000000000004E-2</v>
      </c>
      <c r="S90" s="14">
        <f t="shared" ref="S90:S101" si="84">Q90/R90</f>
        <v>2.6142744658195681E-2</v>
      </c>
      <c r="T90" s="2">
        <v>0.01</v>
      </c>
      <c r="U90" s="15">
        <f t="shared" ref="U90:U101" si="85">S90*T90</f>
        <v>2.614274465819568E-4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5.7514274465819571E-3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0.55200000000000005</v>
      </c>
      <c r="AX90" s="1">
        <f t="shared" ref="AX90:AX101" si="92">AW90*10000*AV90*0.67*AU90*AT90</f>
        <v>157.45278296083706</v>
      </c>
      <c r="AZ90" s="1">
        <f t="shared" ref="AZ90:AZ101" si="93">$E$10</f>
        <v>0.18</v>
      </c>
      <c r="BA90" s="1">
        <f t="shared" ref="BA90:BA101" si="94">AZ90*10000*AV90*0.67*AU90*AT90</f>
        <v>51.34329879157729</v>
      </c>
    </row>
    <row r="91" spans="1:53" x14ac:dyDescent="0.15">
      <c r="A91" s="1" t="s">
        <v>74</v>
      </c>
      <c r="B91" s="1">
        <v>1</v>
      </c>
      <c r="C91" s="7">
        <v>1</v>
      </c>
      <c r="D91" s="8">
        <v>3.1644606781935498</v>
      </c>
      <c r="E91" s="10">
        <f t="shared" ref="E91:E102" si="95">D90</f>
        <v>3.14369411216129</v>
      </c>
      <c r="F91" s="7" t="s">
        <v>73</v>
      </c>
      <c r="G91" s="1">
        <v>2</v>
      </c>
      <c r="H91" s="9">
        <f t="shared" si="76"/>
        <v>3.1644606781935498</v>
      </c>
      <c r="I91" s="9">
        <f t="shared" si="77"/>
        <v>276.31446067819354</v>
      </c>
      <c r="J91" s="9">
        <f t="shared" si="78"/>
        <v>2.6212076429401328E-2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0.56195716059581169</v>
      </c>
      <c r="P91" s="9">
        <f t="shared" si="81"/>
        <v>1.4730064043586772E-2</v>
      </c>
      <c r="Q91" s="13">
        <f t="shared" si="82"/>
        <v>3.829816651332561E-3</v>
      </c>
      <c r="R91" s="9">
        <f t="shared" si="83"/>
        <v>7.4022000000000004E-2</v>
      </c>
      <c r="S91" s="14">
        <f t="shared" si="84"/>
        <v>5.1738897237747709E-2</v>
      </c>
      <c r="T91" s="2">
        <v>0.01</v>
      </c>
      <c r="U91" s="15">
        <f t="shared" si="85"/>
        <v>5.1738897237747707E-4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6.0073889723774769E-3</v>
      </c>
      <c r="AU91" s="9">
        <f t="shared" si="89"/>
        <v>28.47</v>
      </c>
      <c r="AV91" s="1">
        <f t="shared" si="90"/>
        <v>0.26</v>
      </c>
      <c r="AW91" s="1">
        <f t="shared" si="91"/>
        <v>0.55200000000000005</v>
      </c>
      <c r="AX91" s="1">
        <f t="shared" si="92"/>
        <v>164.46006157848839</v>
      </c>
      <c r="AZ91" s="1">
        <f t="shared" si="93"/>
        <v>0.18</v>
      </c>
      <c r="BA91" s="1">
        <f t="shared" si="94"/>
        <v>53.628280949507072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5.39828313628571</v>
      </c>
      <c r="E92" s="10">
        <f t="shared" si="95"/>
        <v>3.1644606781935498</v>
      </c>
      <c r="F92" s="7" t="s">
        <v>73</v>
      </c>
      <c r="G92" s="1">
        <v>3</v>
      </c>
      <c r="H92" s="9">
        <f t="shared" si="76"/>
        <v>5.39828313628571</v>
      </c>
      <c r="I92" s="9">
        <f t="shared" si="77"/>
        <v>278.5482831362857</v>
      </c>
      <c r="J92" s="9">
        <f t="shared" si="78"/>
        <v>3.4772002345683853E-2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0.83192709655222497</v>
      </c>
      <c r="P92" s="9">
        <f t="shared" si="81"/>
        <v>2.8927770952751924E-2</v>
      </c>
      <c r="Q92" s="13">
        <f t="shared" si="82"/>
        <v>7.5212204477155004E-3</v>
      </c>
      <c r="R92" s="9">
        <f t="shared" si="83"/>
        <v>7.4022000000000004E-2</v>
      </c>
      <c r="S92" s="14">
        <f t="shared" si="84"/>
        <v>0.10160790640236012</v>
      </c>
      <c r="T92" s="2">
        <v>0.01</v>
      </c>
      <c r="U92" s="15">
        <f t="shared" si="85"/>
        <v>1.0160790640236011E-3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6.5060790640236012E-3</v>
      </c>
      <c r="AU92" s="9">
        <f t="shared" si="89"/>
        <v>28.47</v>
      </c>
      <c r="AV92" s="1">
        <f t="shared" si="90"/>
        <v>0.26</v>
      </c>
      <c r="AW92" s="1">
        <f t="shared" si="91"/>
        <v>0.55200000000000005</v>
      </c>
      <c r="AX92" s="1">
        <f t="shared" si="92"/>
        <v>178.11234937903106</v>
      </c>
      <c r="AZ92" s="1">
        <f t="shared" si="93"/>
        <v>0.18</v>
      </c>
      <c r="BA92" s="1">
        <f t="shared" si="94"/>
        <v>58.080113927944893</v>
      </c>
    </row>
    <row r="93" spans="1:53" x14ac:dyDescent="0.15">
      <c r="C93" s="7">
        <v>3</v>
      </c>
      <c r="D93" s="8">
        <v>12.0327224404516</v>
      </c>
      <c r="E93" s="10">
        <f t="shared" si="95"/>
        <v>5.39828313628571</v>
      </c>
      <c r="F93" s="7" t="s">
        <v>73</v>
      </c>
      <c r="G93" s="1">
        <v>4</v>
      </c>
      <c r="H93" s="9">
        <f t="shared" si="76"/>
        <v>12.0327224404516</v>
      </c>
      <c r="I93" s="9">
        <f t="shared" si="77"/>
        <v>285.18272244045158</v>
      </c>
      <c r="J93" s="9">
        <f t="shared" si="78"/>
        <v>7.8414629954466561E-2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1.0876993255994729</v>
      </c>
      <c r="P93" s="9">
        <f t="shared" si="81"/>
        <v>8.5291540118605499E-2</v>
      </c>
      <c r="Q93" s="13">
        <f t="shared" si="82"/>
        <v>2.2175800430837431E-2</v>
      </c>
      <c r="R93" s="9">
        <f t="shared" si="83"/>
        <v>7.4022000000000004E-2</v>
      </c>
      <c r="S93" s="14">
        <f t="shared" si="84"/>
        <v>0.29958391330736039</v>
      </c>
      <c r="T93" s="2">
        <v>0.01</v>
      </c>
      <c r="U93" s="15">
        <f t="shared" si="85"/>
        <v>2.9958391330736039E-3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1.2945839133073605E-2</v>
      </c>
      <c r="AU93" s="9">
        <f t="shared" si="89"/>
        <v>28.47</v>
      </c>
      <c r="AV93" s="1">
        <f t="shared" si="90"/>
        <v>0.26</v>
      </c>
      <c r="AW93" s="1">
        <f t="shared" si="91"/>
        <v>0.55200000000000005</v>
      </c>
      <c r="AX93" s="1">
        <f t="shared" si="92"/>
        <v>354.40913028940929</v>
      </c>
      <c r="AZ93" s="1">
        <f t="shared" si="93"/>
        <v>0.18</v>
      </c>
      <c r="BA93" s="1">
        <f t="shared" si="94"/>
        <v>115.56819465958995</v>
      </c>
    </row>
    <row r="94" spans="1:53" x14ac:dyDescent="0.15">
      <c r="C94" s="7">
        <v>4</v>
      </c>
      <c r="D94" s="8">
        <v>16.0424098670333</v>
      </c>
      <c r="E94" s="10">
        <f t="shared" si="95"/>
        <v>12.0327224404516</v>
      </c>
      <c r="F94" s="7" t="s">
        <v>73</v>
      </c>
      <c r="G94" s="1">
        <v>5</v>
      </c>
      <c r="H94" s="9">
        <f t="shared" si="76"/>
        <v>16.0424098670333</v>
      </c>
      <c r="I94" s="9">
        <f t="shared" si="77"/>
        <v>289.19240986703329</v>
      </c>
      <c r="J94" s="9">
        <f t="shared" si="78"/>
        <v>0.1258885961747597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0.95228739620682423</v>
      </c>
      <c r="O94" s="9">
        <f t="shared" si="96"/>
        <v>0.33482038927404323</v>
      </c>
      <c r="P94" s="9">
        <f t="shared" si="81"/>
        <v>4.215006877639587E-2</v>
      </c>
      <c r="Q94" s="13">
        <f t="shared" si="82"/>
        <v>1.0959017881862926E-2</v>
      </c>
      <c r="R94" s="9">
        <f t="shared" si="83"/>
        <v>7.4022000000000004E-2</v>
      </c>
      <c r="S94" s="14">
        <f t="shared" si="84"/>
        <v>0.14805082113240559</v>
      </c>
      <c r="T94" s="2">
        <v>0.01</v>
      </c>
      <c r="U94" s="15">
        <f t="shared" si="85"/>
        <v>1.4805082113240559E-3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1.1430508211324054E-2</v>
      </c>
      <c r="AU94" s="9">
        <f t="shared" si="89"/>
        <v>28.47</v>
      </c>
      <c r="AV94" s="1">
        <f t="shared" si="90"/>
        <v>0.26</v>
      </c>
      <c r="AW94" s="1">
        <f t="shared" si="91"/>
        <v>0.55200000000000005</v>
      </c>
      <c r="AX94" s="1">
        <f t="shared" si="92"/>
        <v>312.92498171028188</v>
      </c>
      <c r="AZ94" s="1">
        <f t="shared" si="93"/>
        <v>0.18</v>
      </c>
      <c r="BA94" s="1">
        <f t="shared" si="94"/>
        <v>102.04075490552668</v>
      </c>
    </row>
    <row r="95" spans="1:53" x14ac:dyDescent="0.15">
      <c r="C95" s="7">
        <v>5</v>
      </c>
      <c r="D95" s="8">
        <v>21.122036777096799</v>
      </c>
      <c r="E95" s="10">
        <f t="shared" si="95"/>
        <v>16.0424098670333</v>
      </c>
      <c r="F95" s="7" t="s">
        <v>75</v>
      </c>
      <c r="G95" s="1">
        <v>6</v>
      </c>
      <c r="H95" s="9">
        <f t="shared" si="76"/>
        <v>21.122036777096799</v>
      </c>
      <c r="I95" s="9">
        <f t="shared" si="77"/>
        <v>294.27203677709679</v>
      </c>
      <c r="J95" s="9">
        <f t="shared" si="78"/>
        <v>0.22510765216205719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0.57737032049764747</v>
      </c>
      <c r="P95" s="9">
        <f t="shared" si="81"/>
        <v>0.12997047727527991</v>
      </c>
      <c r="Q95" s="13">
        <f t="shared" si="82"/>
        <v>3.3792324091572776E-2</v>
      </c>
      <c r="R95" s="9">
        <f t="shared" si="83"/>
        <v>7.4022000000000004E-2</v>
      </c>
      <c r="S95" s="14">
        <f t="shared" si="84"/>
        <v>0.45651730690298525</v>
      </c>
      <c r="T95" s="2">
        <v>0.01</v>
      </c>
      <c r="U95" s="15">
        <f t="shared" si="85"/>
        <v>4.5651730690298526E-3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1.4515173069029854E-2</v>
      </c>
      <c r="AU95" s="9">
        <f t="shared" si="89"/>
        <v>28.47</v>
      </c>
      <c r="AV95" s="1">
        <f t="shared" si="90"/>
        <v>0.26</v>
      </c>
      <c r="AW95" s="1">
        <f t="shared" si="91"/>
        <v>0.55200000000000005</v>
      </c>
      <c r="AX95" s="1">
        <f t="shared" si="92"/>
        <v>397.37168139627289</v>
      </c>
      <c r="AZ95" s="1">
        <f t="shared" si="93"/>
        <v>0.18</v>
      </c>
      <c r="BA95" s="1">
        <f t="shared" si="94"/>
        <v>129.57772219443677</v>
      </c>
    </row>
    <row r="96" spans="1:53" x14ac:dyDescent="0.15">
      <c r="C96" s="7">
        <v>6</v>
      </c>
      <c r="D96" s="8">
        <v>25.036764354999999</v>
      </c>
      <c r="E96" s="10">
        <f t="shared" si="95"/>
        <v>21.122036777096799</v>
      </c>
      <c r="F96" s="7" t="s">
        <v>73</v>
      </c>
      <c r="G96" s="1">
        <v>7</v>
      </c>
      <c r="H96" s="9">
        <f t="shared" si="76"/>
        <v>25.036764354999999</v>
      </c>
      <c r="I96" s="9">
        <f t="shared" si="77"/>
        <v>298.18676435499998</v>
      </c>
      <c r="J96" s="9">
        <f t="shared" si="78"/>
        <v>0.34757097027635758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0.73209984322236754</v>
      </c>
      <c r="P96" s="9">
        <f t="shared" si="81"/>
        <v>0.25445665284796753</v>
      </c>
      <c r="Q96" s="13">
        <f t="shared" si="82"/>
        <v>6.6158729740471559E-2</v>
      </c>
      <c r="R96" s="9">
        <f t="shared" si="83"/>
        <v>7.4022000000000004E-2</v>
      </c>
      <c r="S96" s="14">
        <f t="shared" si="84"/>
        <v>0.89377117263072536</v>
      </c>
      <c r="T96" s="2">
        <v>0.01</v>
      </c>
      <c r="U96" s="15">
        <f t="shared" si="85"/>
        <v>8.9377117263072531E-3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2.3837711726307255E-2</v>
      </c>
      <c r="AU96" s="9">
        <f t="shared" si="89"/>
        <v>28.47</v>
      </c>
      <c r="AV96" s="1">
        <f t="shared" si="90"/>
        <v>0.26</v>
      </c>
      <c r="AW96" s="1">
        <f t="shared" si="91"/>
        <v>0.55200000000000005</v>
      </c>
      <c r="AX96" s="1">
        <f t="shared" si="92"/>
        <v>652.58826362416028</v>
      </c>
      <c r="AZ96" s="1">
        <f t="shared" si="93"/>
        <v>0.18</v>
      </c>
      <c r="BA96" s="1">
        <f t="shared" si="94"/>
        <v>212.8005207470087</v>
      </c>
    </row>
    <row r="97" spans="3:54" x14ac:dyDescent="0.15">
      <c r="C97" s="7">
        <v>7</v>
      </c>
      <c r="D97" s="8">
        <v>28.346428264516099</v>
      </c>
      <c r="E97" s="10">
        <f t="shared" si="95"/>
        <v>25.036764354999999</v>
      </c>
      <c r="F97" s="7" t="s">
        <v>73</v>
      </c>
      <c r="G97" s="1">
        <v>8</v>
      </c>
      <c r="H97" s="9">
        <f t="shared" si="76"/>
        <v>28.346428264516099</v>
      </c>
      <c r="I97" s="9">
        <f t="shared" si="77"/>
        <v>301.49642826451606</v>
      </c>
      <c r="J97" s="9">
        <f t="shared" si="78"/>
        <v>0.49741233043728594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0.76234319037440001</v>
      </c>
      <c r="P97" s="9">
        <f t="shared" si="81"/>
        <v>0.37919890291712582</v>
      </c>
      <c r="Q97" s="13">
        <f t="shared" si="82"/>
        <v>9.8591714758452714E-2</v>
      </c>
      <c r="R97" s="9">
        <f t="shared" si="83"/>
        <v>7.4022000000000004E-2</v>
      </c>
      <c r="S97" s="14">
        <f t="shared" si="84"/>
        <v>1.3319244921570981</v>
      </c>
      <c r="T97" s="2">
        <v>0.01</v>
      </c>
      <c r="U97" s="15">
        <f t="shared" si="85"/>
        <v>1.331924492157098E-2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2.8219244921570984E-2</v>
      </c>
      <c r="AU97" s="9">
        <f t="shared" si="89"/>
        <v>28.47</v>
      </c>
      <c r="AV97" s="1">
        <f t="shared" si="90"/>
        <v>0.26</v>
      </c>
      <c r="AW97" s="1">
        <f t="shared" si="91"/>
        <v>0.55200000000000005</v>
      </c>
      <c r="AX97" s="1">
        <f t="shared" si="92"/>
        <v>772.53841541466181</v>
      </c>
      <c r="AZ97" s="1">
        <f t="shared" si="93"/>
        <v>0.18</v>
      </c>
      <c r="BA97" s="1">
        <f t="shared" si="94"/>
        <v>251.914700678694</v>
      </c>
    </row>
    <row r="98" spans="3:54" x14ac:dyDescent="0.15">
      <c r="C98" s="7">
        <v>8</v>
      </c>
      <c r="D98" s="8">
        <v>27.987680916774199</v>
      </c>
      <c r="E98" s="10">
        <f t="shared" si="95"/>
        <v>28.346428264516099</v>
      </c>
      <c r="F98" s="7" t="s">
        <v>73</v>
      </c>
      <c r="G98" s="1">
        <v>9</v>
      </c>
      <c r="H98" s="9">
        <f t="shared" si="76"/>
        <v>27.987680916774199</v>
      </c>
      <c r="I98" s="9">
        <f t="shared" si="77"/>
        <v>301.13768091677417</v>
      </c>
      <c r="J98" s="9">
        <f t="shared" si="78"/>
        <v>0.47863878950040251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0.66784428745727409</v>
      </c>
      <c r="P98" s="9">
        <f t="shared" si="81"/>
        <v>0.31965618132330853</v>
      </c>
      <c r="Q98" s="13">
        <f t="shared" si="82"/>
        <v>8.3110607144060225E-2</v>
      </c>
      <c r="R98" s="9">
        <f t="shared" si="83"/>
        <v>7.4022000000000004E-2</v>
      </c>
      <c r="S98" s="14">
        <f t="shared" si="84"/>
        <v>1.1227825125511364</v>
      </c>
      <c r="T98" s="2">
        <v>0.01</v>
      </c>
      <c r="U98" s="15">
        <f t="shared" si="85"/>
        <v>1.1227825125511364E-2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2.1177825125511363E-2</v>
      </c>
      <c r="AU98" s="9">
        <f t="shared" si="89"/>
        <v>28.47</v>
      </c>
      <c r="AV98" s="1">
        <f t="shared" si="90"/>
        <v>0.26</v>
      </c>
      <c r="AW98" s="1">
        <f t="shared" si="91"/>
        <v>0.55200000000000005</v>
      </c>
      <c r="AX98" s="1">
        <f t="shared" si="92"/>
        <v>579.77041943759241</v>
      </c>
      <c r="AZ98" s="1">
        <f t="shared" si="93"/>
        <v>0.18</v>
      </c>
      <c r="BA98" s="1">
        <f t="shared" si="94"/>
        <v>189.05557155573661</v>
      </c>
    </row>
    <row r="99" spans="3:54" x14ac:dyDescent="0.15">
      <c r="C99" s="7">
        <v>9</v>
      </c>
      <c r="D99" s="8">
        <v>21.261367677666701</v>
      </c>
      <c r="E99" s="10">
        <f t="shared" si="95"/>
        <v>27.987680916774199</v>
      </c>
      <c r="F99" s="7" t="s">
        <v>73</v>
      </c>
      <c r="G99" s="1">
        <v>10</v>
      </c>
      <c r="H99" s="9">
        <f t="shared" si="76"/>
        <v>21.261367677666701</v>
      </c>
      <c r="I99" s="9">
        <f t="shared" si="77"/>
        <v>294.4113676776667</v>
      </c>
      <c r="J99" s="9">
        <f t="shared" si="78"/>
        <v>0.22866032003369033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0.63288810613396551</v>
      </c>
      <c r="P99" s="9">
        <f t="shared" si="81"/>
        <v>0.14471639689410873</v>
      </c>
      <c r="Q99" s="13">
        <f t="shared" si="82"/>
        <v>3.7626263192468271E-2</v>
      </c>
      <c r="R99" s="9">
        <f t="shared" si="83"/>
        <v>7.4022000000000004E-2</v>
      </c>
      <c r="S99" s="14">
        <f t="shared" si="84"/>
        <v>0.50831189636146368</v>
      </c>
      <c r="T99" s="2">
        <v>0.01</v>
      </c>
      <c r="U99" s="15">
        <f t="shared" si="85"/>
        <v>5.0831189636146371E-3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1.5033118963614638E-2</v>
      </c>
      <c r="AU99" s="9">
        <f t="shared" si="89"/>
        <v>28.47</v>
      </c>
      <c r="AV99" s="1">
        <f t="shared" si="90"/>
        <v>0.26</v>
      </c>
      <c r="AW99" s="1">
        <f t="shared" si="91"/>
        <v>0.55200000000000005</v>
      </c>
      <c r="AX99" s="1">
        <f t="shared" si="92"/>
        <v>411.55112176702477</v>
      </c>
      <c r="AZ99" s="1">
        <f t="shared" si="93"/>
        <v>0.18</v>
      </c>
      <c r="BA99" s="1">
        <f t="shared" si="94"/>
        <v>134.20145275011674</v>
      </c>
    </row>
    <row r="100" spans="3:54" x14ac:dyDescent="0.15">
      <c r="C100" s="7">
        <v>10</v>
      </c>
      <c r="D100" s="8">
        <v>17.2328367977419</v>
      </c>
      <c r="E100" s="10">
        <f t="shared" si="95"/>
        <v>21.261367677666701</v>
      </c>
      <c r="F100" s="7" t="s">
        <v>73</v>
      </c>
      <c r="G100" s="1">
        <v>11</v>
      </c>
      <c r="H100" s="9">
        <f t="shared" si="76"/>
        <v>17.2328367977419</v>
      </c>
      <c r="I100" s="9">
        <f t="shared" si="77"/>
        <v>290.3828367977419</v>
      </c>
      <c r="J100" s="9">
        <f t="shared" si="78"/>
        <v>0.14452077746678593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0.46376312377786388</v>
      </c>
      <c r="O100" s="9">
        <f t="shared" si="96"/>
        <v>0.30910858546199282</v>
      </c>
      <c r="P100" s="9">
        <f t="shared" si="81"/>
        <v>4.4672613092625643E-2</v>
      </c>
      <c r="Q100" s="13">
        <f t="shared" si="82"/>
        <v>1.1614879404082668E-2</v>
      </c>
      <c r="R100" s="9">
        <f t="shared" si="83"/>
        <v>7.4022000000000004E-2</v>
      </c>
      <c r="S100" s="14">
        <f t="shared" si="84"/>
        <v>0.15691118051501807</v>
      </c>
      <c r="T100" s="2">
        <v>0.01</v>
      </c>
      <c r="U100" s="15">
        <f t="shared" si="85"/>
        <v>1.5691118051501807E-3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7.0591118051501808E-3</v>
      </c>
      <c r="AU100" s="9">
        <f t="shared" si="89"/>
        <v>28.47</v>
      </c>
      <c r="AV100" s="1">
        <f t="shared" si="90"/>
        <v>0.26</v>
      </c>
      <c r="AW100" s="1">
        <f t="shared" si="91"/>
        <v>0.55200000000000005</v>
      </c>
      <c r="AX100" s="1">
        <f t="shared" si="92"/>
        <v>193.2523376632594</v>
      </c>
      <c r="AZ100" s="1">
        <f t="shared" si="93"/>
        <v>0.18</v>
      </c>
      <c r="BA100" s="1">
        <f t="shared" si="94"/>
        <v>63.017066629323701</v>
      </c>
    </row>
    <row r="101" spans="3:54" x14ac:dyDescent="0.15">
      <c r="C101" s="7">
        <v>11</v>
      </c>
      <c r="D101" s="8">
        <v>10.8073050877667</v>
      </c>
      <c r="E101" s="10">
        <f t="shared" si="95"/>
        <v>17.2328367977419</v>
      </c>
      <c r="F101" s="7" t="s">
        <v>75</v>
      </c>
      <c r="G101" s="1">
        <v>12</v>
      </c>
      <c r="H101" s="9">
        <f t="shared" si="76"/>
        <v>10.8073050877667</v>
      </c>
      <c r="I101" s="9">
        <f t="shared" si="77"/>
        <v>283.95730508776666</v>
      </c>
      <c r="J101" s="9">
        <f t="shared" si="78"/>
        <v>6.7671799577607411E-2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0.54913597236936718</v>
      </c>
      <c r="P101" s="9">
        <f t="shared" si="81"/>
        <v>3.7161019463034378E-2</v>
      </c>
      <c r="Q101" s="13">
        <f t="shared" si="82"/>
        <v>9.661865060388939E-3</v>
      </c>
      <c r="R101" s="9">
        <f t="shared" si="83"/>
        <v>7.4022000000000004E-2</v>
      </c>
      <c r="S101" s="14">
        <f t="shared" si="84"/>
        <v>0.13052693875319415</v>
      </c>
      <c r="T101" s="2">
        <v>0.01</v>
      </c>
      <c r="U101" s="15">
        <f t="shared" si="85"/>
        <v>1.3052693875319416E-3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6.7952693875319419E-3</v>
      </c>
      <c r="AU101" s="9">
        <f t="shared" si="89"/>
        <v>28.47</v>
      </c>
      <c r="AV101" s="1">
        <f t="shared" si="90"/>
        <v>0.26</v>
      </c>
      <c r="AW101" s="1">
        <f t="shared" si="91"/>
        <v>0.55200000000000005</v>
      </c>
      <c r="AX101" s="1">
        <f t="shared" si="92"/>
        <v>186.02930941454252</v>
      </c>
      <c r="AY101" s="1">
        <f>SUM(AX90:AX101)</f>
        <v>4360.4608546355621</v>
      </c>
      <c r="AZ101" s="1">
        <f t="shared" si="93"/>
        <v>0.18</v>
      </c>
      <c r="BA101" s="1">
        <f t="shared" si="94"/>
        <v>60.661731330829063</v>
      </c>
      <c r="BB101" s="1">
        <f>SUM(BA90:BA101)</f>
        <v>1421.8894091202912</v>
      </c>
    </row>
    <row r="102" spans="3:54" x14ac:dyDescent="0.15">
      <c r="C102" s="7">
        <v>12</v>
      </c>
      <c r="D102" s="8">
        <v>5.0081029379032298</v>
      </c>
      <c r="E102" s="10">
        <f t="shared" si="95"/>
        <v>10.8073050877667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C102"/>
  <sheetViews>
    <sheetView workbookViewId="0">
      <selection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458.67483361243399</v>
      </c>
      <c r="F2" s="2">
        <v>1069.5229999999999</v>
      </c>
      <c r="G2" s="38">
        <f>(F2+F3+F4)/3</f>
        <v>1305.751</v>
      </c>
      <c r="H2" s="2">
        <v>0.18</v>
      </c>
      <c r="I2" s="28">
        <f>(H2+H3+H4)/3</f>
        <v>0.13666666666666669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1000.95994520548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8360.2725215822393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1.3819999999999999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6.2039734259805301E-2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0.133243730998204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AV38+AV53+AG69+AY85+AY101+BB101</f>
        <v>226334712.90259784</v>
      </c>
      <c r="J14" s="6" t="s">
        <v>21</v>
      </c>
      <c r="K14" s="6">
        <f>I14/(10000*1000)</f>
        <v>22.633471290259784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136045899.42465699</v>
      </c>
      <c r="J15" s="6" t="s">
        <v>21</v>
      </c>
      <c r="K15" s="6">
        <f>I15/(10000*1000)</f>
        <v>13.604589942465699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22.633471290259784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8">
        <v>5.5682536074193498</v>
      </c>
      <c r="E27" s="7"/>
      <c r="F27" s="7"/>
      <c r="G27" s="1">
        <v>1</v>
      </c>
      <c r="H27" s="9">
        <f t="shared" ref="H27:H38" si="0">E28</f>
        <v>5.5682536074193498</v>
      </c>
      <c r="I27" s="9">
        <f t="shared" ref="I27:I38" si="1">H27+273.15</f>
        <v>278.71825360741934</v>
      </c>
      <c r="J27" s="9">
        <f t="shared" ref="J27:J38" si="2">EXP(($C$16*(I27-$C$14))/($C$17*I27*$C$14))</f>
        <v>3.5521189230733018E-2</v>
      </c>
      <c r="K27" s="9">
        <f t="shared" ref="K27:K38" si="3">$B$27/12</f>
        <v>108.81258333333334</v>
      </c>
      <c r="L27" s="9">
        <f t="shared" ref="L27:L38" si="4">K27*$B$28/100</f>
        <v>1.0881258333333335</v>
      </c>
      <c r="M27" s="1" t="s">
        <v>73</v>
      </c>
      <c r="O27" s="9">
        <f>L27</f>
        <v>1.0881258333333335</v>
      </c>
      <c r="P27" s="9">
        <f t="shared" ref="P27:P38" si="5">O27*J27</f>
        <v>3.8651523632682393E-2</v>
      </c>
      <c r="Q27" s="13">
        <f t="shared" ref="Q27:Q38" si="6">P27*$B$29</f>
        <v>5.2823748964665948E-3</v>
      </c>
      <c r="R27" s="9">
        <f t="shared" ref="R27:R38" si="7">L27*$B$29</f>
        <v>0.14871053055555558</v>
      </c>
      <c r="S27" s="14">
        <f t="shared" ref="S27:S38" si="8">Q27/R27</f>
        <v>3.5521189230733025E-2</v>
      </c>
      <c r="T27" s="2">
        <v>0.01</v>
      </c>
      <c r="U27" s="15">
        <f t="shared" ref="U27:U38" si="9">S27*T27</f>
        <v>3.5521189230733026E-4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2.2255211892307329E-2</v>
      </c>
      <c r="AR27" s="9">
        <f t="shared" ref="AR27:AR38" si="15">$B$27/12</f>
        <v>108.81258333333334</v>
      </c>
      <c r="AS27" s="1">
        <f t="shared" ref="AS27:AS38" si="16">$B$29</f>
        <v>0.13666666666666669</v>
      </c>
      <c r="AT27" s="1">
        <f>$E$2/12</f>
        <v>38.222902801036163</v>
      </c>
      <c r="AU27" s="1">
        <f t="shared" ref="AU27:AU38" si="17">AT27*10000*AS27*0.67*AR27*AQ27</f>
        <v>84756.287481991472</v>
      </c>
    </row>
    <row r="28" spans="1:47" x14ac:dyDescent="0.15">
      <c r="A28" s="1" t="s">
        <v>74</v>
      </c>
      <c r="B28" s="1">
        <v>1</v>
      </c>
      <c r="C28" s="7">
        <v>1</v>
      </c>
      <c r="D28" s="8">
        <v>5.80271958548387</v>
      </c>
      <c r="E28" s="10">
        <f t="shared" ref="E28:E39" si="18">D27</f>
        <v>5.5682536074193498</v>
      </c>
      <c r="F28" s="7" t="s">
        <v>73</v>
      </c>
      <c r="G28" s="1">
        <v>2</v>
      </c>
      <c r="H28" s="9">
        <f t="shared" si="0"/>
        <v>5.80271958548387</v>
      </c>
      <c r="I28" s="9">
        <f t="shared" si="1"/>
        <v>278.95271958548386</v>
      </c>
      <c r="J28" s="9">
        <f t="shared" si="2"/>
        <v>3.6579659752272967E-2</v>
      </c>
      <c r="K28" s="9">
        <f t="shared" si="3"/>
        <v>108.81258333333334</v>
      </c>
      <c r="L28" s="9">
        <f t="shared" si="4"/>
        <v>1.0881258333333335</v>
      </c>
      <c r="M28" s="1" t="s">
        <v>73</v>
      </c>
      <c r="O28" s="9">
        <f t="shared" ref="O28:O38" si="19">L28+O27-P27-N28</f>
        <v>2.1376001430339846</v>
      </c>
      <c r="P28" s="9">
        <f t="shared" si="5"/>
        <v>7.8192685918593186E-2</v>
      </c>
      <c r="Q28" s="13">
        <f t="shared" si="6"/>
        <v>1.0686333742207737E-2</v>
      </c>
      <c r="R28" s="9">
        <f t="shared" si="7"/>
        <v>0.14871053055555558</v>
      </c>
      <c r="S28" s="14">
        <f t="shared" si="8"/>
        <v>7.1859966488489635E-2</v>
      </c>
      <c r="T28" s="2">
        <v>0.01</v>
      </c>
      <c r="U28" s="15">
        <f t="shared" si="9"/>
        <v>7.1859966488489638E-4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2.2618599664884897E-2</v>
      </c>
      <c r="AR28" s="9">
        <f t="shared" si="15"/>
        <v>108.81258333333334</v>
      </c>
      <c r="AS28" s="1">
        <f t="shared" si="16"/>
        <v>0.13666666666666669</v>
      </c>
      <c r="AT28" s="1">
        <f t="shared" ref="AT28:AT38" si="20">$E$2/12</f>
        <v>38.222902801036163</v>
      </c>
      <c r="AU28" s="1">
        <f t="shared" si="17"/>
        <v>86140.205939791951</v>
      </c>
    </row>
    <row r="29" spans="1:47" x14ac:dyDescent="0.15">
      <c r="A29" s="1" t="s">
        <v>37</v>
      </c>
      <c r="B29" s="1">
        <f>I2</f>
        <v>0.13666666666666669</v>
      </c>
      <c r="C29" s="7">
        <v>2</v>
      </c>
      <c r="D29" s="8">
        <v>7.7377009584285696</v>
      </c>
      <c r="E29" s="10">
        <f t="shared" si="18"/>
        <v>5.80271958548387</v>
      </c>
      <c r="F29" s="7" t="s">
        <v>73</v>
      </c>
      <c r="G29" s="1">
        <v>3</v>
      </c>
      <c r="H29" s="9">
        <f t="shared" si="0"/>
        <v>7.7377009584285696</v>
      </c>
      <c r="I29" s="9">
        <f t="shared" si="1"/>
        <v>280.88770095842852</v>
      </c>
      <c r="J29" s="9">
        <f t="shared" si="2"/>
        <v>4.6522906509616151E-2</v>
      </c>
      <c r="K29" s="9">
        <f t="shared" si="3"/>
        <v>108.81258333333334</v>
      </c>
      <c r="L29" s="9">
        <f t="shared" si="4"/>
        <v>1.0881258333333335</v>
      </c>
      <c r="M29" s="1" t="s">
        <v>73</v>
      </c>
      <c r="O29" s="9">
        <f t="shared" si="19"/>
        <v>3.1475332904487252</v>
      </c>
      <c r="P29" s="9">
        <f t="shared" si="5"/>
        <v>0.14643239700745053</v>
      </c>
      <c r="Q29" s="13">
        <f t="shared" si="6"/>
        <v>2.0012427591018241E-2</v>
      </c>
      <c r="R29" s="9">
        <f t="shared" si="7"/>
        <v>0.14871053055555558</v>
      </c>
      <c r="S29" s="14">
        <f t="shared" si="8"/>
        <v>0.13457303606042853</v>
      </c>
      <c r="T29" s="2">
        <v>0.01</v>
      </c>
      <c r="U29" s="15">
        <f t="shared" si="9"/>
        <v>1.3457303606042854E-3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2.3245730360604285E-2</v>
      </c>
      <c r="AR29" s="9">
        <f t="shared" si="15"/>
        <v>108.81258333333334</v>
      </c>
      <c r="AS29" s="1">
        <f t="shared" si="16"/>
        <v>0.13666666666666669</v>
      </c>
      <c r="AT29" s="1">
        <f t="shared" si="20"/>
        <v>38.222902801036163</v>
      </c>
      <c r="AU29" s="1">
        <f t="shared" si="17"/>
        <v>88528.557477057999</v>
      </c>
    </row>
    <row r="30" spans="1:47" x14ac:dyDescent="0.15">
      <c r="C30" s="7">
        <v>3</v>
      </c>
      <c r="D30" s="8">
        <v>14.4307925154516</v>
      </c>
      <c r="E30" s="10">
        <f t="shared" si="18"/>
        <v>7.7377009584285696</v>
      </c>
      <c r="F30" s="7" t="s">
        <v>73</v>
      </c>
      <c r="G30" s="1">
        <v>4</v>
      </c>
      <c r="H30" s="9">
        <f t="shared" si="0"/>
        <v>14.4307925154516</v>
      </c>
      <c r="I30" s="9">
        <f t="shared" si="1"/>
        <v>287.58079251545155</v>
      </c>
      <c r="J30" s="9">
        <f t="shared" si="2"/>
        <v>0.10424200404906379</v>
      </c>
      <c r="K30" s="9">
        <f t="shared" si="3"/>
        <v>108.81258333333334</v>
      </c>
      <c r="L30" s="9">
        <f t="shared" si="4"/>
        <v>1.0881258333333335</v>
      </c>
      <c r="M30" s="1" t="s">
        <v>73</v>
      </c>
      <c r="O30" s="9">
        <f t="shared" si="19"/>
        <v>4.0892267267746076</v>
      </c>
      <c r="P30" s="9">
        <f t="shared" si="5"/>
        <v>0.42626918900997851</v>
      </c>
      <c r="Q30" s="13">
        <f t="shared" si="6"/>
        <v>5.8256789164697072E-2</v>
      </c>
      <c r="R30" s="9">
        <f t="shared" si="7"/>
        <v>0.14871053055555558</v>
      </c>
      <c r="S30" s="14">
        <f t="shared" si="8"/>
        <v>0.39174622635707285</v>
      </c>
      <c r="T30" s="2">
        <v>0.01</v>
      </c>
      <c r="U30" s="15">
        <f t="shared" si="9"/>
        <v>3.9174622635707286E-3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3.3367462263570728E-2</v>
      </c>
      <c r="AR30" s="9">
        <f t="shared" si="15"/>
        <v>108.81258333333334</v>
      </c>
      <c r="AS30" s="1">
        <f t="shared" si="16"/>
        <v>0.13666666666666669</v>
      </c>
      <c r="AT30" s="1">
        <f t="shared" si="20"/>
        <v>38.222902801036163</v>
      </c>
      <c r="AU30" s="1">
        <f t="shared" si="17"/>
        <v>127075.95136999148</v>
      </c>
    </row>
    <row r="31" spans="1:47" x14ac:dyDescent="0.15">
      <c r="C31" s="7">
        <v>4</v>
      </c>
      <c r="D31" s="8">
        <v>17.009067363733301</v>
      </c>
      <c r="E31" s="10">
        <f t="shared" si="18"/>
        <v>14.4307925154516</v>
      </c>
      <c r="F31" s="7" t="s">
        <v>73</v>
      </c>
      <c r="G31" s="1">
        <v>5</v>
      </c>
      <c r="H31" s="9">
        <f t="shared" si="0"/>
        <v>17.009067363733301</v>
      </c>
      <c r="I31" s="9">
        <f t="shared" si="1"/>
        <v>290.1590673637333</v>
      </c>
      <c r="J31" s="9">
        <f t="shared" si="2"/>
        <v>0.14083153969803108</v>
      </c>
      <c r="K31" s="9">
        <f t="shared" si="3"/>
        <v>108.81258333333334</v>
      </c>
      <c r="L31" s="9">
        <f t="shared" si="4"/>
        <v>1.0881258333333335</v>
      </c>
      <c r="M31" s="1" t="s">
        <v>75</v>
      </c>
      <c r="N31" s="9">
        <f>(O30-P30)*C22/100</f>
        <v>3.479809660876398</v>
      </c>
      <c r="O31" s="9">
        <f t="shared" si="19"/>
        <v>1.2712737102215645</v>
      </c>
      <c r="P31" s="9">
        <f t="shared" si="5"/>
        <v>0.17903543398813154</v>
      </c>
      <c r="Q31" s="13">
        <f t="shared" si="6"/>
        <v>2.4468175978377981E-2</v>
      </c>
      <c r="R31" s="9">
        <f t="shared" si="7"/>
        <v>0.14871053055555558</v>
      </c>
      <c r="S31" s="14">
        <f t="shared" si="8"/>
        <v>0.16453559735796322</v>
      </c>
      <c r="T31" s="2">
        <v>0.01</v>
      </c>
      <c r="U31" s="15">
        <f t="shared" si="9"/>
        <v>1.6453559735796323E-3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3.1095355973579628E-2</v>
      </c>
      <c r="AR31" s="9">
        <f t="shared" si="15"/>
        <v>108.81258333333334</v>
      </c>
      <c r="AS31" s="1">
        <f t="shared" si="16"/>
        <v>0.13666666666666669</v>
      </c>
      <c r="AT31" s="1">
        <f t="shared" si="20"/>
        <v>38.222902801036163</v>
      </c>
      <c r="AU31" s="1">
        <f t="shared" si="17"/>
        <v>118422.90889005482</v>
      </c>
    </row>
    <row r="32" spans="1:47" x14ac:dyDescent="0.15">
      <c r="C32" s="7">
        <v>5</v>
      </c>
      <c r="D32" s="8">
        <v>22.425812308709698</v>
      </c>
      <c r="E32" s="10">
        <f t="shared" si="18"/>
        <v>17.009067363733301</v>
      </c>
      <c r="F32" s="7" t="s">
        <v>75</v>
      </c>
      <c r="G32" s="1">
        <v>6</v>
      </c>
      <c r="H32" s="9">
        <f t="shared" si="0"/>
        <v>22.425812308709698</v>
      </c>
      <c r="I32" s="9">
        <f t="shared" si="1"/>
        <v>295.57581230870966</v>
      </c>
      <c r="J32" s="9">
        <f t="shared" si="2"/>
        <v>0.26048039538654455</v>
      </c>
      <c r="K32" s="9">
        <f t="shared" si="3"/>
        <v>108.81258333333334</v>
      </c>
      <c r="L32" s="9">
        <f t="shared" si="4"/>
        <v>1.0881258333333335</v>
      </c>
      <c r="M32" s="1" t="s">
        <v>73</v>
      </c>
      <c r="O32" s="9">
        <f t="shared" si="19"/>
        <v>2.1803641095667663</v>
      </c>
      <c r="P32" s="9">
        <f t="shared" si="5"/>
        <v>0.5679421053465824</v>
      </c>
      <c r="Q32" s="13">
        <f t="shared" si="6"/>
        <v>7.7618754397366277E-2</v>
      </c>
      <c r="R32" s="9">
        <f t="shared" si="7"/>
        <v>0.14871053055555558</v>
      </c>
      <c r="S32" s="14">
        <f t="shared" si="8"/>
        <v>0.52194524562179079</v>
      </c>
      <c r="T32" s="2">
        <v>0.01</v>
      </c>
      <c r="U32" s="15">
        <f t="shared" si="9"/>
        <v>5.2194524562179084E-3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3.4669452456217907E-2</v>
      </c>
      <c r="AR32" s="9">
        <f t="shared" si="15"/>
        <v>108.81258333333334</v>
      </c>
      <c r="AS32" s="1">
        <f t="shared" si="16"/>
        <v>0.13666666666666669</v>
      </c>
      <c r="AT32" s="1">
        <f t="shared" si="20"/>
        <v>38.222902801036163</v>
      </c>
      <c r="AU32" s="1">
        <f t="shared" si="17"/>
        <v>132034.42382133138</v>
      </c>
    </row>
    <row r="33" spans="1:48" x14ac:dyDescent="0.15">
      <c r="C33" s="7">
        <v>6</v>
      </c>
      <c r="D33" s="8">
        <v>26.2510384366667</v>
      </c>
      <c r="E33" s="10">
        <f t="shared" si="18"/>
        <v>22.425812308709698</v>
      </c>
      <c r="F33" s="7" t="s">
        <v>73</v>
      </c>
      <c r="G33" s="1">
        <v>7</v>
      </c>
      <c r="H33" s="9">
        <f t="shared" si="0"/>
        <v>26.2510384366667</v>
      </c>
      <c r="I33" s="9">
        <f t="shared" si="1"/>
        <v>299.40103843666668</v>
      </c>
      <c r="J33" s="9">
        <f t="shared" si="2"/>
        <v>0.39678724525393094</v>
      </c>
      <c r="K33" s="9">
        <f t="shared" si="3"/>
        <v>108.81258333333334</v>
      </c>
      <c r="L33" s="9">
        <f t="shared" si="4"/>
        <v>1.0881258333333335</v>
      </c>
      <c r="M33" s="1" t="s">
        <v>73</v>
      </c>
      <c r="O33" s="9">
        <f t="shared" si="19"/>
        <v>2.7005478375535175</v>
      </c>
      <c r="P33" s="9">
        <f t="shared" si="5"/>
        <v>1.0715429371393204</v>
      </c>
      <c r="Q33" s="13">
        <f t="shared" si="6"/>
        <v>0.14644420140904046</v>
      </c>
      <c r="R33" s="9">
        <f t="shared" si="7"/>
        <v>0.14871053055555558</v>
      </c>
      <c r="S33" s="14">
        <f t="shared" si="8"/>
        <v>0.98476013004560925</v>
      </c>
      <c r="T33" s="2">
        <v>0.01</v>
      </c>
      <c r="U33" s="15">
        <f t="shared" si="9"/>
        <v>9.8476013004560933E-3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4.4747601300456095E-2</v>
      </c>
      <c r="AR33" s="9">
        <f t="shared" si="15"/>
        <v>108.81258333333334</v>
      </c>
      <c r="AS33" s="1">
        <f t="shared" si="16"/>
        <v>0.13666666666666669</v>
      </c>
      <c r="AT33" s="1">
        <f t="shared" si="20"/>
        <v>38.222902801036163</v>
      </c>
      <c r="AU33" s="1">
        <f t="shared" si="17"/>
        <v>170415.83689715149</v>
      </c>
    </row>
    <row r="34" spans="1:48" x14ac:dyDescent="0.15">
      <c r="C34" s="7">
        <v>7</v>
      </c>
      <c r="D34" s="8">
        <v>30.078259620000001</v>
      </c>
      <c r="E34" s="10">
        <f t="shared" si="18"/>
        <v>26.2510384366667</v>
      </c>
      <c r="F34" s="7" t="s">
        <v>73</v>
      </c>
      <c r="G34" s="1">
        <v>8</v>
      </c>
      <c r="H34" s="9">
        <f t="shared" si="0"/>
        <v>30.078259620000001</v>
      </c>
      <c r="I34" s="9">
        <f t="shared" si="1"/>
        <v>303.22825961999996</v>
      </c>
      <c r="J34" s="9">
        <f t="shared" si="2"/>
        <v>0.59816428387310194</v>
      </c>
      <c r="K34" s="9">
        <f t="shared" si="3"/>
        <v>108.81258333333334</v>
      </c>
      <c r="L34" s="9">
        <f t="shared" si="4"/>
        <v>1.0881258333333335</v>
      </c>
      <c r="M34" s="1" t="s">
        <v>73</v>
      </c>
      <c r="O34" s="9">
        <f t="shared" si="19"/>
        <v>2.7171307337475308</v>
      </c>
      <c r="P34" s="9">
        <f t="shared" si="5"/>
        <v>1.6252905595416878</v>
      </c>
      <c r="Q34" s="13">
        <f t="shared" si="6"/>
        <v>0.22212304313736403</v>
      </c>
      <c r="R34" s="9">
        <f t="shared" si="7"/>
        <v>0.14871053055555558</v>
      </c>
      <c r="S34" s="14">
        <f t="shared" si="8"/>
        <v>1.4936604846176837</v>
      </c>
      <c r="T34" s="2">
        <v>0.01</v>
      </c>
      <c r="U34" s="15">
        <f t="shared" si="9"/>
        <v>1.4936604846176838E-2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4.9836604846176837E-2</v>
      </c>
      <c r="AR34" s="9">
        <f t="shared" si="15"/>
        <v>108.81258333333334</v>
      </c>
      <c r="AS34" s="1">
        <f t="shared" si="16"/>
        <v>0.13666666666666669</v>
      </c>
      <c r="AT34" s="1">
        <f t="shared" si="20"/>
        <v>38.222902801036163</v>
      </c>
      <c r="AU34" s="1">
        <f t="shared" si="17"/>
        <v>189796.69247404544</v>
      </c>
    </row>
    <row r="35" spans="1:48" x14ac:dyDescent="0.15">
      <c r="C35" s="7">
        <v>8</v>
      </c>
      <c r="D35" s="8">
        <v>29.0149977245161</v>
      </c>
      <c r="E35" s="10">
        <f t="shared" si="18"/>
        <v>30.078259620000001</v>
      </c>
      <c r="F35" s="7" t="s">
        <v>73</v>
      </c>
      <c r="G35" s="1">
        <v>9</v>
      </c>
      <c r="H35" s="9">
        <f t="shared" si="0"/>
        <v>29.0149977245161</v>
      </c>
      <c r="I35" s="9">
        <f t="shared" si="1"/>
        <v>302.16499772451607</v>
      </c>
      <c r="J35" s="9">
        <f t="shared" si="2"/>
        <v>0.53425586482561582</v>
      </c>
      <c r="K35" s="9">
        <f t="shared" si="3"/>
        <v>108.81258333333334</v>
      </c>
      <c r="L35" s="9">
        <f t="shared" si="4"/>
        <v>1.0881258333333335</v>
      </c>
      <c r="M35" s="1" t="s">
        <v>73</v>
      </c>
      <c r="O35" s="9">
        <f t="shared" si="19"/>
        <v>2.1799660075391762</v>
      </c>
      <c r="P35" s="9">
        <f t="shared" si="5"/>
        <v>1.1646596246482877</v>
      </c>
      <c r="Q35" s="13">
        <f t="shared" si="6"/>
        <v>0.15917014870193266</v>
      </c>
      <c r="R35" s="9">
        <f t="shared" si="7"/>
        <v>0.14871053055555558</v>
      </c>
      <c r="S35" s="14">
        <f t="shared" si="8"/>
        <v>1.0703354235056646</v>
      </c>
      <c r="T35" s="2">
        <v>0.01</v>
      </c>
      <c r="U35" s="15">
        <f t="shared" si="9"/>
        <v>1.0703354235056646E-2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4.0153354235056643E-2</v>
      </c>
      <c r="AR35" s="9">
        <f t="shared" si="15"/>
        <v>108.81258333333334</v>
      </c>
      <c r="AS35" s="1">
        <f t="shared" si="16"/>
        <v>0.13666666666666669</v>
      </c>
      <c r="AT35" s="1">
        <f t="shared" si="20"/>
        <v>38.222902801036163</v>
      </c>
      <c r="AU35" s="1">
        <f t="shared" si="17"/>
        <v>152919.20164054053</v>
      </c>
    </row>
    <row r="36" spans="1:48" x14ac:dyDescent="0.15">
      <c r="C36" s="7">
        <v>9</v>
      </c>
      <c r="D36" s="8">
        <v>22.833799379999999</v>
      </c>
      <c r="E36" s="10">
        <f t="shared" si="18"/>
        <v>29.0149977245161</v>
      </c>
      <c r="F36" s="7" t="s">
        <v>73</v>
      </c>
      <c r="G36" s="1">
        <v>10</v>
      </c>
      <c r="H36" s="9">
        <f t="shared" si="0"/>
        <v>22.833799379999999</v>
      </c>
      <c r="I36" s="9">
        <f t="shared" si="1"/>
        <v>295.98379937999999</v>
      </c>
      <c r="J36" s="9">
        <f t="shared" si="2"/>
        <v>0.27258074021437834</v>
      </c>
      <c r="K36" s="9">
        <f t="shared" si="3"/>
        <v>108.81258333333334</v>
      </c>
      <c r="L36" s="9">
        <f t="shared" si="4"/>
        <v>1.0881258333333335</v>
      </c>
      <c r="M36" s="1" t="s">
        <v>73</v>
      </c>
      <c r="O36" s="9">
        <f t="shared" si="19"/>
        <v>2.1034322162242218</v>
      </c>
      <c r="P36" s="9">
        <f t="shared" si="5"/>
        <v>0.57335511048916865</v>
      </c>
      <c r="Q36" s="13">
        <f t="shared" si="6"/>
        <v>7.8358531766853062E-2</v>
      </c>
      <c r="R36" s="9">
        <f t="shared" si="7"/>
        <v>0.14871053055555558</v>
      </c>
      <c r="S36" s="14">
        <f t="shared" si="8"/>
        <v>0.52691985882990122</v>
      </c>
      <c r="T36" s="2">
        <v>0.01</v>
      </c>
      <c r="U36" s="15">
        <f t="shared" si="9"/>
        <v>5.269198588299012E-3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3.4719198588299006E-2</v>
      </c>
      <c r="AR36" s="9">
        <f t="shared" si="15"/>
        <v>108.81258333333334</v>
      </c>
      <c r="AS36" s="1">
        <f t="shared" si="16"/>
        <v>0.13666666666666669</v>
      </c>
      <c r="AT36" s="1">
        <f t="shared" si="20"/>
        <v>38.222902801036163</v>
      </c>
      <c r="AU36" s="1">
        <f t="shared" si="17"/>
        <v>132223.87595920297</v>
      </c>
    </row>
    <row r="37" spans="1:48" x14ac:dyDescent="0.15">
      <c r="C37" s="7">
        <v>10</v>
      </c>
      <c r="D37" s="8">
        <v>18.801052012580602</v>
      </c>
      <c r="E37" s="10">
        <f t="shared" si="18"/>
        <v>22.833799379999999</v>
      </c>
      <c r="F37" s="7" t="s">
        <v>73</v>
      </c>
      <c r="G37" s="1">
        <v>11</v>
      </c>
      <c r="H37" s="9">
        <f t="shared" si="0"/>
        <v>18.801052012580602</v>
      </c>
      <c r="I37" s="9">
        <f t="shared" si="1"/>
        <v>291.95105201258059</v>
      </c>
      <c r="J37" s="9">
        <f t="shared" si="2"/>
        <v>0.17304200520497451</v>
      </c>
      <c r="K37" s="9">
        <f t="shared" si="3"/>
        <v>108.81258333333334</v>
      </c>
      <c r="L37" s="9">
        <f t="shared" si="4"/>
        <v>1.0881258333333335</v>
      </c>
      <c r="M37" s="1" t="s">
        <v>75</v>
      </c>
      <c r="N37" s="9">
        <f>(O36-P36)*C22/100</f>
        <v>1.4535732504483005</v>
      </c>
      <c r="O37" s="9">
        <f t="shared" si="19"/>
        <v>1.1646296886200858</v>
      </c>
      <c r="P37" s="9">
        <f t="shared" si="5"/>
        <v>0.20152985664006473</v>
      </c>
      <c r="Q37" s="13">
        <f t="shared" si="6"/>
        <v>2.754241374080885E-2</v>
      </c>
      <c r="R37" s="9">
        <f t="shared" si="7"/>
        <v>0.14871053055555558</v>
      </c>
      <c r="S37" s="14">
        <f t="shared" si="8"/>
        <v>0.18520822727156835</v>
      </c>
      <c r="T37" s="2">
        <v>0.01</v>
      </c>
      <c r="U37" s="15">
        <f t="shared" si="9"/>
        <v>1.8520822727156835E-3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2.3752082272715684E-2</v>
      </c>
      <c r="AR37" s="9">
        <f t="shared" si="15"/>
        <v>108.81258333333334</v>
      </c>
      <c r="AS37" s="1">
        <f t="shared" si="16"/>
        <v>0.13666666666666669</v>
      </c>
      <c r="AT37" s="1">
        <f t="shared" si="20"/>
        <v>38.222902801036163</v>
      </c>
      <c r="AU37" s="1">
        <f t="shared" si="17"/>
        <v>90456.937599325174</v>
      </c>
    </row>
    <row r="38" spans="1:48" x14ac:dyDescent="0.15">
      <c r="C38" s="7">
        <v>11</v>
      </c>
      <c r="D38" s="8">
        <v>13.496842824433299</v>
      </c>
      <c r="E38" s="10">
        <f t="shared" si="18"/>
        <v>18.801052012580602</v>
      </c>
      <c r="F38" s="7" t="s">
        <v>75</v>
      </c>
      <c r="G38" s="1">
        <v>12</v>
      </c>
      <c r="H38" s="9">
        <f t="shared" si="0"/>
        <v>13.496842824433299</v>
      </c>
      <c r="I38" s="9">
        <f t="shared" si="1"/>
        <v>286.64684282443329</v>
      </c>
      <c r="J38" s="9">
        <f t="shared" si="2"/>
        <v>9.3354190359722922E-2</v>
      </c>
      <c r="K38" s="9">
        <f t="shared" si="3"/>
        <v>108.81258333333334</v>
      </c>
      <c r="L38" s="9">
        <f t="shared" si="4"/>
        <v>1.0881258333333335</v>
      </c>
      <c r="M38" s="1" t="s">
        <v>73</v>
      </c>
      <c r="O38" s="9">
        <f t="shared" si="19"/>
        <v>2.0512256653133543</v>
      </c>
      <c r="P38" s="9">
        <f t="shared" si="5"/>
        <v>0.19149051123041216</v>
      </c>
      <c r="Q38" s="13">
        <f t="shared" si="6"/>
        <v>2.6170369868156334E-2</v>
      </c>
      <c r="R38" s="9">
        <f t="shared" si="7"/>
        <v>0.14871053055555558</v>
      </c>
      <c r="S38" s="14">
        <f t="shared" si="8"/>
        <v>0.17598195481105861</v>
      </c>
      <c r="T38" s="2">
        <v>0.01</v>
      </c>
      <c r="U38" s="15">
        <f t="shared" si="9"/>
        <v>1.7598195481105861E-3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2.3659819548110587E-2</v>
      </c>
      <c r="AR38" s="9">
        <f t="shared" si="15"/>
        <v>108.81258333333334</v>
      </c>
      <c r="AS38" s="1">
        <f t="shared" si="16"/>
        <v>0.13666666666666669</v>
      </c>
      <c r="AT38" s="1">
        <f t="shared" si="20"/>
        <v>38.222902801036163</v>
      </c>
      <c r="AU38" s="1">
        <f t="shared" si="17"/>
        <v>90105.566152118045</v>
      </c>
      <c r="AV38" s="1">
        <f>SUM(AU27:AU38)</f>
        <v>1462876.4457026029</v>
      </c>
    </row>
    <row r="39" spans="1:48" x14ac:dyDescent="0.15">
      <c r="C39" s="7">
        <v>12</v>
      </c>
      <c r="D39" s="8">
        <v>7.3084720261612901</v>
      </c>
      <c r="E39" s="10">
        <f t="shared" si="18"/>
        <v>13.496842824433299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5.5682536074193498</v>
      </c>
      <c r="E42" s="7"/>
      <c r="F42" s="7"/>
      <c r="G42" s="1">
        <v>1</v>
      </c>
      <c r="H42" s="9">
        <f t="shared" ref="H42:H53" si="21">E43</f>
        <v>5.5682536074193498</v>
      </c>
      <c r="I42" s="9">
        <f t="shared" ref="I42:I53" si="22">H42+273.15</f>
        <v>278.71825360741934</v>
      </c>
      <c r="J42" s="9">
        <f t="shared" ref="J42:J53" si="23">EXP(($C$16*(I42-$C$14))/($C$17*I42*$C$14))</f>
        <v>3.5521189230733018E-2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2.7383654790359901E-3</v>
      </c>
      <c r="Q42" s="13">
        <f t="shared" ref="Q42:Q53" si="27">P42*$B$44</f>
        <v>4.2444664925057847E-4</v>
      </c>
      <c r="R42" s="9">
        <f t="shared" ref="R42:R53" si="28">L42*$B$44</f>
        <v>1.1949111458333333E-2</v>
      </c>
      <c r="S42" s="14">
        <f t="shared" ref="S42:S53" si="29">Q42/R42</f>
        <v>3.5521189230733018E-2</v>
      </c>
      <c r="T42" s="2">
        <v>0.01</v>
      </c>
      <c r="U42" s="15">
        <f t="shared" ref="U42:U53" si="30">S42*T42</f>
        <v>3.5521189230733021E-4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1.515521189230733E-2</v>
      </c>
      <c r="AR42" s="9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83.413328767123332</v>
      </c>
      <c r="AU42" s="1">
        <f t="shared" ref="AU42:AU53" si="37">AT42*10000*AS42*0.67*AR42*AQ42</f>
        <v>10120.637754752361</v>
      </c>
    </row>
    <row r="43" spans="1:48" x14ac:dyDescent="0.15">
      <c r="A43" s="1" t="s">
        <v>74</v>
      </c>
      <c r="B43" s="1">
        <v>1</v>
      </c>
      <c r="C43" s="7">
        <v>1</v>
      </c>
      <c r="D43" s="8">
        <v>5.80271958548387</v>
      </c>
      <c r="E43" s="10">
        <f t="shared" ref="E43:E54" si="38">D42</f>
        <v>5.5682536074193498</v>
      </c>
      <c r="F43" s="7" t="s">
        <v>73</v>
      </c>
      <c r="G43" s="1">
        <v>2</v>
      </c>
      <c r="H43" s="9">
        <f t="shared" si="21"/>
        <v>5.80271958548387</v>
      </c>
      <c r="I43" s="9">
        <f t="shared" si="22"/>
        <v>278.95271958548386</v>
      </c>
      <c r="J43" s="9">
        <f t="shared" si="23"/>
        <v>3.6579659752272967E-2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0.15144371785429733</v>
      </c>
      <c r="P43" s="9">
        <f t="shared" si="26"/>
        <v>5.5397596707294234E-3</v>
      </c>
      <c r="Q43" s="13">
        <f t="shared" si="27"/>
        <v>8.5866274896306057E-4</v>
      </c>
      <c r="R43" s="9">
        <f t="shared" si="28"/>
        <v>1.1949111458333333E-2</v>
      </c>
      <c r="S43" s="14">
        <f t="shared" si="29"/>
        <v>7.1859966488489607E-2</v>
      </c>
      <c r="T43" s="2">
        <v>0.01</v>
      </c>
      <c r="U43" s="15">
        <f t="shared" si="30"/>
        <v>7.1859966488489605E-4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1.5518599664884896E-2</v>
      </c>
      <c r="AR43" s="9">
        <f t="shared" si="34"/>
        <v>7.7091041666666671</v>
      </c>
      <c r="AS43" s="1">
        <f t="shared" si="35"/>
        <v>0.155</v>
      </c>
      <c r="AT43" s="1">
        <f t="shared" si="36"/>
        <v>83.413328767123332</v>
      </c>
      <c r="AU43" s="1">
        <f t="shared" si="37"/>
        <v>10363.307803637039</v>
      </c>
    </row>
    <row r="44" spans="1:48" x14ac:dyDescent="0.15">
      <c r="A44" s="1" t="s">
        <v>37</v>
      </c>
      <c r="B44" s="1">
        <f>I5</f>
        <v>0.155</v>
      </c>
      <c r="C44" s="7">
        <v>2</v>
      </c>
      <c r="D44" s="8">
        <v>7.7377009584285696</v>
      </c>
      <c r="E44" s="10">
        <f t="shared" si="38"/>
        <v>5.80271958548387</v>
      </c>
      <c r="F44" s="7" t="s">
        <v>73</v>
      </c>
      <c r="G44" s="1">
        <v>3</v>
      </c>
      <c r="H44" s="9">
        <f t="shared" si="21"/>
        <v>7.7377009584285696</v>
      </c>
      <c r="I44" s="9">
        <f t="shared" si="22"/>
        <v>280.88770095842852</v>
      </c>
      <c r="J44" s="9">
        <f t="shared" si="23"/>
        <v>4.6522906509616151E-2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0.22299499985023458</v>
      </c>
      <c r="P44" s="9">
        <f t="shared" si="26"/>
        <v>1.0374375530144331E-2</v>
      </c>
      <c r="Q44" s="13">
        <f t="shared" si="27"/>
        <v>1.6080282071723713E-3</v>
      </c>
      <c r="R44" s="9">
        <f t="shared" si="28"/>
        <v>1.1949111458333333E-2</v>
      </c>
      <c r="S44" s="14">
        <f t="shared" si="29"/>
        <v>0.13457303606042853</v>
      </c>
      <c r="T44" s="2">
        <v>0.01</v>
      </c>
      <c r="U44" s="15">
        <f t="shared" si="30"/>
        <v>1.3457303606042854E-3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1.6145730360604287E-2</v>
      </c>
      <c r="AR44" s="9">
        <f t="shared" si="34"/>
        <v>7.7091041666666671</v>
      </c>
      <c r="AS44" s="1">
        <f t="shared" si="35"/>
        <v>0.155</v>
      </c>
      <c r="AT44" s="1">
        <f t="shared" si="36"/>
        <v>83.413328767123332</v>
      </c>
      <c r="AU44" s="1">
        <f t="shared" si="37"/>
        <v>10782.105154763713</v>
      </c>
    </row>
    <row r="45" spans="1:48" x14ac:dyDescent="0.15">
      <c r="C45" s="7">
        <v>3</v>
      </c>
      <c r="D45" s="8">
        <v>14.4307925154516</v>
      </c>
      <c r="E45" s="10">
        <f t="shared" si="38"/>
        <v>7.7377009584285696</v>
      </c>
      <c r="F45" s="7" t="s">
        <v>73</v>
      </c>
      <c r="G45" s="1">
        <v>4</v>
      </c>
      <c r="H45" s="9">
        <f t="shared" si="21"/>
        <v>14.4307925154516</v>
      </c>
      <c r="I45" s="9">
        <f t="shared" si="22"/>
        <v>287.58079251545155</v>
      </c>
      <c r="J45" s="9">
        <f t="shared" si="23"/>
        <v>0.10424200404906379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0.28971166598675691</v>
      </c>
      <c r="P45" s="9">
        <f t="shared" si="26"/>
        <v>3.020012465885253E-2</v>
      </c>
      <c r="Q45" s="13">
        <f t="shared" si="27"/>
        <v>4.6810193221221421E-3</v>
      </c>
      <c r="R45" s="9">
        <f t="shared" si="28"/>
        <v>1.1949111458333333E-2</v>
      </c>
      <c r="S45" s="14">
        <f t="shared" si="29"/>
        <v>0.39174622635707279</v>
      </c>
      <c r="T45" s="2">
        <v>0.01</v>
      </c>
      <c r="U45" s="15">
        <f t="shared" si="30"/>
        <v>3.9174622635707278E-3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3.1017462263570727E-2</v>
      </c>
      <c r="AR45" s="9">
        <f t="shared" si="34"/>
        <v>7.7091041666666671</v>
      </c>
      <c r="AS45" s="1">
        <f t="shared" si="35"/>
        <v>0.155</v>
      </c>
      <c r="AT45" s="1">
        <f t="shared" si="36"/>
        <v>83.413328767123332</v>
      </c>
      <c r="AU45" s="1">
        <f t="shared" si="37"/>
        <v>20713.435211067033</v>
      </c>
    </row>
    <row r="46" spans="1:48" x14ac:dyDescent="0.15">
      <c r="C46" s="7">
        <v>4</v>
      </c>
      <c r="D46" s="8">
        <v>17.009067363733301</v>
      </c>
      <c r="E46" s="10">
        <f t="shared" si="38"/>
        <v>14.4307925154516</v>
      </c>
      <c r="F46" s="7" t="s">
        <v>73</v>
      </c>
      <c r="G46" s="1">
        <v>5</v>
      </c>
      <c r="H46" s="9">
        <f t="shared" si="21"/>
        <v>17.009067363733301</v>
      </c>
      <c r="I46" s="9">
        <f t="shared" si="22"/>
        <v>290.1590673637333</v>
      </c>
      <c r="J46" s="9">
        <f t="shared" si="23"/>
        <v>0.14083153969803108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0.24653596426150914</v>
      </c>
      <c r="O46" s="9">
        <f t="shared" si="39"/>
        <v>9.0066618733061932E-2</v>
      </c>
      <c r="P46" s="9">
        <f t="shared" si="26"/>
        <v>1.2684220591572641E-2</v>
      </c>
      <c r="Q46" s="13">
        <f t="shared" si="27"/>
        <v>1.9660541916937595E-3</v>
      </c>
      <c r="R46" s="9">
        <f t="shared" si="28"/>
        <v>1.1949111458333333E-2</v>
      </c>
      <c r="S46" s="14">
        <f t="shared" si="29"/>
        <v>0.16453559735796333</v>
      </c>
      <c r="T46" s="2">
        <v>0.01</v>
      </c>
      <c r="U46" s="15">
        <f t="shared" si="30"/>
        <v>1.6453559735796334E-3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2.8745355973579634E-2</v>
      </c>
      <c r="AR46" s="9">
        <f t="shared" si="34"/>
        <v>7.7091041666666671</v>
      </c>
      <c r="AS46" s="1">
        <f t="shared" si="35"/>
        <v>0.155</v>
      </c>
      <c r="AT46" s="1">
        <f t="shared" si="36"/>
        <v>83.413328767123332</v>
      </c>
      <c r="AU46" s="1">
        <f t="shared" si="37"/>
        <v>19196.124541661855</v>
      </c>
    </row>
    <row r="47" spans="1:48" x14ac:dyDescent="0.15">
      <c r="C47" s="7">
        <v>5</v>
      </c>
      <c r="D47" s="8">
        <v>22.425812308709698</v>
      </c>
      <c r="E47" s="10">
        <f t="shared" si="38"/>
        <v>17.009067363733301</v>
      </c>
      <c r="F47" s="7" t="s">
        <v>75</v>
      </c>
      <c r="G47" s="1">
        <v>6</v>
      </c>
      <c r="H47" s="9">
        <f t="shared" si="21"/>
        <v>22.425812308709698</v>
      </c>
      <c r="I47" s="9">
        <f t="shared" si="22"/>
        <v>295.57581230870966</v>
      </c>
      <c r="J47" s="9">
        <f t="shared" si="23"/>
        <v>0.26048039538654455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0.15447343980815595</v>
      </c>
      <c r="P47" s="9">
        <f t="shared" si="26"/>
        <v>4.0237302677948054E-2</v>
      </c>
      <c r="Q47" s="13">
        <f t="shared" si="27"/>
        <v>6.236781915081948E-3</v>
      </c>
      <c r="R47" s="9">
        <f t="shared" si="28"/>
        <v>1.1949111458333333E-2</v>
      </c>
      <c r="S47" s="14">
        <f t="shared" si="29"/>
        <v>0.5219452456217909</v>
      </c>
      <c r="T47" s="2">
        <v>0.01</v>
      </c>
      <c r="U47" s="15">
        <f t="shared" si="30"/>
        <v>5.2194524562179092E-3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3.2319452456217909E-2</v>
      </c>
      <c r="AR47" s="9">
        <f t="shared" si="34"/>
        <v>7.7091041666666671</v>
      </c>
      <c r="AS47" s="1">
        <f t="shared" si="35"/>
        <v>0.155</v>
      </c>
      <c r="AT47" s="1">
        <f t="shared" si="36"/>
        <v>83.413328767123332</v>
      </c>
      <c r="AU47" s="1">
        <f t="shared" si="37"/>
        <v>21582.903166623029</v>
      </c>
    </row>
    <row r="48" spans="1:48" x14ac:dyDescent="0.15">
      <c r="C48" s="7">
        <v>6</v>
      </c>
      <c r="D48" s="8">
        <v>26.2510384366667</v>
      </c>
      <c r="E48" s="10">
        <f t="shared" si="38"/>
        <v>22.425812308709698</v>
      </c>
      <c r="F48" s="7" t="s">
        <v>73</v>
      </c>
      <c r="G48" s="1">
        <v>7</v>
      </c>
      <c r="H48" s="9">
        <f t="shared" si="21"/>
        <v>26.2510384366667</v>
      </c>
      <c r="I48" s="9">
        <f t="shared" si="22"/>
        <v>299.40103843666668</v>
      </c>
      <c r="J48" s="9">
        <f t="shared" si="23"/>
        <v>0.39678724525393094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0.19132717879687455</v>
      </c>
      <c r="P48" s="9">
        <f t="shared" si="26"/>
        <v>7.5916184217018165E-2</v>
      </c>
      <c r="Q48" s="13">
        <f t="shared" si="27"/>
        <v>1.1767008553637815E-2</v>
      </c>
      <c r="R48" s="9">
        <f t="shared" si="28"/>
        <v>1.1949111458333333E-2</v>
      </c>
      <c r="S48" s="14">
        <f t="shared" si="29"/>
        <v>0.98476013004560947</v>
      </c>
      <c r="T48" s="2">
        <v>0.01</v>
      </c>
      <c r="U48" s="15">
        <f t="shared" si="30"/>
        <v>9.847601300456095E-3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4.4347601300456098E-2</v>
      </c>
      <c r="AR48" s="9">
        <f t="shared" si="34"/>
        <v>7.7091041666666671</v>
      </c>
      <c r="AS48" s="1">
        <f t="shared" si="35"/>
        <v>0.155</v>
      </c>
      <c r="AT48" s="1">
        <f t="shared" si="36"/>
        <v>83.413328767123332</v>
      </c>
      <c r="AU48" s="1">
        <f t="shared" si="37"/>
        <v>29615.290848023149</v>
      </c>
    </row>
    <row r="49" spans="1:55" x14ac:dyDescent="0.15">
      <c r="C49" s="7">
        <v>7</v>
      </c>
      <c r="D49" s="8">
        <v>30.078259620000001</v>
      </c>
      <c r="E49" s="10">
        <f t="shared" si="38"/>
        <v>26.2510384366667</v>
      </c>
      <c r="F49" s="7" t="s">
        <v>73</v>
      </c>
      <c r="G49" s="1">
        <v>8</v>
      </c>
      <c r="H49" s="9">
        <f t="shared" si="21"/>
        <v>30.078259620000001</v>
      </c>
      <c r="I49" s="9">
        <f t="shared" si="22"/>
        <v>303.22825961999996</v>
      </c>
      <c r="J49" s="9">
        <f t="shared" si="23"/>
        <v>0.59816428387310194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0.19250203624652307</v>
      </c>
      <c r="P49" s="9">
        <f t="shared" si="26"/>
        <v>0.11514784265551538</v>
      </c>
      <c r="Q49" s="13">
        <f t="shared" si="27"/>
        <v>1.7847915611604884E-2</v>
      </c>
      <c r="R49" s="9">
        <f t="shared" si="28"/>
        <v>1.1949111458333333E-2</v>
      </c>
      <c r="S49" s="14">
        <f t="shared" si="29"/>
        <v>1.4936604846176837</v>
      </c>
      <c r="T49" s="2">
        <v>0.01</v>
      </c>
      <c r="U49" s="15">
        <f t="shared" si="30"/>
        <v>1.4936604846176838E-2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4.9436604846176839E-2</v>
      </c>
      <c r="AR49" s="9">
        <f t="shared" si="34"/>
        <v>7.7091041666666671</v>
      </c>
      <c r="AS49" s="1">
        <f t="shared" si="35"/>
        <v>0.155</v>
      </c>
      <c r="AT49" s="1">
        <f t="shared" si="36"/>
        <v>83.413328767123332</v>
      </c>
      <c r="AU49" s="1">
        <f t="shared" si="37"/>
        <v>33013.723135534281</v>
      </c>
    </row>
    <row r="50" spans="1:55" x14ac:dyDescent="0.15">
      <c r="C50" s="7">
        <v>8</v>
      </c>
      <c r="D50" s="8">
        <v>29.0149977245161</v>
      </c>
      <c r="E50" s="10">
        <f t="shared" si="38"/>
        <v>30.078259620000001</v>
      </c>
      <c r="F50" s="7" t="s">
        <v>73</v>
      </c>
      <c r="G50" s="1">
        <v>9</v>
      </c>
      <c r="H50" s="9">
        <f t="shared" si="21"/>
        <v>29.0149977245161</v>
      </c>
      <c r="I50" s="9">
        <f t="shared" si="22"/>
        <v>302.16499772451607</v>
      </c>
      <c r="J50" s="9">
        <f t="shared" si="23"/>
        <v>0.53425586482561582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0.1544452352576744</v>
      </c>
      <c r="P50" s="9">
        <f t="shared" si="26"/>
        <v>8.2513272730784529E-2</v>
      </c>
      <c r="Q50" s="13">
        <f t="shared" si="27"/>
        <v>1.2789557273271602E-2</v>
      </c>
      <c r="R50" s="9">
        <f t="shared" si="28"/>
        <v>1.1949111458333333E-2</v>
      </c>
      <c r="S50" s="14">
        <f t="shared" si="29"/>
        <v>1.070335423505665</v>
      </c>
      <c r="T50" s="2">
        <v>0.01</v>
      </c>
      <c r="U50" s="15">
        <f t="shared" si="30"/>
        <v>1.0703354235056651E-2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3.7803354235056652E-2</v>
      </c>
      <c r="AR50" s="9">
        <f t="shared" si="34"/>
        <v>7.7091041666666671</v>
      </c>
      <c r="AS50" s="1">
        <f t="shared" si="35"/>
        <v>0.155</v>
      </c>
      <c r="AT50" s="1">
        <f t="shared" si="36"/>
        <v>83.413328767123332</v>
      </c>
      <c r="AU50" s="1">
        <f t="shared" si="37"/>
        <v>25245.048162064544</v>
      </c>
    </row>
    <row r="51" spans="1:55" x14ac:dyDescent="0.15">
      <c r="C51" s="7">
        <v>9</v>
      </c>
      <c r="D51" s="8">
        <v>22.833799379999999</v>
      </c>
      <c r="E51" s="10">
        <f t="shared" si="38"/>
        <v>29.0149977245161</v>
      </c>
      <c r="F51" s="7" t="s">
        <v>73</v>
      </c>
      <c r="G51" s="1">
        <v>10</v>
      </c>
      <c r="H51" s="9">
        <f t="shared" si="21"/>
        <v>22.833799379999999</v>
      </c>
      <c r="I51" s="9">
        <f t="shared" si="22"/>
        <v>295.98379937999999</v>
      </c>
      <c r="J51" s="9">
        <f t="shared" si="23"/>
        <v>0.27258074021437834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0.14902300419355652</v>
      </c>
      <c r="P51" s="9">
        <f t="shared" si="26"/>
        <v>4.0620800792050042E-2</v>
      </c>
      <c r="Q51" s="13">
        <f t="shared" si="27"/>
        <v>6.2962241227677565E-3</v>
      </c>
      <c r="R51" s="9">
        <f t="shared" si="28"/>
        <v>1.1949111458333333E-2</v>
      </c>
      <c r="S51" s="14">
        <f t="shared" si="29"/>
        <v>0.52691985882990133</v>
      </c>
      <c r="T51" s="2">
        <v>0.01</v>
      </c>
      <c r="U51" s="15">
        <f t="shared" si="30"/>
        <v>5.2691985882990138E-3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3.2369198588299015E-2</v>
      </c>
      <c r="AR51" s="9">
        <f t="shared" si="34"/>
        <v>7.7091041666666671</v>
      </c>
      <c r="AS51" s="1">
        <f t="shared" si="35"/>
        <v>0.155</v>
      </c>
      <c r="AT51" s="1">
        <f t="shared" si="36"/>
        <v>83.413328767123332</v>
      </c>
      <c r="AU51" s="1">
        <f t="shared" si="37"/>
        <v>21616.123591785708</v>
      </c>
    </row>
    <row r="52" spans="1:55" x14ac:dyDescent="0.15">
      <c r="C52" s="7">
        <v>10</v>
      </c>
      <c r="D52" s="8">
        <v>18.801052012580602</v>
      </c>
      <c r="E52" s="10">
        <f t="shared" si="38"/>
        <v>22.833799379999999</v>
      </c>
      <c r="F52" s="7" t="s">
        <v>73</v>
      </c>
      <c r="G52" s="1">
        <v>11</v>
      </c>
      <c r="H52" s="9">
        <f t="shared" si="21"/>
        <v>18.801052012580602</v>
      </c>
      <c r="I52" s="9">
        <f t="shared" si="22"/>
        <v>291.95105201258059</v>
      </c>
      <c r="J52" s="9">
        <f t="shared" si="23"/>
        <v>0.17304200520497451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0.10298209323143113</v>
      </c>
      <c r="O52" s="9">
        <f t="shared" si="39"/>
        <v>8.2511151836742E-2</v>
      </c>
      <c r="P52" s="9">
        <f t="shared" si="26"/>
        <v>1.4277895165601951E-2</v>
      </c>
      <c r="Q52" s="13">
        <f t="shared" si="27"/>
        <v>2.2130737506683026E-3</v>
      </c>
      <c r="R52" s="9">
        <f t="shared" si="28"/>
        <v>1.1949111458333333E-2</v>
      </c>
      <c r="S52" s="14">
        <f t="shared" si="29"/>
        <v>0.18520822727156844</v>
      </c>
      <c r="T52" s="2">
        <v>0.01</v>
      </c>
      <c r="U52" s="15">
        <f t="shared" si="30"/>
        <v>1.8520822727156844E-3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1.6652082272715685E-2</v>
      </c>
      <c r="AR52" s="9">
        <f t="shared" si="34"/>
        <v>7.7091041666666671</v>
      </c>
      <c r="AS52" s="1">
        <f t="shared" si="35"/>
        <v>0.155</v>
      </c>
      <c r="AT52" s="1">
        <f t="shared" si="36"/>
        <v>83.413328767123332</v>
      </c>
      <c r="AU52" s="1">
        <f t="shared" si="37"/>
        <v>11120.246535783062</v>
      </c>
    </row>
    <row r="53" spans="1:55" x14ac:dyDescent="0.15">
      <c r="C53" s="7">
        <v>11</v>
      </c>
      <c r="D53" s="8">
        <v>13.496842824433299</v>
      </c>
      <c r="E53" s="10">
        <f t="shared" si="38"/>
        <v>18.801052012580602</v>
      </c>
      <c r="F53" s="7" t="s">
        <v>75</v>
      </c>
      <c r="G53" s="1">
        <v>12</v>
      </c>
      <c r="H53" s="9">
        <f t="shared" si="21"/>
        <v>13.496842824433299</v>
      </c>
      <c r="I53" s="9">
        <f t="shared" si="22"/>
        <v>286.64684282443329</v>
      </c>
      <c r="J53" s="9">
        <f t="shared" si="23"/>
        <v>9.3354190359722922E-2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0.14532429833780669</v>
      </c>
      <c r="P53" s="9">
        <f t="shared" si="26"/>
        <v>1.3566632210920771E-2</v>
      </c>
      <c r="Q53" s="13">
        <f t="shared" si="27"/>
        <v>2.1028279926927195E-3</v>
      </c>
      <c r="R53" s="9">
        <f t="shared" si="28"/>
        <v>1.1949111458333333E-2</v>
      </c>
      <c r="S53" s="14">
        <f t="shared" si="29"/>
        <v>0.17598195481105863</v>
      </c>
      <c r="T53" s="2">
        <v>0.01</v>
      </c>
      <c r="U53" s="15">
        <f t="shared" si="30"/>
        <v>1.7598195481105864E-3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1.6559819548110588E-2</v>
      </c>
      <c r="AR53" s="9">
        <f t="shared" si="34"/>
        <v>7.7091041666666671</v>
      </c>
      <c r="AS53" s="1">
        <f t="shared" si="35"/>
        <v>0.155</v>
      </c>
      <c r="AT53" s="1">
        <f t="shared" si="36"/>
        <v>83.413328767123332</v>
      </c>
      <c r="AU53" s="1">
        <f t="shared" si="37"/>
        <v>11058.633565893235</v>
      </c>
      <c r="AV53" s="1">
        <f>SUM(AU42:AU53)</f>
        <v>224427.57947158895</v>
      </c>
    </row>
    <row r="54" spans="1:55" x14ac:dyDescent="0.15">
      <c r="C54" s="7">
        <v>12</v>
      </c>
      <c r="D54" s="8">
        <v>7.3084720261612901</v>
      </c>
      <c r="E54" s="10">
        <f t="shared" si="38"/>
        <v>13.496842824433299</v>
      </c>
      <c r="F54" s="7" t="s">
        <v>73</v>
      </c>
    </row>
    <row r="56" spans="1:55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x14ac:dyDescent="0.15">
      <c r="A58" s="1" t="s">
        <v>71</v>
      </c>
      <c r="B58" s="1">
        <f>F7</f>
        <v>108.2955</v>
      </c>
      <c r="C58" s="7" t="s">
        <v>72</v>
      </c>
      <c r="D58" s="8">
        <v>5.5682536074193498</v>
      </c>
      <c r="E58" s="7"/>
      <c r="F58" s="7"/>
      <c r="G58" s="1">
        <v>1</v>
      </c>
      <c r="H58" s="9">
        <f t="shared" ref="H58:H69" si="40">E59</f>
        <v>5.5682536074193498</v>
      </c>
      <c r="I58" s="9">
        <f t="shared" ref="I58:I69" si="41">H58+273.15</f>
        <v>278.71825360741934</v>
      </c>
      <c r="J58" s="9">
        <f t="shared" ref="J58:J69" si="42">EXP(($C$16*(I58-$C$14))/($C$17*I58*$C$14))</f>
        <v>3.5521189230733018E-2</v>
      </c>
      <c r="K58" s="9">
        <f t="shared" ref="K58:K69" si="43">$B$58/12</f>
        <v>9.0246250000000003</v>
      </c>
      <c r="L58" s="9">
        <f t="shared" ref="L58:L69" si="44">K58*$B$59/100</f>
        <v>2.4366487499999998</v>
      </c>
      <c r="M58" s="1" t="s">
        <v>73</v>
      </c>
      <c r="O58" s="9">
        <f>L58</f>
        <v>2.4366487499999998</v>
      </c>
      <c r="P58" s="9">
        <f t="shared" ref="P58:P69" si="45">O58*J58</f>
        <v>8.6552661337579065E-2</v>
      </c>
      <c r="Q58" s="13">
        <f t="shared" ref="Q58:Q69" si="46">P58*$B$60</f>
        <v>3.8948697601910581E-2</v>
      </c>
      <c r="R58" s="9">
        <f t="shared" ref="R58:R69" si="47">L58*$B$60</f>
        <v>1.0964919375</v>
      </c>
      <c r="S58" s="14">
        <f t="shared" ref="S58:S69" si="48">Q58/R58</f>
        <v>3.5521189230733018E-2</v>
      </c>
      <c r="T58" s="2">
        <v>0.27</v>
      </c>
      <c r="U58" s="15">
        <f t="shared" ref="U58:U69" si="49">S58*T58</f>
        <v>9.5907210922979158E-3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0.22929160240932783</v>
      </c>
      <c r="AC58" s="9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696.6893767985199</v>
      </c>
      <c r="AF58" s="1">
        <f t="shared" ref="AF58:AF69" si="54">AE58*10000*AC58*AB58</f>
        <v>14416389.334950443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x14ac:dyDescent="0.15">
      <c r="A59" s="1" t="s">
        <v>74</v>
      </c>
      <c r="B59" s="1">
        <v>27</v>
      </c>
      <c r="C59" s="7">
        <v>1</v>
      </c>
      <c r="D59" s="8">
        <v>5.80271958548387</v>
      </c>
      <c r="E59" s="10">
        <f t="shared" ref="E59:E70" si="55">D58</f>
        <v>5.5682536074193498</v>
      </c>
      <c r="F59" s="7" t="s">
        <v>73</v>
      </c>
      <c r="G59" s="1">
        <v>2</v>
      </c>
      <c r="H59" s="9">
        <f t="shared" si="40"/>
        <v>5.80271958548387</v>
      </c>
      <c r="I59" s="9">
        <f t="shared" si="41"/>
        <v>278.95271958548386</v>
      </c>
      <c r="J59" s="9">
        <f t="shared" si="42"/>
        <v>3.6579659752272967E-2</v>
      </c>
      <c r="K59" s="9">
        <f t="shared" si="43"/>
        <v>9.0246250000000003</v>
      </c>
      <c r="L59" s="9">
        <f t="shared" si="44"/>
        <v>2.4366487499999998</v>
      </c>
      <c r="M59" s="1" t="s">
        <v>73</v>
      </c>
      <c r="O59" s="9">
        <f t="shared" ref="O59:O69" si="56">L59+O58-P58-N59</f>
        <v>4.786744838662421</v>
      </c>
      <c r="P59" s="9">
        <f t="shared" si="45"/>
        <v>0.1750974975192201</v>
      </c>
      <c r="Q59" s="13">
        <f t="shared" si="46"/>
        <v>7.8793873883649043E-2</v>
      </c>
      <c r="R59" s="9">
        <f t="shared" si="47"/>
        <v>1.0964919375</v>
      </c>
      <c r="S59" s="14">
        <f t="shared" si="48"/>
        <v>7.1859966488489607E-2</v>
      </c>
      <c r="T59" s="2">
        <v>0.27</v>
      </c>
      <c r="U59" s="15">
        <f t="shared" si="49"/>
        <v>1.9402190951892197E-2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0.23224976057199551</v>
      </c>
      <c r="AC59" s="9">
        <f t="shared" si="51"/>
        <v>9.0246250000000003</v>
      </c>
      <c r="AD59" s="1">
        <f t="shared" si="52"/>
        <v>0.45</v>
      </c>
      <c r="AE59" s="16">
        <f t="shared" si="53"/>
        <v>696.6893767985199</v>
      </c>
      <c r="AF59" s="1">
        <f t="shared" si="54"/>
        <v>14602379.39886586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x14ac:dyDescent="0.15">
      <c r="A60" s="1" t="s">
        <v>37</v>
      </c>
      <c r="B60" s="1">
        <f>H7</f>
        <v>0.45</v>
      </c>
      <c r="C60" s="7">
        <v>2</v>
      </c>
      <c r="D60" s="8">
        <v>7.7377009584285696</v>
      </c>
      <c r="E60" s="10">
        <f t="shared" si="55"/>
        <v>5.80271958548387</v>
      </c>
      <c r="F60" s="7" t="s">
        <v>73</v>
      </c>
      <c r="G60" s="1">
        <v>3</v>
      </c>
      <c r="H60" s="9">
        <f t="shared" si="40"/>
        <v>7.7377009584285696</v>
      </c>
      <c r="I60" s="9">
        <f t="shared" si="41"/>
        <v>280.88770095842852</v>
      </c>
      <c r="J60" s="9">
        <f t="shared" si="42"/>
        <v>4.6522906509616151E-2</v>
      </c>
      <c r="K60" s="9">
        <f t="shared" si="43"/>
        <v>9.0246250000000003</v>
      </c>
      <c r="L60" s="9">
        <f t="shared" si="44"/>
        <v>2.4366487499999998</v>
      </c>
      <c r="M60" s="1" t="s">
        <v>73</v>
      </c>
      <c r="O60" s="9">
        <f t="shared" si="56"/>
        <v>7.0482960911432002</v>
      </c>
      <c r="P60" s="9">
        <f t="shared" si="45"/>
        <v>0.32790722010034806</v>
      </c>
      <c r="Q60" s="13">
        <f t="shared" si="46"/>
        <v>0.14755824904515663</v>
      </c>
      <c r="R60" s="9">
        <f t="shared" si="47"/>
        <v>1.0964919375</v>
      </c>
      <c r="S60" s="14">
        <f t="shared" si="48"/>
        <v>0.13457303606042853</v>
      </c>
      <c r="T60" s="2">
        <v>0.27</v>
      </c>
      <c r="U60" s="15">
        <f t="shared" si="49"/>
        <v>3.6334719736315704E-2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0.23735491800049921</v>
      </c>
      <c r="AC60" s="9">
        <f t="shared" si="51"/>
        <v>9.0246250000000003</v>
      </c>
      <c r="AD60" s="1">
        <f t="shared" si="52"/>
        <v>0.45</v>
      </c>
      <c r="AE60" s="16">
        <f t="shared" si="53"/>
        <v>696.6893767985199</v>
      </c>
      <c r="AF60" s="1">
        <f t="shared" si="54"/>
        <v>14923359.04370317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x14ac:dyDescent="0.15">
      <c r="C61" s="7">
        <v>3</v>
      </c>
      <c r="D61" s="8">
        <v>14.4307925154516</v>
      </c>
      <c r="E61" s="10">
        <f t="shared" si="55"/>
        <v>7.7377009584285696</v>
      </c>
      <c r="F61" s="7" t="s">
        <v>73</v>
      </c>
      <c r="G61" s="1">
        <v>4</v>
      </c>
      <c r="H61" s="9">
        <f t="shared" si="40"/>
        <v>14.4307925154516</v>
      </c>
      <c r="I61" s="9">
        <f t="shared" si="41"/>
        <v>287.58079251545155</v>
      </c>
      <c r="J61" s="9">
        <f t="shared" si="42"/>
        <v>0.10424200404906379</v>
      </c>
      <c r="K61" s="9">
        <f t="shared" si="43"/>
        <v>9.0246250000000003</v>
      </c>
      <c r="L61" s="9">
        <f t="shared" si="44"/>
        <v>2.4366487499999998</v>
      </c>
      <c r="M61" s="1" t="s">
        <v>73</v>
      </c>
      <c r="O61" s="9">
        <f t="shared" si="56"/>
        <v>9.1570376210428517</v>
      </c>
      <c r="P61" s="9">
        <f t="shared" si="45"/>
        <v>0.95454795277017845</v>
      </c>
      <c r="Q61" s="13">
        <f t="shared" si="46"/>
        <v>0.42954657874658031</v>
      </c>
      <c r="R61" s="9">
        <f t="shared" si="47"/>
        <v>1.0964919375</v>
      </c>
      <c r="S61" s="14">
        <f t="shared" si="48"/>
        <v>0.39174622635707279</v>
      </c>
      <c r="T61" s="2">
        <v>0.27</v>
      </c>
      <c r="U61" s="15">
        <f t="shared" si="49"/>
        <v>0.10577148111640966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0.30709010155659749</v>
      </c>
      <c r="AC61" s="9">
        <f t="shared" si="51"/>
        <v>9.0246250000000003</v>
      </c>
      <c r="AD61" s="1">
        <f t="shared" si="52"/>
        <v>0.45</v>
      </c>
      <c r="AE61" s="16">
        <f t="shared" si="53"/>
        <v>696.6893767985199</v>
      </c>
      <c r="AF61" s="1">
        <f t="shared" si="54"/>
        <v>19307861.336526994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x14ac:dyDescent="0.15">
      <c r="C62" s="7">
        <v>4</v>
      </c>
      <c r="D62" s="8">
        <v>17.009067363733301</v>
      </c>
      <c r="E62" s="10">
        <f t="shared" si="55"/>
        <v>14.4307925154516</v>
      </c>
      <c r="F62" s="7" t="s">
        <v>73</v>
      </c>
      <c r="G62" s="1">
        <v>5</v>
      </c>
      <c r="H62" s="9">
        <f t="shared" si="40"/>
        <v>17.009067363733301</v>
      </c>
      <c r="I62" s="9">
        <f t="shared" si="41"/>
        <v>290.1590673637333</v>
      </c>
      <c r="J62" s="9">
        <f t="shared" si="42"/>
        <v>0.14083153969803108</v>
      </c>
      <c r="K62" s="9">
        <f t="shared" si="43"/>
        <v>9.0246250000000003</v>
      </c>
      <c r="L62" s="9">
        <f t="shared" si="44"/>
        <v>2.4366487499999998</v>
      </c>
      <c r="M62" s="1" t="s">
        <v>75</v>
      </c>
      <c r="N62" s="9">
        <f>(O61-P61)*$C$22/100</f>
        <v>7.7923651848590394</v>
      </c>
      <c r="O62" s="9">
        <f t="shared" si="56"/>
        <v>2.8467732334136331</v>
      </c>
      <c r="P62" s="9">
        <f t="shared" si="45"/>
        <v>0.40091545763278436</v>
      </c>
      <c r="Q62" s="13">
        <f t="shared" si="46"/>
        <v>0.18041195593475295</v>
      </c>
      <c r="R62" s="9">
        <f t="shared" si="47"/>
        <v>1.0964919375</v>
      </c>
      <c r="S62" s="14">
        <f t="shared" si="48"/>
        <v>0.16453559735796322</v>
      </c>
      <c r="T62" s="2">
        <v>0.27</v>
      </c>
      <c r="U62" s="15">
        <f t="shared" si="49"/>
        <v>4.4424611286650074E-2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0.28859402030292503</v>
      </c>
      <c r="AC62" s="9">
        <f t="shared" si="51"/>
        <v>9.0246250000000003</v>
      </c>
      <c r="AD62" s="1">
        <f t="shared" si="52"/>
        <v>0.45</v>
      </c>
      <c r="AE62" s="16">
        <f t="shared" si="53"/>
        <v>696.6893767985199</v>
      </c>
      <c r="AF62" s="1">
        <f t="shared" si="54"/>
        <v>18144946.054318767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x14ac:dyDescent="0.15">
      <c r="C63" s="7">
        <v>5</v>
      </c>
      <c r="D63" s="8">
        <v>22.425812308709698</v>
      </c>
      <c r="E63" s="10">
        <f t="shared" si="55"/>
        <v>17.009067363733301</v>
      </c>
      <c r="F63" s="7" t="s">
        <v>75</v>
      </c>
      <c r="G63" s="1">
        <v>6</v>
      </c>
      <c r="H63" s="9">
        <f t="shared" si="40"/>
        <v>22.425812308709698</v>
      </c>
      <c r="I63" s="9">
        <f t="shared" si="41"/>
        <v>295.57581230870966</v>
      </c>
      <c r="J63" s="9">
        <f t="shared" si="42"/>
        <v>0.26048039538654455</v>
      </c>
      <c r="K63" s="9">
        <f t="shared" si="43"/>
        <v>9.0246250000000003</v>
      </c>
      <c r="L63" s="9">
        <f t="shared" si="44"/>
        <v>2.4366487499999998</v>
      </c>
      <c r="M63" s="1" t="s">
        <v>73</v>
      </c>
      <c r="O63" s="9">
        <f t="shared" si="56"/>
        <v>4.8825065257808484</v>
      </c>
      <c r="P63" s="9">
        <f t="shared" si="45"/>
        <v>1.2717972303127794</v>
      </c>
      <c r="Q63" s="13">
        <f t="shared" si="46"/>
        <v>0.57230875364075073</v>
      </c>
      <c r="R63" s="9">
        <f t="shared" si="47"/>
        <v>1.0964919375</v>
      </c>
      <c r="S63" s="14">
        <f t="shared" si="48"/>
        <v>0.52194524562179079</v>
      </c>
      <c r="T63" s="2">
        <v>0.27</v>
      </c>
      <c r="U63" s="15">
        <f t="shared" si="49"/>
        <v>0.14092521631788352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0.33288895271984187</v>
      </c>
      <c r="AC63" s="9">
        <f t="shared" si="51"/>
        <v>9.0246250000000003</v>
      </c>
      <c r="AD63" s="1">
        <f t="shared" si="52"/>
        <v>0.45</v>
      </c>
      <c r="AE63" s="16">
        <f t="shared" si="53"/>
        <v>696.6893767985199</v>
      </c>
      <c r="AF63" s="1">
        <f t="shared" si="54"/>
        <v>20929928.079729449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x14ac:dyDescent="0.15">
      <c r="C64" s="7">
        <v>6</v>
      </c>
      <c r="D64" s="8">
        <v>26.2510384366667</v>
      </c>
      <c r="E64" s="10">
        <f t="shared" si="55"/>
        <v>22.425812308709698</v>
      </c>
      <c r="F64" s="7" t="s">
        <v>73</v>
      </c>
      <c r="G64" s="1">
        <v>7</v>
      </c>
      <c r="H64" s="9">
        <f t="shared" si="40"/>
        <v>26.2510384366667</v>
      </c>
      <c r="I64" s="9">
        <f t="shared" si="41"/>
        <v>299.40103843666668</v>
      </c>
      <c r="J64" s="9">
        <f t="shared" si="42"/>
        <v>0.39678724525393094</v>
      </c>
      <c r="K64" s="9">
        <f t="shared" si="43"/>
        <v>9.0246250000000003</v>
      </c>
      <c r="L64" s="9">
        <f t="shared" si="44"/>
        <v>2.4366487499999998</v>
      </c>
      <c r="M64" s="1" t="s">
        <v>73</v>
      </c>
      <c r="O64" s="9">
        <f t="shared" si="56"/>
        <v>6.0473580454680693</v>
      </c>
      <c r="P64" s="9">
        <f t="shared" si="45"/>
        <v>2.3995145399254714</v>
      </c>
      <c r="Q64" s="13">
        <f t="shared" si="46"/>
        <v>1.0797815429664621</v>
      </c>
      <c r="R64" s="9">
        <f t="shared" si="47"/>
        <v>1.0964919375</v>
      </c>
      <c r="S64" s="14">
        <f t="shared" si="48"/>
        <v>0.98476013004560936</v>
      </c>
      <c r="T64" s="2">
        <v>0.27</v>
      </c>
      <c r="U64" s="15">
        <f t="shared" si="49"/>
        <v>0.26588523511231454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0.37056439838636285</v>
      </c>
      <c r="AC64" s="9">
        <f t="shared" si="51"/>
        <v>9.0246250000000003</v>
      </c>
      <c r="AD64" s="1">
        <f t="shared" si="52"/>
        <v>0.45</v>
      </c>
      <c r="AE64" s="16">
        <f t="shared" si="53"/>
        <v>696.6893767985199</v>
      </c>
      <c r="AF64" s="1">
        <f t="shared" si="54"/>
        <v>23298719.118690945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x14ac:dyDescent="0.15">
      <c r="C65" s="7">
        <v>7</v>
      </c>
      <c r="D65" s="8">
        <v>30.078259620000001</v>
      </c>
      <c r="E65" s="10">
        <f t="shared" si="55"/>
        <v>26.2510384366667</v>
      </c>
      <c r="F65" s="7" t="s">
        <v>73</v>
      </c>
      <c r="G65" s="1">
        <v>8</v>
      </c>
      <c r="H65" s="9">
        <f t="shared" si="40"/>
        <v>30.078259620000001</v>
      </c>
      <c r="I65" s="9">
        <f t="shared" si="41"/>
        <v>303.22825961999996</v>
      </c>
      <c r="J65" s="9">
        <f t="shared" si="42"/>
        <v>0.59816428387310194</v>
      </c>
      <c r="K65" s="9">
        <f t="shared" si="43"/>
        <v>9.0246250000000003</v>
      </c>
      <c r="L65" s="9">
        <f t="shared" si="44"/>
        <v>2.4366487499999998</v>
      </c>
      <c r="M65" s="1" t="s">
        <v>73</v>
      </c>
      <c r="O65" s="9">
        <f t="shared" si="56"/>
        <v>6.0844922555425978</v>
      </c>
      <c r="P65" s="9">
        <f t="shared" si="45"/>
        <v>3.6395259527680728</v>
      </c>
      <c r="Q65" s="13">
        <f t="shared" si="46"/>
        <v>1.6377866787456328</v>
      </c>
      <c r="R65" s="9">
        <f t="shared" si="47"/>
        <v>1.0964919375</v>
      </c>
      <c r="S65" s="14">
        <f t="shared" si="48"/>
        <v>1.4936604846176835</v>
      </c>
      <c r="T65" s="2">
        <v>0.27</v>
      </c>
      <c r="U65" s="15">
        <f t="shared" si="49"/>
        <v>0.40328833084677457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0.41199143175030251</v>
      </c>
      <c r="AC65" s="9">
        <f t="shared" si="51"/>
        <v>9.0246250000000003</v>
      </c>
      <c r="AD65" s="1">
        <f t="shared" si="52"/>
        <v>0.45</v>
      </c>
      <c r="AE65" s="16">
        <f t="shared" si="53"/>
        <v>696.6893767985199</v>
      </c>
      <c r="AF65" s="1">
        <f t="shared" si="54"/>
        <v>25903385.995676581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x14ac:dyDescent="0.15">
      <c r="C66" s="7">
        <v>8</v>
      </c>
      <c r="D66" s="8">
        <v>29.0149977245161</v>
      </c>
      <c r="E66" s="10">
        <f t="shared" si="55"/>
        <v>30.078259620000001</v>
      </c>
      <c r="F66" s="7" t="s">
        <v>73</v>
      </c>
      <c r="G66" s="1">
        <v>9</v>
      </c>
      <c r="H66" s="9">
        <f t="shared" si="40"/>
        <v>29.0149977245161</v>
      </c>
      <c r="I66" s="9">
        <f t="shared" si="41"/>
        <v>302.16499772451607</v>
      </c>
      <c r="J66" s="9">
        <f t="shared" si="42"/>
        <v>0.53425586482561582</v>
      </c>
      <c r="K66" s="9">
        <f t="shared" si="43"/>
        <v>9.0246250000000003</v>
      </c>
      <c r="L66" s="9">
        <f t="shared" si="44"/>
        <v>2.4366487499999998</v>
      </c>
      <c r="M66" s="1" t="s">
        <v>73</v>
      </c>
      <c r="O66" s="9">
        <f t="shared" si="56"/>
        <v>4.8816150527745243</v>
      </c>
      <c r="P66" s="9">
        <f t="shared" si="45"/>
        <v>2.6080314717657975</v>
      </c>
      <c r="Q66" s="13">
        <f t="shared" si="46"/>
        <v>1.173614162294609</v>
      </c>
      <c r="R66" s="9">
        <f t="shared" si="47"/>
        <v>1.0964919375</v>
      </c>
      <c r="S66" s="14">
        <f t="shared" si="48"/>
        <v>1.0703354235056644</v>
      </c>
      <c r="T66" s="2">
        <v>0.27</v>
      </c>
      <c r="U66" s="15">
        <f t="shared" si="49"/>
        <v>0.28899056434652942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0.36233065515047863</v>
      </c>
      <c r="AC66" s="9">
        <f t="shared" si="51"/>
        <v>9.0246250000000003</v>
      </c>
      <c r="AD66" s="1">
        <f t="shared" si="52"/>
        <v>0.45</v>
      </c>
      <c r="AE66" s="16">
        <f t="shared" si="53"/>
        <v>696.6893767985199</v>
      </c>
      <c r="AF66" s="1">
        <f t="shared" si="54"/>
        <v>22781034.009749979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x14ac:dyDescent="0.15">
      <c r="C67" s="7">
        <v>9</v>
      </c>
      <c r="D67" s="8">
        <v>22.833799379999999</v>
      </c>
      <c r="E67" s="10">
        <f t="shared" si="55"/>
        <v>29.0149977245161</v>
      </c>
      <c r="F67" s="7" t="s">
        <v>73</v>
      </c>
      <c r="G67" s="1">
        <v>10</v>
      </c>
      <c r="H67" s="9">
        <f t="shared" si="40"/>
        <v>22.833799379999999</v>
      </c>
      <c r="I67" s="9">
        <f t="shared" si="41"/>
        <v>295.98379937999999</v>
      </c>
      <c r="J67" s="9">
        <f t="shared" si="42"/>
        <v>0.27258074021437834</v>
      </c>
      <c r="K67" s="9">
        <f t="shared" si="43"/>
        <v>9.0246250000000003</v>
      </c>
      <c r="L67" s="9">
        <f t="shared" si="44"/>
        <v>2.4366487499999998</v>
      </c>
      <c r="M67" s="1" t="s">
        <v>73</v>
      </c>
      <c r="O67" s="9">
        <f t="shared" si="56"/>
        <v>4.7102323310087266</v>
      </c>
      <c r="P67" s="9">
        <f t="shared" si="45"/>
        <v>1.2839186153680555</v>
      </c>
      <c r="Q67" s="13">
        <f t="shared" si="46"/>
        <v>0.57776337691562496</v>
      </c>
      <c r="R67" s="9">
        <f t="shared" si="47"/>
        <v>1.0964919375</v>
      </c>
      <c r="S67" s="14">
        <f t="shared" si="48"/>
        <v>0.52691985882990133</v>
      </c>
      <c r="T67" s="2">
        <v>0.27</v>
      </c>
      <c r="U67" s="15">
        <f t="shared" si="49"/>
        <v>0.14226836188407338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0.31809391110804813</v>
      </c>
      <c r="AC67" s="9">
        <f t="shared" si="51"/>
        <v>9.0246250000000003</v>
      </c>
      <c r="AD67" s="1">
        <f t="shared" si="52"/>
        <v>0.45</v>
      </c>
      <c r="AE67" s="16">
        <f t="shared" si="53"/>
        <v>696.6893767985199</v>
      </c>
      <c r="AF67" s="1">
        <f t="shared" si="54"/>
        <v>19999710.497135006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x14ac:dyDescent="0.15">
      <c r="C68" s="7">
        <v>10</v>
      </c>
      <c r="D68" s="8">
        <v>18.801052012580602</v>
      </c>
      <c r="E68" s="10">
        <f t="shared" si="55"/>
        <v>22.833799379999999</v>
      </c>
      <c r="F68" s="7" t="s">
        <v>73</v>
      </c>
      <c r="G68" s="1">
        <v>11</v>
      </c>
      <c r="H68" s="9">
        <f t="shared" si="40"/>
        <v>18.801052012580602</v>
      </c>
      <c r="I68" s="9">
        <f t="shared" si="41"/>
        <v>291.95105201258059</v>
      </c>
      <c r="J68" s="9">
        <f t="shared" si="42"/>
        <v>0.17304200520497451</v>
      </c>
      <c r="K68" s="9">
        <f t="shared" si="43"/>
        <v>9.0246250000000003</v>
      </c>
      <c r="L68" s="9">
        <f t="shared" si="44"/>
        <v>2.4366487499999998</v>
      </c>
      <c r="M68" s="1" t="s">
        <v>75</v>
      </c>
      <c r="N68" s="9">
        <f>(O67-P67)*$C$22/100</f>
        <v>3.2549980298586378</v>
      </c>
      <c r="O68" s="9">
        <f t="shared" si="56"/>
        <v>2.6079644357820326</v>
      </c>
      <c r="P68" s="9">
        <f t="shared" si="45"/>
        <v>0.4512873954709829</v>
      </c>
      <c r="Q68" s="13">
        <f t="shared" si="46"/>
        <v>0.20307932796194231</v>
      </c>
      <c r="R68" s="9">
        <f t="shared" si="47"/>
        <v>1.0964919375</v>
      </c>
      <c r="S68" s="14">
        <f t="shared" si="48"/>
        <v>0.18520822727156835</v>
      </c>
      <c r="T68" s="2">
        <v>0.27</v>
      </c>
      <c r="U68" s="15">
        <f t="shared" si="49"/>
        <v>5.0006221363323458E-2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0.24147687574104204</v>
      </c>
      <c r="AC68" s="9">
        <f t="shared" si="51"/>
        <v>9.0246250000000003</v>
      </c>
      <c r="AD68" s="1">
        <f t="shared" si="52"/>
        <v>0.45</v>
      </c>
      <c r="AE68" s="16">
        <f t="shared" si="53"/>
        <v>696.6893767985199</v>
      </c>
      <c r="AF68" s="1">
        <f t="shared" si="54"/>
        <v>15182521.381030273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x14ac:dyDescent="0.15">
      <c r="C69" s="7">
        <v>11</v>
      </c>
      <c r="D69" s="8">
        <v>13.496842824433299</v>
      </c>
      <c r="E69" s="10">
        <f t="shared" si="55"/>
        <v>18.801052012580602</v>
      </c>
      <c r="F69" s="7" t="s">
        <v>75</v>
      </c>
      <c r="G69" s="1">
        <v>12</v>
      </c>
      <c r="H69" s="9">
        <f t="shared" si="40"/>
        <v>13.496842824433299</v>
      </c>
      <c r="I69" s="9">
        <f t="shared" si="41"/>
        <v>286.64684282443329</v>
      </c>
      <c r="J69" s="9">
        <f t="shared" si="42"/>
        <v>9.3354190359722922E-2</v>
      </c>
      <c r="K69" s="9">
        <f t="shared" si="43"/>
        <v>9.0246250000000003</v>
      </c>
      <c r="L69" s="9">
        <f t="shared" si="44"/>
        <v>2.4366487499999998</v>
      </c>
      <c r="M69" s="1" t="s">
        <v>73</v>
      </c>
      <c r="O69" s="9">
        <f t="shared" si="56"/>
        <v>4.5933257903110496</v>
      </c>
      <c r="P69" s="9">
        <f t="shared" si="45"/>
        <v>0.42880621021292248</v>
      </c>
      <c r="Q69" s="13">
        <f t="shared" si="46"/>
        <v>0.19296279459581511</v>
      </c>
      <c r="R69" s="9">
        <f t="shared" si="47"/>
        <v>1.0964919375</v>
      </c>
      <c r="S69" s="14">
        <f t="shared" si="48"/>
        <v>0.17598195481105863</v>
      </c>
      <c r="T69" s="2">
        <v>0.27</v>
      </c>
      <c r="U69" s="15">
        <f t="shared" si="49"/>
        <v>4.7515127798985833E-2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0.24072581103139426</v>
      </c>
      <c r="AC69" s="9">
        <f t="shared" si="51"/>
        <v>9.0246250000000003</v>
      </c>
      <c r="AD69" s="1">
        <f t="shared" si="52"/>
        <v>0.45</v>
      </c>
      <c r="AE69" s="16">
        <f t="shared" si="53"/>
        <v>696.6893767985199</v>
      </c>
      <c r="AF69" s="1">
        <f t="shared" si="54"/>
        <v>15135299.236144675</v>
      </c>
      <c r="AG69" s="1">
        <f>SUM(AF58:AF69)</f>
        <v>224625533.48652214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x14ac:dyDescent="0.15">
      <c r="C70" s="7">
        <v>12</v>
      </c>
      <c r="D70" s="8">
        <v>7.3084720261612901</v>
      </c>
      <c r="E70" s="10">
        <f t="shared" si="55"/>
        <v>13.496842824433299</v>
      </c>
      <c r="F70" s="7" t="s">
        <v>73</v>
      </c>
    </row>
    <row r="72" spans="1:55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55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55" x14ac:dyDescent="0.15">
      <c r="A74" s="1" t="s">
        <v>71</v>
      </c>
      <c r="B74" s="1">
        <f>F8</f>
        <v>625.46400000000006</v>
      </c>
      <c r="C74" s="7" t="s">
        <v>72</v>
      </c>
      <c r="D74" s="8">
        <v>5.5682536074193498</v>
      </c>
      <c r="E74" s="7"/>
      <c r="F74" s="7"/>
      <c r="G74" s="1">
        <v>1</v>
      </c>
      <c r="H74" s="9">
        <f t="shared" ref="H74:H85" si="57">E75</f>
        <v>5.5682536074193498</v>
      </c>
      <c r="I74" s="9">
        <f t="shared" ref="I74:I85" si="58">H74+273.15</f>
        <v>278.71825360741934</v>
      </c>
      <c r="J74" s="9">
        <f t="shared" ref="J74:J85" si="59">EXP(($C$16*(I74-$C$14))/($C$17*I74*$C$14))</f>
        <v>3.5521189230733018E-2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1.8514354250842663E-2</v>
      </c>
      <c r="Q74" s="13">
        <f t="shared" ref="Q74:Q85" si="63">P74*$B$76</f>
        <v>4.8137321052190924E-3</v>
      </c>
      <c r="R74" s="9">
        <f t="shared" ref="R74:R85" si="64">L74*$B$76</f>
        <v>0.1355172</v>
      </c>
      <c r="S74" s="14">
        <f t="shared" ref="S74:S85" si="65">Q74/R74</f>
        <v>3.5521189230733018E-2</v>
      </c>
      <c r="T74" s="2">
        <v>0.01</v>
      </c>
      <c r="U74" s="15">
        <f t="shared" ref="U74:U85" si="66">S74*T74</f>
        <v>3.5521189230733021E-4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5.8452118923073299E-3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1.3819999999999999</v>
      </c>
      <c r="AX74" s="1">
        <f t="shared" ref="AX74:AX85" si="73">AW74*10000*AV74*0.67*AU74*AT74</f>
        <v>733.46184201738572</v>
      </c>
    </row>
    <row r="75" spans="1:55" x14ac:dyDescent="0.15">
      <c r="A75" s="1" t="s">
        <v>74</v>
      </c>
      <c r="B75" s="1">
        <v>1</v>
      </c>
      <c r="C75" s="7">
        <v>1</v>
      </c>
      <c r="D75" s="8">
        <v>5.80271958548387</v>
      </c>
      <c r="E75" s="10">
        <f t="shared" ref="E75:E86" si="74">D74</f>
        <v>5.5682536074193498</v>
      </c>
      <c r="F75" s="7" t="s">
        <v>73</v>
      </c>
      <c r="G75" s="1">
        <v>2</v>
      </c>
      <c r="H75" s="9">
        <f t="shared" si="57"/>
        <v>5.80271958548387</v>
      </c>
      <c r="I75" s="9">
        <f t="shared" si="58"/>
        <v>278.95271958548386</v>
      </c>
      <c r="J75" s="9">
        <f t="shared" si="59"/>
        <v>3.6579659752272967E-2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1.0239256457491575</v>
      </c>
      <c r="P75" s="9">
        <f t="shared" si="62"/>
        <v>3.7454851733130561E-2</v>
      </c>
      <c r="Q75" s="13">
        <f t="shared" si="63"/>
        <v>9.7382614506139453E-3</v>
      </c>
      <c r="R75" s="9">
        <f t="shared" si="64"/>
        <v>0.1355172</v>
      </c>
      <c r="S75" s="14">
        <f t="shared" si="65"/>
        <v>7.1859966488489621E-2</v>
      </c>
      <c r="T75" s="2">
        <v>0.01</v>
      </c>
      <c r="U75" s="15">
        <f t="shared" si="66"/>
        <v>7.1859966488489627E-4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6.2085996648848967E-3</v>
      </c>
      <c r="AU75" s="9">
        <f t="shared" si="70"/>
        <v>52.122000000000007</v>
      </c>
      <c r="AV75" s="1">
        <f t="shared" si="71"/>
        <v>0.26</v>
      </c>
      <c r="AW75" s="1">
        <f t="shared" si="72"/>
        <v>1.3819999999999999</v>
      </c>
      <c r="AX75" s="1">
        <f t="shared" si="73"/>
        <v>779.06002903813487</v>
      </c>
    </row>
    <row r="76" spans="1:55" x14ac:dyDescent="0.15">
      <c r="A76" s="1" t="s">
        <v>37</v>
      </c>
      <c r="B76" s="1">
        <f>H8</f>
        <v>0.26</v>
      </c>
      <c r="C76" s="7">
        <v>2</v>
      </c>
      <c r="D76" s="8">
        <v>7.7377009584285696</v>
      </c>
      <c r="E76" s="10">
        <f t="shared" si="74"/>
        <v>5.80271958548387</v>
      </c>
      <c r="F76" s="7" t="s">
        <v>73</v>
      </c>
      <c r="G76" s="1">
        <v>3</v>
      </c>
      <c r="H76" s="9">
        <f t="shared" si="57"/>
        <v>7.7377009584285696</v>
      </c>
      <c r="I76" s="9">
        <f t="shared" si="58"/>
        <v>280.88770095842852</v>
      </c>
      <c r="J76" s="9">
        <f t="shared" si="59"/>
        <v>4.6522906509616151E-2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1.5076907940160269</v>
      </c>
      <c r="P76" s="9">
        <f t="shared" si="62"/>
        <v>7.0142157855416568E-2</v>
      </c>
      <c r="Q76" s="13">
        <f t="shared" si="63"/>
        <v>1.8236961042408309E-2</v>
      </c>
      <c r="R76" s="9">
        <f t="shared" si="64"/>
        <v>0.1355172</v>
      </c>
      <c r="S76" s="14">
        <f t="shared" si="65"/>
        <v>0.13457303606042856</v>
      </c>
      <c r="T76" s="2">
        <v>0.01</v>
      </c>
      <c r="U76" s="15">
        <f t="shared" si="66"/>
        <v>1.3457303606042856E-3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6.8357303606042859E-3</v>
      </c>
      <c r="AU76" s="9">
        <f t="shared" si="70"/>
        <v>52.122000000000007</v>
      </c>
      <c r="AV76" s="1">
        <f t="shared" si="71"/>
        <v>0.26</v>
      </c>
      <c r="AW76" s="1">
        <f t="shared" si="72"/>
        <v>1.3819999999999999</v>
      </c>
      <c r="AX76" s="1">
        <f t="shared" si="73"/>
        <v>857.75288803839567</v>
      </c>
    </row>
    <row r="77" spans="1:55" x14ac:dyDescent="0.15">
      <c r="C77" s="7">
        <v>3</v>
      </c>
      <c r="D77" s="8">
        <v>14.4307925154516</v>
      </c>
      <c r="E77" s="10">
        <f t="shared" si="74"/>
        <v>7.7377009584285696</v>
      </c>
      <c r="F77" s="7" t="s">
        <v>73</v>
      </c>
      <c r="G77" s="1">
        <v>4</v>
      </c>
      <c r="H77" s="9">
        <f t="shared" si="57"/>
        <v>14.4307925154516</v>
      </c>
      <c r="I77" s="9">
        <f t="shared" si="58"/>
        <v>287.58079251545155</v>
      </c>
      <c r="J77" s="9">
        <f t="shared" si="59"/>
        <v>0.10424200404906379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1.9587686361606103</v>
      </c>
      <c r="P77" s="9">
        <f t="shared" si="62"/>
        <v>0.20418596810183351</v>
      </c>
      <c r="Q77" s="13">
        <f t="shared" si="63"/>
        <v>5.3088351706476716E-2</v>
      </c>
      <c r="R77" s="9">
        <f t="shared" si="64"/>
        <v>0.1355172</v>
      </c>
      <c r="S77" s="14">
        <f t="shared" si="65"/>
        <v>0.39174622635707285</v>
      </c>
      <c r="T77" s="2">
        <v>0.01</v>
      </c>
      <c r="U77" s="15">
        <f t="shared" si="66"/>
        <v>3.9174622635707286E-3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1.1907462263570728E-2</v>
      </c>
      <c r="AU77" s="9">
        <f t="shared" si="70"/>
        <v>52.122000000000007</v>
      </c>
      <c r="AV77" s="1">
        <f t="shared" si="71"/>
        <v>0.26</v>
      </c>
      <c r="AW77" s="1">
        <f t="shared" si="72"/>
        <v>1.3819999999999999</v>
      </c>
      <c r="AX77" s="1">
        <f t="shared" si="73"/>
        <v>1494.1578451732707</v>
      </c>
    </row>
    <row r="78" spans="1:55" x14ac:dyDescent="0.15">
      <c r="C78" s="7">
        <v>4</v>
      </c>
      <c r="D78" s="8">
        <v>17.009067363733301</v>
      </c>
      <c r="E78" s="10">
        <f t="shared" si="74"/>
        <v>14.4307925154516</v>
      </c>
      <c r="F78" s="7" t="s">
        <v>73</v>
      </c>
      <c r="G78" s="1">
        <v>5</v>
      </c>
      <c r="H78" s="9">
        <f t="shared" si="57"/>
        <v>17.009067363733301</v>
      </c>
      <c r="I78" s="9">
        <f t="shared" si="58"/>
        <v>290.1590673637333</v>
      </c>
      <c r="J78" s="9">
        <f t="shared" si="59"/>
        <v>0.14083153969803108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1.666853534655838</v>
      </c>
      <c r="O78" s="9">
        <f t="shared" si="75"/>
        <v>0.60894913340293844</v>
      </c>
      <c r="P78" s="9">
        <f t="shared" si="62"/>
        <v>8.5759244054917555E-2</v>
      </c>
      <c r="Q78" s="13">
        <f t="shared" si="63"/>
        <v>2.2297403454278567E-2</v>
      </c>
      <c r="R78" s="9">
        <f t="shared" si="64"/>
        <v>0.1355172</v>
      </c>
      <c r="S78" s="14">
        <f t="shared" si="65"/>
        <v>0.16453559735796316</v>
      </c>
      <c r="T78" s="2">
        <v>0.01</v>
      </c>
      <c r="U78" s="15">
        <f t="shared" si="66"/>
        <v>1.6453559735796317E-3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1.1595355973579632E-2</v>
      </c>
      <c r="AU78" s="9">
        <f t="shared" si="70"/>
        <v>52.122000000000007</v>
      </c>
      <c r="AV78" s="1">
        <f t="shared" si="71"/>
        <v>0.26</v>
      </c>
      <c r="AW78" s="1">
        <f t="shared" si="72"/>
        <v>1.3819999999999999</v>
      </c>
      <c r="AX78" s="1">
        <f t="shared" si="73"/>
        <v>1454.9944994161472</v>
      </c>
    </row>
    <row r="79" spans="1:55" x14ac:dyDescent="0.15">
      <c r="C79" s="7">
        <v>5</v>
      </c>
      <c r="D79" s="8">
        <v>22.425812308709698</v>
      </c>
      <c r="E79" s="10">
        <f t="shared" si="74"/>
        <v>17.009067363733301</v>
      </c>
      <c r="F79" s="7" t="s">
        <v>75</v>
      </c>
      <c r="G79" s="1">
        <v>6</v>
      </c>
      <c r="H79" s="9">
        <f t="shared" si="57"/>
        <v>22.425812308709698</v>
      </c>
      <c r="I79" s="9">
        <f t="shared" si="58"/>
        <v>295.57581230870966</v>
      </c>
      <c r="J79" s="9">
        <f t="shared" si="59"/>
        <v>0.26048039538654455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1.0444098893480209</v>
      </c>
      <c r="P79" s="9">
        <f t="shared" si="62"/>
        <v>0.27204830092298976</v>
      </c>
      <c r="Q79" s="13">
        <f t="shared" si="63"/>
        <v>7.0732558239977344E-2</v>
      </c>
      <c r="R79" s="9">
        <f t="shared" si="64"/>
        <v>0.1355172</v>
      </c>
      <c r="S79" s="14">
        <f t="shared" si="65"/>
        <v>0.52194524562179079</v>
      </c>
      <c r="T79" s="2">
        <v>0.01</v>
      </c>
      <c r="U79" s="15">
        <f t="shared" si="66"/>
        <v>5.2194524562179084E-3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1.5169452456217907E-2</v>
      </c>
      <c r="AU79" s="9">
        <f t="shared" si="70"/>
        <v>52.122000000000007</v>
      </c>
      <c r="AV79" s="1">
        <f t="shared" si="71"/>
        <v>0.26</v>
      </c>
      <c r="AW79" s="1">
        <f t="shared" si="72"/>
        <v>1.3819999999999999</v>
      </c>
      <c r="AX79" s="1">
        <f t="shared" si="73"/>
        <v>1903.4749716388465</v>
      </c>
    </row>
    <row r="80" spans="1:55" x14ac:dyDescent="0.15">
      <c r="C80" s="7">
        <v>6</v>
      </c>
      <c r="D80" s="8">
        <v>26.2510384366667</v>
      </c>
      <c r="E80" s="10">
        <f t="shared" si="74"/>
        <v>22.425812308709698</v>
      </c>
      <c r="F80" s="7" t="s">
        <v>73</v>
      </c>
      <c r="G80" s="1">
        <v>7</v>
      </c>
      <c r="H80" s="9">
        <f t="shared" si="57"/>
        <v>26.2510384366667</v>
      </c>
      <c r="I80" s="9">
        <f t="shared" si="58"/>
        <v>299.40103843666668</v>
      </c>
      <c r="J80" s="9">
        <f t="shared" si="59"/>
        <v>0.39678724525393094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1.2935815884250312</v>
      </c>
      <c r="P80" s="9">
        <f t="shared" si="62"/>
        <v>0.51327667498237239</v>
      </c>
      <c r="Q80" s="13">
        <f t="shared" si="63"/>
        <v>0.13345193549541684</v>
      </c>
      <c r="R80" s="9">
        <f t="shared" si="64"/>
        <v>0.1355172</v>
      </c>
      <c r="S80" s="14">
        <f t="shared" si="65"/>
        <v>0.98476013004560925</v>
      </c>
      <c r="T80" s="2">
        <v>0.01</v>
      </c>
      <c r="U80" s="15">
        <f t="shared" si="66"/>
        <v>9.8476013004560933E-3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2.2297601300456094E-2</v>
      </c>
      <c r="AU80" s="9">
        <f t="shared" si="70"/>
        <v>52.122000000000007</v>
      </c>
      <c r="AV80" s="1">
        <f t="shared" si="71"/>
        <v>0.26</v>
      </c>
      <c r="AW80" s="1">
        <f t="shared" si="72"/>
        <v>1.3819999999999999</v>
      </c>
      <c r="AX80" s="1">
        <f t="shared" si="73"/>
        <v>2797.9207638178632</v>
      </c>
    </row>
    <row r="81" spans="1:53" x14ac:dyDescent="0.15">
      <c r="C81" s="7">
        <v>7</v>
      </c>
      <c r="D81" s="8">
        <v>30.078259620000001</v>
      </c>
      <c r="E81" s="10">
        <f t="shared" si="74"/>
        <v>26.2510384366667</v>
      </c>
      <c r="F81" s="7" t="s">
        <v>73</v>
      </c>
      <c r="G81" s="1">
        <v>8</v>
      </c>
      <c r="H81" s="9">
        <f t="shared" si="57"/>
        <v>30.078259620000001</v>
      </c>
      <c r="I81" s="9">
        <f t="shared" si="58"/>
        <v>303.22825961999996</v>
      </c>
      <c r="J81" s="9">
        <f t="shared" si="59"/>
        <v>0.59816428387310194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1.301524913442659</v>
      </c>
      <c r="P81" s="9">
        <f t="shared" si="62"/>
        <v>0.77852571779242907</v>
      </c>
      <c r="Q81" s="13">
        <f t="shared" si="63"/>
        <v>0.20241668662603157</v>
      </c>
      <c r="R81" s="9">
        <f t="shared" si="64"/>
        <v>0.1355172</v>
      </c>
      <c r="S81" s="14">
        <f t="shared" si="65"/>
        <v>1.4936604846176837</v>
      </c>
      <c r="T81" s="2">
        <v>0.01</v>
      </c>
      <c r="U81" s="15">
        <f t="shared" si="66"/>
        <v>1.4936604846176838E-2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2.7386604846176839E-2</v>
      </c>
      <c r="AU81" s="9">
        <f t="shared" si="70"/>
        <v>52.122000000000007</v>
      </c>
      <c r="AV81" s="1">
        <f t="shared" si="71"/>
        <v>0.26</v>
      </c>
      <c r="AW81" s="1">
        <f t="shared" si="72"/>
        <v>1.3819999999999999</v>
      </c>
      <c r="AX81" s="1">
        <f t="shared" si="73"/>
        <v>3436.4929804366775</v>
      </c>
    </row>
    <row r="82" spans="1:53" x14ac:dyDescent="0.15">
      <c r="C82" s="7">
        <v>8</v>
      </c>
      <c r="D82" s="8">
        <v>29.0149977245161</v>
      </c>
      <c r="E82" s="10">
        <f t="shared" si="74"/>
        <v>30.078259620000001</v>
      </c>
      <c r="F82" s="7" t="s">
        <v>73</v>
      </c>
      <c r="G82" s="1">
        <v>9</v>
      </c>
      <c r="H82" s="9">
        <f t="shared" si="57"/>
        <v>29.0149977245161</v>
      </c>
      <c r="I82" s="9">
        <f t="shared" si="58"/>
        <v>302.16499772451607</v>
      </c>
      <c r="J82" s="9">
        <f t="shared" si="59"/>
        <v>0.53425586482561582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1.0442191956502298</v>
      </c>
      <c r="P82" s="9">
        <f t="shared" si="62"/>
        <v>0.55788022943962245</v>
      </c>
      <c r="Q82" s="13">
        <f t="shared" si="63"/>
        <v>0.14504885965430184</v>
      </c>
      <c r="R82" s="9">
        <f t="shared" si="64"/>
        <v>0.1355172</v>
      </c>
      <c r="S82" s="14">
        <f t="shared" si="65"/>
        <v>1.0703354235056646</v>
      </c>
      <c r="T82" s="2">
        <v>0.01</v>
      </c>
      <c r="U82" s="15">
        <f t="shared" si="66"/>
        <v>1.0703354235056646E-2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2.0653354235056647E-2</v>
      </c>
      <c r="AU82" s="9">
        <f t="shared" si="70"/>
        <v>52.122000000000007</v>
      </c>
      <c r="AV82" s="1">
        <f t="shared" si="71"/>
        <v>0.26</v>
      </c>
      <c r="AW82" s="1">
        <f t="shared" si="72"/>
        <v>1.3819999999999999</v>
      </c>
      <c r="AX82" s="1">
        <f t="shared" si="73"/>
        <v>2591.5993329546432</v>
      </c>
    </row>
    <row r="83" spans="1:53" x14ac:dyDescent="0.15">
      <c r="C83" s="7">
        <v>9</v>
      </c>
      <c r="D83" s="8">
        <v>22.833799379999999</v>
      </c>
      <c r="E83" s="10">
        <f t="shared" si="74"/>
        <v>29.0149977245161</v>
      </c>
      <c r="F83" s="7" t="s">
        <v>73</v>
      </c>
      <c r="G83" s="1">
        <v>10</v>
      </c>
      <c r="H83" s="9">
        <f t="shared" si="57"/>
        <v>22.833799379999999</v>
      </c>
      <c r="I83" s="9">
        <f t="shared" si="58"/>
        <v>295.98379937999999</v>
      </c>
      <c r="J83" s="9">
        <f t="shared" si="59"/>
        <v>0.27258074021437834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1.0075589662106075</v>
      </c>
      <c r="P83" s="9">
        <f t="shared" si="62"/>
        <v>0.27464116881932121</v>
      </c>
      <c r="Q83" s="13">
        <f t="shared" si="63"/>
        <v>7.1406703893023518E-2</v>
      </c>
      <c r="R83" s="9">
        <f t="shared" si="64"/>
        <v>0.1355172</v>
      </c>
      <c r="S83" s="14">
        <f t="shared" si="65"/>
        <v>0.52691985882990144</v>
      </c>
      <c r="T83" s="2">
        <v>0.01</v>
      </c>
      <c r="U83" s="15">
        <f t="shared" si="66"/>
        <v>5.2691985882990146E-3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1.5219198588299013E-2</v>
      </c>
      <c r="AU83" s="9">
        <f t="shared" si="70"/>
        <v>52.122000000000007</v>
      </c>
      <c r="AV83" s="1">
        <f t="shared" si="71"/>
        <v>0.26</v>
      </c>
      <c r="AW83" s="1">
        <f t="shared" si="72"/>
        <v>1.3819999999999999</v>
      </c>
      <c r="AX83" s="1">
        <f t="shared" si="73"/>
        <v>1909.717155898662</v>
      </c>
    </row>
    <row r="84" spans="1:53" x14ac:dyDescent="0.15">
      <c r="C84" s="7">
        <v>10</v>
      </c>
      <c r="D84" s="8">
        <v>18.801052012580602</v>
      </c>
      <c r="E84" s="10">
        <f t="shared" si="74"/>
        <v>22.833799379999999</v>
      </c>
      <c r="F84" s="7" t="s">
        <v>73</v>
      </c>
      <c r="G84" s="1">
        <v>11</v>
      </c>
      <c r="H84" s="9">
        <f t="shared" si="57"/>
        <v>18.801052012580602</v>
      </c>
      <c r="I84" s="9">
        <f t="shared" si="58"/>
        <v>291.95105201258059</v>
      </c>
      <c r="J84" s="9">
        <f t="shared" si="59"/>
        <v>0.17304200520497451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0.69627190752172197</v>
      </c>
      <c r="O84" s="9">
        <f t="shared" si="75"/>
        <v>0.55786588986956442</v>
      </c>
      <c r="P84" s="9">
        <f t="shared" si="62"/>
        <v>9.6534232218486907E-2</v>
      </c>
      <c r="Q84" s="13">
        <f t="shared" si="63"/>
        <v>2.5098900376806597E-2</v>
      </c>
      <c r="R84" s="9">
        <f t="shared" si="64"/>
        <v>0.1355172</v>
      </c>
      <c r="S84" s="14">
        <f t="shared" si="65"/>
        <v>0.18520822727156844</v>
      </c>
      <c r="T84" s="2">
        <v>0.01</v>
      </c>
      <c r="U84" s="15">
        <f t="shared" si="66"/>
        <v>1.8520822727156844E-3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9.3020822727156831E-3</v>
      </c>
      <c r="AU84" s="9">
        <f t="shared" si="70"/>
        <v>52.122000000000007</v>
      </c>
      <c r="AV84" s="1">
        <f t="shared" si="71"/>
        <v>0.26</v>
      </c>
      <c r="AW84" s="1">
        <f t="shared" si="72"/>
        <v>1.3819999999999999</v>
      </c>
      <c r="AX84" s="1">
        <f t="shared" si="73"/>
        <v>1167.232689600603</v>
      </c>
    </row>
    <row r="85" spans="1:53" x14ac:dyDescent="0.15">
      <c r="C85" s="7">
        <v>11</v>
      </c>
      <c r="D85" s="8">
        <v>13.496842824433299</v>
      </c>
      <c r="E85" s="10">
        <f t="shared" si="74"/>
        <v>18.801052012580602</v>
      </c>
      <c r="F85" s="7" t="s">
        <v>75</v>
      </c>
      <c r="G85" s="1">
        <v>12</v>
      </c>
      <c r="H85" s="9">
        <f t="shared" si="57"/>
        <v>13.496842824433299</v>
      </c>
      <c r="I85" s="9">
        <f t="shared" si="58"/>
        <v>286.64684282443329</v>
      </c>
      <c r="J85" s="9">
        <f t="shared" si="59"/>
        <v>9.3354190359722922E-2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0.98255165765107744</v>
      </c>
      <c r="P85" s="9">
        <f t="shared" si="62"/>
        <v>9.1725314486619997E-2</v>
      </c>
      <c r="Q85" s="13">
        <f t="shared" si="63"/>
        <v>2.3848581766521201E-2</v>
      </c>
      <c r="R85" s="9">
        <f t="shared" si="64"/>
        <v>0.1355172</v>
      </c>
      <c r="S85" s="14">
        <f t="shared" si="65"/>
        <v>0.17598195481105866</v>
      </c>
      <c r="T85" s="2">
        <v>0.01</v>
      </c>
      <c r="U85" s="15">
        <f t="shared" si="66"/>
        <v>1.7598195481105866E-3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9.2098195481105857E-3</v>
      </c>
      <c r="AU85" s="9">
        <f t="shared" si="70"/>
        <v>52.122000000000007</v>
      </c>
      <c r="AV85" s="1">
        <f t="shared" si="71"/>
        <v>0.26</v>
      </c>
      <c r="AW85" s="1">
        <f t="shared" si="72"/>
        <v>1.3819999999999999</v>
      </c>
      <c r="AX85" s="1">
        <f t="shared" si="73"/>
        <v>1155.6554894605265</v>
      </c>
      <c r="AY85" s="1">
        <f>SUM(AX74:AX85)</f>
        <v>20281.520487491154</v>
      </c>
    </row>
    <row r="86" spans="1:53" x14ac:dyDescent="0.15">
      <c r="C86" s="7">
        <v>12</v>
      </c>
      <c r="D86" s="8">
        <v>7.3084720261612901</v>
      </c>
      <c r="E86" s="10">
        <f t="shared" si="74"/>
        <v>13.496842824433299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5.5682536074193498</v>
      </c>
      <c r="E90" s="7"/>
      <c r="F90" s="7"/>
      <c r="G90" s="1">
        <v>1</v>
      </c>
      <c r="H90" s="9">
        <f t="shared" ref="H90:H101" si="76">E91</f>
        <v>5.5682536074193498</v>
      </c>
      <c r="I90" s="9">
        <f t="shared" ref="I90:I101" si="77">H90+273.15</f>
        <v>278.71825360741934</v>
      </c>
      <c r="J90" s="9">
        <f t="shared" ref="J90:J101" si="78">EXP(($C$16*(I90-$C$14))/($C$17*I90*$C$14))</f>
        <v>3.5521189230733018E-2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1.0112882573989691E-2</v>
      </c>
      <c r="Q90" s="13">
        <f t="shared" ref="Q90:Q101" si="82">P90*$B$76</f>
        <v>2.6293494692373196E-3</v>
      </c>
      <c r="R90" s="9">
        <f t="shared" ref="R90:R101" si="83">L90*$B$76</f>
        <v>7.4022000000000004E-2</v>
      </c>
      <c r="S90" s="14">
        <f t="shared" ref="S90:S101" si="84">Q90/R90</f>
        <v>3.5521189230733018E-2</v>
      </c>
      <c r="T90" s="2">
        <v>0.01</v>
      </c>
      <c r="U90" s="15">
        <f t="shared" ref="U90:U101" si="85">S90*T90</f>
        <v>3.5521189230733021E-4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5.8452118923073299E-3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6.2039734259805301E-2</v>
      </c>
      <c r="AX90" s="1">
        <f t="shared" ref="AX90:AX101" si="92">AW90*10000*AV90*0.67*AU90*AT90</f>
        <v>17.98480800538912</v>
      </c>
      <c r="AZ90" s="1">
        <f t="shared" ref="AZ90:AZ101" si="93">$E$10</f>
        <v>0.133243730998204</v>
      </c>
      <c r="BA90" s="1">
        <f t="shared" ref="BA90:BA101" si="94">AZ90*10000*AV90*0.67*AU90*AT90</f>
        <v>38.626260226858918</v>
      </c>
    </row>
    <row r="91" spans="1:53" x14ac:dyDescent="0.15">
      <c r="A91" s="1" t="s">
        <v>74</v>
      </c>
      <c r="B91" s="1">
        <v>1</v>
      </c>
      <c r="C91" s="7">
        <v>1</v>
      </c>
      <c r="D91" s="8">
        <v>5.80271958548387</v>
      </c>
      <c r="E91" s="10">
        <f t="shared" ref="E91:E102" si="95">D90</f>
        <v>5.5682536074193498</v>
      </c>
      <c r="F91" s="7" t="s">
        <v>73</v>
      </c>
      <c r="G91" s="1">
        <v>2</v>
      </c>
      <c r="H91" s="9">
        <f t="shared" si="76"/>
        <v>5.80271958548387</v>
      </c>
      <c r="I91" s="9">
        <f t="shared" si="77"/>
        <v>278.95271958548386</v>
      </c>
      <c r="J91" s="9">
        <f t="shared" si="78"/>
        <v>3.6579659752272967E-2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0.55928711742601034</v>
      </c>
      <c r="P91" s="9">
        <f t="shared" si="81"/>
        <v>2.0458532459272996E-2</v>
      </c>
      <c r="Q91" s="13">
        <f t="shared" si="82"/>
        <v>5.3192184394109795E-3</v>
      </c>
      <c r="R91" s="9">
        <f t="shared" si="83"/>
        <v>7.4022000000000004E-2</v>
      </c>
      <c r="S91" s="14">
        <f t="shared" si="84"/>
        <v>7.1859966488489621E-2</v>
      </c>
      <c r="T91" s="2">
        <v>0.01</v>
      </c>
      <c r="U91" s="15">
        <f t="shared" si="85"/>
        <v>7.1859966488489627E-4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6.2085996648848967E-3</v>
      </c>
      <c r="AU91" s="9">
        <f t="shared" si="89"/>
        <v>28.47</v>
      </c>
      <c r="AV91" s="1">
        <f t="shared" si="90"/>
        <v>0.26</v>
      </c>
      <c r="AW91" s="1">
        <f t="shared" si="91"/>
        <v>6.2039734259805301E-2</v>
      </c>
      <c r="AX91" s="1">
        <f t="shared" si="92"/>
        <v>19.102895671281033</v>
      </c>
      <c r="AZ91" s="1">
        <f t="shared" si="93"/>
        <v>0.133243730998204</v>
      </c>
      <c r="BA91" s="1">
        <f t="shared" si="94"/>
        <v>41.027595015989895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7.7377009584285696</v>
      </c>
      <c r="E92" s="10">
        <f t="shared" si="95"/>
        <v>5.80271958548387</v>
      </c>
      <c r="F92" s="7" t="s">
        <v>73</v>
      </c>
      <c r="G92" s="1">
        <v>3</v>
      </c>
      <c r="H92" s="9">
        <f t="shared" si="76"/>
        <v>7.7377009584285696</v>
      </c>
      <c r="I92" s="9">
        <f t="shared" si="77"/>
        <v>280.88770095842852</v>
      </c>
      <c r="J92" s="9">
        <f t="shared" si="78"/>
        <v>4.6522906509616151E-2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0.82352858496673731</v>
      </c>
      <c r="P92" s="9">
        <f t="shared" si="81"/>
        <v>3.8312943366404E-2</v>
      </c>
      <c r="Q92" s="13">
        <f t="shared" si="82"/>
        <v>9.9613652752650397E-3</v>
      </c>
      <c r="R92" s="9">
        <f t="shared" si="83"/>
        <v>7.4022000000000004E-2</v>
      </c>
      <c r="S92" s="14">
        <f t="shared" si="84"/>
        <v>0.1345730360604285</v>
      </c>
      <c r="T92" s="2">
        <v>0.01</v>
      </c>
      <c r="U92" s="15">
        <f t="shared" si="85"/>
        <v>1.345730360604285E-3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6.8357303606042851E-3</v>
      </c>
      <c r="AU92" s="9">
        <f t="shared" si="89"/>
        <v>28.47</v>
      </c>
      <c r="AV92" s="1">
        <f t="shared" si="90"/>
        <v>0.26</v>
      </c>
      <c r="AW92" s="1">
        <f t="shared" si="91"/>
        <v>6.2039734259805301E-2</v>
      </c>
      <c r="AX92" s="1">
        <f t="shared" si="92"/>
        <v>21.032479297093289</v>
      </c>
      <c r="AZ92" s="1">
        <f t="shared" si="93"/>
        <v>0.133243730998204</v>
      </c>
      <c r="BA92" s="1">
        <f t="shared" si="94"/>
        <v>45.1717926764696</v>
      </c>
    </row>
    <row r="93" spans="1:53" x14ac:dyDescent="0.15">
      <c r="C93" s="7">
        <v>3</v>
      </c>
      <c r="D93" s="8">
        <v>14.4307925154516</v>
      </c>
      <c r="E93" s="10">
        <f t="shared" si="95"/>
        <v>7.7377009584285696</v>
      </c>
      <c r="F93" s="7" t="s">
        <v>73</v>
      </c>
      <c r="G93" s="1">
        <v>4</v>
      </c>
      <c r="H93" s="9">
        <f t="shared" si="76"/>
        <v>14.4307925154516</v>
      </c>
      <c r="I93" s="9">
        <f t="shared" si="77"/>
        <v>287.58079251545155</v>
      </c>
      <c r="J93" s="9">
        <f t="shared" si="78"/>
        <v>0.10424200404906379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1.0699156416003333</v>
      </c>
      <c r="P93" s="9">
        <f t="shared" si="81"/>
        <v>0.11153015064385863</v>
      </c>
      <c r="Q93" s="13">
        <f t="shared" si="82"/>
        <v>2.8997839167403245E-2</v>
      </c>
      <c r="R93" s="9">
        <f t="shared" si="83"/>
        <v>7.4022000000000004E-2</v>
      </c>
      <c r="S93" s="14">
        <f t="shared" si="84"/>
        <v>0.39174622635707279</v>
      </c>
      <c r="T93" s="2">
        <v>0.01</v>
      </c>
      <c r="U93" s="15">
        <f t="shared" si="85"/>
        <v>3.9174622635707278E-3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1.3867462263570728E-2</v>
      </c>
      <c r="AU93" s="9">
        <f t="shared" si="89"/>
        <v>28.47</v>
      </c>
      <c r="AV93" s="1">
        <f t="shared" si="90"/>
        <v>0.26</v>
      </c>
      <c r="AW93" s="1">
        <f t="shared" si="91"/>
        <v>6.2039734259805301E-2</v>
      </c>
      <c r="AX93" s="1">
        <f t="shared" si="92"/>
        <v>42.668024859890778</v>
      </c>
      <c r="AZ93" s="1">
        <f t="shared" si="93"/>
        <v>0.133243730998204</v>
      </c>
      <c r="BA93" s="1">
        <f t="shared" si="94"/>
        <v>91.63880043147384</v>
      </c>
    </row>
    <row r="94" spans="1:53" x14ac:dyDescent="0.15">
      <c r="C94" s="7">
        <v>4</v>
      </c>
      <c r="D94" s="8">
        <v>17.009067363733301</v>
      </c>
      <c r="E94" s="10">
        <f t="shared" si="95"/>
        <v>14.4307925154516</v>
      </c>
      <c r="F94" s="7" t="s">
        <v>73</v>
      </c>
      <c r="G94" s="1">
        <v>5</v>
      </c>
      <c r="H94" s="9">
        <f t="shared" si="76"/>
        <v>17.009067363733301</v>
      </c>
      <c r="I94" s="9">
        <f t="shared" si="77"/>
        <v>290.1590673637333</v>
      </c>
      <c r="J94" s="9">
        <f t="shared" si="78"/>
        <v>0.14083153969803108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0.91046621640865089</v>
      </c>
      <c r="O94" s="9">
        <f t="shared" si="96"/>
        <v>0.3326192745478237</v>
      </c>
      <c r="P94" s="9">
        <f t="shared" si="81"/>
        <v>4.684328456781213E-2</v>
      </c>
      <c r="Q94" s="13">
        <f t="shared" si="82"/>
        <v>1.2179253987631155E-2</v>
      </c>
      <c r="R94" s="9">
        <f t="shared" si="83"/>
        <v>7.4022000000000004E-2</v>
      </c>
      <c r="S94" s="14">
        <f t="shared" si="84"/>
        <v>0.16453559735796322</v>
      </c>
      <c r="T94" s="2">
        <v>0.01</v>
      </c>
      <c r="U94" s="15">
        <f t="shared" si="85"/>
        <v>1.6453559735796323E-3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1.1595355973579632E-2</v>
      </c>
      <c r="AU94" s="9">
        <f t="shared" si="89"/>
        <v>28.47</v>
      </c>
      <c r="AV94" s="1">
        <f t="shared" si="90"/>
        <v>0.26</v>
      </c>
      <c r="AW94" s="1">
        <f t="shared" si="91"/>
        <v>6.2039734259805301E-2</v>
      </c>
      <c r="AX94" s="1">
        <f t="shared" si="92"/>
        <v>35.677107140191737</v>
      </c>
      <c r="AZ94" s="1">
        <f t="shared" si="93"/>
        <v>0.133243730998204</v>
      </c>
      <c r="BA94" s="1">
        <f t="shared" si="94"/>
        <v>76.624294467065482</v>
      </c>
    </row>
    <row r="95" spans="1:53" x14ac:dyDescent="0.15">
      <c r="C95" s="7">
        <v>5</v>
      </c>
      <c r="D95" s="8">
        <v>22.425812308709698</v>
      </c>
      <c r="E95" s="10">
        <f t="shared" si="95"/>
        <v>17.009067363733301</v>
      </c>
      <c r="F95" s="7" t="s">
        <v>75</v>
      </c>
      <c r="G95" s="1">
        <v>6</v>
      </c>
      <c r="H95" s="9">
        <f t="shared" si="76"/>
        <v>22.425812308709698</v>
      </c>
      <c r="I95" s="9">
        <f t="shared" si="77"/>
        <v>295.57581230870966</v>
      </c>
      <c r="J95" s="9">
        <f t="shared" si="78"/>
        <v>0.26048039538654455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0.57047598998001159</v>
      </c>
      <c r="P95" s="9">
        <f t="shared" si="81"/>
        <v>0.14859781142852385</v>
      </c>
      <c r="Q95" s="13">
        <f t="shared" si="82"/>
        <v>3.8635430971416203E-2</v>
      </c>
      <c r="R95" s="9">
        <f t="shared" si="83"/>
        <v>7.4022000000000004E-2</v>
      </c>
      <c r="S95" s="14">
        <f t="shared" si="84"/>
        <v>0.52194524562179079</v>
      </c>
      <c r="T95" s="2">
        <v>0.01</v>
      </c>
      <c r="U95" s="15">
        <f t="shared" si="85"/>
        <v>5.2194524562179084E-3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1.5169452456217907E-2</v>
      </c>
      <c r="AU95" s="9">
        <f t="shared" si="89"/>
        <v>28.47</v>
      </c>
      <c r="AV95" s="1">
        <f t="shared" si="90"/>
        <v>0.26</v>
      </c>
      <c r="AW95" s="1">
        <f t="shared" si="91"/>
        <v>6.2039734259805301E-2</v>
      </c>
      <c r="AX95" s="1">
        <f t="shared" si="92"/>
        <v>46.674046210541228</v>
      </c>
      <c r="AZ95" s="1">
        <f t="shared" si="93"/>
        <v>0.133243730998204</v>
      </c>
      <c r="BA95" s="1">
        <f t="shared" si="94"/>
        <v>100.24259665316329</v>
      </c>
    </row>
    <row r="96" spans="1:53" x14ac:dyDescent="0.15">
      <c r="C96" s="7">
        <v>6</v>
      </c>
      <c r="D96" s="8">
        <v>26.2510384366667</v>
      </c>
      <c r="E96" s="10">
        <f t="shared" si="95"/>
        <v>22.425812308709698</v>
      </c>
      <c r="F96" s="7" t="s">
        <v>73</v>
      </c>
      <c r="G96" s="1">
        <v>7</v>
      </c>
      <c r="H96" s="9">
        <f t="shared" si="76"/>
        <v>26.2510384366667</v>
      </c>
      <c r="I96" s="9">
        <f t="shared" si="77"/>
        <v>299.40103843666668</v>
      </c>
      <c r="J96" s="9">
        <f t="shared" si="78"/>
        <v>0.39678724525393094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0.70657817855148775</v>
      </c>
      <c r="P96" s="9">
        <f t="shared" si="81"/>
        <v>0.28036120902398498</v>
      </c>
      <c r="Q96" s="13">
        <f t="shared" si="82"/>
        <v>7.2893914346236099E-2</v>
      </c>
      <c r="R96" s="9">
        <f t="shared" si="83"/>
        <v>7.4022000000000004E-2</v>
      </c>
      <c r="S96" s="14">
        <f t="shared" si="84"/>
        <v>0.98476013004560936</v>
      </c>
      <c r="T96" s="2">
        <v>0.01</v>
      </c>
      <c r="U96" s="15">
        <f t="shared" si="85"/>
        <v>9.8476013004560933E-3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2.4747601300456092E-2</v>
      </c>
      <c r="AU96" s="9">
        <f t="shared" si="89"/>
        <v>28.47</v>
      </c>
      <c r="AV96" s="1">
        <f t="shared" si="90"/>
        <v>0.26</v>
      </c>
      <c r="AW96" s="1">
        <f t="shared" si="91"/>
        <v>6.2039734259805301E-2</v>
      </c>
      <c r="AX96" s="1">
        <f t="shared" si="92"/>
        <v>76.144520709056863</v>
      </c>
      <c r="AZ96" s="1">
        <f t="shared" si="93"/>
        <v>0.133243730998204</v>
      </c>
      <c r="BA96" s="1">
        <f t="shared" si="94"/>
        <v>163.5368067802647</v>
      </c>
    </row>
    <row r="97" spans="3:54" x14ac:dyDescent="0.15">
      <c r="C97" s="7">
        <v>7</v>
      </c>
      <c r="D97" s="8">
        <v>30.078259620000001</v>
      </c>
      <c r="E97" s="10">
        <f t="shared" si="95"/>
        <v>26.2510384366667</v>
      </c>
      <c r="F97" s="7" t="s">
        <v>73</v>
      </c>
      <c r="G97" s="1">
        <v>8</v>
      </c>
      <c r="H97" s="9">
        <f t="shared" si="76"/>
        <v>30.078259620000001</v>
      </c>
      <c r="I97" s="9">
        <f t="shared" si="77"/>
        <v>303.22825961999996</v>
      </c>
      <c r="J97" s="9">
        <f t="shared" si="78"/>
        <v>0.59816428387310194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0.71091696952750272</v>
      </c>
      <c r="P97" s="9">
        <f t="shared" si="81"/>
        <v>0.4252451399706545</v>
      </c>
      <c r="Q97" s="13">
        <f t="shared" si="82"/>
        <v>0.11056373639237017</v>
      </c>
      <c r="R97" s="9">
        <f t="shared" si="83"/>
        <v>7.4022000000000004E-2</v>
      </c>
      <c r="S97" s="14">
        <f t="shared" si="84"/>
        <v>1.4936604846176835</v>
      </c>
      <c r="T97" s="2">
        <v>0.01</v>
      </c>
      <c r="U97" s="15">
        <f t="shared" si="85"/>
        <v>1.4936604846176836E-2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2.983660484617684E-2</v>
      </c>
      <c r="AU97" s="9">
        <f t="shared" si="89"/>
        <v>28.47</v>
      </c>
      <c r="AV97" s="1">
        <f t="shared" si="90"/>
        <v>0.26</v>
      </c>
      <c r="AW97" s="1">
        <f t="shared" si="91"/>
        <v>6.2039734259805301E-2</v>
      </c>
      <c r="AX97" s="1">
        <f t="shared" si="92"/>
        <v>91.802593229744176</v>
      </c>
      <c r="AZ97" s="1">
        <f t="shared" si="93"/>
        <v>0.133243730998204</v>
      </c>
      <c r="BA97" s="1">
        <f t="shared" si="94"/>
        <v>197.16589993788227</v>
      </c>
    </row>
    <row r="98" spans="3:54" x14ac:dyDescent="0.15">
      <c r="C98" s="7">
        <v>8</v>
      </c>
      <c r="D98" s="8">
        <v>29.0149977245161</v>
      </c>
      <c r="E98" s="10">
        <f t="shared" si="95"/>
        <v>30.078259620000001</v>
      </c>
      <c r="F98" s="7" t="s">
        <v>73</v>
      </c>
      <c r="G98" s="1">
        <v>9</v>
      </c>
      <c r="H98" s="9">
        <f t="shared" si="76"/>
        <v>29.0149977245161</v>
      </c>
      <c r="I98" s="9">
        <f t="shared" si="77"/>
        <v>302.16499772451607</v>
      </c>
      <c r="J98" s="9">
        <f t="shared" si="78"/>
        <v>0.53425586482561582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0.57037182955684829</v>
      </c>
      <c r="P98" s="9">
        <f t="shared" si="81"/>
        <v>0.30472449507206273</v>
      </c>
      <c r="Q98" s="13">
        <f t="shared" si="82"/>
        <v>7.9228368718736314E-2</v>
      </c>
      <c r="R98" s="9">
        <f t="shared" si="83"/>
        <v>7.4022000000000004E-2</v>
      </c>
      <c r="S98" s="14">
        <f t="shared" si="84"/>
        <v>1.0703354235056646</v>
      </c>
      <c r="T98" s="2">
        <v>0.01</v>
      </c>
      <c r="U98" s="15">
        <f t="shared" si="85"/>
        <v>1.0703354235056646E-2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2.0653354235056647E-2</v>
      </c>
      <c r="AU98" s="9">
        <f t="shared" si="89"/>
        <v>28.47</v>
      </c>
      <c r="AV98" s="1">
        <f t="shared" si="90"/>
        <v>0.26</v>
      </c>
      <c r="AW98" s="1">
        <f t="shared" si="91"/>
        <v>6.2039734259805301E-2</v>
      </c>
      <c r="AX98" s="1">
        <f t="shared" si="92"/>
        <v>63.547159184020579</v>
      </c>
      <c r="AZ98" s="1">
        <f t="shared" si="93"/>
        <v>0.133243730998204</v>
      </c>
      <c r="BA98" s="1">
        <f t="shared" si="94"/>
        <v>136.48125165328941</v>
      </c>
    </row>
    <row r="99" spans="3:54" x14ac:dyDescent="0.15">
      <c r="C99" s="7">
        <v>9</v>
      </c>
      <c r="D99" s="8">
        <v>22.833799379999999</v>
      </c>
      <c r="E99" s="10">
        <f t="shared" si="95"/>
        <v>29.0149977245161</v>
      </c>
      <c r="F99" s="7" t="s">
        <v>73</v>
      </c>
      <c r="G99" s="1">
        <v>10</v>
      </c>
      <c r="H99" s="9">
        <f t="shared" si="76"/>
        <v>22.833799379999999</v>
      </c>
      <c r="I99" s="9">
        <f t="shared" si="77"/>
        <v>295.98379937999999</v>
      </c>
      <c r="J99" s="9">
        <f t="shared" si="78"/>
        <v>0.27258074021437834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0.55034733448478557</v>
      </c>
      <c r="P99" s="9">
        <f t="shared" si="81"/>
        <v>0.15001408380887291</v>
      </c>
      <c r="Q99" s="13">
        <f t="shared" si="82"/>
        <v>3.9003661790306954E-2</v>
      </c>
      <c r="R99" s="9">
        <f t="shared" si="83"/>
        <v>7.4022000000000004E-2</v>
      </c>
      <c r="S99" s="14">
        <f t="shared" si="84"/>
        <v>0.52691985882990122</v>
      </c>
      <c r="T99" s="2">
        <v>0.01</v>
      </c>
      <c r="U99" s="15">
        <f t="shared" si="85"/>
        <v>5.269198588299012E-3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1.5219198588299013E-2</v>
      </c>
      <c r="AU99" s="9">
        <f t="shared" si="89"/>
        <v>28.47</v>
      </c>
      <c r="AV99" s="1">
        <f t="shared" si="90"/>
        <v>0.26</v>
      </c>
      <c r="AW99" s="1">
        <f t="shared" si="91"/>
        <v>6.2039734259805301E-2</v>
      </c>
      <c r="AX99" s="1">
        <f t="shared" si="92"/>
        <v>46.827107322947931</v>
      </c>
      <c r="AZ99" s="1">
        <f t="shared" si="93"/>
        <v>0.133243730998204</v>
      </c>
      <c r="BA99" s="1">
        <f t="shared" si="94"/>
        <v>100.57132845595274</v>
      </c>
    </row>
    <row r="100" spans="3:54" x14ac:dyDescent="0.15">
      <c r="C100" s="7">
        <v>10</v>
      </c>
      <c r="D100" s="8">
        <v>18.801052012580602</v>
      </c>
      <c r="E100" s="10">
        <f t="shared" si="95"/>
        <v>22.833799379999999</v>
      </c>
      <c r="F100" s="7" t="s">
        <v>73</v>
      </c>
      <c r="G100" s="1">
        <v>11</v>
      </c>
      <c r="H100" s="9">
        <f t="shared" si="76"/>
        <v>18.801052012580602</v>
      </c>
      <c r="I100" s="9">
        <f t="shared" si="77"/>
        <v>291.95105201258059</v>
      </c>
      <c r="J100" s="9">
        <f t="shared" si="78"/>
        <v>0.17304200520497451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0.38031658814211705</v>
      </c>
      <c r="O100" s="9">
        <f t="shared" si="96"/>
        <v>0.30471666253379553</v>
      </c>
      <c r="P100" s="9">
        <f t="shared" si="81"/>
        <v>5.2728782304215509E-2</v>
      </c>
      <c r="Q100" s="13">
        <f t="shared" si="82"/>
        <v>1.3709483399096032E-2</v>
      </c>
      <c r="R100" s="9">
        <f t="shared" si="83"/>
        <v>7.4022000000000004E-2</v>
      </c>
      <c r="S100" s="14">
        <f t="shared" si="84"/>
        <v>0.18520822727156833</v>
      </c>
      <c r="T100" s="2">
        <v>0.01</v>
      </c>
      <c r="U100" s="15">
        <f t="shared" si="85"/>
        <v>1.8520822727156833E-3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7.3420822727156831E-3</v>
      </c>
      <c r="AU100" s="9">
        <f t="shared" si="89"/>
        <v>28.47</v>
      </c>
      <c r="AV100" s="1">
        <f t="shared" si="90"/>
        <v>0.26</v>
      </c>
      <c r="AW100" s="1">
        <f t="shared" si="91"/>
        <v>6.2039734259805301E-2</v>
      </c>
      <c r="AX100" s="1">
        <f t="shared" si="92"/>
        <v>22.590445388018082</v>
      </c>
      <c r="AZ100" s="1">
        <f t="shared" si="93"/>
        <v>0.133243730998204</v>
      </c>
      <c r="BA100" s="1">
        <f t="shared" si="94"/>
        <v>48.517861404845839</v>
      </c>
    </row>
    <row r="101" spans="3:54" x14ac:dyDescent="0.15">
      <c r="C101" s="7">
        <v>11</v>
      </c>
      <c r="D101" s="8">
        <v>13.496842824433299</v>
      </c>
      <c r="E101" s="10">
        <f t="shared" si="95"/>
        <v>18.801052012580602</v>
      </c>
      <c r="F101" s="7" t="s">
        <v>75</v>
      </c>
      <c r="G101" s="1">
        <v>12</v>
      </c>
      <c r="H101" s="9">
        <f t="shared" si="76"/>
        <v>13.496842824433299</v>
      </c>
      <c r="I101" s="9">
        <f t="shared" si="77"/>
        <v>286.64684282443329</v>
      </c>
      <c r="J101" s="9">
        <f t="shared" si="78"/>
        <v>9.3354190359722922E-2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0.53668788022958003</v>
      </c>
      <c r="P101" s="9">
        <f t="shared" si="81"/>
        <v>5.0102062534708391E-2</v>
      </c>
      <c r="Q101" s="13">
        <f t="shared" si="82"/>
        <v>1.3026536259024182E-2</v>
      </c>
      <c r="R101" s="9">
        <f t="shared" si="83"/>
        <v>7.4022000000000004E-2</v>
      </c>
      <c r="S101" s="14">
        <f t="shared" si="84"/>
        <v>0.17598195481105863</v>
      </c>
      <c r="T101" s="2">
        <v>0.01</v>
      </c>
      <c r="U101" s="15">
        <f t="shared" si="85"/>
        <v>1.7598195481105864E-3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7.2498195481105867E-3</v>
      </c>
      <c r="AU101" s="9">
        <f t="shared" si="89"/>
        <v>28.47</v>
      </c>
      <c r="AV101" s="1">
        <f t="shared" si="90"/>
        <v>0.26</v>
      </c>
      <c r="AW101" s="1">
        <f t="shared" si="91"/>
        <v>6.2039734259805301E-2</v>
      </c>
      <c r="AX101" s="1">
        <f t="shared" si="92"/>
        <v>22.306567332158288</v>
      </c>
      <c r="AY101" s="1">
        <f>SUM(AX90:AX101)</f>
        <v>506.3577543503331</v>
      </c>
      <c r="AZ101" s="1">
        <f t="shared" si="93"/>
        <v>0.133243730998204</v>
      </c>
      <c r="BA101" s="1">
        <f t="shared" si="94"/>
        <v>47.908171957227076</v>
      </c>
      <c r="BB101" s="1">
        <f>SUM(BA90:BA101)</f>
        <v>1087.512659660483</v>
      </c>
    </row>
    <row r="102" spans="3:54" x14ac:dyDescent="0.15">
      <c r="C102" s="7">
        <v>12</v>
      </c>
      <c r="D102" s="8">
        <v>7.3084720261612901</v>
      </c>
      <c r="E102" s="10">
        <f t="shared" si="95"/>
        <v>13.496842824433299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Z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311.35599999999999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228.27665753424699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5317.8524678224503</v>
      </c>
      <c r="F7" s="2">
        <v>122.786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2">
        <v>0.01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171930732.95188618</v>
      </c>
      <c r="J14" s="6" t="s">
        <v>21</v>
      </c>
      <c r="K14" s="6">
        <f>I14/(10000*1000)</f>
        <v>17.193073295188618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79631975.616438299</v>
      </c>
      <c r="J15" s="6" t="s">
        <v>21</v>
      </c>
      <c r="K15" s="6">
        <f>I15/(10000*1000)</f>
        <v>7.9631975616438302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17.193073295188618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8">
        <v>13.635144533580601</v>
      </c>
      <c r="E27" s="7"/>
      <c r="F27" s="7"/>
      <c r="G27" s="1">
        <v>1</v>
      </c>
      <c r="H27" s="9">
        <f t="shared" ref="H27:H38" si="0">E28</f>
        <v>13.635144533580601</v>
      </c>
      <c r="I27" s="9">
        <f t="shared" ref="I27:I38" si="1">H27+273.15</f>
        <v>286.78514453358059</v>
      </c>
      <c r="J27" s="9">
        <f t="shared" ref="J27:J38" si="2">EXP(($C$16*(I27-$C$14))/($C$17*I27*$C$14))</f>
        <v>9.4896015958004135E-2</v>
      </c>
      <c r="K27" s="9">
        <f t="shared" ref="K27:K38" si="3">$B$27/12</f>
        <v>111.51561111111111</v>
      </c>
      <c r="L27" s="9">
        <f t="shared" ref="L27:L38" si="4">K27*$B$28/100</f>
        <v>1.1151561111111112</v>
      </c>
      <c r="M27" s="1" t="s">
        <v>73</v>
      </c>
      <c r="O27" s="9">
        <f>L27</f>
        <v>1.1151561111111112</v>
      </c>
      <c r="P27" s="9">
        <f t="shared" ref="P27:P38" si="5">O27*J27</f>
        <v>0.10582387211566584</v>
      </c>
      <c r="Q27" s="13">
        <f t="shared" ref="Q27:Q38" si="6">P27*$B$29</f>
        <v>1.2698864653879901E-2</v>
      </c>
      <c r="R27" s="9">
        <f t="shared" ref="R27:R38" si="7">L27*$B$29</f>
        <v>0.13381873333333336</v>
      </c>
      <c r="S27" s="14">
        <f t="shared" ref="S27:S38" si="8">Q27/R27</f>
        <v>9.4896015958004121E-2</v>
      </c>
      <c r="T27" s="2">
        <v>0.01</v>
      </c>
      <c r="U27" s="15">
        <f t="shared" ref="U27:U38" si="9">S27*T27</f>
        <v>9.4896015958004123E-4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2.2848960159580042E-2</v>
      </c>
      <c r="AR27" s="9">
        <f t="shared" ref="AR27:AR38" si="15">$B$27/12</f>
        <v>111.51561111111111</v>
      </c>
      <c r="AS27" s="1">
        <f t="shared" ref="AS27:AS38" si="16">$B$29</f>
        <v>0.12</v>
      </c>
      <c r="AT27" s="1">
        <f>$E$2/12</f>
        <v>25.946333333333332</v>
      </c>
      <c r="AU27" s="1">
        <f t="shared" ref="AU27:AU38" si="17">AT27*10000*AS27*0.67*AR27*AQ27</f>
        <v>53153.779568089762</v>
      </c>
    </row>
    <row r="28" spans="1:47" x14ac:dyDescent="0.15">
      <c r="A28" s="1" t="s">
        <v>74</v>
      </c>
      <c r="B28" s="1">
        <v>1</v>
      </c>
      <c r="C28" s="7">
        <v>1</v>
      </c>
      <c r="D28" s="8">
        <v>12.634006610548401</v>
      </c>
      <c r="E28" s="10">
        <f t="shared" ref="E28:E39" si="18">D27</f>
        <v>13.635144533580601</v>
      </c>
      <c r="F28" s="7" t="s">
        <v>73</v>
      </c>
      <c r="G28" s="1">
        <v>2</v>
      </c>
      <c r="H28" s="9">
        <f t="shared" si="0"/>
        <v>12.634006610548401</v>
      </c>
      <c r="I28" s="9">
        <f t="shared" si="1"/>
        <v>285.78400661054837</v>
      </c>
      <c r="J28" s="9">
        <f t="shared" si="2"/>
        <v>8.4254774359335427E-2</v>
      </c>
      <c r="K28" s="9">
        <f t="shared" si="3"/>
        <v>111.51561111111111</v>
      </c>
      <c r="L28" s="9">
        <f t="shared" si="4"/>
        <v>1.1151561111111112</v>
      </c>
      <c r="M28" s="1" t="s">
        <v>73</v>
      </c>
      <c r="O28" s="9">
        <f t="shared" ref="O28:O38" si="19">L28+O27-P27-N28</f>
        <v>2.1244883501065566</v>
      </c>
      <c r="P28" s="9">
        <f t="shared" si="5"/>
        <v>0.17899828656726474</v>
      </c>
      <c r="Q28" s="13">
        <f t="shared" si="6"/>
        <v>2.1479794388071769E-2</v>
      </c>
      <c r="R28" s="9">
        <f t="shared" si="7"/>
        <v>0.13381873333333336</v>
      </c>
      <c r="S28" s="14">
        <f t="shared" si="8"/>
        <v>0.16051410630652932</v>
      </c>
      <c r="T28" s="2">
        <v>0.01</v>
      </c>
      <c r="U28" s="15">
        <f t="shared" si="9"/>
        <v>1.6051410630652933E-3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2.3505141063065293E-2</v>
      </c>
      <c r="AR28" s="9">
        <f t="shared" si="15"/>
        <v>111.51561111111111</v>
      </c>
      <c r="AS28" s="1">
        <f t="shared" si="16"/>
        <v>0.12</v>
      </c>
      <c r="AT28" s="1">
        <f t="shared" ref="AT28:AT38" si="20">$E$2/12</f>
        <v>25.946333333333332</v>
      </c>
      <c r="AU28" s="1">
        <f t="shared" si="17"/>
        <v>54680.260198151227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16.397381049250001</v>
      </c>
      <c r="E29" s="10">
        <f t="shared" si="18"/>
        <v>12.634006610548401</v>
      </c>
      <c r="F29" s="7" t="s">
        <v>73</v>
      </c>
      <c r="G29" s="1">
        <v>3</v>
      </c>
      <c r="H29" s="9">
        <f t="shared" si="0"/>
        <v>16.397381049250001</v>
      </c>
      <c r="I29" s="9">
        <f t="shared" si="1"/>
        <v>289.54738104924996</v>
      </c>
      <c r="J29" s="9">
        <f t="shared" si="2"/>
        <v>0.13119356233149884</v>
      </c>
      <c r="K29" s="9">
        <f t="shared" si="3"/>
        <v>111.51561111111111</v>
      </c>
      <c r="L29" s="9">
        <f t="shared" si="4"/>
        <v>1.1151561111111112</v>
      </c>
      <c r="M29" s="1" t="s">
        <v>73</v>
      </c>
      <c r="O29" s="9">
        <f t="shared" si="19"/>
        <v>3.0606461746504032</v>
      </c>
      <c r="P29" s="9">
        <f t="shared" si="5"/>
        <v>0.40153707468866118</v>
      </c>
      <c r="Q29" s="13">
        <f t="shared" si="6"/>
        <v>4.8184448962639341E-2</v>
      </c>
      <c r="R29" s="9">
        <f t="shared" si="7"/>
        <v>0.13381873333333336</v>
      </c>
      <c r="S29" s="14">
        <f t="shared" si="8"/>
        <v>0.36007252319908872</v>
      </c>
      <c r="T29" s="2">
        <v>0.01</v>
      </c>
      <c r="U29" s="15">
        <f t="shared" si="9"/>
        <v>3.6007252319908874E-3</v>
      </c>
      <c r="V29" s="14"/>
      <c r="W29" s="2"/>
      <c r="X29" s="15"/>
      <c r="Y29" s="2">
        <v>0.04</v>
      </c>
      <c r="Z29" s="2">
        <v>0.21</v>
      </c>
      <c r="AA29" s="2">
        <f t="shared" si="10"/>
        <v>8.3999999999999995E-3</v>
      </c>
      <c r="AB29" s="2">
        <v>1.4999999999999999E-2</v>
      </c>
      <c r="AC29" s="2">
        <v>0.28999999999999998</v>
      </c>
      <c r="AD29" s="2">
        <f t="shared" si="11"/>
        <v>4.3499999999999997E-3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3.1150725231990885E-2</v>
      </c>
      <c r="AR29" s="9">
        <f t="shared" si="15"/>
        <v>111.51561111111111</v>
      </c>
      <c r="AS29" s="1">
        <f t="shared" si="16"/>
        <v>0.12</v>
      </c>
      <c r="AT29" s="1">
        <f t="shared" si="20"/>
        <v>25.946333333333332</v>
      </c>
      <c r="AU29" s="1">
        <f t="shared" si="17"/>
        <v>72466.264145204244</v>
      </c>
    </row>
    <row r="30" spans="1:47" x14ac:dyDescent="0.15">
      <c r="C30" s="7">
        <v>3</v>
      </c>
      <c r="D30" s="8">
        <v>19.192279124516102</v>
      </c>
      <c r="E30" s="10">
        <f t="shared" si="18"/>
        <v>16.397381049250001</v>
      </c>
      <c r="F30" s="7" t="s">
        <v>73</v>
      </c>
      <c r="G30" s="1">
        <v>4</v>
      </c>
      <c r="H30" s="9">
        <f t="shared" si="0"/>
        <v>19.192279124516102</v>
      </c>
      <c r="I30" s="9">
        <f t="shared" si="1"/>
        <v>292.3422791245161</v>
      </c>
      <c r="J30" s="9">
        <f t="shared" si="2"/>
        <v>0.18094009853852852</v>
      </c>
      <c r="K30" s="9">
        <f t="shared" si="3"/>
        <v>111.51561111111111</v>
      </c>
      <c r="L30" s="9">
        <f t="shared" si="4"/>
        <v>1.1151561111111112</v>
      </c>
      <c r="M30" s="1" t="s">
        <v>73</v>
      </c>
      <c r="O30" s="9">
        <f t="shared" si="19"/>
        <v>3.7742652110728536</v>
      </c>
      <c r="P30" s="9">
        <f t="shared" si="5"/>
        <v>0.68291591920206229</v>
      </c>
      <c r="Q30" s="13">
        <f t="shared" si="6"/>
        <v>8.1949910304247475E-2</v>
      </c>
      <c r="R30" s="9">
        <f t="shared" si="7"/>
        <v>0.13381873333333336</v>
      </c>
      <c r="S30" s="14">
        <f t="shared" si="8"/>
        <v>0.61239490363517213</v>
      </c>
      <c r="T30" s="2">
        <v>0.01</v>
      </c>
      <c r="U30" s="15">
        <f t="shared" si="9"/>
        <v>6.1239490363517212E-3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3.3673949036351722E-2</v>
      </c>
      <c r="AR30" s="9">
        <f t="shared" si="15"/>
        <v>111.51561111111111</v>
      </c>
      <c r="AS30" s="1">
        <f t="shared" si="16"/>
        <v>0.12</v>
      </c>
      <c r="AT30" s="1">
        <f t="shared" si="20"/>
        <v>25.946333333333332</v>
      </c>
      <c r="AU30" s="1">
        <f t="shared" si="17"/>
        <v>78336.066576529323</v>
      </c>
    </row>
    <row r="31" spans="1:47" x14ac:dyDescent="0.15">
      <c r="C31" s="7">
        <v>4</v>
      </c>
      <c r="D31" s="8">
        <v>20.460526507333299</v>
      </c>
      <c r="E31" s="10">
        <f t="shared" si="18"/>
        <v>19.192279124516102</v>
      </c>
      <c r="F31" s="7" t="s">
        <v>73</v>
      </c>
      <c r="G31" s="1">
        <v>5</v>
      </c>
      <c r="H31" s="9">
        <f t="shared" si="0"/>
        <v>20.460526507333299</v>
      </c>
      <c r="I31" s="9">
        <f t="shared" si="1"/>
        <v>293.61052650733325</v>
      </c>
      <c r="J31" s="9">
        <f t="shared" si="2"/>
        <v>0.20893672872393479</v>
      </c>
      <c r="K31" s="9">
        <f t="shared" si="3"/>
        <v>111.51561111111111</v>
      </c>
      <c r="L31" s="9">
        <f t="shared" si="4"/>
        <v>1.1151561111111112</v>
      </c>
      <c r="M31" s="1" t="s">
        <v>75</v>
      </c>
      <c r="N31" s="9">
        <f>(O30-P30)*C22/100</f>
        <v>2.9367818272772519</v>
      </c>
      <c r="O31" s="9">
        <f t="shared" si="19"/>
        <v>1.269723575704651</v>
      </c>
      <c r="P31" s="9">
        <f t="shared" si="5"/>
        <v>0.26529189029138717</v>
      </c>
      <c r="Q31" s="13">
        <f t="shared" si="6"/>
        <v>3.1835026834966459E-2</v>
      </c>
      <c r="R31" s="9">
        <f t="shared" si="7"/>
        <v>0.13381873333333336</v>
      </c>
      <c r="S31" s="14">
        <f t="shared" si="8"/>
        <v>0.23789663854960855</v>
      </c>
      <c r="T31" s="2">
        <v>0.01</v>
      </c>
      <c r="U31" s="15">
        <f t="shared" si="9"/>
        <v>2.3789663854960857E-3</v>
      </c>
      <c r="V31" s="14"/>
      <c r="W31" s="2"/>
      <c r="X31" s="15"/>
      <c r="Y31" s="2">
        <v>0.05</v>
      </c>
      <c r="Z31" s="2">
        <v>0.21</v>
      </c>
      <c r="AA31" s="2">
        <f t="shared" si="10"/>
        <v>1.0500000000000001E-2</v>
      </c>
      <c r="AB31" s="2">
        <v>0.02</v>
      </c>
      <c r="AC31" s="2">
        <v>0.28999999999999998</v>
      </c>
      <c r="AD31" s="2">
        <f t="shared" si="11"/>
        <v>5.7999999999999996E-3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3.5378966385496084E-2</v>
      </c>
      <c r="AR31" s="9">
        <f t="shared" si="15"/>
        <v>111.51561111111111</v>
      </c>
      <c r="AS31" s="1">
        <f t="shared" si="16"/>
        <v>0.12</v>
      </c>
      <c r="AT31" s="1">
        <f t="shared" si="20"/>
        <v>25.946333333333332</v>
      </c>
      <c r="AU31" s="1">
        <f t="shared" si="17"/>
        <v>82302.466609757525</v>
      </c>
    </row>
    <row r="32" spans="1:47" x14ac:dyDescent="0.15">
      <c r="C32" s="7">
        <v>5</v>
      </c>
      <c r="D32" s="8">
        <v>25.03639742</v>
      </c>
      <c r="E32" s="10">
        <f t="shared" si="18"/>
        <v>20.460526507333299</v>
      </c>
      <c r="F32" s="7" t="s">
        <v>75</v>
      </c>
      <c r="G32" s="1">
        <v>6</v>
      </c>
      <c r="H32" s="9">
        <f t="shared" si="0"/>
        <v>25.03639742</v>
      </c>
      <c r="I32" s="9">
        <f t="shared" si="1"/>
        <v>298.18639741999999</v>
      </c>
      <c r="J32" s="9">
        <f t="shared" si="2"/>
        <v>0.34755700455143201</v>
      </c>
      <c r="K32" s="9">
        <f t="shared" si="3"/>
        <v>111.51561111111111</v>
      </c>
      <c r="L32" s="9">
        <f t="shared" si="4"/>
        <v>1.1151561111111112</v>
      </c>
      <c r="M32" s="1" t="s">
        <v>73</v>
      </c>
      <c r="O32" s="9">
        <f t="shared" si="19"/>
        <v>2.119587796524375</v>
      </c>
      <c r="P32" s="9">
        <f t="shared" si="5"/>
        <v>0.73667758544378192</v>
      </c>
      <c r="Q32" s="13">
        <f t="shared" si="6"/>
        <v>8.8401310253253831E-2</v>
      </c>
      <c r="R32" s="9">
        <f t="shared" si="7"/>
        <v>0.13381873333333336</v>
      </c>
      <c r="S32" s="14">
        <f t="shared" si="8"/>
        <v>0.66060489477995721</v>
      </c>
      <c r="T32" s="2">
        <v>0.01</v>
      </c>
      <c r="U32" s="15">
        <f t="shared" si="9"/>
        <v>6.6060489477995721E-3</v>
      </c>
      <c r="V32" s="14"/>
      <c r="W32" s="2"/>
      <c r="X32" s="15"/>
      <c r="Y32" s="2">
        <v>0.05</v>
      </c>
      <c r="Z32" s="2">
        <v>0.21</v>
      </c>
      <c r="AA32" s="2">
        <f t="shared" si="10"/>
        <v>1.0500000000000001E-2</v>
      </c>
      <c r="AB32" s="2">
        <v>0.02</v>
      </c>
      <c r="AC32" s="2">
        <v>0.28999999999999998</v>
      </c>
      <c r="AD32" s="2">
        <f t="shared" si="11"/>
        <v>5.7999999999999996E-3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3.9606048947799573E-2</v>
      </c>
      <c r="AR32" s="9">
        <f t="shared" si="15"/>
        <v>111.51561111111111</v>
      </c>
      <c r="AS32" s="1">
        <f t="shared" si="16"/>
        <v>0.12</v>
      </c>
      <c r="AT32" s="1">
        <f t="shared" si="20"/>
        <v>25.946333333333332</v>
      </c>
      <c r="AU32" s="1">
        <f t="shared" si="17"/>
        <v>92135.973831248746</v>
      </c>
    </row>
    <row r="33" spans="1:48" x14ac:dyDescent="0.15">
      <c r="C33" s="7">
        <v>6</v>
      </c>
      <c r="D33" s="8">
        <v>27.224902941666699</v>
      </c>
      <c r="E33" s="10">
        <f t="shared" si="18"/>
        <v>25.03639742</v>
      </c>
      <c r="F33" s="7" t="s">
        <v>73</v>
      </c>
      <c r="G33" s="1">
        <v>7</v>
      </c>
      <c r="H33" s="9">
        <f t="shared" si="0"/>
        <v>27.224902941666699</v>
      </c>
      <c r="I33" s="9">
        <f t="shared" si="1"/>
        <v>300.37490294166668</v>
      </c>
      <c r="J33" s="9">
        <f t="shared" si="2"/>
        <v>0.44090890019206436</v>
      </c>
      <c r="K33" s="9">
        <f t="shared" si="3"/>
        <v>111.51561111111111</v>
      </c>
      <c r="L33" s="9">
        <f t="shared" si="4"/>
        <v>1.1151561111111112</v>
      </c>
      <c r="M33" s="1" t="s">
        <v>73</v>
      </c>
      <c r="O33" s="9">
        <f t="shared" si="19"/>
        <v>2.4980663221917041</v>
      </c>
      <c r="P33" s="9">
        <f t="shared" si="5"/>
        <v>1.1014196747243794</v>
      </c>
      <c r="Q33" s="13">
        <f t="shared" si="6"/>
        <v>0.13217036096692553</v>
      </c>
      <c r="R33" s="9">
        <f t="shared" si="7"/>
        <v>0.13381873333333336</v>
      </c>
      <c r="S33" s="14">
        <f t="shared" si="8"/>
        <v>0.98768205074619975</v>
      </c>
      <c r="T33" s="2">
        <v>0.01</v>
      </c>
      <c r="U33" s="15">
        <f t="shared" si="9"/>
        <v>9.8768205074619975E-3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4.2876820507461999E-2</v>
      </c>
      <c r="AR33" s="9">
        <f t="shared" si="15"/>
        <v>111.51561111111111</v>
      </c>
      <c r="AS33" s="1">
        <f t="shared" si="16"/>
        <v>0.12</v>
      </c>
      <c r="AT33" s="1">
        <f t="shared" si="20"/>
        <v>25.946333333333332</v>
      </c>
      <c r="AU33" s="1">
        <f t="shared" si="17"/>
        <v>99744.804573902089</v>
      </c>
    </row>
    <row r="34" spans="1:48" x14ac:dyDescent="0.15">
      <c r="C34" s="7">
        <v>7</v>
      </c>
      <c r="D34" s="8">
        <v>27.3044863432258</v>
      </c>
      <c r="E34" s="10">
        <f t="shared" si="18"/>
        <v>27.224902941666699</v>
      </c>
      <c r="F34" s="7" t="s">
        <v>73</v>
      </c>
      <c r="G34" s="1">
        <v>8</v>
      </c>
      <c r="H34" s="9">
        <f t="shared" si="0"/>
        <v>27.3044863432258</v>
      </c>
      <c r="I34" s="9">
        <f t="shared" si="1"/>
        <v>300.45448634322577</v>
      </c>
      <c r="J34" s="9">
        <f t="shared" si="2"/>
        <v>0.44471088671584341</v>
      </c>
      <c r="K34" s="9">
        <f t="shared" si="3"/>
        <v>111.51561111111111</v>
      </c>
      <c r="L34" s="9">
        <f t="shared" si="4"/>
        <v>1.1151561111111112</v>
      </c>
      <c r="M34" s="1" t="s">
        <v>73</v>
      </c>
      <c r="O34" s="9">
        <f t="shared" si="19"/>
        <v>2.5118027585784359</v>
      </c>
      <c r="P34" s="9">
        <f t="shared" si="5"/>
        <v>1.1170260320227179</v>
      </c>
      <c r="Q34" s="13">
        <f t="shared" si="6"/>
        <v>0.13404312384272615</v>
      </c>
      <c r="R34" s="9">
        <f t="shared" si="7"/>
        <v>0.13381873333333336</v>
      </c>
      <c r="S34" s="14">
        <f t="shared" si="8"/>
        <v>1.0016768243414309</v>
      </c>
      <c r="T34" s="2">
        <v>0.01</v>
      </c>
      <c r="U34" s="15">
        <f t="shared" si="9"/>
        <v>1.001676824341431E-2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4.3016768243414313E-2</v>
      </c>
      <c r="AR34" s="9">
        <f t="shared" si="15"/>
        <v>111.51561111111111</v>
      </c>
      <c r="AS34" s="1">
        <f t="shared" si="16"/>
        <v>0.12</v>
      </c>
      <c r="AT34" s="1">
        <f t="shared" si="20"/>
        <v>25.946333333333332</v>
      </c>
      <c r="AU34" s="1">
        <f t="shared" si="17"/>
        <v>100070.36648376184</v>
      </c>
    </row>
    <row r="35" spans="1:48" x14ac:dyDescent="0.15">
      <c r="C35" s="7">
        <v>8</v>
      </c>
      <c r="D35" s="8">
        <v>27.430793249354799</v>
      </c>
      <c r="E35" s="10">
        <f t="shared" si="18"/>
        <v>27.3044863432258</v>
      </c>
      <c r="F35" s="7" t="s">
        <v>73</v>
      </c>
      <c r="G35" s="1">
        <v>9</v>
      </c>
      <c r="H35" s="9">
        <f t="shared" si="0"/>
        <v>27.430793249354799</v>
      </c>
      <c r="I35" s="9">
        <f t="shared" si="1"/>
        <v>300.58079324935477</v>
      </c>
      <c r="J35" s="9">
        <f t="shared" si="2"/>
        <v>0.45080823635955231</v>
      </c>
      <c r="K35" s="9">
        <f t="shared" si="3"/>
        <v>111.51561111111111</v>
      </c>
      <c r="L35" s="9">
        <f t="shared" si="4"/>
        <v>1.1151561111111112</v>
      </c>
      <c r="M35" s="1" t="s">
        <v>73</v>
      </c>
      <c r="O35" s="9">
        <f t="shared" si="19"/>
        <v>2.5099328376668293</v>
      </c>
      <c r="P35" s="9">
        <f t="shared" si="5"/>
        <v>1.1314983959295097</v>
      </c>
      <c r="Q35" s="13">
        <f t="shared" si="6"/>
        <v>0.13577980751154117</v>
      </c>
      <c r="R35" s="9">
        <f t="shared" si="7"/>
        <v>0.13381873333333336</v>
      </c>
      <c r="S35" s="14">
        <f t="shared" si="8"/>
        <v>1.0146547058798032</v>
      </c>
      <c r="T35" s="2">
        <v>0.01</v>
      </c>
      <c r="U35" s="15">
        <f t="shared" si="9"/>
        <v>1.0146547058798033E-2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4.3146547058798036E-2</v>
      </c>
      <c r="AR35" s="9">
        <f t="shared" si="15"/>
        <v>111.51561111111111</v>
      </c>
      <c r="AS35" s="1">
        <f t="shared" si="16"/>
        <v>0.12</v>
      </c>
      <c r="AT35" s="1">
        <f t="shared" si="20"/>
        <v>25.946333333333332</v>
      </c>
      <c r="AU35" s="1">
        <f t="shared" si="17"/>
        <v>100372.27232531157</v>
      </c>
    </row>
    <row r="36" spans="1:48" x14ac:dyDescent="0.15">
      <c r="C36" s="7">
        <v>9</v>
      </c>
      <c r="D36" s="8">
        <v>26.135229366000001</v>
      </c>
      <c r="E36" s="10">
        <f t="shared" si="18"/>
        <v>27.430793249354799</v>
      </c>
      <c r="F36" s="7" t="s">
        <v>73</v>
      </c>
      <c r="G36" s="1">
        <v>10</v>
      </c>
      <c r="H36" s="9">
        <f t="shared" si="0"/>
        <v>26.135229366000001</v>
      </c>
      <c r="I36" s="9">
        <f t="shared" si="1"/>
        <v>299.28522936599995</v>
      </c>
      <c r="J36" s="9">
        <f t="shared" si="2"/>
        <v>0.39182534834867289</v>
      </c>
      <c r="K36" s="9">
        <f t="shared" si="3"/>
        <v>111.51561111111111</v>
      </c>
      <c r="L36" s="9">
        <f t="shared" si="4"/>
        <v>1.1151561111111112</v>
      </c>
      <c r="M36" s="1" t="s">
        <v>73</v>
      </c>
      <c r="O36" s="9">
        <f t="shared" si="19"/>
        <v>2.4935905528484308</v>
      </c>
      <c r="P36" s="9">
        <f t="shared" si="5"/>
        <v>0.97705198700879625</v>
      </c>
      <c r="Q36" s="13">
        <f t="shared" si="6"/>
        <v>0.11724623844105554</v>
      </c>
      <c r="R36" s="9">
        <f t="shared" si="7"/>
        <v>0.13381873333333336</v>
      </c>
      <c r="S36" s="14">
        <f t="shared" si="8"/>
        <v>0.8761571382461314</v>
      </c>
      <c r="T36" s="2">
        <v>0.01</v>
      </c>
      <c r="U36" s="15">
        <f t="shared" si="9"/>
        <v>8.7615713824613136E-3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3.8211571382461312E-2</v>
      </c>
      <c r="AR36" s="9">
        <f t="shared" si="15"/>
        <v>111.51561111111111</v>
      </c>
      <c r="AS36" s="1">
        <f t="shared" si="16"/>
        <v>0.12</v>
      </c>
      <c r="AT36" s="1">
        <f t="shared" si="20"/>
        <v>25.946333333333332</v>
      </c>
      <c r="AU36" s="1">
        <f t="shared" si="17"/>
        <v>88891.985807156598</v>
      </c>
    </row>
    <row r="37" spans="1:48" x14ac:dyDescent="0.15">
      <c r="C37" s="7">
        <v>10</v>
      </c>
      <c r="D37" s="8">
        <v>22.9833684370968</v>
      </c>
      <c r="E37" s="10">
        <f t="shared" si="18"/>
        <v>26.135229366000001</v>
      </c>
      <c r="F37" s="7" t="s">
        <v>73</v>
      </c>
      <c r="G37" s="1">
        <v>11</v>
      </c>
      <c r="H37" s="9">
        <f t="shared" si="0"/>
        <v>22.9833684370968</v>
      </c>
      <c r="I37" s="9">
        <f t="shared" si="1"/>
        <v>296.13336843709681</v>
      </c>
      <c r="J37" s="9">
        <f t="shared" si="2"/>
        <v>0.27714752254617486</v>
      </c>
      <c r="K37" s="9">
        <f t="shared" si="3"/>
        <v>111.51561111111111</v>
      </c>
      <c r="L37" s="9">
        <f t="shared" si="4"/>
        <v>1.1151561111111112</v>
      </c>
      <c r="M37" s="1" t="s">
        <v>75</v>
      </c>
      <c r="N37" s="9">
        <f>(O36-P36)*C22/100</f>
        <v>1.4407116375476527</v>
      </c>
      <c r="O37" s="9">
        <f t="shared" si="19"/>
        <v>1.1909830394030929</v>
      </c>
      <c r="P37" s="9">
        <f t="shared" si="5"/>
        <v>0.33007799876508054</v>
      </c>
      <c r="Q37" s="13">
        <f t="shared" si="6"/>
        <v>3.9609359851809661E-2</v>
      </c>
      <c r="R37" s="9">
        <f t="shared" si="7"/>
        <v>0.13381873333333336</v>
      </c>
      <c r="S37" s="14">
        <f t="shared" si="8"/>
        <v>0.2959926376910581</v>
      </c>
      <c r="T37" s="2">
        <v>0.01</v>
      </c>
      <c r="U37" s="15">
        <f t="shared" si="9"/>
        <v>2.9599263769105812E-3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3.2409926376910578E-2</v>
      </c>
      <c r="AR37" s="9">
        <f t="shared" si="15"/>
        <v>111.51561111111111</v>
      </c>
      <c r="AS37" s="1">
        <f t="shared" si="16"/>
        <v>0.12</v>
      </c>
      <c r="AT37" s="1">
        <f t="shared" si="20"/>
        <v>25.946333333333332</v>
      </c>
      <c r="AU37" s="1">
        <f t="shared" si="17"/>
        <v>75395.557190554711</v>
      </c>
    </row>
    <row r="38" spans="1:48" x14ac:dyDescent="0.15">
      <c r="C38" s="7">
        <v>11</v>
      </c>
      <c r="D38" s="8">
        <v>18.5804629593333</v>
      </c>
      <c r="E38" s="10">
        <f t="shared" si="18"/>
        <v>22.9833684370968</v>
      </c>
      <c r="F38" s="7" t="s">
        <v>75</v>
      </c>
      <c r="G38" s="1">
        <v>12</v>
      </c>
      <c r="H38" s="9">
        <f t="shared" si="0"/>
        <v>18.5804629593333</v>
      </c>
      <c r="I38" s="9">
        <f t="shared" si="1"/>
        <v>291.73046295933329</v>
      </c>
      <c r="J38" s="9">
        <f t="shared" si="2"/>
        <v>0.16873282200775377</v>
      </c>
      <c r="K38" s="9">
        <f t="shared" si="3"/>
        <v>111.51561111111111</v>
      </c>
      <c r="L38" s="9">
        <f t="shared" si="4"/>
        <v>1.1151561111111112</v>
      </c>
      <c r="M38" s="1" t="s">
        <v>73</v>
      </c>
      <c r="O38" s="9">
        <f t="shared" si="19"/>
        <v>1.9760611517491236</v>
      </c>
      <c r="P38" s="9">
        <f t="shared" si="5"/>
        <v>0.33342637459452179</v>
      </c>
      <c r="Q38" s="13">
        <f t="shared" si="6"/>
        <v>4.0011164951342611E-2</v>
      </c>
      <c r="R38" s="9">
        <f t="shared" si="7"/>
        <v>0.13381873333333336</v>
      </c>
      <c r="S38" s="14">
        <f t="shared" si="8"/>
        <v>0.29899524494584417</v>
      </c>
      <c r="T38" s="2">
        <v>0.01</v>
      </c>
      <c r="U38" s="15">
        <f t="shared" si="9"/>
        <v>2.989952449458442E-3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1.4999999999999999E-2</v>
      </c>
      <c r="AO38" s="2">
        <v>0.38</v>
      </c>
      <c r="AP38" s="2">
        <f t="shared" si="13"/>
        <v>5.7000000000000002E-3</v>
      </c>
      <c r="AQ38" s="1">
        <f t="shared" si="14"/>
        <v>2.6789952449458442E-2</v>
      </c>
      <c r="AR38" s="9">
        <f t="shared" si="15"/>
        <v>111.51561111111111</v>
      </c>
      <c r="AS38" s="1">
        <f t="shared" si="16"/>
        <v>0.12</v>
      </c>
      <c r="AT38" s="1">
        <f t="shared" si="20"/>
        <v>25.946333333333332</v>
      </c>
      <c r="AU38" s="1">
        <f t="shared" si="17"/>
        <v>62321.75193937985</v>
      </c>
      <c r="AV38" s="1">
        <f>SUM(AU27:AU38)</f>
        <v>959871.54924904741</v>
      </c>
    </row>
    <row r="39" spans="1:48" x14ac:dyDescent="0.15">
      <c r="C39" s="7">
        <v>12</v>
      </c>
      <c r="D39" s="8">
        <v>11.6573120227097</v>
      </c>
      <c r="E39" s="10">
        <f t="shared" si="18"/>
        <v>18.5804629593333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13.635144533580601</v>
      </c>
      <c r="E42" s="7"/>
      <c r="F42" s="7"/>
      <c r="G42" s="1">
        <v>1</v>
      </c>
      <c r="H42" s="9">
        <f t="shared" ref="H42:H53" si="21">E43</f>
        <v>13.635144533580601</v>
      </c>
      <c r="I42" s="9">
        <f t="shared" ref="I42:I53" si="22">H42+273.15</f>
        <v>286.78514453358059</v>
      </c>
      <c r="J42" s="9">
        <f t="shared" ref="J42:J53" si="23">EXP(($C$16*(I42-$C$14))/($C$17*I42*$C$14))</f>
        <v>9.4896015958004135E-2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7.315632720219162E-3</v>
      </c>
      <c r="Q42" s="13">
        <f t="shared" ref="Q42:Q53" si="27">P42*$B$44</f>
        <v>9.5103225362849113E-4</v>
      </c>
      <c r="R42" s="9">
        <f t="shared" ref="R42:R53" si="28">L42*$B$44</f>
        <v>1.0021835416666666E-2</v>
      </c>
      <c r="S42" s="14">
        <f t="shared" ref="S42:S53" si="29">Q42/R42</f>
        <v>9.4896015958004148E-2</v>
      </c>
      <c r="T42" s="2">
        <v>0.01</v>
      </c>
      <c r="U42" s="15">
        <f t="shared" ref="U42:U53" si="30">S42*T42</f>
        <v>9.4896015958004156E-4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1.5748960159580043E-2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19.023054794520583</v>
      </c>
      <c r="AU42" s="1">
        <f t="shared" ref="AU42:AU53" si="37">AT42*10000*AS42*0.67*AR42*AQ42</f>
        <v>2011.6582941935242</v>
      </c>
    </row>
    <row r="43" spans="1:48" x14ac:dyDescent="0.15">
      <c r="A43" s="1" t="s">
        <v>74</v>
      </c>
      <c r="B43" s="1">
        <v>1</v>
      </c>
      <c r="C43" s="7">
        <v>1</v>
      </c>
      <c r="D43" s="8">
        <v>12.634006610548401</v>
      </c>
      <c r="E43" s="10">
        <f t="shared" ref="E43:E54" si="38">D42</f>
        <v>13.635144533580601</v>
      </c>
      <c r="F43" s="7" t="s">
        <v>73</v>
      </c>
      <c r="G43" s="1">
        <v>2</v>
      </c>
      <c r="H43" s="9">
        <f t="shared" si="21"/>
        <v>12.634006610548401</v>
      </c>
      <c r="I43" s="9">
        <f t="shared" si="22"/>
        <v>285.78400661054837</v>
      </c>
      <c r="J43" s="9">
        <f t="shared" si="23"/>
        <v>8.4254774359335427E-2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0.14686645061311418</v>
      </c>
      <c r="P43" s="9">
        <f t="shared" si="26"/>
        <v>1.2374199657364415E-2</v>
      </c>
      <c r="Q43" s="13">
        <f t="shared" si="27"/>
        <v>1.6086459554573739E-3</v>
      </c>
      <c r="R43" s="9">
        <f t="shared" si="28"/>
        <v>1.0021835416666666E-2</v>
      </c>
      <c r="S43" s="14">
        <f t="shared" si="29"/>
        <v>0.16051410630652932</v>
      </c>
      <c r="T43" s="2">
        <v>0.01</v>
      </c>
      <c r="U43" s="15">
        <f t="shared" si="30"/>
        <v>1.6051410630652933E-3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1.6405141063065294E-2</v>
      </c>
      <c r="AR43" s="9">
        <f t="shared" si="34"/>
        <v>7.7091041666666671</v>
      </c>
      <c r="AS43" s="1">
        <f t="shared" si="35"/>
        <v>0.13</v>
      </c>
      <c r="AT43" s="1">
        <f t="shared" si="36"/>
        <v>19.023054794520583</v>
      </c>
      <c r="AU43" s="1">
        <f t="shared" si="37"/>
        <v>2095.4740981330974</v>
      </c>
    </row>
    <row r="44" spans="1:48" x14ac:dyDescent="0.15">
      <c r="A44" s="1" t="s">
        <v>37</v>
      </c>
      <c r="B44" s="1">
        <f>I5</f>
        <v>0.13</v>
      </c>
      <c r="C44" s="7">
        <v>2</v>
      </c>
      <c r="D44" s="8">
        <v>16.397381049250001</v>
      </c>
      <c r="E44" s="10">
        <f t="shared" si="38"/>
        <v>12.634006610548401</v>
      </c>
      <c r="F44" s="7" t="s">
        <v>73</v>
      </c>
      <c r="G44" s="1">
        <v>3</v>
      </c>
      <c r="H44" s="9">
        <f t="shared" si="21"/>
        <v>16.397381049250001</v>
      </c>
      <c r="I44" s="9">
        <f t="shared" si="22"/>
        <v>289.54738104924996</v>
      </c>
      <c r="J44" s="9">
        <f t="shared" si="23"/>
        <v>0.13119356233149884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0.21158329262241643</v>
      </c>
      <c r="P44" s="9">
        <f t="shared" si="26"/>
        <v>2.7758365888962747E-2</v>
      </c>
      <c r="Q44" s="13">
        <f t="shared" si="27"/>
        <v>3.6085875655651571E-3</v>
      </c>
      <c r="R44" s="9">
        <f t="shared" si="28"/>
        <v>1.0021835416666666E-2</v>
      </c>
      <c r="S44" s="14">
        <f t="shared" si="29"/>
        <v>0.36007252319908872</v>
      </c>
      <c r="T44" s="2">
        <v>0.01</v>
      </c>
      <c r="U44" s="15">
        <f t="shared" si="30"/>
        <v>3.6007252319908874E-3</v>
      </c>
      <c r="V44" s="14"/>
      <c r="W44" s="2"/>
      <c r="X44" s="15"/>
      <c r="Y44" s="2">
        <v>0.04</v>
      </c>
      <c r="Z44" s="2">
        <v>0.49</v>
      </c>
      <c r="AA44" s="2">
        <f t="shared" si="31"/>
        <v>1.9599999999999999E-2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1.4999999999999999E-2</v>
      </c>
      <c r="AO44" s="2">
        <v>0.5</v>
      </c>
      <c r="AP44" s="2">
        <f t="shared" si="32"/>
        <v>7.4999999999999997E-3</v>
      </c>
      <c r="AQ44" s="1">
        <f t="shared" si="33"/>
        <v>3.0700725231990886E-2</v>
      </c>
      <c r="AR44" s="9">
        <f t="shared" si="34"/>
        <v>7.7091041666666671</v>
      </c>
      <c r="AS44" s="1">
        <f t="shared" si="35"/>
        <v>0.13</v>
      </c>
      <c r="AT44" s="1">
        <f t="shared" si="36"/>
        <v>19.023054794520583</v>
      </c>
      <c r="AU44" s="1">
        <f t="shared" si="37"/>
        <v>3921.4886522601842</v>
      </c>
    </row>
    <row r="45" spans="1:48" x14ac:dyDescent="0.15">
      <c r="C45" s="7">
        <v>3</v>
      </c>
      <c r="D45" s="8">
        <v>19.192279124516102</v>
      </c>
      <c r="E45" s="10">
        <f t="shared" si="38"/>
        <v>16.397381049250001</v>
      </c>
      <c r="F45" s="7" t="s">
        <v>73</v>
      </c>
      <c r="G45" s="1">
        <v>4</v>
      </c>
      <c r="H45" s="9">
        <f t="shared" si="21"/>
        <v>19.192279124516102</v>
      </c>
      <c r="I45" s="9">
        <f t="shared" si="22"/>
        <v>292.3422791245161</v>
      </c>
      <c r="J45" s="9">
        <f t="shared" si="23"/>
        <v>0.18094009853852852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0.26091596840012032</v>
      </c>
      <c r="P45" s="9">
        <f t="shared" si="26"/>
        <v>4.7210161032593366E-2</v>
      </c>
      <c r="Q45" s="13">
        <f t="shared" si="27"/>
        <v>6.1373209342371381E-3</v>
      </c>
      <c r="R45" s="9">
        <f t="shared" si="28"/>
        <v>1.0021835416666666E-2</v>
      </c>
      <c r="S45" s="14">
        <f t="shared" si="29"/>
        <v>0.61239490363517213</v>
      </c>
      <c r="T45" s="2">
        <v>0.01</v>
      </c>
      <c r="U45" s="15">
        <f t="shared" si="30"/>
        <v>6.1239490363517212E-3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3.3223949036351723E-2</v>
      </c>
      <c r="AR45" s="9">
        <f t="shared" si="34"/>
        <v>7.7091041666666671</v>
      </c>
      <c r="AS45" s="1">
        <f t="shared" si="35"/>
        <v>0.13</v>
      </c>
      <c r="AT45" s="1">
        <f t="shared" si="36"/>
        <v>19.023054794520583</v>
      </c>
      <c r="AU45" s="1">
        <f t="shared" si="37"/>
        <v>4243.7870162611489</v>
      </c>
    </row>
    <row r="46" spans="1:48" x14ac:dyDescent="0.15">
      <c r="C46" s="7">
        <v>4</v>
      </c>
      <c r="D46" s="8">
        <v>20.460526507333299</v>
      </c>
      <c r="E46" s="10">
        <f t="shared" si="38"/>
        <v>19.192279124516102</v>
      </c>
      <c r="F46" s="7" t="s">
        <v>73</v>
      </c>
      <c r="G46" s="1">
        <v>5</v>
      </c>
      <c r="H46" s="9">
        <f t="shared" si="21"/>
        <v>20.460526507333299</v>
      </c>
      <c r="I46" s="9">
        <f t="shared" si="22"/>
        <v>293.61052650733325</v>
      </c>
      <c r="J46" s="9">
        <f t="shared" si="23"/>
        <v>0.20893672872393479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0.20302051699915061</v>
      </c>
      <c r="O46" s="9">
        <f t="shared" si="39"/>
        <v>8.7776332035043064E-2</v>
      </c>
      <c r="P46" s="9">
        <f t="shared" si="26"/>
        <v>1.833969967478782E-2</v>
      </c>
      <c r="Q46" s="13">
        <f t="shared" si="27"/>
        <v>2.3841609577224167E-3</v>
      </c>
      <c r="R46" s="9">
        <f t="shared" si="28"/>
        <v>1.0021835416666666E-2</v>
      </c>
      <c r="S46" s="14">
        <f t="shared" si="29"/>
        <v>0.23789663854960869</v>
      </c>
      <c r="T46" s="2">
        <v>0.01</v>
      </c>
      <c r="U46" s="15">
        <f t="shared" si="30"/>
        <v>2.378966385496087E-3</v>
      </c>
      <c r="V46" s="14"/>
      <c r="W46" s="2"/>
      <c r="X46" s="15"/>
      <c r="Y46" s="2">
        <v>0.05</v>
      </c>
      <c r="Z46" s="2">
        <v>0.49</v>
      </c>
      <c r="AA46" s="2">
        <f t="shared" si="31"/>
        <v>2.4500000000000001E-2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0.02</v>
      </c>
      <c r="AO46" s="2">
        <v>0.5</v>
      </c>
      <c r="AP46" s="2">
        <f t="shared" si="32"/>
        <v>0.01</v>
      </c>
      <c r="AQ46" s="1">
        <f t="shared" si="33"/>
        <v>3.6878966385496093E-2</v>
      </c>
      <c r="AR46" s="9">
        <f t="shared" si="34"/>
        <v>7.7091041666666671</v>
      </c>
      <c r="AS46" s="1">
        <f t="shared" si="35"/>
        <v>0.13</v>
      </c>
      <c r="AT46" s="1">
        <f t="shared" si="36"/>
        <v>19.023054794520583</v>
      </c>
      <c r="AU46" s="1">
        <f t="shared" si="37"/>
        <v>4710.652503971136</v>
      </c>
    </row>
    <row r="47" spans="1:48" x14ac:dyDescent="0.15">
      <c r="C47" s="7">
        <v>5</v>
      </c>
      <c r="D47" s="8">
        <v>25.03639742</v>
      </c>
      <c r="E47" s="10">
        <f t="shared" si="38"/>
        <v>20.460526507333299</v>
      </c>
      <c r="F47" s="7" t="s">
        <v>75</v>
      </c>
      <c r="G47" s="1">
        <v>6</v>
      </c>
      <c r="H47" s="9">
        <f t="shared" si="21"/>
        <v>25.03639742</v>
      </c>
      <c r="I47" s="9">
        <f t="shared" si="22"/>
        <v>298.18639741999999</v>
      </c>
      <c r="J47" s="9">
        <f t="shared" si="23"/>
        <v>0.34755700455143201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0.14652767402692191</v>
      </c>
      <c r="P47" s="9">
        <f t="shared" si="26"/>
        <v>5.0926719468685641E-2</v>
      </c>
      <c r="Q47" s="13">
        <f t="shared" si="27"/>
        <v>6.620473530929134E-3</v>
      </c>
      <c r="R47" s="9">
        <f t="shared" si="28"/>
        <v>1.0021835416666666E-2</v>
      </c>
      <c r="S47" s="14">
        <f t="shared" si="29"/>
        <v>0.66060489477995743</v>
      </c>
      <c r="T47" s="2">
        <v>0.01</v>
      </c>
      <c r="U47" s="15">
        <f t="shared" si="30"/>
        <v>6.6060489477995747E-3</v>
      </c>
      <c r="V47" s="14"/>
      <c r="W47" s="2"/>
      <c r="X47" s="15"/>
      <c r="Y47" s="2">
        <v>0.05</v>
      </c>
      <c r="Z47" s="2">
        <v>0.49</v>
      </c>
      <c r="AA47" s="2">
        <f t="shared" si="31"/>
        <v>2.4500000000000001E-2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0.02</v>
      </c>
      <c r="AO47" s="2">
        <v>0.5</v>
      </c>
      <c r="AP47" s="2">
        <f t="shared" si="32"/>
        <v>0.01</v>
      </c>
      <c r="AQ47" s="1">
        <f t="shared" si="33"/>
        <v>4.1106048947799581E-2</v>
      </c>
      <c r="AR47" s="9">
        <f t="shared" si="34"/>
        <v>7.7091041666666671</v>
      </c>
      <c r="AS47" s="1">
        <f t="shared" si="35"/>
        <v>0.13</v>
      </c>
      <c r="AT47" s="1">
        <f t="shared" si="36"/>
        <v>19.023054794520583</v>
      </c>
      <c r="AU47" s="1">
        <f t="shared" si="37"/>
        <v>5250.5894655568827</v>
      </c>
    </row>
    <row r="48" spans="1:48" x14ac:dyDescent="0.15">
      <c r="C48" s="7">
        <v>6</v>
      </c>
      <c r="D48" s="8">
        <v>27.224902941666699</v>
      </c>
      <c r="E48" s="10">
        <f t="shared" si="38"/>
        <v>25.03639742</v>
      </c>
      <c r="F48" s="7" t="s">
        <v>73</v>
      </c>
      <c r="G48" s="1">
        <v>7</v>
      </c>
      <c r="H48" s="9">
        <f t="shared" si="21"/>
        <v>27.224902941666699</v>
      </c>
      <c r="I48" s="9">
        <f t="shared" si="22"/>
        <v>300.37490294166668</v>
      </c>
      <c r="J48" s="9">
        <f t="shared" si="23"/>
        <v>0.44090890019206436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0.17269199622490294</v>
      </c>
      <c r="P48" s="9">
        <f t="shared" si="26"/>
        <v>7.614143812749409E-2</v>
      </c>
      <c r="Q48" s="13">
        <f t="shared" si="27"/>
        <v>9.8983869565742316E-3</v>
      </c>
      <c r="R48" s="9">
        <f t="shared" si="28"/>
        <v>1.0021835416666666E-2</v>
      </c>
      <c r="S48" s="14">
        <f t="shared" si="29"/>
        <v>0.98768205074620008</v>
      </c>
      <c r="T48" s="2">
        <v>0.01</v>
      </c>
      <c r="U48" s="15">
        <f t="shared" si="30"/>
        <v>9.8768205074620009E-3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4.4376820507462E-2</v>
      </c>
      <c r="AR48" s="9">
        <f t="shared" si="34"/>
        <v>7.7091041666666671</v>
      </c>
      <c r="AS48" s="1">
        <f t="shared" si="35"/>
        <v>0.13</v>
      </c>
      <c r="AT48" s="1">
        <f t="shared" si="36"/>
        <v>19.023054794520583</v>
      </c>
      <c r="AU48" s="1">
        <f t="shared" si="37"/>
        <v>5668.3741744987492</v>
      </c>
    </row>
    <row r="49" spans="1:78" x14ac:dyDescent="0.15">
      <c r="C49" s="7">
        <v>7</v>
      </c>
      <c r="D49" s="8">
        <v>27.3044863432258</v>
      </c>
      <c r="E49" s="10">
        <f t="shared" si="38"/>
        <v>27.224902941666699</v>
      </c>
      <c r="F49" s="7" t="s">
        <v>73</v>
      </c>
      <c r="G49" s="1">
        <v>8</v>
      </c>
      <c r="H49" s="9">
        <f t="shared" si="21"/>
        <v>27.3044863432258</v>
      </c>
      <c r="I49" s="9">
        <f t="shared" si="22"/>
        <v>300.45448634322577</v>
      </c>
      <c r="J49" s="9">
        <f t="shared" si="23"/>
        <v>0.44471088671584341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0.1736415997640755</v>
      </c>
      <c r="P49" s="9">
        <f t="shared" si="26"/>
        <v>7.7220309801839609E-2</v>
      </c>
      <c r="Q49" s="13">
        <f t="shared" si="27"/>
        <v>1.003864027423915E-2</v>
      </c>
      <c r="R49" s="9">
        <f t="shared" si="28"/>
        <v>1.0021835416666666E-2</v>
      </c>
      <c r="S49" s="14">
        <f t="shared" si="29"/>
        <v>1.0016768243414311</v>
      </c>
      <c r="T49" s="2">
        <v>0.01</v>
      </c>
      <c r="U49" s="15">
        <f t="shared" si="30"/>
        <v>1.0016768243414312E-2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4.4516768243414315E-2</v>
      </c>
      <c r="AR49" s="9">
        <f t="shared" si="34"/>
        <v>7.7091041666666671</v>
      </c>
      <c r="AS49" s="1">
        <f t="shared" si="35"/>
        <v>0.13</v>
      </c>
      <c r="AT49" s="1">
        <f t="shared" si="36"/>
        <v>19.023054794520583</v>
      </c>
      <c r="AU49" s="1">
        <f t="shared" si="37"/>
        <v>5686.2500863640053</v>
      </c>
    </row>
    <row r="50" spans="1:78" x14ac:dyDescent="0.15">
      <c r="C50" s="7">
        <v>8</v>
      </c>
      <c r="D50" s="8">
        <v>27.430793249354799</v>
      </c>
      <c r="E50" s="10">
        <f t="shared" si="38"/>
        <v>27.3044863432258</v>
      </c>
      <c r="F50" s="7" t="s">
        <v>73</v>
      </c>
      <c r="G50" s="1">
        <v>9</v>
      </c>
      <c r="H50" s="9">
        <f t="shared" si="21"/>
        <v>27.430793249354799</v>
      </c>
      <c r="I50" s="9">
        <f t="shared" si="22"/>
        <v>300.58079324935477</v>
      </c>
      <c r="J50" s="9">
        <f t="shared" si="23"/>
        <v>0.45080823635955231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0.17351233162890253</v>
      </c>
      <c r="P50" s="9">
        <f t="shared" si="26"/>
        <v>7.8220788208259312E-2</v>
      </c>
      <c r="Q50" s="13">
        <f t="shared" si="27"/>
        <v>1.0168702467073711E-2</v>
      </c>
      <c r="R50" s="9">
        <f t="shared" si="28"/>
        <v>1.0021835416666666E-2</v>
      </c>
      <c r="S50" s="14">
        <f t="shared" si="29"/>
        <v>1.0146547058798032</v>
      </c>
      <c r="T50" s="2">
        <v>0.01</v>
      </c>
      <c r="U50" s="15">
        <f t="shared" si="30"/>
        <v>1.0146547058798033E-2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4.4646547058798038E-2</v>
      </c>
      <c r="AR50" s="9">
        <f t="shared" si="34"/>
        <v>7.7091041666666671</v>
      </c>
      <c r="AS50" s="1">
        <f t="shared" si="35"/>
        <v>0.13</v>
      </c>
      <c r="AT50" s="1">
        <f t="shared" si="36"/>
        <v>19.023054794520583</v>
      </c>
      <c r="AU50" s="1">
        <f t="shared" si="37"/>
        <v>5702.8270938446203</v>
      </c>
    </row>
    <row r="51" spans="1:78" x14ac:dyDescent="0.15">
      <c r="C51" s="7">
        <v>9</v>
      </c>
      <c r="D51" s="8">
        <v>26.135229366000001</v>
      </c>
      <c r="E51" s="10">
        <f t="shared" si="38"/>
        <v>27.430793249354799</v>
      </c>
      <c r="F51" s="7" t="s">
        <v>73</v>
      </c>
      <c r="G51" s="1">
        <v>10</v>
      </c>
      <c r="H51" s="9">
        <f t="shared" si="21"/>
        <v>26.135229366000001</v>
      </c>
      <c r="I51" s="9">
        <f t="shared" si="22"/>
        <v>299.28522936599995</v>
      </c>
      <c r="J51" s="9">
        <f t="shared" si="23"/>
        <v>0.39182534834867289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0.17238258508730989</v>
      </c>
      <c r="P51" s="9">
        <f t="shared" si="26"/>
        <v>6.7543866451079945E-2</v>
      </c>
      <c r="Q51" s="13">
        <f t="shared" si="27"/>
        <v>8.7807026386403936E-3</v>
      </c>
      <c r="R51" s="9">
        <f t="shared" si="28"/>
        <v>1.0021835416666666E-2</v>
      </c>
      <c r="S51" s="14">
        <f t="shared" si="29"/>
        <v>0.87615713824613151</v>
      </c>
      <c r="T51" s="2">
        <v>0.01</v>
      </c>
      <c r="U51" s="15">
        <f t="shared" si="30"/>
        <v>8.7615713824613153E-3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3.5861571382461314E-2</v>
      </c>
      <c r="AR51" s="9">
        <f t="shared" si="34"/>
        <v>7.7091041666666671</v>
      </c>
      <c r="AS51" s="1">
        <f t="shared" si="35"/>
        <v>0.13</v>
      </c>
      <c r="AT51" s="1">
        <f t="shared" si="36"/>
        <v>19.023054794520583</v>
      </c>
      <c r="AU51" s="1">
        <f t="shared" si="37"/>
        <v>4580.6978227993141</v>
      </c>
    </row>
    <row r="52" spans="1:78" x14ac:dyDescent="0.15">
      <c r="C52" s="7">
        <v>10</v>
      </c>
      <c r="D52" s="8">
        <v>22.9833684370968</v>
      </c>
      <c r="E52" s="10">
        <f t="shared" si="38"/>
        <v>26.135229366000001</v>
      </c>
      <c r="F52" s="7" t="s">
        <v>73</v>
      </c>
      <c r="G52" s="1">
        <v>11</v>
      </c>
      <c r="H52" s="9">
        <f t="shared" si="21"/>
        <v>22.9833684370968</v>
      </c>
      <c r="I52" s="9">
        <f t="shared" si="22"/>
        <v>296.13336843709681</v>
      </c>
      <c r="J52" s="9">
        <f t="shared" si="23"/>
        <v>0.27714752254617486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9.9596782704418449E-2</v>
      </c>
      <c r="O52" s="9">
        <f t="shared" si="39"/>
        <v>8.2332977598478144E-2</v>
      </c>
      <c r="P52" s="9">
        <f t="shared" si="26"/>
        <v>2.2818380765267932E-2</v>
      </c>
      <c r="Q52" s="13">
        <f t="shared" si="27"/>
        <v>2.9663894994848314E-3</v>
      </c>
      <c r="R52" s="9">
        <f t="shared" si="28"/>
        <v>1.0021835416666666E-2</v>
      </c>
      <c r="S52" s="14">
        <f t="shared" si="29"/>
        <v>0.29599263769105816</v>
      </c>
      <c r="T52" s="2">
        <v>0.01</v>
      </c>
      <c r="U52" s="15">
        <f t="shared" si="30"/>
        <v>2.9599263769105816E-3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3.005992637691058E-2</v>
      </c>
      <c r="AR52" s="9">
        <f t="shared" si="34"/>
        <v>7.7091041666666671</v>
      </c>
      <c r="AS52" s="1">
        <f t="shared" si="35"/>
        <v>0.13</v>
      </c>
      <c r="AT52" s="1">
        <f t="shared" si="36"/>
        <v>19.023054794520583</v>
      </c>
      <c r="AU52" s="1">
        <f t="shared" si="37"/>
        <v>3839.63763996031</v>
      </c>
    </row>
    <row r="53" spans="1:78" x14ac:dyDescent="0.15">
      <c r="C53" s="7">
        <v>11</v>
      </c>
      <c r="D53" s="8">
        <v>18.5804629593333</v>
      </c>
      <c r="E53" s="10">
        <f t="shared" si="38"/>
        <v>22.9833684370968</v>
      </c>
      <c r="F53" s="7" t="s">
        <v>75</v>
      </c>
      <c r="G53" s="1">
        <v>12</v>
      </c>
      <c r="H53" s="9">
        <f t="shared" si="21"/>
        <v>18.5804629593333</v>
      </c>
      <c r="I53" s="9">
        <f t="shared" si="22"/>
        <v>291.73046295933329</v>
      </c>
      <c r="J53" s="9">
        <f t="shared" si="23"/>
        <v>0.16873282200775377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0.13660563849987689</v>
      </c>
      <c r="P53" s="9">
        <f t="shared" si="26"/>
        <v>2.3049854886255283E-2</v>
      </c>
      <c r="Q53" s="13">
        <f t="shared" si="27"/>
        <v>2.9964811352131866E-3</v>
      </c>
      <c r="R53" s="9">
        <f t="shared" si="28"/>
        <v>1.0021835416666666E-2</v>
      </c>
      <c r="S53" s="14">
        <f t="shared" si="29"/>
        <v>0.29899524494584423</v>
      </c>
      <c r="T53" s="2">
        <v>0.01</v>
      </c>
      <c r="U53" s="15">
        <f t="shared" si="30"/>
        <v>2.9899524494584424E-3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1.7789952449458444E-2</v>
      </c>
      <c r="AR53" s="9">
        <f t="shared" si="34"/>
        <v>7.7091041666666671</v>
      </c>
      <c r="AS53" s="1">
        <f t="shared" si="35"/>
        <v>0.13</v>
      </c>
      <c r="AT53" s="1">
        <f t="shared" si="36"/>
        <v>19.023054794520583</v>
      </c>
      <c r="AU53" s="1">
        <f t="shared" si="37"/>
        <v>2272.3598914238269</v>
      </c>
      <c r="AV53" s="1">
        <f>SUM(AU42:AU53)</f>
        <v>49983.796739266807</v>
      </c>
    </row>
    <row r="54" spans="1:78" x14ac:dyDescent="0.15">
      <c r="C54" s="7">
        <v>12</v>
      </c>
      <c r="D54" s="8">
        <v>11.6573120227097</v>
      </c>
      <c r="E54" s="10">
        <f t="shared" si="38"/>
        <v>18.5804629593333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13.635144533580601</v>
      </c>
      <c r="E58" s="7"/>
      <c r="F58" s="7"/>
      <c r="G58" s="1">
        <v>1</v>
      </c>
      <c r="H58" s="9">
        <f t="shared" ref="H58:H69" si="40">E59</f>
        <v>13.635144533580601</v>
      </c>
      <c r="I58" s="9">
        <f t="shared" ref="I58:I69" si="41">H58+273.15</f>
        <v>286.78514453358059</v>
      </c>
      <c r="J58" s="9">
        <f t="shared" ref="J58:J69" si="42">EXP(($C$16*(I58-$C$14))/($C$17*I58*$C$14))</f>
        <v>9.4896015958004135E-2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0.26216779984693861</v>
      </c>
      <c r="Q58" s="13">
        <f t="shared" ref="Q58:Q69" si="46">P58*$B$60</f>
        <v>0.11797550993112238</v>
      </c>
      <c r="R58" s="9">
        <f t="shared" ref="R58:R69" si="47">L58*$B$60</f>
        <v>1.2432082499999997</v>
      </c>
      <c r="S58" s="14">
        <f t="shared" ref="S58:S69" si="48">Q58/R58</f>
        <v>9.4896015958004148E-2</v>
      </c>
      <c r="T58" s="2">
        <v>0.27</v>
      </c>
      <c r="U58" s="15">
        <f t="shared" ref="U58:U69" si="49">S58*T58</f>
        <v>2.5621924308661122E-2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0.23412501017906134</v>
      </c>
      <c r="AC58" s="9">
        <f t="shared" ref="AC58:AC69" si="51">$B$58/12</f>
        <v>10.232166666666666</v>
      </c>
      <c r="AD58" s="1">
        <f t="shared" ref="AD58:AD69" si="52">$B$60</f>
        <v>0.45</v>
      </c>
      <c r="AE58" s="16">
        <f t="shared" ref="AE58:AE69" si="53">$E$7/12</f>
        <v>443.15437231853753</v>
      </c>
      <c r="AF58" s="1">
        <f t="shared" ref="AF58:AF69" si="54">AE58*10000*AC58*AB58</f>
        <v>10616233.286411401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12.634006610548401</v>
      </c>
      <c r="E59" s="10">
        <f t="shared" ref="E59:E70" si="55">D58</f>
        <v>13.635144533580601</v>
      </c>
      <c r="F59" s="7" t="s">
        <v>73</v>
      </c>
      <c r="G59" s="1">
        <v>2</v>
      </c>
      <c r="H59" s="9">
        <f t="shared" si="40"/>
        <v>12.634006610548401</v>
      </c>
      <c r="I59" s="9">
        <f t="shared" si="41"/>
        <v>285.78400661054837</v>
      </c>
      <c r="J59" s="9">
        <f t="shared" si="42"/>
        <v>8.4254774359335427E-2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5.2632022001530601</v>
      </c>
      <c r="P59" s="9">
        <f t="shared" si="45"/>
        <v>0.44344991378145387</v>
      </c>
      <c r="Q59" s="13">
        <f t="shared" si="46"/>
        <v>0.19955246120165424</v>
      </c>
      <c r="R59" s="9">
        <f t="shared" si="47"/>
        <v>1.2432082499999997</v>
      </c>
      <c r="S59" s="14">
        <f t="shared" si="48"/>
        <v>0.16051410630652932</v>
      </c>
      <c r="T59" s="2">
        <v>0.27</v>
      </c>
      <c r="U59" s="15">
        <f t="shared" si="49"/>
        <v>4.3338808702762917E-2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0.23946665082388305</v>
      </c>
      <c r="AC59" s="9">
        <f t="shared" si="51"/>
        <v>10.232166666666666</v>
      </c>
      <c r="AD59" s="1">
        <f t="shared" si="52"/>
        <v>0.45</v>
      </c>
      <c r="AE59" s="16">
        <f t="shared" si="53"/>
        <v>443.15437231853753</v>
      </c>
      <c r="AF59" s="1">
        <f t="shared" si="54"/>
        <v>10858446.210072283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0.45</v>
      </c>
      <c r="C60" s="7">
        <v>2</v>
      </c>
      <c r="D60" s="8">
        <v>16.397381049250001</v>
      </c>
      <c r="E60" s="10">
        <f t="shared" si="55"/>
        <v>12.634006610548401</v>
      </c>
      <c r="F60" s="7" t="s">
        <v>73</v>
      </c>
      <c r="G60" s="1">
        <v>3</v>
      </c>
      <c r="H60" s="9">
        <f t="shared" si="40"/>
        <v>16.397381049250001</v>
      </c>
      <c r="I60" s="9">
        <f t="shared" si="41"/>
        <v>289.54738104924996</v>
      </c>
      <c r="J60" s="9">
        <f t="shared" si="42"/>
        <v>0.13119356233149884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7.5824372863716052</v>
      </c>
      <c r="P60" s="9">
        <f t="shared" si="45"/>
        <v>0.99476695875427412</v>
      </c>
      <c r="Q60" s="13">
        <f t="shared" si="46"/>
        <v>0.44764513143942336</v>
      </c>
      <c r="R60" s="9">
        <f t="shared" si="47"/>
        <v>1.2432082499999997</v>
      </c>
      <c r="S60" s="14">
        <f t="shared" si="48"/>
        <v>0.36007252319908872</v>
      </c>
      <c r="T60" s="2">
        <v>0.27</v>
      </c>
      <c r="U60" s="15">
        <f t="shared" si="49"/>
        <v>9.7219581263753962E-2</v>
      </c>
      <c r="V60" s="2">
        <v>220.1</v>
      </c>
      <c r="W60" s="2">
        <v>12.1</v>
      </c>
      <c r="X60" s="2">
        <v>4.5</v>
      </c>
      <c r="Y60" s="2">
        <v>1.5</v>
      </c>
      <c r="Z60" s="2">
        <v>6.8</v>
      </c>
      <c r="AA60" s="2">
        <v>30.2</v>
      </c>
      <c r="AB60" s="1">
        <f t="shared" si="50"/>
        <v>0.30451170375102182</v>
      </c>
      <c r="AC60" s="9">
        <f t="shared" si="51"/>
        <v>10.232166666666666</v>
      </c>
      <c r="AD60" s="1">
        <f t="shared" si="52"/>
        <v>0.45</v>
      </c>
      <c r="AE60" s="16">
        <f t="shared" si="53"/>
        <v>443.15437231853753</v>
      </c>
      <c r="AF60" s="1">
        <f t="shared" si="54"/>
        <v>13807868.211050967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19.192279124516102</v>
      </c>
      <c r="E61" s="10">
        <f t="shared" si="55"/>
        <v>16.397381049250001</v>
      </c>
      <c r="F61" s="7" t="s">
        <v>73</v>
      </c>
      <c r="G61" s="1">
        <v>4</v>
      </c>
      <c r="H61" s="9">
        <f t="shared" si="40"/>
        <v>19.192279124516102</v>
      </c>
      <c r="I61" s="9">
        <f t="shared" si="41"/>
        <v>292.3422791245161</v>
      </c>
      <c r="J61" s="9">
        <f t="shared" si="42"/>
        <v>0.18094009853852852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9.350355327617331</v>
      </c>
      <c r="P61" s="9">
        <f t="shared" si="45"/>
        <v>1.6918542143493349</v>
      </c>
      <c r="Q61" s="13">
        <f t="shared" si="46"/>
        <v>0.76133439645720069</v>
      </c>
      <c r="R61" s="9">
        <f t="shared" si="47"/>
        <v>1.2432082499999997</v>
      </c>
      <c r="S61" s="14">
        <f t="shared" si="48"/>
        <v>0.61239490363517202</v>
      </c>
      <c r="T61" s="2">
        <v>0.27</v>
      </c>
      <c r="U61" s="15">
        <f t="shared" si="49"/>
        <v>0.16534662398149647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0.32505200713042121</v>
      </c>
      <c r="AC61" s="9">
        <f t="shared" si="51"/>
        <v>10.232166666666666</v>
      </c>
      <c r="AD61" s="1">
        <f t="shared" si="52"/>
        <v>0.45</v>
      </c>
      <c r="AE61" s="16">
        <f t="shared" si="53"/>
        <v>443.15437231853753</v>
      </c>
      <c r="AF61" s="1">
        <f t="shared" si="54"/>
        <v>14739253.765642479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20.460526507333299</v>
      </c>
      <c r="E62" s="10">
        <f t="shared" si="55"/>
        <v>19.192279124516102</v>
      </c>
      <c r="F62" s="7" t="s">
        <v>73</v>
      </c>
      <c r="G62" s="1">
        <v>5</v>
      </c>
      <c r="H62" s="9">
        <f t="shared" si="40"/>
        <v>20.460526507333299</v>
      </c>
      <c r="I62" s="9">
        <f t="shared" si="41"/>
        <v>293.61052650733325</v>
      </c>
      <c r="J62" s="9">
        <f t="shared" si="42"/>
        <v>0.20893672872393479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7.2755760576045967</v>
      </c>
      <c r="O62" s="9">
        <f t="shared" si="56"/>
        <v>3.1456100556633997</v>
      </c>
      <c r="P62" s="9">
        <f t="shared" si="45"/>
        <v>0.65723347487142514</v>
      </c>
      <c r="Q62" s="13">
        <f t="shared" si="46"/>
        <v>0.29575506369214133</v>
      </c>
      <c r="R62" s="9">
        <f t="shared" si="47"/>
        <v>1.2432082499999997</v>
      </c>
      <c r="S62" s="14">
        <f t="shared" si="48"/>
        <v>0.23789663854960857</v>
      </c>
      <c r="T62" s="2">
        <v>0.27</v>
      </c>
      <c r="U62" s="15">
        <f t="shared" si="49"/>
        <v>6.4232092408394323E-2</v>
      </c>
      <c r="V62" s="2">
        <v>229.1</v>
      </c>
      <c r="W62" s="2">
        <v>15.1</v>
      </c>
      <c r="X62" s="2">
        <v>6</v>
      </c>
      <c r="Y62" s="2">
        <v>3</v>
      </c>
      <c r="Z62" s="2">
        <v>7</v>
      </c>
      <c r="AA62" s="2">
        <v>30.2</v>
      </c>
      <c r="AB62" s="1">
        <f t="shared" si="50"/>
        <v>0.30976597586113086</v>
      </c>
      <c r="AC62" s="9">
        <f t="shared" si="51"/>
        <v>10.232166666666666</v>
      </c>
      <c r="AD62" s="1">
        <f t="shared" si="52"/>
        <v>0.45</v>
      </c>
      <c r="AE62" s="16">
        <f t="shared" si="53"/>
        <v>443.15437231853753</v>
      </c>
      <c r="AF62" s="1">
        <f t="shared" si="54"/>
        <v>14046119.470190438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25.03639742</v>
      </c>
      <c r="E63" s="10">
        <f t="shared" si="55"/>
        <v>20.460526507333299</v>
      </c>
      <c r="F63" s="7" t="s">
        <v>75</v>
      </c>
      <c r="G63" s="1">
        <v>6</v>
      </c>
      <c r="H63" s="9">
        <f t="shared" si="40"/>
        <v>25.03639742</v>
      </c>
      <c r="I63" s="9">
        <f t="shared" si="41"/>
        <v>298.18639741999999</v>
      </c>
      <c r="J63" s="9">
        <f t="shared" si="42"/>
        <v>0.34755700455143201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5.2510615807919736</v>
      </c>
      <c r="P63" s="9">
        <f t="shared" si="45"/>
        <v>1.8250432337351659</v>
      </c>
      <c r="Q63" s="13">
        <f t="shared" si="46"/>
        <v>0.82126945518082461</v>
      </c>
      <c r="R63" s="9">
        <f t="shared" si="47"/>
        <v>1.2432082499999997</v>
      </c>
      <c r="S63" s="14">
        <f t="shared" si="48"/>
        <v>0.66060489477995732</v>
      </c>
      <c r="T63" s="2">
        <v>0.27</v>
      </c>
      <c r="U63" s="15">
        <f t="shared" si="49"/>
        <v>0.17836332159058849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0.34417654145956245</v>
      </c>
      <c r="AC63" s="9">
        <f t="shared" si="51"/>
        <v>10.232166666666666</v>
      </c>
      <c r="AD63" s="1">
        <f t="shared" si="52"/>
        <v>0.45</v>
      </c>
      <c r="AE63" s="16">
        <f t="shared" si="53"/>
        <v>443.15437231853753</v>
      </c>
      <c r="AF63" s="1">
        <f t="shared" si="54"/>
        <v>15606442.272230763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27.224902941666699</v>
      </c>
      <c r="E64" s="10">
        <f t="shared" si="55"/>
        <v>25.03639742</v>
      </c>
      <c r="F64" s="7" t="s">
        <v>73</v>
      </c>
      <c r="G64" s="1">
        <v>7</v>
      </c>
      <c r="H64" s="9">
        <f t="shared" si="40"/>
        <v>27.224902941666699</v>
      </c>
      <c r="I64" s="9">
        <f t="shared" si="41"/>
        <v>300.37490294166668</v>
      </c>
      <c r="J64" s="9">
        <f t="shared" si="42"/>
        <v>0.44090890019206436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6.1887033470568085</v>
      </c>
      <c r="P64" s="9">
        <f t="shared" si="45"/>
        <v>2.7286543863657649</v>
      </c>
      <c r="Q64" s="13">
        <f t="shared" si="46"/>
        <v>1.2278944738645943</v>
      </c>
      <c r="R64" s="9">
        <f t="shared" si="47"/>
        <v>1.2432082499999997</v>
      </c>
      <c r="S64" s="14">
        <f t="shared" si="48"/>
        <v>0.98768205074620008</v>
      </c>
      <c r="T64" s="2">
        <v>0.27</v>
      </c>
      <c r="U64" s="15">
        <f t="shared" si="49"/>
        <v>0.26667415370147401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0.37080225734099442</v>
      </c>
      <c r="AC64" s="9">
        <f t="shared" si="51"/>
        <v>10.232166666666666</v>
      </c>
      <c r="AD64" s="1">
        <f t="shared" si="52"/>
        <v>0.45</v>
      </c>
      <c r="AE64" s="16">
        <f t="shared" si="53"/>
        <v>443.15437231853753</v>
      </c>
      <c r="AF64" s="1">
        <f t="shared" si="54"/>
        <v>16813766.560220353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27.3044863432258</v>
      </c>
      <c r="E65" s="10">
        <f t="shared" si="55"/>
        <v>27.224902941666699</v>
      </c>
      <c r="F65" s="7" t="s">
        <v>73</v>
      </c>
      <c r="G65" s="1">
        <v>8</v>
      </c>
      <c r="H65" s="9">
        <f t="shared" si="40"/>
        <v>27.3044863432258</v>
      </c>
      <c r="I65" s="9">
        <f t="shared" si="41"/>
        <v>300.45448634322577</v>
      </c>
      <c r="J65" s="9">
        <f t="shared" si="42"/>
        <v>0.44471088671584341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6.222733960691043</v>
      </c>
      <c r="P65" s="9">
        <f t="shared" si="45"/>
        <v>2.767317537455706</v>
      </c>
      <c r="Q65" s="13">
        <f t="shared" si="46"/>
        <v>1.2452928918550676</v>
      </c>
      <c r="R65" s="9">
        <f t="shared" si="47"/>
        <v>1.2432082499999997</v>
      </c>
      <c r="S65" s="14">
        <f t="shared" si="48"/>
        <v>1.0016768243414311</v>
      </c>
      <c r="T65" s="2">
        <v>0.27</v>
      </c>
      <c r="U65" s="15">
        <f t="shared" si="49"/>
        <v>0.27045274257218643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0.37194150188551423</v>
      </c>
      <c r="AC65" s="9">
        <f t="shared" si="51"/>
        <v>10.232166666666666</v>
      </c>
      <c r="AD65" s="1">
        <f t="shared" si="52"/>
        <v>0.45</v>
      </c>
      <c r="AE65" s="16">
        <f t="shared" si="53"/>
        <v>443.15437231853753</v>
      </c>
      <c r="AF65" s="1">
        <f t="shared" si="54"/>
        <v>16865424.79974651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27.430793249354799</v>
      </c>
      <c r="E66" s="10">
        <f t="shared" si="55"/>
        <v>27.3044863432258</v>
      </c>
      <c r="F66" s="7" t="s">
        <v>73</v>
      </c>
      <c r="G66" s="1">
        <v>9</v>
      </c>
      <c r="H66" s="9">
        <f t="shared" si="40"/>
        <v>27.430793249354799</v>
      </c>
      <c r="I66" s="9">
        <f t="shared" si="41"/>
        <v>300.58079324935477</v>
      </c>
      <c r="J66" s="9">
        <f t="shared" si="42"/>
        <v>0.45080823635955231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6.2181014232353364</v>
      </c>
      <c r="P66" s="9">
        <f t="shared" si="45"/>
        <v>2.803171336113544</v>
      </c>
      <c r="Q66" s="13">
        <f t="shared" si="46"/>
        <v>1.2614271012510949</v>
      </c>
      <c r="R66" s="9">
        <f t="shared" si="47"/>
        <v>1.2432082499999997</v>
      </c>
      <c r="S66" s="14">
        <f t="shared" si="48"/>
        <v>1.0146547058798034</v>
      </c>
      <c r="T66" s="2">
        <v>0.27</v>
      </c>
      <c r="U66" s="15">
        <f t="shared" si="49"/>
        <v>0.27395677058754697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0.37299796633214544</v>
      </c>
      <c r="AC66" s="9">
        <f t="shared" si="51"/>
        <v>10.232166666666666</v>
      </c>
      <c r="AD66" s="1">
        <f t="shared" si="52"/>
        <v>0.45</v>
      </c>
      <c r="AE66" s="16">
        <f t="shared" si="53"/>
        <v>443.15437231853753</v>
      </c>
      <c r="AF66" s="1">
        <f t="shared" si="54"/>
        <v>16913329.434179448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26.135229366000001</v>
      </c>
      <c r="E67" s="10">
        <f t="shared" si="55"/>
        <v>27.430793249354799</v>
      </c>
      <c r="F67" s="7" t="s">
        <v>73</v>
      </c>
      <c r="G67" s="1">
        <v>10</v>
      </c>
      <c r="H67" s="9">
        <f t="shared" si="40"/>
        <v>26.135229366000001</v>
      </c>
      <c r="I67" s="9">
        <f t="shared" si="41"/>
        <v>299.28522936599995</v>
      </c>
      <c r="J67" s="9">
        <f t="shared" si="42"/>
        <v>0.39182534834867289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6.1776150871217927</v>
      </c>
      <c r="P67" s="9">
        <f t="shared" si="45"/>
        <v>2.4205461834755138</v>
      </c>
      <c r="Q67" s="13">
        <f t="shared" si="46"/>
        <v>1.0892457825639812</v>
      </c>
      <c r="R67" s="9">
        <f t="shared" si="47"/>
        <v>1.2432082499999997</v>
      </c>
      <c r="S67" s="14">
        <f t="shared" si="48"/>
        <v>0.87615713824613173</v>
      </c>
      <c r="T67" s="2">
        <v>0.27</v>
      </c>
      <c r="U67" s="15">
        <f t="shared" si="49"/>
        <v>0.23656242732645558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0.34652357183892635</v>
      </c>
      <c r="AC67" s="9">
        <f t="shared" si="51"/>
        <v>10.232166666666666</v>
      </c>
      <c r="AD67" s="1">
        <f t="shared" si="52"/>
        <v>0.45</v>
      </c>
      <c r="AE67" s="16">
        <f t="shared" si="53"/>
        <v>443.15437231853753</v>
      </c>
      <c r="AF67" s="1">
        <f t="shared" si="54"/>
        <v>15712866.707700366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22.9833684370968</v>
      </c>
      <c r="E68" s="10">
        <f t="shared" si="55"/>
        <v>26.135229366000001</v>
      </c>
      <c r="F68" s="7" t="s">
        <v>73</v>
      </c>
      <c r="G68" s="1">
        <v>11</v>
      </c>
      <c r="H68" s="9">
        <f t="shared" si="40"/>
        <v>22.9833684370968</v>
      </c>
      <c r="I68" s="9">
        <f t="shared" si="41"/>
        <v>296.13336843709681</v>
      </c>
      <c r="J68" s="9">
        <f t="shared" si="42"/>
        <v>0.27714752254617486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3.5692154584639648</v>
      </c>
      <c r="O68" s="9">
        <f t="shared" si="56"/>
        <v>2.9505384451823127</v>
      </c>
      <c r="P68" s="9">
        <f t="shared" si="45"/>
        <v>0.8177344202595207</v>
      </c>
      <c r="Q68" s="13">
        <f t="shared" si="46"/>
        <v>0.36798048911678433</v>
      </c>
      <c r="R68" s="9">
        <f t="shared" si="47"/>
        <v>1.2432082499999997</v>
      </c>
      <c r="S68" s="14">
        <f t="shared" si="48"/>
        <v>0.29599263769105816</v>
      </c>
      <c r="T68" s="2">
        <v>0.27</v>
      </c>
      <c r="U68" s="15">
        <f t="shared" si="49"/>
        <v>7.9918012176585701E-2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0.29929528067124062</v>
      </c>
      <c r="AC68" s="9">
        <f t="shared" si="51"/>
        <v>10.232166666666666</v>
      </c>
      <c r="AD68" s="1">
        <f t="shared" si="52"/>
        <v>0.45</v>
      </c>
      <c r="AE68" s="16">
        <f t="shared" si="53"/>
        <v>443.15437231853753</v>
      </c>
      <c r="AF68" s="1">
        <f t="shared" si="54"/>
        <v>13571333.189469021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18.5804629593333</v>
      </c>
      <c r="E69" s="10">
        <f t="shared" si="55"/>
        <v>22.9833684370968</v>
      </c>
      <c r="F69" s="7" t="s">
        <v>75</v>
      </c>
      <c r="G69" s="1">
        <v>12</v>
      </c>
      <c r="H69" s="9">
        <f t="shared" si="40"/>
        <v>18.5804629593333</v>
      </c>
      <c r="I69" s="9">
        <f t="shared" si="41"/>
        <v>291.73046295933329</v>
      </c>
      <c r="J69" s="9">
        <f t="shared" si="42"/>
        <v>0.16873282200775377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4.8954890249227905</v>
      </c>
      <c r="P69" s="9">
        <f t="shared" si="45"/>
        <v>0.82602967828320928</v>
      </c>
      <c r="Q69" s="13">
        <f t="shared" si="46"/>
        <v>0.3717133552274442</v>
      </c>
      <c r="R69" s="9">
        <f t="shared" si="47"/>
        <v>1.2432082499999997</v>
      </c>
      <c r="S69" s="14">
        <f t="shared" si="48"/>
        <v>0.29899524494584417</v>
      </c>
      <c r="T69" s="2">
        <v>0.27</v>
      </c>
      <c r="U69" s="15">
        <f t="shared" si="49"/>
        <v>8.0728716135377937E-2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0.25073970791481648</v>
      </c>
      <c r="AC69" s="9">
        <f t="shared" si="51"/>
        <v>10.232166666666666</v>
      </c>
      <c r="AD69" s="1">
        <f t="shared" si="52"/>
        <v>0.45</v>
      </c>
      <c r="AE69" s="16">
        <f t="shared" si="53"/>
        <v>443.15437231853753</v>
      </c>
      <c r="AF69" s="1">
        <f t="shared" si="54"/>
        <v>11369615.024701925</v>
      </c>
      <c r="AG69" s="1">
        <f>SUM(AF58:AF69)</f>
        <v>170920698.93161595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11.6573120227097</v>
      </c>
      <c r="E70" s="10">
        <f t="shared" si="55"/>
        <v>18.5804629593333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13.635144533580601</v>
      </c>
      <c r="E74" s="7"/>
      <c r="F74" s="7"/>
      <c r="G74" s="1">
        <v>1</v>
      </c>
      <c r="H74" s="9">
        <f t="shared" ref="H74:H85" si="57">E75</f>
        <v>13.635144533580601</v>
      </c>
      <c r="I74" s="9">
        <f t="shared" ref="I74:I85" si="58">H74+273.15</f>
        <v>286.78514453358059</v>
      </c>
      <c r="J74" s="9">
        <f t="shared" ref="J74:J85" si="59">EXP(($C$16*(I74-$C$14))/($C$17*I74*$C$14))</f>
        <v>9.4896015958004135E-2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4.9461701437630914E-2</v>
      </c>
      <c r="Q74" s="13">
        <f t="shared" ref="Q74:Q85" si="63">P74*$B$76</f>
        <v>1.2860042373784039E-2</v>
      </c>
      <c r="R74" s="9">
        <f t="shared" ref="R74:R85" si="64">L74*$B$76</f>
        <v>0.1355172</v>
      </c>
      <c r="S74" s="14">
        <f t="shared" ref="S74:S85" si="65">Q74/R74</f>
        <v>9.4896015958004135E-2</v>
      </c>
      <c r="T74" s="2">
        <v>0.01</v>
      </c>
      <c r="U74" s="15">
        <f t="shared" ref="U74:U85" si="66">S74*T74</f>
        <v>9.4896015958004134E-4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6.4389601595800415E-3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0.01</v>
      </c>
      <c r="AX74" s="1">
        <f t="shared" ref="AX74:AX85" si="73">AW74*10000*AV74*0.67*AU74*AT74</f>
        <v>5.8463520066435324</v>
      </c>
    </row>
    <row r="75" spans="1:78" x14ac:dyDescent="0.15">
      <c r="A75" s="1" t="s">
        <v>74</v>
      </c>
      <c r="B75" s="1">
        <v>1</v>
      </c>
      <c r="C75" s="7">
        <v>1</v>
      </c>
      <c r="D75" s="8">
        <v>12.634006610548401</v>
      </c>
      <c r="E75" s="10">
        <f t="shared" ref="E75:E86" si="74">D74</f>
        <v>13.635144533580601</v>
      </c>
      <c r="F75" s="7" t="s">
        <v>73</v>
      </c>
      <c r="G75" s="1">
        <v>2</v>
      </c>
      <c r="H75" s="9">
        <f t="shared" si="57"/>
        <v>12.634006610548401</v>
      </c>
      <c r="I75" s="9">
        <f t="shared" si="58"/>
        <v>285.78400661054837</v>
      </c>
      <c r="J75" s="9">
        <f t="shared" si="59"/>
        <v>8.4254774359335427E-2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0.99297829856236908</v>
      </c>
      <c r="P75" s="9">
        <f t="shared" si="62"/>
        <v>8.3663162489089213E-2</v>
      </c>
      <c r="Q75" s="13">
        <f t="shared" si="63"/>
        <v>2.1752422247163197E-2</v>
      </c>
      <c r="R75" s="9">
        <f t="shared" si="64"/>
        <v>0.1355172</v>
      </c>
      <c r="S75" s="14">
        <f t="shared" si="65"/>
        <v>0.16051410630652932</v>
      </c>
      <c r="T75" s="2">
        <v>0.01</v>
      </c>
      <c r="U75" s="15">
        <f t="shared" si="66"/>
        <v>1.6051410630652933E-3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7.0951410630652936E-3</v>
      </c>
      <c r="AU75" s="9">
        <f t="shared" si="70"/>
        <v>52.122000000000007</v>
      </c>
      <c r="AV75" s="1">
        <f t="shared" si="71"/>
        <v>0.26</v>
      </c>
      <c r="AW75" s="1">
        <f t="shared" si="72"/>
        <v>0.01</v>
      </c>
      <c r="AX75" s="1">
        <f t="shared" si="73"/>
        <v>6.4421414581599361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16.397381049250001</v>
      </c>
      <c r="E76" s="10">
        <f t="shared" si="74"/>
        <v>12.634006610548401</v>
      </c>
      <c r="F76" s="7" t="s">
        <v>73</v>
      </c>
      <c r="G76" s="1">
        <v>3</v>
      </c>
      <c r="H76" s="9">
        <f t="shared" si="57"/>
        <v>16.397381049250001</v>
      </c>
      <c r="I76" s="9">
        <f t="shared" si="58"/>
        <v>289.54738104924996</v>
      </c>
      <c r="J76" s="9">
        <f t="shared" si="59"/>
        <v>0.13119356233149884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1.4305351360732799</v>
      </c>
      <c r="P76" s="9">
        <f t="shared" si="62"/>
        <v>0.18767700054182901</v>
      </c>
      <c r="Q76" s="13">
        <f t="shared" si="63"/>
        <v>4.8796020140875543E-2</v>
      </c>
      <c r="R76" s="9">
        <f t="shared" si="64"/>
        <v>0.1355172</v>
      </c>
      <c r="S76" s="14">
        <f t="shared" si="65"/>
        <v>0.36007252319908867</v>
      </c>
      <c r="T76" s="2">
        <v>0.01</v>
      </c>
      <c r="U76" s="15">
        <f t="shared" si="66"/>
        <v>3.6007252319908869E-3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5.0000000000000001E-3</v>
      </c>
      <c r="AF76" s="2">
        <v>0.49</v>
      </c>
      <c r="AG76" s="15">
        <f t="shared" si="67"/>
        <v>2.4499999999999999E-3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1.4999999999999999E-2</v>
      </c>
      <c r="AR76" s="2">
        <v>0.5</v>
      </c>
      <c r="AS76" s="2">
        <f t="shared" si="68"/>
        <v>7.4999999999999997E-3</v>
      </c>
      <c r="AT76" s="1">
        <f t="shared" si="69"/>
        <v>1.3550725231990888E-2</v>
      </c>
      <c r="AU76" s="9">
        <f t="shared" si="70"/>
        <v>52.122000000000007</v>
      </c>
      <c r="AV76" s="1">
        <f t="shared" si="71"/>
        <v>0.26</v>
      </c>
      <c r="AW76" s="1">
        <f t="shared" si="72"/>
        <v>0.01</v>
      </c>
      <c r="AX76" s="1">
        <f t="shared" si="73"/>
        <v>12.303587487438666</v>
      </c>
    </row>
    <row r="77" spans="1:78" x14ac:dyDescent="0.15">
      <c r="C77" s="7">
        <v>3</v>
      </c>
      <c r="D77" s="8">
        <v>19.192279124516102</v>
      </c>
      <c r="E77" s="10">
        <f t="shared" si="74"/>
        <v>16.397381049250001</v>
      </c>
      <c r="F77" s="7" t="s">
        <v>73</v>
      </c>
      <c r="G77" s="1">
        <v>4</v>
      </c>
      <c r="H77" s="9">
        <f t="shared" si="57"/>
        <v>19.192279124516102</v>
      </c>
      <c r="I77" s="9">
        <f t="shared" si="58"/>
        <v>292.3422791245161</v>
      </c>
      <c r="J77" s="9">
        <f t="shared" si="59"/>
        <v>0.18094009853852852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1.764078135531451</v>
      </c>
      <c r="P77" s="9">
        <f t="shared" si="62"/>
        <v>0.31919247167272441</v>
      </c>
      <c r="Q77" s="13">
        <f t="shared" si="63"/>
        <v>8.2990042634908348E-2</v>
      </c>
      <c r="R77" s="9">
        <f t="shared" si="64"/>
        <v>0.1355172</v>
      </c>
      <c r="S77" s="14">
        <f t="shared" si="65"/>
        <v>0.61239490363517213</v>
      </c>
      <c r="T77" s="2">
        <v>0.01</v>
      </c>
      <c r="U77" s="15">
        <f t="shared" si="66"/>
        <v>6.1239490363517212E-3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5.0000000000000001E-3</v>
      </c>
      <c r="AF77" s="2">
        <v>0.49</v>
      </c>
      <c r="AG77" s="15">
        <f t="shared" si="67"/>
        <v>2.4499999999999999E-3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1.6073949036351721E-2</v>
      </c>
      <c r="AU77" s="9">
        <f t="shared" si="70"/>
        <v>52.122000000000007</v>
      </c>
      <c r="AV77" s="1">
        <f t="shared" si="71"/>
        <v>0.26</v>
      </c>
      <c r="AW77" s="1">
        <f t="shared" si="72"/>
        <v>0.01</v>
      </c>
      <c r="AX77" s="1">
        <f t="shared" si="73"/>
        <v>14.594586994538863</v>
      </c>
    </row>
    <row r="78" spans="1:78" x14ac:dyDescent="0.15">
      <c r="C78" s="7">
        <v>4</v>
      </c>
      <c r="D78" s="8">
        <v>20.460526507333299</v>
      </c>
      <c r="E78" s="10">
        <f t="shared" si="74"/>
        <v>19.192279124516102</v>
      </c>
      <c r="F78" s="7" t="s">
        <v>73</v>
      </c>
      <c r="G78" s="1">
        <v>5</v>
      </c>
      <c r="H78" s="9">
        <f t="shared" si="57"/>
        <v>20.460526507333299</v>
      </c>
      <c r="I78" s="9">
        <f t="shared" si="58"/>
        <v>293.61052650733325</v>
      </c>
      <c r="J78" s="9">
        <f t="shared" si="59"/>
        <v>0.20893672872393479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1.3726413806657902</v>
      </c>
      <c r="O78" s="9">
        <f t="shared" si="75"/>
        <v>0.59346428319293643</v>
      </c>
      <c r="P78" s="9">
        <f t="shared" si="62"/>
        <v>0.12399648594482697</v>
      </c>
      <c r="Q78" s="13">
        <f t="shared" si="63"/>
        <v>3.2239086345655012E-2</v>
      </c>
      <c r="R78" s="9">
        <f t="shared" si="64"/>
        <v>0.1355172</v>
      </c>
      <c r="S78" s="14">
        <f t="shared" si="65"/>
        <v>0.23789663854960855</v>
      </c>
      <c r="T78" s="2">
        <v>0.01</v>
      </c>
      <c r="U78" s="15">
        <f t="shared" si="66"/>
        <v>2.3789663854960857E-3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0.01</v>
      </c>
      <c r="AF78" s="2">
        <v>0.49</v>
      </c>
      <c r="AG78" s="15">
        <f t="shared" si="67"/>
        <v>4.8999999999999998E-3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0.02</v>
      </c>
      <c r="AR78" s="2">
        <v>0.5</v>
      </c>
      <c r="AS78" s="2">
        <f t="shared" si="68"/>
        <v>0.01</v>
      </c>
      <c r="AT78" s="1">
        <f t="shared" si="69"/>
        <v>1.7278966385496086E-2</v>
      </c>
      <c r="AU78" s="9">
        <f t="shared" si="70"/>
        <v>52.122000000000007</v>
      </c>
      <c r="AV78" s="1">
        <f t="shared" si="71"/>
        <v>0.26</v>
      </c>
      <c r="AW78" s="1">
        <f t="shared" si="72"/>
        <v>0.01</v>
      </c>
      <c r="AX78" s="1">
        <f t="shared" si="73"/>
        <v>15.688700861158891</v>
      </c>
    </row>
    <row r="79" spans="1:78" x14ac:dyDescent="0.15">
      <c r="C79" s="7">
        <v>5</v>
      </c>
      <c r="D79" s="8">
        <v>25.03639742</v>
      </c>
      <c r="E79" s="10">
        <f t="shared" si="74"/>
        <v>20.460526507333299</v>
      </c>
      <c r="F79" s="7" t="s">
        <v>75</v>
      </c>
      <c r="G79" s="1">
        <v>6</v>
      </c>
      <c r="H79" s="9">
        <f t="shared" si="57"/>
        <v>25.03639742</v>
      </c>
      <c r="I79" s="9">
        <f t="shared" si="58"/>
        <v>298.18639741999999</v>
      </c>
      <c r="J79" s="9">
        <f t="shared" si="59"/>
        <v>0.34755700455143201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0.99068779724810951</v>
      </c>
      <c r="P79" s="9">
        <f t="shared" si="62"/>
        <v>0.34432048325720938</v>
      </c>
      <c r="Q79" s="13">
        <f t="shared" si="63"/>
        <v>8.9523325646874444E-2</v>
      </c>
      <c r="R79" s="9">
        <f t="shared" si="64"/>
        <v>0.1355172</v>
      </c>
      <c r="S79" s="14">
        <f t="shared" si="65"/>
        <v>0.66060489477995743</v>
      </c>
      <c r="T79" s="2">
        <v>0.01</v>
      </c>
      <c r="U79" s="15">
        <f t="shared" si="66"/>
        <v>6.6060489477995747E-3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0.01</v>
      </c>
      <c r="AF79" s="2">
        <v>0.49</v>
      </c>
      <c r="AG79" s="15">
        <f t="shared" si="67"/>
        <v>4.8999999999999998E-3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0.02</v>
      </c>
      <c r="AR79" s="2">
        <v>0.5</v>
      </c>
      <c r="AS79" s="2">
        <f t="shared" si="68"/>
        <v>0.01</v>
      </c>
      <c r="AT79" s="1">
        <f t="shared" si="69"/>
        <v>2.1506048947799575E-2</v>
      </c>
      <c r="AU79" s="9">
        <f t="shared" si="70"/>
        <v>52.122000000000007</v>
      </c>
      <c r="AV79" s="1">
        <f t="shared" si="71"/>
        <v>0.26</v>
      </c>
      <c r="AW79" s="1">
        <f t="shared" si="72"/>
        <v>0.01</v>
      </c>
      <c r="AX79" s="1">
        <f t="shared" si="73"/>
        <v>19.526744894340592</v>
      </c>
    </row>
    <row r="80" spans="1:78" x14ac:dyDescent="0.15">
      <c r="C80" s="7">
        <v>6</v>
      </c>
      <c r="D80" s="8">
        <v>27.224902941666699</v>
      </c>
      <c r="E80" s="10">
        <f t="shared" si="74"/>
        <v>25.03639742</v>
      </c>
      <c r="F80" s="7" t="s">
        <v>73</v>
      </c>
      <c r="G80" s="1">
        <v>7</v>
      </c>
      <c r="H80" s="9">
        <f t="shared" si="57"/>
        <v>27.224902941666699</v>
      </c>
      <c r="I80" s="9">
        <f t="shared" si="58"/>
        <v>300.37490294166668</v>
      </c>
      <c r="J80" s="9">
        <f t="shared" si="59"/>
        <v>0.44090890019206436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1.1675873139909003</v>
      </c>
      <c r="P80" s="9">
        <f t="shared" si="62"/>
        <v>0.51479963848993437</v>
      </c>
      <c r="Q80" s="13">
        <f t="shared" si="63"/>
        <v>0.13384790600738294</v>
      </c>
      <c r="R80" s="9">
        <f t="shared" si="64"/>
        <v>0.1355172</v>
      </c>
      <c r="S80" s="14">
        <f t="shared" si="65"/>
        <v>0.98768205074620008</v>
      </c>
      <c r="T80" s="2">
        <v>0.01</v>
      </c>
      <c r="U80" s="15">
        <f t="shared" si="66"/>
        <v>9.8768205074620009E-3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2.4776820507462001E-2</v>
      </c>
      <c r="AU80" s="9">
        <f t="shared" si="70"/>
        <v>52.122000000000007</v>
      </c>
      <c r="AV80" s="1">
        <f t="shared" si="71"/>
        <v>0.26</v>
      </c>
      <c r="AW80" s="1">
        <f t="shared" si="72"/>
        <v>0.01</v>
      </c>
      <c r="AX80" s="1">
        <f t="shared" si="73"/>
        <v>22.496491778494661</v>
      </c>
    </row>
    <row r="81" spans="1:53" x14ac:dyDescent="0.15">
      <c r="C81" s="7">
        <v>7</v>
      </c>
      <c r="D81" s="8">
        <v>27.3044863432258</v>
      </c>
      <c r="E81" s="10">
        <f t="shared" si="74"/>
        <v>27.224902941666699</v>
      </c>
      <c r="F81" s="7" t="s">
        <v>73</v>
      </c>
      <c r="G81" s="1">
        <v>8</v>
      </c>
      <c r="H81" s="9">
        <f t="shared" si="57"/>
        <v>27.3044863432258</v>
      </c>
      <c r="I81" s="9">
        <f t="shared" si="58"/>
        <v>300.45448634322577</v>
      </c>
      <c r="J81" s="9">
        <f t="shared" si="59"/>
        <v>0.44471088671584341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1.1740076755009659</v>
      </c>
      <c r="P81" s="9">
        <f t="shared" si="62"/>
        <v>0.52209399438324067</v>
      </c>
      <c r="Q81" s="13">
        <f t="shared" si="63"/>
        <v>0.13574443853964258</v>
      </c>
      <c r="R81" s="9">
        <f t="shared" si="64"/>
        <v>0.1355172</v>
      </c>
      <c r="S81" s="14">
        <f t="shared" si="65"/>
        <v>1.0016768243414309</v>
      </c>
      <c r="T81" s="2">
        <v>0.01</v>
      </c>
      <c r="U81" s="15">
        <f t="shared" si="66"/>
        <v>1.001676824341431E-2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2.4916768243414308E-2</v>
      </c>
      <c r="AU81" s="9">
        <f t="shared" si="70"/>
        <v>52.122000000000007</v>
      </c>
      <c r="AV81" s="1">
        <f t="shared" si="71"/>
        <v>0.26</v>
      </c>
      <c r="AW81" s="1">
        <f t="shared" si="72"/>
        <v>0.01</v>
      </c>
      <c r="AX81" s="1">
        <f t="shared" si="73"/>
        <v>22.623559458156056</v>
      </c>
    </row>
    <row r="82" spans="1:53" x14ac:dyDescent="0.15">
      <c r="C82" s="7">
        <v>8</v>
      </c>
      <c r="D82" s="8">
        <v>27.430793249354799</v>
      </c>
      <c r="E82" s="10">
        <f t="shared" si="74"/>
        <v>27.3044863432258</v>
      </c>
      <c r="F82" s="7" t="s">
        <v>73</v>
      </c>
      <c r="G82" s="1">
        <v>9</v>
      </c>
      <c r="H82" s="9">
        <f t="shared" si="57"/>
        <v>27.430793249354799</v>
      </c>
      <c r="I82" s="9">
        <f t="shared" si="58"/>
        <v>300.58079324935477</v>
      </c>
      <c r="J82" s="9">
        <f t="shared" si="59"/>
        <v>0.45080823635955231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1.1731336811177253</v>
      </c>
      <c r="P82" s="9">
        <f t="shared" si="62"/>
        <v>0.5288583257986712</v>
      </c>
      <c r="Q82" s="13">
        <f t="shared" si="63"/>
        <v>0.13750316470765453</v>
      </c>
      <c r="R82" s="9">
        <f t="shared" si="64"/>
        <v>0.1355172</v>
      </c>
      <c r="S82" s="14">
        <f t="shared" si="65"/>
        <v>1.0146547058798037</v>
      </c>
      <c r="T82" s="2">
        <v>0.01</v>
      </c>
      <c r="U82" s="15">
        <f t="shared" si="66"/>
        <v>1.0146547058798036E-2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2.5046547058798038E-2</v>
      </c>
      <c r="AU82" s="9">
        <f t="shared" si="70"/>
        <v>52.122000000000007</v>
      </c>
      <c r="AV82" s="1">
        <f t="shared" si="71"/>
        <v>0.26</v>
      </c>
      <c r="AW82" s="1">
        <f t="shared" si="72"/>
        <v>0.01</v>
      </c>
      <c r="AX82" s="1">
        <f t="shared" si="73"/>
        <v>22.741394111412859</v>
      </c>
    </row>
    <row r="83" spans="1:53" x14ac:dyDescent="0.15">
      <c r="C83" s="7">
        <v>9</v>
      </c>
      <c r="D83" s="8">
        <v>26.135229366000001</v>
      </c>
      <c r="E83" s="10">
        <f t="shared" si="74"/>
        <v>27.430793249354799</v>
      </c>
      <c r="F83" s="7" t="s">
        <v>73</v>
      </c>
      <c r="G83" s="1">
        <v>10</v>
      </c>
      <c r="H83" s="9">
        <f t="shared" si="57"/>
        <v>26.135229366000001</v>
      </c>
      <c r="I83" s="9">
        <f t="shared" si="58"/>
        <v>299.28522936599995</v>
      </c>
      <c r="J83" s="9">
        <f t="shared" si="59"/>
        <v>0.39182534834867289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1.1654953553190541</v>
      </c>
      <c r="P83" s="9">
        <f t="shared" si="62"/>
        <v>0.45667062359664867</v>
      </c>
      <c r="Q83" s="13">
        <f t="shared" si="63"/>
        <v>0.11873436213512865</v>
      </c>
      <c r="R83" s="9">
        <f t="shared" si="64"/>
        <v>0.1355172</v>
      </c>
      <c r="S83" s="14">
        <f t="shared" si="65"/>
        <v>0.87615713824613151</v>
      </c>
      <c r="T83" s="2">
        <v>0.01</v>
      </c>
      <c r="U83" s="15">
        <f t="shared" si="66"/>
        <v>8.7615713824613153E-3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1.8711571382461316E-2</v>
      </c>
      <c r="AU83" s="9">
        <f t="shared" si="70"/>
        <v>52.122000000000007</v>
      </c>
      <c r="AV83" s="1">
        <f t="shared" si="71"/>
        <v>0.26</v>
      </c>
      <c r="AW83" s="1">
        <f t="shared" si="72"/>
        <v>0.01</v>
      </c>
      <c r="AX83" s="1">
        <f t="shared" si="73"/>
        <v>16.989456401053623</v>
      </c>
    </row>
    <row r="84" spans="1:53" x14ac:dyDescent="0.15">
      <c r="C84" s="7">
        <v>10</v>
      </c>
      <c r="D84" s="8">
        <v>22.9833684370968</v>
      </c>
      <c r="E84" s="10">
        <f t="shared" si="74"/>
        <v>26.135229366000001</v>
      </c>
      <c r="F84" s="7" t="s">
        <v>73</v>
      </c>
      <c r="G84" s="1">
        <v>11</v>
      </c>
      <c r="H84" s="9">
        <f t="shared" si="57"/>
        <v>22.9833684370968</v>
      </c>
      <c r="I84" s="9">
        <f t="shared" si="58"/>
        <v>296.13336843709681</v>
      </c>
      <c r="J84" s="9">
        <f t="shared" si="59"/>
        <v>0.27714752254617486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0.67338349513628515</v>
      </c>
      <c r="O84" s="9">
        <f t="shared" si="75"/>
        <v>0.55666123658612032</v>
      </c>
      <c r="P84" s="9">
        <f t="shared" si="62"/>
        <v>0.15427728261733337</v>
      </c>
      <c r="Q84" s="13">
        <f t="shared" si="63"/>
        <v>4.0112093480506678E-2</v>
      </c>
      <c r="R84" s="9">
        <f t="shared" si="64"/>
        <v>0.1355172</v>
      </c>
      <c r="S84" s="14">
        <f t="shared" si="65"/>
        <v>0.29599263769105821</v>
      </c>
      <c r="T84" s="2">
        <v>0.01</v>
      </c>
      <c r="U84" s="15">
        <f t="shared" si="66"/>
        <v>2.959926376910582E-3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1.2909926376910581E-2</v>
      </c>
      <c r="AU84" s="9">
        <f t="shared" si="70"/>
        <v>52.122000000000007</v>
      </c>
      <c r="AV84" s="1">
        <f t="shared" si="71"/>
        <v>0.26</v>
      </c>
      <c r="AW84" s="1">
        <f t="shared" si="72"/>
        <v>0.01</v>
      </c>
      <c r="AX84" s="1">
        <f t="shared" si="73"/>
        <v>11.721764401193949</v>
      </c>
    </row>
    <row r="85" spans="1:53" x14ac:dyDescent="0.15">
      <c r="C85" s="7">
        <v>11</v>
      </c>
      <c r="D85" s="8">
        <v>18.5804629593333</v>
      </c>
      <c r="E85" s="10">
        <f t="shared" si="74"/>
        <v>22.9833684370968</v>
      </c>
      <c r="F85" s="7" t="s">
        <v>75</v>
      </c>
      <c r="G85" s="1">
        <v>12</v>
      </c>
      <c r="H85" s="9">
        <f t="shared" si="57"/>
        <v>18.5804629593333</v>
      </c>
      <c r="I85" s="9">
        <f t="shared" si="58"/>
        <v>291.73046295933329</v>
      </c>
      <c r="J85" s="9">
        <f t="shared" si="59"/>
        <v>0.16873282200775377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0.92360395396878703</v>
      </c>
      <c r="P85" s="9">
        <f t="shared" si="62"/>
        <v>0.15584230157067294</v>
      </c>
      <c r="Q85" s="13">
        <f t="shared" si="63"/>
        <v>4.0518998408374966E-2</v>
      </c>
      <c r="R85" s="9">
        <f t="shared" si="64"/>
        <v>0.1355172</v>
      </c>
      <c r="S85" s="14">
        <f t="shared" si="65"/>
        <v>0.29899524494584423</v>
      </c>
      <c r="T85" s="2">
        <v>0.01</v>
      </c>
      <c r="U85" s="15">
        <f t="shared" si="66"/>
        <v>2.9899524494584424E-3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8.4799524494584416E-3</v>
      </c>
      <c r="AU85" s="9">
        <f t="shared" si="70"/>
        <v>52.122000000000007</v>
      </c>
      <c r="AV85" s="1">
        <f t="shared" si="71"/>
        <v>0.26</v>
      </c>
      <c r="AW85" s="1">
        <f t="shared" si="72"/>
        <v>0.01</v>
      </c>
      <c r="AX85" s="1">
        <f t="shared" si="73"/>
        <v>7.699502060961124</v>
      </c>
      <c r="AY85" s="1">
        <f>SUM(AX74:AX85)</f>
        <v>178.67428191355273</v>
      </c>
    </row>
    <row r="86" spans="1:53" x14ac:dyDescent="0.15">
      <c r="C86" s="7">
        <v>12</v>
      </c>
      <c r="D86" s="8">
        <v>11.6573120227097</v>
      </c>
      <c r="E86" s="10">
        <f t="shared" si="74"/>
        <v>18.5804629593333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13.635144533580601</v>
      </c>
      <c r="E90" s="7"/>
      <c r="F90" s="7"/>
      <c r="G90" s="1">
        <v>1</v>
      </c>
      <c r="H90" s="9">
        <f t="shared" ref="H90:H101" si="76">E91</f>
        <v>13.635144533580601</v>
      </c>
      <c r="I90" s="9">
        <f t="shared" ref="I90:I101" si="77">H90+273.15</f>
        <v>286.78514453358059</v>
      </c>
      <c r="J90" s="9">
        <f t="shared" ref="J90:J101" si="78">EXP(($C$16*(I90-$C$14))/($C$17*I90*$C$14))</f>
        <v>9.4896015958004135E-2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2.7016895743243778E-2</v>
      </c>
      <c r="Q90" s="13">
        <f t="shared" ref="Q90:Q101" si="82">P90*$B$76</f>
        <v>7.0243928932433829E-3</v>
      </c>
      <c r="R90" s="9">
        <f t="shared" ref="R90:R101" si="83">L90*$B$76</f>
        <v>7.4022000000000004E-2</v>
      </c>
      <c r="S90" s="14">
        <f t="shared" ref="S90:S101" si="84">Q90/R90</f>
        <v>9.4896015958004135E-2</v>
      </c>
      <c r="T90" s="2">
        <v>0.01</v>
      </c>
      <c r="U90" s="15">
        <f t="shared" ref="U90:U101" si="85">S90*T90</f>
        <v>9.4896015958004134E-4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6.4389601595800415E-3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8">
        <v>12.634006610548401</v>
      </c>
      <c r="E91" s="10">
        <f t="shared" ref="E91:E102" si="95">D90</f>
        <v>13.635144533580601</v>
      </c>
      <c r="F91" s="7" t="s">
        <v>73</v>
      </c>
      <c r="G91" s="1">
        <v>2</v>
      </c>
      <c r="H91" s="9">
        <f t="shared" si="76"/>
        <v>12.634006610548401</v>
      </c>
      <c r="I91" s="9">
        <f t="shared" si="77"/>
        <v>285.78400661054837</v>
      </c>
      <c r="J91" s="9">
        <f t="shared" si="78"/>
        <v>8.4254774359335427E-2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0.54238310425675629</v>
      </c>
      <c r="P91" s="9">
        <f t="shared" si="81"/>
        <v>4.5698366065468905E-2</v>
      </c>
      <c r="Q91" s="13">
        <f t="shared" si="82"/>
        <v>1.1881575177021916E-2</v>
      </c>
      <c r="R91" s="9">
        <f t="shared" si="83"/>
        <v>7.4022000000000004E-2</v>
      </c>
      <c r="S91" s="14">
        <f t="shared" si="84"/>
        <v>0.16051410630652935</v>
      </c>
      <c r="T91" s="2">
        <v>0.01</v>
      </c>
      <c r="U91" s="15">
        <f t="shared" si="85"/>
        <v>1.6051410630652935E-3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7.0951410630652936E-3</v>
      </c>
      <c r="AU91" s="9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16.397381049250001</v>
      </c>
      <c r="E92" s="10">
        <f t="shared" si="95"/>
        <v>12.634006610548401</v>
      </c>
      <c r="F92" s="7" t="s">
        <v>73</v>
      </c>
      <c r="G92" s="1">
        <v>3</v>
      </c>
      <c r="H92" s="9">
        <f t="shared" si="76"/>
        <v>16.397381049250001</v>
      </c>
      <c r="I92" s="9">
        <f t="shared" si="77"/>
        <v>289.54738104924996</v>
      </c>
      <c r="J92" s="9">
        <f t="shared" si="78"/>
        <v>0.13119356233149884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0.7813847381912874</v>
      </c>
      <c r="P92" s="9">
        <f t="shared" si="81"/>
        <v>0.10251264735478056</v>
      </c>
      <c r="Q92" s="13">
        <f t="shared" si="82"/>
        <v>2.6653288312242947E-2</v>
      </c>
      <c r="R92" s="9">
        <f t="shared" si="83"/>
        <v>7.4022000000000004E-2</v>
      </c>
      <c r="S92" s="14">
        <f t="shared" si="84"/>
        <v>0.36007252319908872</v>
      </c>
      <c r="T92" s="2">
        <v>0.01</v>
      </c>
      <c r="U92" s="15">
        <f t="shared" si="85"/>
        <v>3.6007252319908874E-3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5.0000000000000001E-3</v>
      </c>
      <c r="AF92" s="2">
        <v>0.49</v>
      </c>
      <c r="AG92" s="15">
        <f t="shared" si="86"/>
        <v>2.4499999999999999E-3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1.4999999999999999E-2</v>
      </c>
      <c r="AR92" s="2">
        <v>0.5</v>
      </c>
      <c r="AS92" s="2">
        <f t="shared" si="87"/>
        <v>7.4999999999999997E-3</v>
      </c>
      <c r="AT92" s="1">
        <f t="shared" si="88"/>
        <v>1.3550725231990888E-2</v>
      </c>
      <c r="AU92" s="9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8">
        <v>19.192279124516102</v>
      </c>
      <c r="E93" s="10">
        <f t="shared" si="95"/>
        <v>16.397381049250001</v>
      </c>
      <c r="F93" s="7" t="s">
        <v>73</v>
      </c>
      <c r="G93" s="1">
        <v>4</v>
      </c>
      <c r="H93" s="9">
        <f t="shared" si="76"/>
        <v>19.192279124516102</v>
      </c>
      <c r="I93" s="9">
        <f t="shared" si="77"/>
        <v>292.3422791245161</v>
      </c>
      <c r="J93" s="9">
        <f t="shared" si="78"/>
        <v>0.18094009853852852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0.96357209083650686</v>
      </c>
      <c r="P93" s="9">
        <f t="shared" si="81"/>
        <v>0.17434882906493351</v>
      </c>
      <c r="Q93" s="13">
        <f t="shared" si="82"/>
        <v>4.5330695556882718E-2</v>
      </c>
      <c r="R93" s="9">
        <f t="shared" si="83"/>
        <v>7.4022000000000004E-2</v>
      </c>
      <c r="S93" s="14">
        <f t="shared" si="84"/>
        <v>0.61239490363517213</v>
      </c>
      <c r="T93" s="2">
        <v>0.01</v>
      </c>
      <c r="U93" s="15">
        <f t="shared" si="85"/>
        <v>6.1239490363517212E-3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1.6073949036351721E-2</v>
      </c>
      <c r="AU93" s="9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8">
        <v>20.460526507333299</v>
      </c>
      <c r="E94" s="10">
        <f t="shared" si="95"/>
        <v>19.192279124516102</v>
      </c>
      <c r="F94" s="7" t="s">
        <v>73</v>
      </c>
      <c r="G94" s="1">
        <v>5</v>
      </c>
      <c r="H94" s="9">
        <f t="shared" si="76"/>
        <v>20.460526507333299</v>
      </c>
      <c r="I94" s="9">
        <f t="shared" si="77"/>
        <v>293.61052650733325</v>
      </c>
      <c r="J94" s="9">
        <f t="shared" si="78"/>
        <v>0.20893672872393479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0.74976209868299459</v>
      </c>
      <c r="O94" s="9">
        <f t="shared" si="96"/>
        <v>0.32416116308857867</v>
      </c>
      <c r="P94" s="9">
        <f t="shared" si="81"/>
        <v>6.7729172995073542E-2</v>
      </c>
      <c r="Q94" s="13">
        <f t="shared" si="82"/>
        <v>1.7609584978719121E-2</v>
      </c>
      <c r="R94" s="9">
        <f t="shared" si="83"/>
        <v>7.4022000000000004E-2</v>
      </c>
      <c r="S94" s="14">
        <f t="shared" si="84"/>
        <v>0.23789663854960849</v>
      </c>
      <c r="T94" s="2">
        <v>0.01</v>
      </c>
      <c r="U94" s="15">
        <f t="shared" si="85"/>
        <v>2.3789663854960849E-3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0.01</v>
      </c>
      <c r="AF94" s="2">
        <v>0.49</v>
      </c>
      <c r="AG94" s="15">
        <f t="shared" si="86"/>
        <v>4.8999999999999998E-3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0.02</v>
      </c>
      <c r="AR94" s="2">
        <v>0.5</v>
      </c>
      <c r="AS94" s="2">
        <f t="shared" si="87"/>
        <v>0.01</v>
      </c>
      <c r="AT94" s="1">
        <f t="shared" si="88"/>
        <v>1.7278966385496086E-2</v>
      </c>
      <c r="AU94" s="9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8">
        <v>25.03639742</v>
      </c>
      <c r="E95" s="10">
        <f t="shared" si="95"/>
        <v>20.460526507333299</v>
      </c>
      <c r="F95" s="7" t="s">
        <v>75</v>
      </c>
      <c r="G95" s="1">
        <v>6</v>
      </c>
      <c r="H95" s="9">
        <f t="shared" si="76"/>
        <v>25.03639742</v>
      </c>
      <c r="I95" s="9">
        <f t="shared" si="77"/>
        <v>298.18639741999999</v>
      </c>
      <c r="J95" s="9">
        <f t="shared" si="78"/>
        <v>0.34755700455143201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0.54113199009350521</v>
      </c>
      <c r="P95" s="9">
        <f t="shared" si="81"/>
        <v>0.18807421354385384</v>
      </c>
      <c r="Q95" s="13">
        <f t="shared" si="82"/>
        <v>4.8899295521402E-2</v>
      </c>
      <c r="R95" s="9">
        <f t="shared" si="83"/>
        <v>7.4022000000000004E-2</v>
      </c>
      <c r="S95" s="14">
        <f t="shared" si="84"/>
        <v>0.66060489477995732</v>
      </c>
      <c r="T95" s="2">
        <v>0.01</v>
      </c>
      <c r="U95" s="15">
        <f t="shared" si="85"/>
        <v>6.606048947799573E-3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0.01</v>
      </c>
      <c r="AF95" s="2">
        <v>0.49</v>
      </c>
      <c r="AG95" s="15">
        <f t="shared" si="86"/>
        <v>4.8999999999999998E-3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0.02</v>
      </c>
      <c r="AR95" s="2">
        <v>0.5</v>
      </c>
      <c r="AS95" s="2">
        <f t="shared" si="87"/>
        <v>0.01</v>
      </c>
      <c r="AT95" s="1">
        <f t="shared" si="88"/>
        <v>2.1506048947799575E-2</v>
      </c>
      <c r="AU95" s="9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8">
        <v>27.224902941666699</v>
      </c>
      <c r="E96" s="10">
        <f t="shared" si="95"/>
        <v>25.03639742</v>
      </c>
      <c r="F96" s="7" t="s">
        <v>73</v>
      </c>
      <c r="G96" s="1">
        <v>7</v>
      </c>
      <c r="H96" s="9">
        <f t="shared" si="76"/>
        <v>27.224902941666699</v>
      </c>
      <c r="I96" s="9">
        <f t="shared" si="77"/>
        <v>300.37490294166668</v>
      </c>
      <c r="J96" s="9">
        <f t="shared" si="78"/>
        <v>0.44090890019206436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0.63775777654965138</v>
      </c>
      <c r="P96" s="9">
        <f t="shared" si="81"/>
        <v>0.28119307984744313</v>
      </c>
      <c r="Q96" s="13">
        <f t="shared" si="82"/>
        <v>7.3110200760335212E-2</v>
      </c>
      <c r="R96" s="9">
        <f t="shared" si="83"/>
        <v>7.4022000000000004E-2</v>
      </c>
      <c r="S96" s="14">
        <f t="shared" si="84"/>
        <v>0.98768205074619986</v>
      </c>
      <c r="T96" s="2">
        <v>0.01</v>
      </c>
      <c r="U96" s="15">
        <f t="shared" si="85"/>
        <v>9.8768205074619992E-3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2.4776820507462001E-2</v>
      </c>
      <c r="AU96" s="9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8">
        <v>27.3044863432258</v>
      </c>
      <c r="E97" s="10">
        <f t="shared" si="95"/>
        <v>27.224902941666699</v>
      </c>
      <c r="F97" s="7" t="s">
        <v>73</v>
      </c>
      <c r="G97" s="1">
        <v>8</v>
      </c>
      <c r="H97" s="9">
        <f t="shared" si="76"/>
        <v>27.3044863432258</v>
      </c>
      <c r="I97" s="9">
        <f t="shared" si="77"/>
        <v>300.45448634322577</v>
      </c>
      <c r="J97" s="9">
        <f t="shared" si="78"/>
        <v>0.44471088671584341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0.6412646967022082</v>
      </c>
      <c r="P97" s="9">
        <f t="shared" si="81"/>
        <v>0.28517739189000541</v>
      </c>
      <c r="Q97" s="13">
        <f t="shared" si="82"/>
        <v>7.4146121891401406E-2</v>
      </c>
      <c r="R97" s="9">
        <f t="shared" si="83"/>
        <v>7.4022000000000004E-2</v>
      </c>
      <c r="S97" s="14">
        <f t="shared" si="84"/>
        <v>1.0016768243414309</v>
      </c>
      <c r="T97" s="2">
        <v>0.01</v>
      </c>
      <c r="U97" s="15">
        <f t="shared" si="85"/>
        <v>1.001676824341431E-2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2.4916768243414308E-2</v>
      </c>
      <c r="AU97" s="9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8">
        <v>27.430793249354799</v>
      </c>
      <c r="E98" s="10">
        <f t="shared" si="95"/>
        <v>27.3044863432258</v>
      </c>
      <c r="F98" s="7" t="s">
        <v>73</v>
      </c>
      <c r="G98" s="1">
        <v>9</v>
      </c>
      <c r="H98" s="9">
        <f t="shared" si="76"/>
        <v>27.430793249354799</v>
      </c>
      <c r="I98" s="9">
        <f t="shared" si="77"/>
        <v>300.58079324935477</v>
      </c>
      <c r="J98" s="9">
        <f t="shared" si="78"/>
        <v>0.45080823635955231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0.64078730481220281</v>
      </c>
      <c r="P98" s="9">
        <f t="shared" si="81"/>
        <v>0.28887219476398002</v>
      </c>
      <c r="Q98" s="13">
        <f t="shared" si="82"/>
        <v>7.5106770638634801E-2</v>
      </c>
      <c r="R98" s="9">
        <f t="shared" si="83"/>
        <v>7.4022000000000004E-2</v>
      </c>
      <c r="S98" s="14">
        <f t="shared" si="84"/>
        <v>1.0146547058798032</v>
      </c>
      <c r="T98" s="2">
        <v>0.01</v>
      </c>
      <c r="U98" s="15">
        <f t="shared" si="85"/>
        <v>1.0146547058798033E-2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2.5046547058798031E-2</v>
      </c>
      <c r="AU98" s="9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8">
        <v>26.135229366000001</v>
      </c>
      <c r="E99" s="10">
        <f t="shared" si="95"/>
        <v>27.430793249354799</v>
      </c>
      <c r="F99" s="7" t="s">
        <v>73</v>
      </c>
      <c r="G99" s="1">
        <v>10</v>
      </c>
      <c r="H99" s="9">
        <f t="shared" si="76"/>
        <v>26.135229366000001</v>
      </c>
      <c r="I99" s="9">
        <f t="shared" si="77"/>
        <v>299.28522936599995</v>
      </c>
      <c r="J99" s="9">
        <f t="shared" si="78"/>
        <v>0.39182534834867289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0.63661511004822269</v>
      </c>
      <c r="P99" s="9">
        <f t="shared" si="81"/>
        <v>0.24944193725867359</v>
      </c>
      <c r="Q99" s="13">
        <f t="shared" si="82"/>
        <v>6.4854903687255133E-2</v>
      </c>
      <c r="R99" s="9">
        <f t="shared" si="83"/>
        <v>7.4022000000000004E-2</v>
      </c>
      <c r="S99" s="14">
        <f t="shared" si="84"/>
        <v>0.87615713824613128</v>
      </c>
      <c r="T99" s="2">
        <v>0.01</v>
      </c>
      <c r="U99" s="15">
        <f t="shared" si="85"/>
        <v>8.7615713824613136E-3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1.8711571382461316E-2</v>
      </c>
      <c r="AU99" s="9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8">
        <v>22.9833684370968</v>
      </c>
      <c r="E100" s="10">
        <f t="shared" si="95"/>
        <v>26.135229366000001</v>
      </c>
      <c r="F100" s="7" t="s">
        <v>73</v>
      </c>
      <c r="G100" s="1">
        <v>11</v>
      </c>
      <c r="H100" s="9">
        <f t="shared" si="76"/>
        <v>22.9833684370968</v>
      </c>
      <c r="I100" s="9">
        <f t="shared" si="77"/>
        <v>296.13336843709681</v>
      </c>
      <c r="J100" s="9">
        <f t="shared" si="78"/>
        <v>0.27714752254617486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0.3678145141500716</v>
      </c>
      <c r="O100" s="9">
        <f t="shared" si="96"/>
        <v>0.30405865863947745</v>
      </c>
      <c r="P100" s="9">
        <f t="shared" si="81"/>
        <v>8.426910395064427E-2</v>
      </c>
      <c r="Q100" s="13">
        <f t="shared" si="82"/>
        <v>2.190996702716751E-2</v>
      </c>
      <c r="R100" s="9">
        <f t="shared" si="83"/>
        <v>7.4022000000000004E-2</v>
      </c>
      <c r="S100" s="14">
        <f t="shared" si="84"/>
        <v>0.29599263769105816</v>
      </c>
      <c r="T100" s="2">
        <v>0.01</v>
      </c>
      <c r="U100" s="15">
        <f t="shared" si="85"/>
        <v>2.9599263769105816E-3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1.2909926376910581E-2</v>
      </c>
      <c r="AU100" s="9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8">
        <v>18.5804629593333</v>
      </c>
      <c r="E101" s="10">
        <f t="shared" si="95"/>
        <v>22.9833684370968</v>
      </c>
      <c r="F101" s="7" t="s">
        <v>75</v>
      </c>
      <c r="G101" s="1">
        <v>12</v>
      </c>
      <c r="H101" s="9">
        <f t="shared" si="76"/>
        <v>18.5804629593333</v>
      </c>
      <c r="I101" s="9">
        <f t="shared" si="77"/>
        <v>291.73046295933329</v>
      </c>
      <c r="J101" s="9">
        <f t="shared" si="78"/>
        <v>0.16873282200775377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0.50448955468883327</v>
      </c>
      <c r="P101" s="9">
        <f t="shared" si="81"/>
        <v>8.5123946236081868E-2</v>
      </c>
      <c r="Q101" s="13">
        <f t="shared" si="82"/>
        <v>2.2132226021381287E-2</v>
      </c>
      <c r="R101" s="9">
        <f t="shared" si="83"/>
        <v>7.4022000000000004E-2</v>
      </c>
      <c r="S101" s="14">
        <f t="shared" si="84"/>
        <v>0.29899524494584429</v>
      </c>
      <c r="T101" s="2">
        <v>0.01</v>
      </c>
      <c r="U101" s="15">
        <f t="shared" si="85"/>
        <v>2.9899524494584428E-3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8.4799524494584416E-3</v>
      </c>
      <c r="AU101" s="9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8">
        <v>11.6573120227097</v>
      </c>
      <c r="E102" s="10">
        <f t="shared" si="95"/>
        <v>18.5804629593333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41" x14ac:dyDescent="0.15">
      <c r="C1" s="2" t="s">
        <v>0</v>
      </c>
      <c r="D1" s="2" t="s">
        <v>1</v>
      </c>
      <c r="E1" s="2" t="s">
        <v>2</v>
      </c>
      <c r="F1" s="2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15">
      <c r="A2" s="28"/>
      <c r="B2" s="3" t="s">
        <v>10</v>
      </c>
      <c r="C2" s="2"/>
      <c r="D2" s="2"/>
      <c r="E2" s="38">
        <v>47.37</v>
      </c>
      <c r="F2" s="2">
        <v>1192.0899999999999</v>
      </c>
      <c r="G2" s="28">
        <f>(F2+F3+F4)/3</f>
        <v>1338.1873333333333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15">
      <c r="A3" s="28"/>
      <c r="B3" s="3" t="s">
        <v>13</v>
      </c>
      <c r="C3" s="2"/>
      <c r="D3" s="2"/>
      <c r="E3" s="39"/>
      <c r="F3" s="2">
        <v>1166.8320000000001</v>
      </c>
      <c r="G3" s="2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15">
      <c r="A4" s="28"/>
      <c r="B4" s="3" t="s">
        <v>14</v>
      </c>
      <c r="C4" s="2"/>
      <c r="D4" s="2"/>
      <c r="E4" s="40"/>
      <c r="F4" s="2">
        <v>1655.64</v>
      </c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15">
      <c r="A5" s="28"/>
      <c r="B5" s="3" t="s">
        <v>15</v>
      </c>
      <c r="C5" s="2"/>
      <c r="D5" s="2"/>
      <c r="E5" s="34">
        <v>87.797260273972597</v>
      </c>
      <c r="F5" s="2">
        <v>93.914500000000004</v>
      </c>
      <c r="G5" s="28">
        <f>(F5+F6)/2</f>
        <v>92.509250000000009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15">
      <c r="A6" s="28"/>
      <c r="B6" s="3" t="s">
        <v>16</v>
      </c>
      <c r="C6" s="2"/>
      <c r="D6" s="2"/>
      <c r="E6" s="36"/>
      <c r="F6" s="2">
        <v>91.103999999999999</v>
      </c>
      <c r="G6" s="2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15">
      <c r="A7" s="28" t="s">
        <v>5</v>
      </c>
      <c r="B7" s="22"/>
      <c r="C7" s="2"/>
      <c r="D7" s="2"/>
      <c r="E7" s="5">
        <v>409.650082191781</v>
      </c>
      <c r="F7" s="2">
        <v>134.75800000000001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15">
      <c r="A8" s="28" t="s">
        <v>6</v>
      </c>
      <c r="B8" s="22"/>
      <c r="C8" s="2"/>
      <c r="D8" s="2"/>
      <c r="E8" s="5">
        <v>0.06</v>
      </c>
      <c r="F8" s="2">
        <v>625.46400000000006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15">
      <c r="A9" s="28" t="s">
        <v>7</v>
      </c>
      <c r="B9" s="22"/>
      <c r="C9" s="2"/>
      <c r="D9" s="2"/>
      <c r="E9" s="5">
        <v>0.27</v>
      </c>
      <c r="F9" s="2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15">
      <c r="A10" s="28" t="s">
        <v>8</v>
      </c>
      <c r="B10" s="22"/>
      <c r="C10" s="2"/>
      <c r="D10" s="2"/>
      <c r="E10" s="5">
        <v>0.11</v>
      </c>
      <c r="F10" s="2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15">
      <c r="A11" s="28" t="s">
        <v>9</v>
      </c>
      <c r="B11" s="22"/>
      <c r="C11" s="2"/>
      <c r="D11" s="2"/>
      <c r="E11" s="5">
        <v>0</v>
      </c>
      <c r="F11" s="2">
        <v>910.85749999999996</v>
      </c>
    </row>
    <row r="14" spans="1:41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AV38+AV53+AG69+AY85+AY101+BB101</f>
        <v>12443167.814495321</v>
      </c>
      <c r="J14" s="6" t="s">
        <v>21</v>
      </c>
      <c r="K14" s="6">
        <f>I14/(10000*1000)</f>
        <v>1.2443167814495322</v>
      </c>
      <c r="L14" s="6" t="s">
        <v>22</v>
      </c>
    </row>
    <row r="15" spans="1:41" x14ac:dyDescent="0.15">
      <c r="A15" s="1" t="s">
        <v>23</v>
      </c>
      <c r="B15" s="1" t="s">
        <v>18</v>
      </c>
      <c r="G15" s="37"/>
      <c r="H15" s="6" t="s">
        <v>24</v>
      </c>
      <c r="I15" s="6">
        <v>8931870.2227516398</v>
      </c>
      <c r="J15" s="6" t="s">
        <v>21</v>
      </c>
      <c r="K15" s="6">
        <f>I15/(10000*1000)</f>
        <v>0.893187022275164</v>
      </c>
      <c r="L15" s="6" t="s">
        <v>22</v>
      </c>
    </row>
    <row r="16" spans="1:41" x14ac:dyDescent="0.15">
      <c r="A16" s="1" t="s">
        <v>25</v>
      </c>
      <c r="B16" s="1" t="s">
        <v>26</v>
      </c>
      <c r="C16" s="1">
        <v>19347</v>
      </c>
      <c r="K16" s="1">
        <v>1.2443167814495322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8">
        <v>-4.9935278408064496</v>
      </c>
      <c r="E27" s="7"/>
      <c r="F27" s="7"/>
      <c r="G27" s="1">
        <v>1</v>
      </c>
      <c r="H27" s="9">
        <f t="shared" ref="H27:H38" si="0">E28</f>
        <v>-4.9935278408064496</v>
      </c>
      <c r="I27" s="9">
        <f t="shared" ref="I27:I38" si="1">H27+273.15</f>
        <v>268.15647215919353</v>
      </c>
      <c r="J27" s="9">
        <f t="shared" ref="J27:J38" si="2">EXP(($C$16*(I27-$C$14))/($C$17*I27*$C$14))</f>
        <v>8.9727319289756059E-3</v>
      </c>
      <c r="K27" s="9">
        <f t="shared" ref="K27:K38" si="3">$B$27/12</f>
        <v>111.51561111111111</v>
      </c>
      <c r="L27" s="9">
        <f t="shared" ref="L27:L38" si="4">K27*$B$28/100</f>
        <v>1.1151561111111112</v>
      </c>
      <c r="M27" s="1" t="s">
        <v>73</v>
      </c>
      <c r="O27" s="9">
        <f>L27</f>
        <v>1.1151561111111112</v>
      </c>
      <c r="P27" s="9">
        <f t="shared" ref="P27:P38" si="5">O27*J27</f>
        <v>1.0005996843958937E-2</v>
      </c>
      <c r="Q27" s="13">
        <f t="shared" ref="Q27:Q38" si="6">P27*$B$29</f>
        <v>1.3007795897146618E-3</v>
      </c>
      <c r="R27" s="9">
        <f t="shared" ref="R27:R38" si="7">L27*$B$29</f>
        <v>0.14497029444444445</v>
      </c>
      <c r="S27" s="14">
        <f t="shared" ref="S27:S38" si="8">Q27/R27</f>
        <v>8.9727319289756077E-3</v>
      </c>
      <c r="T27" s="2">
        <v>0.01</v>
      </c>
      <c r="U27" s="15">
        <f t="shared" ref="U27:U38" si="9">S27*T27</f>
        <v>8.9727319289756083E-5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2.1989727319289755E-2</v>
      </c>
      <c r="AR27" s="9">
        <f t="shared" ref="AR27:AR38" si="15">$B$27/12</f>
        <v>111.51561111111111</v>
      </c>
      <c r="AS27" s="1">
        <f t="shared" ref="AS27:AS38" si="16">$B$29</f>
        <v>0.13</v>
      </c>
      <c r="AT27" s="1">
        <f>$E$2/12</f>
        <v>3.9474999999999998</v>
      </c>
      <c r="AU27" s="1">
        <f t="shared" ref="AU27:AU38" si="17">AT27*10000*AS27*0.67*AR27*AQ27</f>
        <v>8431.3245359718785</v>
      </c>
    </row>
    <row r="28" spans="1:47" x14ac:dyDescent="0.15">
      <c r="A28" s="1" t="s">
        <v>74</v>
      </c>
      <c r="B28" s="1">
        <v>1</v>
      </c>
      <c r="C28" s="7">
        <v>1</v>
      </c>
      <c r="D28" s="8">
        <v>-5.4424075989677396</v>
      </c>
      <c r="E28" s="10">
        <f t="shared" ref="E28:E39" si="18">D27</f>
        <v>-4.9935278408064496</v>
      </c>
      <c r="F28" s="7" t="s">
        <v>73</v>
      </c>
      <c r="G28" s="1">
        <v>2</v>
      </c>
      <c r="H28" s="9">
        <f t="shared" si="0"/>
        <v>-5.4424075989677396</v>
      </c>
      <c r="I28" s="9">
        <f t="shared" si="1"/>
        <v>267.70759240103223</v>
      </c>
      <c r="J28" s="9">
        <f t="shared" si="2"/>
        <v>8.4427415542828472E-3</v>
      </c>
      <c r="K28" s="9">
        <f t="shared" si="3"/>
        <v>111.51561111111111</v>
      </c>
      <c r="L28" s="9">
        <f t="shared" si="4"/>
        <v>1.1151561111111112</v>
      </c>
      <c r="M28" s="1" t="s">
        <v>73</v>
      </c>
      <c r="O28" s="9">
        <f t="shared" ref="O28:O38" si="19">L28+O27-P27-N28</f>
        <v>2.2203062253782635</v>
      </c>
      <c r="P28" s="9">
        <f t="shared" si="5"/>
        <v>1.8745471632233963E-2</v>
      </c>
      <c r="Q28" s="13">
        <f t="shared" si="6"/>
        <v>2.4369113121904154E-3</v>
      </c>
      <c r="R28" s="9">
        <f t="shared" si="7"/>
        <v>0.14497029444444445</v>
      </c>
      <c r="S28" s="14">
        <f t="shared" si="8"/>
        <v>1.6809728651853494E-2</v>
      </c>
      <c r="T28" s="2">
        <v>0.01</v>
      </c>
      <c r="U28" s="15">
        <f t="shared" si="9"/>
        <v>1.6809728651853494E-4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2.2068097286518533E-2</v>
      </c>
      <c r="AR28" s="9">
        <f t="shared" si="15"/>
        <v>111.51561111111111</v>
      </c>
      <c r="AS28" s="1">
        <f t="shared" si="16"/>
        <v>0.13</v>
      </c>
      <c r="AT28" s="1">
        <f t="shared" ref="AT28:AT38" si="20">$E$2/12</f>
        <v>3.9474999999999998</v>
      </c>
      <c r="AU28" s="1">
        <f t="shared" si="17"/>
        <v>8461.3732318008479</v>
      </c>
    </row>
    <row r="29" spans="1:47" x14ac:dyDescent="0.15">
      <c r="A29" s="1" t="s">
        <v>37</v>
      </c>
      <c r="B29" s="1">
        <v>0.13</v>
      </c>
      <c r="C29" s="7">
        <v>2</v>
      </c>
      <c r="D29" s="8">
        <v>-1.50784095667857</v>
      </c>
      <c r="E29" s="10">
        <f t="shared" si="18"/>
        <v>-5.4424075989677396</v>
      </c>
      <c r="F29" s="7" t="s">
        <v>73</v>
      </c>
      <c r="G29" s="1">
        <v>3</v>
      </c>
      <c r="H29" s="9">
        <f t="shared" si="0"/>
        <v>-1.50784095667857</v>
      </c>
      <c r="I29" s="9">
        <f t="shared" si="1"/>
        <v>271.64215904332139</v>
      </c>
      <c r="J29" s="9">
        <f t="shared" si="2"/>
        <v>1.4297976912359537E-2</v>
      </c>
      <c r="K29" s="9">
        <f t="shared" si="3"/>
        <v>111.51561111111111</v>
      </c>
      <c r="L29" s="9">
        <f t="shared" si="4"/>
        <v>1.1151561111111112</v>
      </c>
      <c r="M29" s="1" t="s">
        <v>73</v>
      </c>
      <c r="O29" s="9">
        <f t="shared" si="19"/>
        <v>3.3167168648571406</v>
      </c>
      <c r="P29" s="9">
        <f t="shared" si="5"/>
        <v>4.74223411585609E-2</v>
      </c>
      <c r="Q29" s="13">
        <f t="shared" si="6"/>
        <v>6.1649043506129169E-3</v>
      </c>
      <c r="R29" s="9">
        <f t="shared" si="7"/>
        <v>0.14497029444444445</v>
      </c>
      <c r="S29" s="14">
        <f t="shared" si="8"/>
        <v>4.2525293710950096E-2</v>
      </c>
      <c r="T29" s="2">
        <v>0.01</v>
      </c>
      <c r="U29" s="15">
        <f t="shared" si="9"/>
        <v>4.2525293710950099E-4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2.2325252937109501E-2</v>
      </c>
      <c r="AR29" s="9">
        <f t="shared" si="15"/>
        <v>111.51561111111111</v>
      </c>
      <c r="AS29" s="1">
        <f t="shared" si="16"/>
        <v>0.13</v>
      </c>
      <c r="AT29" s="1">
        <f t="shared" si="20"/>
        <v>3.9474999999999998</v>
      </c>
      <c r="AU29" s="1">
        <f t="shared" si="17"/>
        <v>8559.9721236793066</v>
      </c>
    </row>
    <row r="30" spans="1:47" x14ac:dyDescent="0.15">
      <c r="C30" s="7">
        <v>3</v>
      </c>
      <c r="D30" s="8">
        <v>5.6360171899032299</v>
      </c>
      <c r="E30" s="10">
        <f t="shared" si="18"/>
        <v>-1.50784095667857</v>
      </c>
      <c r="F30" s="7" t="s">
        <v>73</v>
      </c>
      <c r="G30" s="1">
        <v>4</v>
      </c>
      <c r="H30" s="9">
        <f t="shared" si="0"/>
        <v>5.6360171899032299</v>
      </c>
      <c r="I30" s="9">
        <f t="shared" si="1"/>
        <v>278.78601718990319</v>
      </c>
      <c r="J30" s="9">
        <f t="shared" si="2"/>
        <v>3.5824095591917057E-2</v>
      </c>
      <c r="K30" s="9">
        <f t="shared" si="3"/>
        <v>111.51561111111111</v>
      </c>
      <c r="L30" s="9">
        <f t="shared" si="4"/>
        <v>1.1151561111111112</v>
      </c>
      <c r="M30" s="1" t="s">
        <v>73</v>
      </c>
      <c r="O30" s="9">
        <f t="shared" si="19"/>
        <v>4.3844506348096912</v>
      </c>
      <c r="P30" s="9">
        <f t="shared" si="5"/>
        <v>0.15706897865946381</v>
      </c>
      <c r="Q30" s="13">
        <f t="shared" si="6"/>
        <v>2.0418967225730295E-2</v>
      </c>
      <c r="R30" s="9">
        <f t="shared" si="7"/>
        <v>0.14497029444444445</v>
      </c>
      <c r="S30" s="14">
        <f t="shared" si="8"/>
        <v>0.14084931884825036</v>
      </c>
      <c r="T30" s="2">
        <v>0.01</v>
      </c>
      <c r="U30" s="15">
        <f t="shared" si="9"/>
        <v>1.4084931884825037E-3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2.3308493188482503E-2</v>
      </c>
      <c r="AR30" s="9">
        <f t="shared" si="15"/>
        <v>111.51561111111111</v>
      </c>
      <c r="AS30" s="1">
        <f t="shared" si="16"/>
        <v>0.13</v>
      </c>
      <c r="AT30" s="1">
        <f t="shared" si="20"/>
        <v>3.9474999999999998</v>
      </c>
      <c r="AU30" s="1">
        <f t="shared" si="17"/>
        <v>8936.9671421161293</v>
      </c>
    </row>
    <row r="31" spans="1:47" x14ac:dyDescent="0.15">
      <c r="C31" s="7">
        <v>4</v>
      </c>
      <c r="D31" s="8">
        <v>11.8236885722667</v>
      </c>
      <c r="E31" s="10">
        <f t="shared" si="18"/>
        <v>5.6360171899032299</v>
      </c>
      <c r="F31" s="7" t="s">
        <v>73</v>
      </c>
      <c r="G31" s="1">
        <v>5</v>
      </c>
      <c r="H31" s="9">
        <f t="shared" si="0"/>
        <v>11.8236885722667</v>
      </c>
      <c r="I31" s="9">
        <f t="shared" si="1"/>
        <v>284.97368857226667</v>
      </c>
      <c r="J31" s="9">
        <f t="shared" si="2"/>
        <v>7.6475197541815157E-2</v>
      </c>
      <c r="K31" s="9">
        <f t="shared" si="3"/>
        <v>111.51561111111111</v>
      </c>
      <c r="L31" s="9">
        <f t="shared" si="4"/>
        <v>1.1151561111111112</v>
      </c>
      <c r="M31" s="1" t="s">
        <v>75</v>
      </c>
      <c r="N31" s="9">
        <f>(O30-P30)*C22/100</f>
        <v>4.0160125733427163</v>
      </c>
      <c r="O31" s="9">
        <f t="shared" si="19"/>
        <v>1.3265251939186227</v>
      </c>
      <c r="P31" s="9">
        <f t="shared" si="5"/>
        <v>0.10144627624912132</v>
      </c>
      <c r="Q31" s="13">
        <f t="shared" si="6"/>
        <v>1.3188015912385772E-2</v>
      </c>
      <c r="R31" s="9">
        <f t="shared" si="7"/>
        <v>0.14497029444444445</v>
      </c>
      <c r="S31" s="14">
        <f t="shared" si="8"/>
        <v>9.0970470625895611E-2</v>
      </c>
      <c r="T31" s="2">
        <v>0.01</v>
      </c>
      <c r="U31" s="15">
        <f t="shared" si="9"/>
        <v>9.0970470625895616E-4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3.0359704706258952E-2</v>
      </c>
      <c r="AR31" s="9">
        <f t="shared" si="15"/>
        <v>111.51561111111111</v>
      </c>
      <c r="AS31" s="1">
        <f t="shared" si="16"/>
        <v>0.13</v>
      </c>
      <c r="AT31" s="1">
        <f t="shared" si="20"/>
        <v>3.9474999999999998</v>
      </c>
      <c r="AU31" s="1">
        <f t="shared" si="17"/>
        <v>11640.550129523373</v>
      </c>
    </row>
    <row r="32" spans="1:47" x14ac:dyDescent="0.15">
      <c r="C32" s="7">
        <v>5</v>
      </c>
      <c r="D32" s="8">
        <v>21.73782761</v>
      </c>
      <c r="E32" s="10">
        <f t="shared" si="18"/>
        <v>11.8236885722667</v>
      </c>
      <c r="F32" s="7" t="s">
        <v>75</v>
      </c>
      <c r="G32" s="1">
        <v>6</v>
      </c>
      <c r="H32" s="9">
        <f t="shared" si="0"/>
        <v>21.73782761</v>
      </c>
      <c r="I32" s="9">
        <f t="shared" si="1"/>
        <v>294.88782760999999</v>
      </c>
      <c r="J32" s="9">
        <f t="shared" si="2"/>
        <v>0.2412112699868128</v>
      </c>
      <c r="K32" s="9">
        <f t="shared" si="3"/>
        <v>111.51561111111111</v>
      </c>
      <c r="L32" s="9">
        <f t="shared" si="4"/>
        <v>1.1151561111111112</v>
      </c>
      <c r="M32" s="1" t="s">
        <v>73</v>
      </c>
      <c r="O32" s="9">
        <f t="shared" si="19"/>
        <v>2.3402350287806124</v>
      </c>
      <c r="P32" s="9">
        <f t="shared" si="5"/>
        <v>0.56449106335979693</v>
      </c>
      <c r="Q32" s="13">
        <f t="shared" si="6"/>
        <v>7.3383838236773608E-2</v>
      </c>
      <c r="R32" s="9">
        <f t="shared" si="7"/>
        <v>0.14497029444444445</v>
      </c>
      <c r="S32" s="14">
        <f t="shared" si="8"/>
        <v>0.50619913905807634</v>
      </c>
      <c r="T32" s="2">
        <v>0.01</v>
      </c>
      <c r="U32" s="15">
        <f t="shared" si="9"/>
        <v>5.0619913905807631E-3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3.4511991390580761E-2</v>
      </c>
      <c r="AR32" s="9">
        <f t="shared" si="15"/>
        <v>111.51561111111111</v>
      </c>
      <c r="AS32" s="1">
        <f t="shared" si="16"/>
        <v>0.13</v>
      </c>
      <c r="AT32" s="1">
        <f t="shared" si="20"/>
        <v>3.9474999999999998</v>
      </c>
      <c r="AU32" s="1">
        <f t="shared" si="17"/>
        <v>13232.624287314366</v>
      </c>
    </row>
    <row r="33" spans="1:48" x14ac:dyDescent="0.15">
      <c r="C33" s="7">
        <v>6</v>
      </c>
      <c r="D33" s="8">
        <v>24.650225424666701</v>
      </c>
      <c r="E33" s="10">
        <f t="shared" si="18"/>
        <v>21.73782761</v>
      </c>
      <c r="F33" s="7" t="s">
        <v>73</v>
      </c>
      <c r="G33" s="1">
        <v>7</v>
      </c>
      <c r="H33" s="9">
        <f t="shared" si="0"/>
        <v>24.650225424666701</v>
      </c>
      <c r="I33" s="9">
        <f t="shared" si="1"/>
        <v>297.80022542466668</v>
      </c>
      <c r="J33" s="9">
        <f t="shared" si="2"/>
        <v>0.33314755235256421</v>
      </c>
      <c r="K33" s="9">
        <f t="shared" si="3"/>
        <v>111.51561111111111</v>
      </c>
      <c r="L33" s="9">
        <f t="shared" si="4"/>
        <v>1.1151561111111112</v>
      </c>
      <c r="M33" s="1" t="s">
        <v>73</v>
      </c>
      <c r="O33" s="9">
        <f t="shared" si="19"/>
        <v>2.8909000765319268</v>
      </c>
      <c r="P33" s="9">
        <f t="shared" si="5"/>
        <v>0.963096284592452</v>
      </c>
      <c r="Q33" s="13">
        <f t="shared" si="6"/>
        <v>0.12520251699701876</v>
      </c>
      <c r="R33" s="9">
        <f t="shared" si="7"/>
        <v>0.14497029444444445</v>
      </c>
      <c r="S33" s="14">
        <f t="shared" si="8"/>
        <v>0.86364256537396278</v>
      </c>
      <c r="T33" s="2">
        <v>0.01</v>
      </c>
      <c r="U33" s="15">
        <f t="shared" si="9"/>
        <v>8.6364256537396281E-3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3.8086425653739625E-2</v>
      </c>
      <c r="AR33" s="9">
        <f t="shared" si="15"/>
        <v>111.51561111111111</v>
      </c>
      <c r="AS33" s="1">
        <f t="shared" si="16"/>
        <v>0.13</v>
      </c>
      <c r="AT33" s="1">
        <f t="shared" si="20"/>
        <v>3.9474999999999998</v>
      </c>
      <c r="AU33" s="1">
        <f t="shared" si="17"/>
        <v>14603.137657835019</v>
      </c>
    </row>
    <row r="34" spans="1:48" x14ac:dyDescent="0.15">
      <c r="C34" s="7">
        <v>7</v>
      </c>
      <c r="D34" s="8">
        <v>27.129686702258098</v>
      </c>
      <c r="E34" s="10">
        <f t="shared" si="18"/>
        <v>24.650225424666701</v>
      </c>
      <c r="F34" s="7" t="s">
        <v>73</v>
      </c>
      <c r="G34" s="1">
        <v>8</v>
      </c>
      <c r="H34" s="9">
        <f t="shared" si="0"/>
        <v>27.129686702258098</v>
      </c>
      <c r="I34" s="9">
        <f t="shared" si="1"/>
        <v>300.27968670225806</v>
      </c>
      <c r="J34" s="9">
        <f t="shared" si="2"/>
        <v>0.43640015198020471</v>
      </c>
      <c r="K34" s="9">
        <f t="shared" si="3"/>
        <v>111.51561111111111</v>
      </c>
      <c r="L34" s="9">
        <f t="shared" si="4"/>
        <v>1.1151561111111112</v>
      </c>
      <c r="M34" s="1" t="s">
        <v>73</v>
      </c>
      <c r="O34" s="9">
        <f t="shared" si="19"/>
        <v>3.0429599030505861</v>
      </c>
      <c r="P34" s="9">
        <f t="shared" si="5"/>
        <v>1.3279481641609447</v>
      </c>
      <c r="Q34" s="13">
        <f t="shared" si="6"/>
        <v>0.17263326134092283</v>
      </c>
      <c r="R34" s="9">
        <f t="shared" si="7"/>
        <v>0.14497029444444445</v>
      </c>
      <c r="S34" s="14">
        <f t="shared" si="8"/>
        <v>1.1908181741817416</v>
      </c>
      <c r="T34" s="2">
        <v>0.01</v>
      </c>
      <c r="U34" s="15">
        <f t="shared" si="9"/>
        <v>1.1908181741817417E-2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4.1358181741817414E-2</v>
      </c>
      <c r="AR34" s="9">
        <f t="shared" si="15"/>
        <v>111.51561111111111</v>
      </c>
      <c r="AS34" s="1">
        <f t="shared" si="16"/>
        <v>0.13</v>
      </c>
      <c r="AT34" s="1">
        <f t="shared" si="20"/>
        <v>3.9474999999999998</v>
      </c>
      <c r="AU34" s="1">
        <f t="shared" si="17"/>
        <v>15857.59784192868</v>
      </c>
    </row>
    <row r="35" spans="1:48" x14ac:dyDescent="0.15">
      <c r="C35" s="7">
        <v>8</v>
      </c>
      <c r="D35" s="8">
        <v>27.2672560193548</v>
      </c>
      <c r="E35" s="10">
        <f t="shared" si="18"/>
        <v>27.129686702258098</v>
      </c>
      <c r="F35" s="7" t="s">
        <v>73</v>
      </c>
      <c r="G35" s="1">
        <v>9</v>
      </c>
      <c r="H35" s="9">
        <f t="shared" si="0"/>
        <v>27.2672560193548</v>
      </c>
      <c r="I35" s="9">
        <f t="shared" si="1"/>
        <v>300.4172560193548</v>
      </c>
      <c r="J35" s="9">
        <f t="shared" si="2"/>
        <v>0.4429284465106984</v>
      </c>
      <c r="K35" s="9">
        <f t="shared" si="3"/>
        <v>111.51561111111111</v>
      </c>
      <c r="L35" s="9">
        <f t="shared" si="4"/>
        <v>1.1151561111111112</v>
      </c>
      <c r="M35" s="1" t="s">
        <v>73</v>
      </c>
      <c r="O35" s="9">
        <f t="shared" si="19"/>
        <v>2.8301678500007528</v>
      </c>
      <c r="P35" s="9">
        <f t="shared" si="5"/>
        <v>1.2535618491653566</v>
      </c>
      <c r="Q35" s="13">
        <f t="shared" si="6"/>
        <v>0.16296304039149637</v>
      </c>
      <c r="R35" s="9">
        <f t="shared" si="7"/>
        <v>0.14497029444444445</v>
      </c>
      <c r="S35" s="14">
        <f t="shared" si="8"/>
        <v>1.1241133296721495</v>
      </c>
      <c r="T35" s="2">
        <v>0.01</v>
      </c>
      <c r="U35" s="15">
        <f t="shared" si="9"/>
        <v>1.1241133296721495E-2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4.0691133296721492E-2</v>
      </c>
      <c r="AR35" s="9">
        <f t="shared" si="15"/>
        <v>111.51561111111111</v>
      </c>
      <c r="AS35" s="1">
        <f t="shared" si="16"/>
        <v>0.13</v>
      </c>
      <c r="AT35" s="1">
        <f t="shared" si="20"/>
        <v>3.9474999999999998</v>
      </c>
      <c r="AU35" s="1">
        <f t="shared" si="17"/>
        <v>15601.837420703012</v>
      </c>
    </row>
    <row r="36" spans="1:48" x14ac:dyDescent="0.15">
      <c r="C36" s="7">
        <v>9</v>
      </c>
      <c r="D36" s="8">
        <v>21.003809546999999</v>
      </c>
      <c r="E36" s="10">
        <f t="shared" si="18"/>
        <v>27.2672560193548</v>
      </c>
      <c r="F36" s="7" t="s">
        <v>73</v>
      </c>
      <c r="G36" s="1">
        <v>10</v>
      </c>
      <c r="H36" s="9">
        <f t="shared" si="0"/>
        <v>21.003809546999999</v>
      </c>
      <c r="I36" s="9">
        <f t="shared" si="1"/>
        <v>294.15380954699998</v>
      </c>
      <c r="J36" s="9">
        <f t="shared" si="2"/>
        <v>0.22213382663253367</v>
      </c>
      <c r="K36" s="9">
        <f t="shared" si="3"/>
        <v>111.51561111111111</v>
      </c>
      <c r="L36" s="9">
        <f t="shared" si="4"/>
        <v>1.1151561111111112</v>
      </c>
      <c r="M36" s="1" t="s">
        <v>73</v>
      </c>
      <c r="O36" s="9">
        <f t="shared" si="19"/>
        <v>2.6917621119465074</v>
      </c>
      <c r="P36" s="9">
        <f t="shared" si="5"/>
        <v>0.59793141831114816</v>
      </c>
      <c r="Q36" s="13">
        <f t="shared" si="6"/>
        <v>7.7731084380449261E-2</v>
      </c>
      <c r="R36" s="9">
        <f t="shared" si="7"/>
        <v>0.14497029444444445</v>
      </c>
      <c r="S36" s="14">
        <f t="shared" si="8"/>
        <v>0.53618629029023168</v>
      </c>
      <c r="T36" s="2">
        <v>0.01</v>
      </c>
      <c r="U36" s="15">
        <f t="shared" si="9"/>
        <v>5.3618629029023165E-3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2.7261862902902317E-2</v>
      </c>
      <c r="AR36" s="9">
        <f t="shared" si="15"/>
        <v>111.51561111111111</v>
      </c>
      <c r="AS36" s="1">
        <f t="shared" si="16"/>
        <v>0.13</v>
      </c>
      <c r="AT36" s="1">
        <f t="shared" si="20"/>
        <v>3.9474999999999998</v>
      </c>
      <c r="AU36" s="1">
        <f t="shared" si="17"/>
        <v>10452.772344653426</v>
      </c>
    </row>
    <row r="37" spans="1:48" x14ac:dyDescent="0.15">
      <c r="C37" s="7">
        <v>10</v>
      </c>
      <c r="D37" s="8">
        <v>13.592903666483901</v>
      </c>
      <c r="E37" s="10">
        <f t="shared" si="18"/>
        <v>21.003809546999999</v>
      </c>
      <c r="F37" s="7" t="s">
        <v>73</v>
      </c>
      <c r="G37" s="1">
        <v>11</v>
      </c>
      <c r="H37" s="9">
        <f t="shared" si="0"/>
        <v>13.592903666483901</v>
      </c>
      <c r="I37" s="9">
        <f t="shared" si="1"/>
        <v>286.74290366648387</v>
      </c>
      <c r="J37" s="9">
        <f t="shared" si="2"/>
        <v>9.4422579572439658E-2</v>
      </c>
      <c r="K37" s="9">
        <f t="shared" si="3"/>
        <v>111.51561111111111</v>
      </c>
      <c r="L37" s="9">
        <f t="shared" si="4"/>
        <v>1.1151561111111112</v>
      </c>
      <c r="M37" s="1" t="s">
        <v>75</v>
      </c>
      <c r="N37" s="9">
        <f>(O36-P36)*C22/100</f>
        <v>1.9891391589535914</v>
      </c>
      <c r="O37" s="9">
        <f t="shared" si="19"/>
        <v>1.2198476457928793</v>
      </c>
      <c r="P37" s="9">
        <f t="shared" si="5"/>
        <v>0.11518116140113133</v>
      </c>
      <c r="Q37" s="13">
        <f t="shared" si="6"/>
        <v>1.4973550982147072E-2</v>
      </c>
      <c r="R37" s="9">
        <f t="shared" si="7"/>
        <v>0.14497029444444445</v>
      </c>
      <c r="S37" s="14">
        <f t="shared" si="8"/>
        <v>0.10328702883255328</v>
      </c>
      <c r="T37" s="2">
        <v>0.01</v>
      </c>
      <c r="U37" s="15">
        <f t="shared" si="9"/>
        <v>1.0328702883255329E-3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2.2932870288325531E-2</v>
      </c>
      <c r="AR37" s="9">
        <f t="shared" si="15"/>
        <v>111.51561111111111</v>
      </c>
      <c r="AS37" s="1">
        <f t="shared" si="16"/>
        <v>0.13</v>
      </c>
      <c r="AT37" s="1">
        <f t="shared" si="20"/>
        <v>3.9474999999999998</v>
      </c>
      <c r="AU37" s="1">
        <f t="shared" si="17"/>
        <v>8792.9454119517795</v>
      </c>
    </row>
    <row r="38" spans="1:48" x14ac:dyDescent="0.15">
      <c r="C38" s="7">
        <v>11</v>
      </c>
      <c r="D38" s="8">
        <v>6.0372108686999999</v>
      </c>
      <c r="E38" s="10">
        <f t="shared" si="18"/>
        <v>13.592903666483901</v>
      </c>
      <c r="F38" s="7" t="s">
        <v>75</v>
      </c>
      <c r="G38" s="1">
        <v>12</v>
      </c>
      <c r="H38" s="9">
        <f t="shared" si="0"/>
        <v>6.0372108686999999</v>
      </c>
      <c r="I38" s="9">
        <f t="shared" si="1"/>
        <v>279.18721086869999</v>
      </c>
      <c r="J38" s="9">
        <f t="shared" si="2"/>
        <v>3.766793216750082E-2</v>
      </c>
      <c r="K38" s="9">
        <f t="shared" si="3"/>
        <v>111.51561111111111</v>
      </c>
      <c r="L38" s="9">
        <f t="shared" si="4"/>
        <v>1.1151561111111112</v>
      </c>
      <c r="M38" s="1" t="s">
        <v>73</v>
      </c>
      <c r="O38" s="9">
        <f t="shared" si="19"/>
        <v>2.2198225955028592</v>
      </c>
      <c r="P38" s="9">
        <f t="shared" si="5"/>
        <v>8.3616126951287312E-2</v>
      </c>
      <c r="Q38" s="13">
        <f t="shared" si="6"/>
        <v>1.087009650366735E-2</v>
      </c>
      <c r="R38" s="9">
        <f t="shared" si="7"/>
        <v>0.14497029444444445</v>
      </c>
      <c r="S38" s="14">
        <f t="shared" si="8"/>
        <v>7.498154394542525E-2</v>
      </c>
      <c r="T38" s="2">
        <v>0.01</v>
      </c>
      <c r="U38" s="15">
        <f t="shared" si="9"/>
        <v>7.4981543945425253E-4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2.2649815439454251E-2</v>
      </c>
      <c r="AR38" s="9">
        <f t="shared" si="15"/>
        <v>111.51561111111111</v>
      </c>
      <c r="AS38" s="1">
        <f t="shared" si="16"/>
        <v>0.13</v>
      </c>
      <c r="AT38" s="1">
        <f t="shared" si="20"/>
        <v>3.9474999999999998</v>
      </c>
      <c r="AU38" s="1">
        <f t="shared" si="17"/>
        <v>8684.4162220413291</v>
      </c>
      <c r="AV38" s="1">
        <f>SUM(AU27:AU38)</f>
        <v>133255.51834951914</v>
      </c>
    </row>
    <row r="39" spans="1:48" x14ac:dyDescent="0.15">
      <c r="C39" s="7">
        <v>12</v>
      </c>
      <c r="D39" s="8">
        <v>-0.91399708441935501</v>
      </c>
      <c r="E39" s="10">
        <f t="shared" si="18"/>
        <v>6.0372108686999999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-4.9935278408064496</v>
      </c>
      <c r="E42" s="7"/>
      <c r="F42" s="7"/>
      <c r="G42" s="1">
        <v>1</v>
      </c>
      <c r="H42" s="9">
        <f t="shared" ref="H42:H53" si="21">E43</f>
        <v>-4.9935278408064496</v>
      </c>
      <c r="I42" s="9">
        <f t="shared" ref="I42:I53" si="22">H42+273.15</f>
        <v>268.15647215919353</v>
      </c>
      <c r="J42" s="9">
        <f t="shared" ref="J42:J53" si="23">EXP(($C$16*(I42-$C$14))/($C$17*I42*$C$14))</f>
        <v>8.9727319289756059E-3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6.9171725100048884E-4</v>
      </c>
      <c r="Q42" s="13">
        <f t="shared" ref="Q42:Q53" si="27">P42*$B$44</f>
        <v>8.9923242630063555E-5</v>
      </c>
      <c r="R42" s="9">
        <f t="shared" ref="R42:R53" si="28">L42*$B$44</f>
        <v>1.0021835416666666E-2</v>
      </c>
      <c r="S42" s="14">
        <f t="shared" ref="S42:S53" si="29">Q42/R42</f>
        <v>8.9727319289756077E-3</v>
      </c>
      <c r="T42" s="2">
        <v>0.01</v>
      </c>
      <c r="U42" s="15">
        <f t="shared" ref="U42:U53" si="30">S42*T42</f>
        <v>8.9727319289756083E-5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1.4889727319289756E-2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>$E$5/12</f>
        <v>7.3164383561643831</v>
      </c>
      <c r="AU42" s="1">
        <f t="shared" ref="AU42:AU53" si="36">AT42*10000*AS42*0.67*AR42*AQ42</f>
        <v>731.49023224114489</v>
      </c>
    </row>
    <row r="43" spans="1:48" x14ac:dyDescent="0.15">
      <c r="A43" s="1" t="s">
        <v>74</v>
      </c>
      <c r="B43" s="1">
        <v>1</v>
      </c>
      <c r="C43" s="7">
        <v>1</v>
      </c>
      <c r="D43" s="8">
        <v>-5.4424075989677396</v>
      </c>
      <c r="E43" s="10">
        <f t="shared" ref="E43:E54" si="37">D42</f>
        <v>-4.9935278408064496</v>
      </c>
      <c r="F43" s="7" t="s">
        <v>73</v>
      </c>
      <c r="G43" s="1">
        <v>2</v>
      </c>
      <c r="H43" s="9">
        <f t="shared" si="21"/>
        <v>-5.4424075989677396</v>
      </c>
      <c r="I43" s="9">
        <f t="shared" si="22"/>
        <v>267.70759240103223</v>
      </c>
      <c r="J43" s="9">
        <f t="shared" si="23"/>
        <v>8.4427415542828472E-3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0.15349036608233285</v>
      </c>
      <c r="P43" s="9">
        <f t="shared" si="26"/>
        <v>1.2958794919053981E-3</v>
      </c>
      <c r="Q43" s="13">
        <f t="shared" si="27"/>
        <v>1.6846433394770177E-4</v>
      </c>
      <c r="R43" s="9">
        <f t="shared" si="28"/>
        <v>1.0021835416666666E-2</v>
      </c>
      <c r="S43" s="14">
        <f t="shared" si="29"/>
        <v>1.6809728651853494E-2</v>
      </c>
      <c r="T43" s="2">
        <v>0.01</v>
      </c>
      <c r="U43" s="15">
        <f t="shared" si="30"/>
        <v>1.6809728651853494E-4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1.4968097286518536E-2</v>
      </c>
      <c r="AR43" s="9">
        <f t="shared" si="34"/>
        <v>7.7091041666666671</v>
      </c>
      <c r="AS43" s="1">
        <f t="shared" si="35"/>
        <v>0.13</v>
      </c>
      <c r="AT43" s="1">
        <f t="shared" ref="AT43:AT53" si="39">$E$5/12</f>
        <v>7.3164383561643831</v>
      </c>
      <c r="AU43" s="1">
        <f t="shared" si="36"/>
        <v>735.34032729658907</v>
      </c>
    </row>
    <row r="44" spans="1:48" x14ac:dyDescent="0.15">
      <c r="A44" s="1" t="s">
        <v>37</v>
      </c>
      <c r="B44" s="1">
        <v>0.13</v>
      </c>
      <c r="C44" s="7">
        <v>2</v>
      </c>
      <c r="D44" s="8">
        <v>-1.50784095667857</v>
      </c>
      <c r="E44" s="10">
        <f t="shared" si="37"/>
        <v>-5.4424075989677396</v>
      </c>
      <c r="F44" s="7" t="s">
        <v>73</v>
      </c>
      <c r="G44" s="1">
        <v>3</v>
      </c>
      <c r="H44" s="9">
        <f t="shared" si="21"/>
        <v>-1.50784095667857</v>
      </c>
      <c r="I44" s="9">
        <f t="shared" si="22"/>
        <v>271.64215904332139</v>
      </c>
      <c r="J44" s="9">
        <f t="shared" si="23"/>
        <v>1.4297976912359537E-2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0.22928552825709411</v>
      </c>
      <c r="P44" s="9">
        <f t="shared" si="26"/>
        <v>3.2783191893580917E-3</v>
      </c>
      <c r="Q44" s="13">
        <f t="shared" si="27"/>
        <v>4.2618149461655196E-4</v>
      </c>
      <c r="R44" s="9">
        <f t="shared" si="28"/>
        <v>1.0021835416666666E-2</v>
      </c>
      <c r="S44" s="14">
        <f t="shared" si="29"/>
        <v>4.2525293710950103E-2</v>
      </c>
      <c r="T44" s="2">
        <v>0.01</v>
      </c>
      <c r="U44" s="15">
        <f t="shared" si="30"/>
        <v>4.2525293710950104E-4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1.5225252937109501E-2</v>
      </c>
      <c r="AR44" s="9">
        <f t="shared" si="34"/>
        <v>7.7091041666666671</v>
      </c>
      <c r="AS44" s="1">
        <f t="shared" si="35"/>
        <v>0.13</v>
      </c>
      <c r="AT44" s="1">
        <f t="shared" si="39"/>
        <v>7.3164383561643831</v>
      </c>
      <c r="AU44" s="1">
        <f t="shared" si="36"/>
        <v>747.97365781629674</v>
      </c>
    </row>
    <row r="45" spans="1:48" x14ac:dyDescent="0.15">
      <c r="C45" s="7">
        <v>3</v>
      </c>
      <c r="D45" s="8">
        <v>5.6360171899032299</v>
      </c>
      <c r="E45" s="10">
        <f t="shared" si="37"/>
        <v>-1.50784095667857</v>
      </c>
      <c r="F45" s="7" t="s">
        <v>73</v>
      </c>
      <c r="G45" s="1">
        <v>4</v>
      </c>
      <c r="H45" s="9">
        <f t="shared" si="21"/>
        <v>5.6360171899032299</v>
      </c>
      <c r="I45" s="9">
        <f t="shared" si="22"/>
        <v>278.78601718990319</v>
      </c>
      <c r="J45" s="9">
        <f t="shared" si="23"/>
        <v>3.5824095591917057E-2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0.30309825073440266</v>
      </c>
      <c r="P45" s="9">
        <f t="shared" si="26"/>
        <v>1.0858220708052086E-2</v>
      </c>
      <c r="Q45" s="13">
        <f t="shared" si="27"/>
        <v>1.4115686920467712E-3</v>
      </c>
      <c r="R45" s="9">
        <f t="shared" si="28"/>
        <v>1.0021835416666666E-2</v>
      </c>
      <c r="S45" s="14">
        <f t="shared" si="29"/>
        <v>0.14084931884825036</v>
      </c>
      <c r="T45" s="2">
        <v>0.01</v>
      </c>
      <c r="U45" s="15">
        <f t="shared" si="30"/>
        <v>1.4084931884825037E-3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1.6208493188482505E-2</v>
      </c>
      <c r="AR45" s="9">
        <f t="shared" si="34"/>
        <v>7.7091041666666671</v>
      </c>
      <c r="AS45" s="1">
        <f t="shared" si="35"/>
        <v>0.13</v>
      </c>
      <c r="AT45" s="1">
        <f t="shared" si="39"/>
        <v>7.3164383561643831</v>
      </c>
      <c r="AU45" s="1">
        <f t="shared" si="36"/>
        <v>796.27747321887375</v>
      </c>
    </row>
    <row r="46" spans="1:48" x14ac:dyDescent="0.15">
      <c r="C46" s="7">
        <v>4</v>
      </c>
      <c r="D46" s="8">
        <v>11.8236885722667</v>
      </c>
      <c r="E46" s="10">
        <f t="shared" si="37"/>
        <v>5.6360171899032299</v>
      </c>
      <c r="F46" s="7" t="s">
        <v>73</v>
      </c>
      <c r="G46" s="1">
        <v>5</v>
      </c>
      <c r="H46" s="9">
        <f t="shared" si="21"/>
        <v>11.8236885722667</v>
      </c>
      <c r="I46" s="9">
        <f t="shared" si="22"/>
        <v>284.97368857226667</v>
      </c>
      <c r="J46" s="9">
        <f t="shared" si="23"/>
        <v>7.6475197541815157E-2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0.27762802852503304</v>
      </c>
      <c r="O46" s="9">
        <f t="shared" si="38"/>
        <v>9.1703043167984222E-2</v>
      </c>
      <c r="P46" s="9">
        <f t="shared" si="26"/>
        <v>7.0130083414571961E-3</v>
      </c>
      <c r="Q46" s="13">
        <f t="shared" si="27"/>
        <v>9.116910843894355E-4</v>
      </c>
      <c r="R46" s="9">
        <f t="shared" si="28"/>
        <v>1.0021835416666666E-2</v>
      </c>
      <c r="S46" s="14">
        <f t="shared" si="29"/>
        <v>9.0970470625895639E-2</v>
      </c>
      <c r="T46" s="2">
        <v>0.01</v>
      </c>
      <c r="U46" s="15">
        <f t="shared" si="30"/>
        <v>9.0970470625895638E-4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2.8009704706258954E-2</v>
      </c>
      <c r="AR46" s="9">
        <f t="shared" si="34"/>
        <v>7.7091041666666671</v>
      </c>
      <c r="AS46" s="1">
        <f t="shared" si="35"/>
        <v>0.13</v>
      </c>
      <c r="AT46" s="1">
        <f t="shared" si="39"/>
        <v>7.3164383561643831</v>
      </c>
      <c r="AU46" s="1">
        <f t="shared" si="36"/>
        <v>1376.0376507395015</v>
      </c>
    </row>
    <row r="47" spans="1:48" x14ac:dyDescent="0.15">
      <c r="C47" s="7">
        <v>5</v>
      </c>
      <c r="D47" s="8">
        <v>21.73782761</v>
      </c>
      <c r="E47" s="10">
        <f t="shared" si="37"/>
        <v>11.8236885722667</v>
      </c>
      <c r="F47" s="7" t="s">
        <v>75</v>
      </c>
      <c r="G47" s="1">
        <v>6</v>
      </c>
      <c r="H47" s="9">
        <f t="shared" si="21"/>
        <v>21.73782761</v>
      </c>
      <c r="I47" s="9">
        <f t="shared" si="22"/>
        <v>294.88782760999999</v>
      </c>
      <c r="J47" s="9">
        <f t="shared" si="23"/>
        <v>0.2412112699868128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0.1617810764931937</v>
      </c>
      <c r="P47" s="9">
        <f t="shared" si="26"/>
        <v>3.9023418920756961E-2</v>
      </c>
      <c r="Q47" s="13">
        <f t="shared" si="27"/>
        <v>5.0730444596984049E-3</v>
      </c>
      <c r="R47" s="9">
        <f t="shared" si="28"/>
        <v>1.0021835416666666E-2</v>
      </c>
      <c r="S47" s="14">
        <f t="shared" si="29"/>
        <v>0.50619913905807645</v>
      </c>
      <c r="T47" s="2">
        <v>0.01</v>
      </c>
      <c r="U47" s="15">
        <f t="shared" si="30"/>
        <v>5.0619913905807648E-3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3.2161991390580763E-2</v>
      </c>
      <c r="AR47" s="9">
        <f t="shared" si="34"/>
        <v>7.7091041666666671</v>
      </c>
      <c r="AS47" s="1">
        <f t="shared" si="35"/>
        <v>0.13</v>
      </c>
      <c r="AT47" s="1">
        <f t="shared" si="39"/>
        <v>7.3164383561643831</v>
      </c>
      <c r="AU47" s="1">
        <f t="shared" si="36"/>
        <v>1580.0277632455548</v>
      </c>
    </row>
    <row r="48" spans="1:48" x14ac:dyDescent="0.15">
      <c r="C48" s="7">
        <v>6</v>
      </c>
      <c r="D48" s="8">
        <v>24.650225424666701</v>
      </c>
      <c r="E48" s="10">
        <f t="shared" si="37"/>
        <v>21.73782761</v>
      </c>
      <c r="F48" s="7" t="s">
        <v>73</v>
      </c>
      <c r="G48" s="1">
        <v>7</v>
      </c>
      <c r="H48" s="9">
        <f t="shared" si="21"/>
        <v>24.650225424666701</v>
      </c>
      <c r="I48" s="9">
        <f t="shared" si="22"/>
        <v>297.80022542466668</v>
      </c>
      <c r="J48" s="9">
        <f t="shared" si="23"/>
        <v>0.33314755235256421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0.19984869923910342</v>
      </c>
      <c r="P48" s="9">
        <f t="shared" si="26"/>
        <v>6.6579104992351062E-2</v>
      </c>
      <c r="Q48" s="13">
        <f t="shared" si="27"/>
        <v>8.6552836490056389E-3</v>
      </c>
      <c r="R48" s="9">
        <f t="shared" si="28"/>
        <v>1.0021835416666666E-2</v>
      </c>
      <c r="S48" s="14">
        <f t="shared" si="29"/>
        <v>0.863642565373963</v>
      </c>
      <c r="T48" s="2">
        <v>0.01</v>
      </c>
      <c r="U48" s="15">
        <f t="shared" si="30"/>
        <v>8.6364256537396298E-3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3.5736425653739627E-2</v>
      </c>
      <c r="AR48" s="9">
        <f t="shared" si="34"/>
        <v>7.7091041666666671</v>
      </c>
      <c r="AS48" s="1">
        <f t="shared" si="35"/>
        <v>0.13</v>
      </c>
      <c r="AT48" s="1">
        <f t="shared" si="39"/>
        <v>7.3164383561643831</v>
      </c>
      <c r="AU48" s="1">
        <f t="shared" si="36"/>
        <v>1755.6296190230923</v>
      </c>
    </row>
    <row r="49" spans="1:48" x14ac:dyDescent="0.15">
      <c r="C49" s="7">
        <v>7</v>
      </c>
      <c r="D49" s="8">
        <v>27.129686702258098</v>
      </c>
      <c r="E49" s="10">
        <f t="shared" si="37"/>
        <v>24.650225424666701</v>
      </c>
      <c r="F49" s="7" t="s">
        <v>73</v>
      </c>
      <c r="G49" s="1">
        <v>8</v>
      </c>
      <c r="H49" s="9">
        <f t="shared" si="21"/>
        <v>27.129686702258098</v>
      </c>
      <c r="I49" s="9">
        <f t="shared" si="22"/>
        <v>300.27968670225806</v>
      </c>
      <c r="J49" s="9">
        <f t="shared" si="23"/>
        <v>0.43640015198020471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0.21036063591341905</v>
      </c>
      <c r="P49" s="9">
        <f t="shared" si="26"/>
        <v>9.180141348326859E-2</v>
      </c>
      <c r="Q49" s="13">
        <f t="shared" si="27"/>
        <v>1.1934183752824918E-2</v>
      </c>
      <c r="R49" s="9">
        <f t="shared" si="28"/>
        <v>1.0021835416666666E-2</v>
      </c>
      <c r="S49" s="14">
        <f t="shared" si="29"/>
        <v>1.1908181741817421</v>
      </c>
      <c r="T49" s="2">
        <v>0.01</v>
      </c>
      <c r="U49" s="15">
        <f t="shared" si="30"/>
        <v>1.190818174181742E-2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3.9008181741817416E-2</v>
      </c>
      <c r="AR49" s="9">
        <f t="shared" si="34"/>
        <v>7.7091041666666671</v>
      </c>
      <c r="AS49" s="1">
        <f t="shared" si="35"/>
        <v>0.13</v>
      </c>
      <c r="AT49" s="1">
        <f t="shared" si="39"/>
        <v>7.3164383561643831</v>
      </c>
      <c r="AU49" s="1">
        <f t="shared" si="36"/>
        <v>1916.3617512767112</v>
      </c>
    </row>
    <row r="50" spans="1:48" x14ac:dyDescent="0.15">
      <c r="C50" s="7">
        <v>8</v>
      </c>
      <c r="D50" s="8">
        <v>27.2672560193548</v>
      </c>
      <c r="E50" s="10">
        <f t="shared" si="37"/>
        <v>27.129686702258098</v>
      </c>
      <c r="F50" s="7" t="s">
        <v>73</v>
      </c>
      <c r="G50" s="1">
        <v>9</v>
      </c>
      <c r="H50" s="9">
        <f t="shared" si="21"/>
        <v>27.2672560193548</v>
      </c>
      <c r="I50" s="9">
        <f t="shared" si="22"/>
        <v>300.4172560193548</v>
      </c>
      <c r="J50" s="9">
        <f t="shared" si="23"/>
        <v>0.4429284465106984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0.19565026409681713</v>
      </c>
      <c r="P50" s="9">
        <f t="shared" si="26"/>
        <v>8.6659067535811082E-2</v>
      </c>
      <c r="Q50" s="13">
        <f t="shared" si="27"/>
        <v>1.126567877965544E-2</v>
      </c>
      <c r="R50" s="9">
        <f t="shared" si="28"/>
        <v>1.0021835416666666E-2</v>
      </c>
      <c r="S50" s="14">
        <f t="shared" si="29"/>
        <v>1.1241133296721495</v>
      </c>
      <c r="T50" s="2">
        <v>0.01</v>
      </c>
      <c r="U50" s="15">
        <f t="shared" si="30"/>
        <v>1.1241133296721495E-2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3.8341133296721494E-2</v>
      </c>
      <c r="AR50" s="9">
        <f t="shared" si="34"/>
        <v>7.7091041666666671</v>
      </c>
      <c r="AS50" s="1">
        <f t="shared" si="35"/>
        <v>0.13</v>
      </c>
      <c r="AT50" s="1">
        <f t="shared" si="39"/>
        <v>7.3164383561643831</v>
      </c>
      <c r="AU50" s="1">
        <f t="shared" si="36"/>
        <v>1883.5915459159198</v>
      </c>
    </row>
    <row r="51" spans="1:48" x14ac:dyDescent="0.15">
      <c r="C51" s="7">
        <v>9</v>
      </c>
      <c r="D51" s="8">
        <v>21.003809546999999</v>
      </c>
      <c r="E51" s="10">
        <f t="shared" si="37"/>
        <v>27.2672560193548</v>
      </c>
      <c r="F51" s="7" t="s">
        <v>73</v>
      </c>
      <c r="G51" s="1">
        <v>10</v>
      </c>
      <c r="H51" s="9">
        <f t="shared" si="21"/>
        <v>21.003809546999999</v>
      </c>
      <c r="I51" s="9">
        <f t="shared" si="22"/>
        <v>294.15380954699998</v>
      </c>
      <c r="J51" s="9">
        <f t="shared" si="23"/>
        <v>0.22213382663253367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0.18608223822767267</v>
      </c>
      <c r="P51" s="9">
        <f t="shared" si="26"/>
        <v>4.1335159645859668E-2</v>
      </c>
      <c r="Q51" s="13">
        <f t="shared" si="27"/>
        <v>5.373570753961757E-3</v>
      </c>
      <c r="R51" s="9">
        <f t="shared" si="28"/>
        <v>1.0021835416666666E-2</v>
      </c>
      <c r="S51" s="14">
        <f t="shared" si="29"/>
        <v>0.53618629029023157</v>
      </c>
      <c r="T51" s="2">
        <v>0.01</v>
      </c>
      <c r="U51" s="15">
        <f t="shared" si="30"/>
        <v>5.3618629029023156E-3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2.0161862902902318E-2</v>
      </c>
      <c r="AR51" s="9">
        <f t="shared" si="34"/>
        <v>7.7091041666666671</v>
      </c>
      <c r="AS51" s="1">
        <f t="shared" si="35"/>
        <v>0.13</v>
      </c>
      <c r="AT51" s="1">
        <f t="shared" si="39"/>
        <v>7.3164383561643831</v>
      </c>
      <c r="AU51" s="1">
        <f t="shared" si="36"/>
        <v>990.49535703395486</v>
      </c>
    </row>
    <row r="52" spans="1:48" x14ac:dyDescent="0.15">
      <c r="C52" s="7">
        <v>10</v>
      </c>
      <c r="D52" s="8">
        <v>13.592903666483901</v>
      </c>
      <c r="E52" s="10">
        <f t="shared" si="37"/>
        <v>21.003809546999999</v>
      </c>
      <c r="F52" s="7" t="s">
        <v>73</v>
      </c>
      <c r="G52" s="1">
        <v>11</v>
      </c>
      <c r="H52" s="9">
        <f t="shared" si="21"/>
        <v>13.592903666483901</v>
      </c>
      <c r="I52" s="9">
        <f t="shared" si="22"/>
        <v>286.74290366648387</v>
      </c>
      <c r="J52" s="9">
        <f t="shared" si="23"/>
        <v>9.4422579572439658E-2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0.13750972465272235</v>
      </c>
      <c r="O52" s="9">
        <f t="shared" si="38"/>
        <v>8.4328395595757361E-2</v>
      </c>
      <c r="P52" s="9">
        <f t="shared" si="26"/>
        <v>7.9625046433565699E-3</v>
      </c>
      <c r="Q52" s="13">
        <f t="shared" si="27"/>
        <v>1.035125603636354E-3</v>
      </c>
      <c r="R52" s="9">
        <f t="shared" si="28"/>
        <v>1.0021835416666666E-2</v>
      </c>
      <c r="S52" s="14">
        <f t="shared" si="29"/>
        <v>0.10328702883255332</v>
      </c>
      <c r="T52" s="2">
        <v>0.01</v>
      </c>
      <c r="U52" s="15">
        <f t="shared" si="30"/>
        <v>1.0328702883255331E-3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1.5832870288325532E-2</v>
      </c>
      <c r="AR52" s="9">
        <f t="shared" si="34"/>
        <v>7.7091041666666671</v>
      </c>
      <c r="AS52" s="1">
        <f t="shared" si="35"/>
        <v>0.13</v>
      </c>
      <c r="AT52" s="1">
        <f t="shared" si="39"/>
        <v>7.3164383561643831</v>
      </c>
      <c r="AU52" s="1">
        <f t="shared" si="36"/>
        <v>777.82418145744862</v>
      </c>
    </row>
    <row r="53" spans="1:48" x14ac:dyDescent="0.15">
      <c r="C53" s="7">
        <v>11</v>
      </c>
      <c r="D53" s="8">
        <v>6.0372108686999999</v>
      </c>
      <c r="E53" s="10">
        <f t="shared" si="37"/>
        <v>13.592903666483901</v>
      </c>
      <c r="F53" s="7" t="s">
        <v>75</v>
      </c>
      <c r="G53" s="1">
        <v>12</v>
      </c>
      <c r="H53" s="9">
        <f t="shared" si="21"/>
        <v>6.0372108686999999</v>
      </c>
      <c r="I53" s="9">
        <f t="shared" si="22"/>
        <v>279.18721086869999</v>
      </c>
      <c r="J53" s="9">
        <f t="shared" si="23"/>
        <v>3.766793216750082E-2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0.15345693261906745</v>
      </c>
      <c r="P53" s="9">
        <f t="shared" si="26"/>
        <v>5.7804053285277768E-3</v>
      </c>
      <c r="Q53" s="13">
        <f t="shared" si="27"/>
        <v>7.5145269270861096E-4</v>
      </c>
      <c r="R53" s="9">
        <f t="shared" si="28"/>
        <v>1.0021835416666666E-2</v>
      </c>
      <c r="S53" s="14">
        <f t="shared" si="29"/>
        <v>7.4981543945425264E-2</v>
      </c>
      <c r="T53" s="2">
        <v>0.01</v>
      </c>
      <c r="U53" s="15">
        <f t="shared" si="30"/>
        <v>7.4981543945425264E-4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1.5549815439454254E-2</v>
      </c>
      <c r="AR53" s="9">
        <f t="shared" si="34"/>
        <v>7.7091041666666671</v>
      </c>
      <c r="AS53" s="1">
        <f t="shared" si="35"/>
        <v>0.13</v>
      </c>
      <c r="AT53" s="1">
        <f t="shared" si="39"/>
        <v>7.3164383561643831</v>
      </c>
      <c r="AU53" s="1">
        <f t="shared" si="36"/>
        <v>763.91849650446795</v>
      </c>
      <c r="AV53" s="1">
        <f>SUM(AU42:AU53)</f>
        <v>14054.968055769556</v>
      </c>
    </row>
    <row r="54" spans="1:48" x14ac:dyDescent="0.15">
      <c r="C54" s="7">
        <v>12</v>
      </c>
      <c r="D54" s="8">
        <v>-0.91399708441935501</v>
      </c>
      <c r="E54" s="10">
        <f t="shared" si="37"/>
        <v>6.0372108686999999</v>
      </c>
      <c r="F54" s="7" t="s">
        <v>73</v>
      </c>
    </row>
    <row r="56" spans="1:4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</row>
    <row r="57" spans="1:4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pans="1:48" x14ac:dyDescent="0.15">
      <c r="A58" s="1" t="s">
        <v>71</v>
      </c>
      <c r="B58" s="1">
        <v>134.75800000000001</v>
      </c>
      <c r="C58" s="7" t="s">
        <v>72</v>
      </c>
      <c r="D58" s="8">
        <v>-4.9935278408064496</v>
      </c>
      <c r="E58" s="7"/>
      <c r="F58" s="7"/>
      <c r="G58" s="1">
        <v>1</v>
      </c>
      <c r="H58" s="9">
        <f t="shared" ref="H58:H69" si="40">E59</f>
        <v>-4.9935278408064496</v>
      </c>
      <c r="I58" s="9">
        <f t="shared" ref="I58:I69" si="41">H58+273.15</f>
        <v>268.15647215919353</v>
      </c>
      <c r="J58" s="9">
        <f t="shared" ref="J58:J69" si="42">EXP(($C$16*(I58-$C$14))/($C$17*I58*$C$14))</f>
        <v>8.9727319289756059E-3</v>
      </c>
      <c r="K58" s="9">
        <f t="shared" ref="K58:K69" si="43">$B$58/12</f>
        <v>11.229833333333334</v>
      </c>
      <c r="L58" s="9">
        <f t="shared" ref="L58:L69" si="44">K58*$B$59/100</f>
        <v>3.0320550000000002</v>
      </c>
      <c r="M58" s="1" t="s">
        <v>73</v>
      </c>
      <c r="O58" s="9">
        <f>L58</f>
        <v>3.0320550000000002</v>
      </c>
      <c r="P58" s="9">
        <f t="shared" ref="P58:P69" si="45">O58*J58</f>
        <v>2.7205816708910133E-2</v>
      </c>
      <c r="Q58" s="13">
        <f t="shared" ref="Q58:Q69" si="46">P58*$B$60</f>
        <v>7.8896868455839379E-3</v>
      </c>
      <c r="R58" s="9">
        <f t="shared" ref="R58:R69" si="47">L58*$B$60</f>
        <v>0.87929594999999994</v>
      </c>
      <c r="S58" s="14">
        <f t="shared" ref="S58:S69" si="48">Q58/R58</f>
        <v>8.9727319289756059E-3</v>
      </c>
      <c r="T58" s="2">
        <v>0.27</v>
      </c>
      <c r="U58" s="15">
        <f t="shared" ref="U58:U69" si="49">S58*T58</f>
        <v>2.4226376208234136E-3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0.22687071848972601</v>
      </c>
      <c r="AC58" s="9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34.137506849315081</v>
      </c>
      <c r="AF58" s="1">
        <f t="shared" ref="AF58:AF69" si="54">AE58*10000*AC58*AB58</f>
        <v>869728.21132215858</v>
      </c>
    </row>
    <row r="59" spans="1:48" x14ac:dyDescent="0.15">
      <c r="A59" s="1" t="s">
        <v>74</v>
      </c>
      <c r="B59" s="1">
        <v>27</v>
      </c>
      <c r="C59" s="7">
        <v>1</v>
      </c>
      <c r="D59" s="8">
        <v>-5.4424075989677396</v>
      </c>
      <c r="E59" s="10">
        <f t="shared" ref="E59:E70" si="55">D58</f>
        <v>-4.9935278408064496</v>
      </c>
      <c r="F59" s="7" t="s">
        <v>73</v>
      </c>
      <c r="G59" s="1">
        <v>2</v>
      </c>
      <c r="H59" s="9">
        <f t="shared" si="40"/>
        <v>-5.4424075989677396</v>
      </c>
      <c r="I59" s="9">
        <f t="shared" si="41"/>
        <v>267.70759240103223</v>
      </c>
      <c r="J59" s="9">
        <f t="shared" si="42"/>
        <v>8.4427415542828472E-3</v>
      </c>
      <c r="K59" s="9">
        <f t="shared" si="43"/>
        <v>11.229833333333334</v>
      </c>
      <c r="L59" s="9">
        <f t="shared" si="44"/>
        <v>3.0320550000000002</v>
      </c>
      <c r="M59" s="1" t="s">
        <v>73</v>
      </c>
      <c r="O59" s="9">
        <f t="shared" ref="O59:O69" si="56">L59+O58-P58-N59</f>
        <v>6.0369041832910906</v>
      </c>
      <c r="P59" s="9">
        <f t="shared" si="45"/>
        <v>5.0968021807495642E-2</v>
      </c>
      <c r="Q59" s="13">
        <f t="shared" si="46"/>
        <v>1.4780726324173736E-2</v>
      </c>
      <c r="R59" s="9">
        <f t="shared" si="47"/>
        <v>0.87929594999999994</v>
      </c>
      <c r="S59" s="14">
        <f t="shared" si="48"/>
        <v>1.6809728651853494E-2</v>
      </c>
      <c r="T59" s="2">
        <v>0.27</v>
      </c>
      <c r="U59" s="15">
        <f t="shared" si="49"/>
        <v>4.5386267360004433E-3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0.2272818551748049</v>
      </c>
      <c r="AC59" s="9">
        <f t="shared" si="51"/>
        <v>11.229833333333334</v>
      </c>
      <c r="AD59" s="1">
        <f t="shared" si="52"/>
        <v>0.28999999999999998</v>
      </c>
      <c r="AE59" s="16">
        <f t="shared" si="53"/>
        <v>34.137506849315081</v>
      </c>
      <c r="AF59" s="1">
        <f t="shared" si="54"/>
        <v>871304.33880173357</v>
      </c>
    </row>
    <row r="60" spans="1:48" x14ac:dyDescent="0.15">
      <c r="A60" s="1" t="s">
        <v>37</v>
      </c>
      <c r="B60" s="1">
        <v>0.28999999999999998</v>
      </c>
      <c r="C60" s="7">
        <v>2</v>
      </c>
      <c r="D60" s="8">
        <v>-1.50784095667857</v>
      </c>
      <c r="E60" s="10">
        <f t="shared" si="55"/>
        <v>-5.4424075989677396</v>
      </c>
      <c r="F60" s="7" t="s">
        <v>73</v>
      </c>
      <c r="G60" s="1">
        <v>3</v>
      </c>
      <c r="H60" s="9">
        <f t="shared" si="40"/>
        <v>-1.50784095667857</v>
      </c>
      <c r="I60" s="9">
        <f t="shared" si="41"/>
        <v>271.64215904332139</v>
      </c>
      <c r="J60" s="9">
        <f t="shared" si="42"/>
        <v>1.4297976912359537E-2</v>
      </c>
      <c r="K60" s="9">
        <f t="shared" si="43"/>
        <v>11.229833333333334</v>
      </c>
      <c r="L60" s="9">
        <f t="shared" si="44"/>
        <v>3.0320550000000002</v>
      </c>
      <c r="M60" s="1" t="s">
        <v>73</v>
      </c>
      <c r="O60" s="9">
        <f t="shared" si="56"/>
        <v>9.0179911614835948</v>
      </c>
      <c r="P60" s="9">
        <f t="shared" si="45"/>
        <v>0.12893902942275481</v>
      </c>
      <c r="Q60" s="13">
        <f t="shared" si="46"/>
        <v>3.7392318532598896E-2</v>
      </c>
      <c r="R60" s="9">
        <f t="shared" si="47"/>
        <v>0.87929594999999994</v>
      </c>
      <c r="S60" s="14">
        <f t="shared" si="48"/>
        <v>4.2525293710950103E-2</v>
      </c>
      <c r="T60" s="2">
        <v>0.27</v>
      </c>
      <c r="U60" s="15">
        <f t="shared" si="49"/>
        <v>1.1481829301956528E-2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0.22863091943337016</v>
      </c>
      <c r="AC60" s="9">
        <f t="shared" si="51"/>
        <v>11.229833333333334</v>
      </c>
      <c r="AD60" s="1">
        <f t="shared" si="52"/>
        <v>0.28999999999999998</v>
      </c>
      <c r="AE60" s="16">
        <f t="shared" si="53"/>
        <v>34.137506849315081</v>
      </c>
      <c r="AF60" s="1">
        <f t="shared" si="54"/>
        <v>876476.09147379012</v>
      </c>
    </row>
    <row r="61" spans="1:48" x14ac:dyDescent="0.15">
      <c r="C61" s="7">
        <v>3</v>
      </c>
      <c r="D61" s="8">
        <v>5.6360171899032299</v>
      </c>
      <c r="E61" s="10">
        <f t="shared" si="55"/>
        <v>-1.50784095667857</v>
      </c>
      <c r="F61" s="7" t="s">
        <v>73</v>
      </c>
      <c r="G61" s="1">
        <v>4</v>
      </c>
      <c r="H61" s="9">
        <f t="shared" si="40"/>
        <v>5.6360171899032299</v>
      </c>
      <c r="I61" s="9">
        <f t="shared" si="41"/>
        <v>278.78601718990319</v>
      </c>
      <c r="J61" s="9">
        <f t="shared" si="42"/>
        <v>3.5824095591917057E-2</v>
      </c>
      <c r="K61" s="9">
        <f t="shared" si="43"/>
        <v>11.229833333333334</v>
      </c>
      <c r="L61" s="9">
        <f t="shared" si="44"/>
        <v>3.0320550000000002</v>
      </c>
      <c r="M61" s="1" t="s">
        <v>73</v>
      </c>
      <c r="O61" s="9">
        <f t="shared" si="56"/>
        <v>11.92110713206084</v>
      </c>
      <c r="P61" s="9">
        <f t="shared" si="45"/>
        <v>0.4270628814604317</v>
      </c>
      <c r="Q61" s="13">
        <f t="shared" si="46"/>
        <v>0.12384823562352519</v>
      </c>
      <c r="R61" s="9">
        <f t="shared" si="47"/>
        <v>0.87929594999999994</v>
      </c>
      <c r="S61" s="14">
        <f t="shared" si="48"/>
        <v>0.14084931884825036</v>
      </c>
      <c r="T61" s="2">
        <v>0.27</v>
      </c>
      <c r="U61" s="15">
        <f t="shared" si="49"/>
        <v>3.8029316089027598E-2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0.23378909611609808</v>
      </c>
      <c r="AC61" s="9">
        <f t="shared" si="51"/>
        <v>11.229833333333334</v>
      </c>
      <c r="AD61" s="1">
        <f t="shared" si="52"/>
        <v>0.28999999999999998</v>
      </c>
      <c r="AE61" s="16">
        <f t="shared" si="53"/>
        <v>34.137506849315081</v>
      </c>
      <c r="AF61" s="1">
        <f t="shared" si="54"/>
        <v>896250.40086822072</v>
      </c>
    </row>
    <row r="62" spans="1:48" x14ac:dyDescent="0.15">
      <c r="C62" s="7">
        <v>4</v>
      </c>
      <c r="D62" s="8">
        <v>11.8236885722667</v>
      </c>
      <c r="E62" s="10">
        <f t="shared" si="55"/>
        <v>5.6360171899032299</v>
      </c>
      <c r="F62" s="7" t="s">
        <v>73</v>
      </c>
      <c r="G62" s="1">
        <v>5</v>
      </c>
      <c r="H62" s="9">
        <f t="shared" si="40"/>
        <v>11.8236885722667</v>
      </c>
      <c r="I62" s="9">
        <f t="shared" si="41"/>
        <v>284.97368857226667</v>
      </c>
      <c r="J62" s="9">
        <f t="shared" si="42"/>
        <v>7.6475197541815157E-2</v>
      </c>
      <c r="K62" s="9">
        <f t="shared" si="43"/>
        <v>11.229833333333334</v>
      </c>
      <c r="L62" s="9">
        <f t="shared" si="44"/>
        <v>3.0320550000000002</v>
      </c>
      <c r="M62" s="1" t="s">
        <v>75</v>
      </c>
      <c r="N62" s="9">
        <f>(O61-P61)*$C$22/100</f>
        <v>10.919342038070388</v>
      </c>
      <c r="O62" s="9">
        <f t="shared" si="56"/>
        <v>3.6067572125300202</v>
      </c>
      <c r="P62" s="9">
        <f t="shared" si="45"/>
        <v>0.27582747031359989</v>
      </c>
      <c r="Q62" s="13">
        <f t="shared" si="46"/>
        <v>7.9989966390943967E-2</v>
      </c>
      <c r="R62" s="9">
        <f t="shared" si="47"/>
        <v>0.87929594999999994</v>
      </c>
      <c r="S62" s="14">
        <f t="shared" si="48"/>
        <v>9.0970470625895611E-2</v>
      </c>
      <c r="T62" s="2">
        <v>0.27</v>
      </c>
      <c r="U62" s="15">
        <f t="shared" si="49"/>
        <v>2.4562027068991816E-2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0.27997240185950512</v>
      </c>
      <c r="AC62" s="9">
        <f t="shared" si="51"/>
        <v>11.229833333333334</v>
      </c>
      <c r="AD62" s="1">
        <f t="shared" si="52"/>
        <v>0.28999999999999998</v>
      </c>
      <c r="AE62" s="16">
        <f t="shared" si="53"/>
        <v>34.137506849315081</v>
      </c>
      <c r="AF62" s="1">
        <f t="shared" si="54"/>
        <v>1073298.0347125009</v>
      </c>
    </row>
    <row r="63" spans="1:48" x14ac:dyDescent="0.15">
      <c r="C63" s="7">
        <v>5</v>
      </c>
      <c r="D63" s="8">
        <v>21.73782761</v>
      </c>
      <c r="E63" s="10">
        <f t="shared" si="55"/>
        <v>11.8236885722667</v>
      </c>
      <c r="F63" s="7" t="s">
        <v>75</v>
      </c>
      <c r="G63" s="1">
        <v>6</v>
      </c>
      <c r="H63" s="9">
        <f t="shared" si="40"/>
        <v>21.73782761</v>
      </c>
      <c r="I63" s="9">
        <f t="shared" si="41"/>
        <v>294.88782760999999</v>
      </c>
      <c r="J63" s="9">
        <f t="shared" si="42"/>
        <v>0.2412112699868128</v>
      </c>
      <c r="K63" s="9">
        <f t="shared" si="43"/>
        <v>11.229833333333334</v>
      </c>
      <c r="L63" s="9">
        <f t="shared" si="44"/>
        <v>3.0320550000000002</v>
      </c>
      <c r="M63" s="1" t="s">
        <v>73</v>
      </c>
      <c r="O63" s="9">
        <f t="shared" si="56"/>
        <v>6.3629847422164199</v>
      </c>
      <c r="P63" s="9">
        <f t="shared" si="45"/>
        <v>1.5348236305767353</v>
      </c>
      <c r="Q63" s="13">
        <f t="shared" si="46"/>
        <v>0.4450988528672532</v>
      </c>
      <c r="R63" s="9">
        <f t="shared" si="47"/>
        <v>0.87929594999999994</v>
      </c>
      <c r="S63" s="14">
        <f t="shared" si="48"/>
        <v>0.50619913905807623</v>
      </c>
      <c r="T63" s="2">
        <v>0.27</v>
      </c>
      <c r="U63" s="15">
        <f t="shared" si="49"/>
        <v>0.13667376754568059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0.30175571303412574</v>
      </c>
      <c r="AC63" s="9">
        <f t="shared" si="51"/>
        <v>11.229833333333334</v>
      </c>
      <c r="AD63" s="1">
        <f t="shared" si="52"/>
        <v>0.28999999999999998</v>
      </c>
      <c r="AE63" s="16">
        <f t="shared" si="53"/>
        <v>34.137506849315081</v>
      </c>
      <c r="AF63" s="1">
        <f t="shared" si="54"/>
        <v>1156806.2123684674</v>
      </c>
    </row>
    <row r="64" spans="1:48" x14ac:dyDescent="0.15">
      <c r="C64" s="7">
        <v>6</v>
      </c>
      <c r="D64" s="8">
        <v>24.650225424666701</v>
      </c>
      <c r="E64" s="10">
        <f t="shared" si="55"/>
        <v>21.73782761</v>
      </c>
      <c r="F64" s="7" t="s">
        <v>73</v>
      </c>
      <c r="G64" s="1">
        <v>7</v>
      </c>
      <c r="H64" s="9">
        <f t="shared" si="40"/>
        <v>24.650225424666701</v>
      </c>
      <c r="I64" s="9">
        <f t="shared" si="41"/>
        <v>297.80022542466668</v>
      </c>
      <c r="J64" s="9">
        <f t="shared" si="42"/>
        <v>0.33314755235256421</v>
      </c>
      <c r="K64" s="9">
        <f t="shared" si="43"/>
        <v>11.229833333333334</v>
      </c>
      <c r="L64" s="9">
        <f t="shared" si="44"/>
        <v>3.0320550000000002</v>
      </c>
      <c r="M64" s="1" t="s">
        <v>73</v>
      </c>
      <c r="O64" s="9">
        <f t="shared" si="56"/>
        <v>7.8602161116396854</v>
      </c>
      <c r="P64" s="9">
        <f t="shared" si="45"/>
        <v>2.6186117585549509</v>
      </c>
      <c r="Q64" s="13">
        <f t="shared" si="46"/>
        <v>0.75939740998093574</v>
      </c>
      <c r="R64" s="9">
        <f t="shared" si="47"/>
        <v>0.87929594999999994</v>
      </c>
      <c r="S64" s="14">
        <f t="shared" si="48"/>
        <v>0.86364256537396289</v>
      </c>
      <c r="T64" s="2">
        <v>0.27</v>
      </c>
      <c r="U64" s="15">
        <f t="shared" si="49"/>
        <v>0.23318349265096999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0.32050755262208347</v>
      </c>
      <c r="AC64" s="9">
        <f t="shared" si="51"/>
        <v>11.229833333333334</v>
      </c>
      <c r="AD64" s="1">
        <f t="shared" si="52"/>
        <v>0.28999999999999998</v>
      </c>
      <c r="AE64" s="16">
        <f t="shared" si="53"/>
        <v>34.137506849315081</v>
      </c>
      <c r="AF64" s="1">
        <f t="shared" si="54"/>
        <v>1228692.9856479953</v>
      </c>
    </row>
    <row r="65" spans="1:50" x14ac:dyDescent="0.15">
      <c r="C65" s="7">
        <v>7</v>
      </c>
      <c r="D65" s="8">
        <v>27.129686702258098</v>
      </c>
      <c r="E65" s="10">
        <f t="shared" si="55"/>
        <v>24.650225424666701</v>
      </c>
      <c r="F65" s="7" t="s">
        <v>73</v>
      </c>
      <c r="G65" s="1">
        <v>8</v>
      </c>
      <c r="H65" s="9">
        <f t="shared" si="40"/>
        <v>27.129686702258098</v>
      </c>
      <c r="I65" s="9">
        <f t="shared" si="41"/>
        <v>300.27968670225806</v>
      </c>
      <c r="J65" s="9">
        <f t="shared" si="42"/>
        <v>0.43640015198020471</v>
      </c>
      <c r="K65" s="9">
        <f t="shared" si="43"/>
        <v>11.229833333333334</v>
      </c>
      <c r="L65" s="9">
        <f t="shared" si="44"/>
        <v>3.0320550000000002</v>
      </c>
      <c r="M65" s="1" t="s">
        <v>73</v>
      </c>
      <c r="O65" s="9">
        <f t="shared" si="56"/>
        <v>8.2736593530847351</v>
      </c>
      <c r="P65" s="9">
        <f t="shared" si="45"/>
        <v>3.6106261991186206</v>
      </c>
      <c r="Q65" s="13">
        <f t="shared" si="46"/>
        <v>1.0470815977443999</v>
      </c>
      <c r="R65" s="9">
        <f t="shared" si="47"/>
        <v>0.87929594999999994</v>
      </c>
      <c r="S65" s="14">
        <f t="shared" si="48"/>
        <v>1.1908181741817416</v>
      </c>
      <c r="T65" s="2">
        <v>0.27</v>
      </c>
      <c r="U65" s="15">
        <f t="shared" si="49"/>
        <v>0.32152090702907027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0.33767151223574837</v>
      </c>
      <c r="AC65" s="9">
        <f t="shared" si="51"/>
        <v>11.229833333333334</v>
      </c>
      <c r="AD65" s="1">
        <f t="shared" si="52"/>
        <v>0.28999999999999998</v>
      </c>
      <c r="AE65" s="16">
        <f t="shared" si="53"/>
        <v>34.137506849315081</v>
      </c>
      <c r="AF65" s="1">
        <f t="shared" si="54"/>
        <v>1294492.4858804352</v>
      </c>
    </row>
    <row r="66" spans="1:50" x14ac:dyDescent="0.15">
      <c r="C66" s="7">
        <v>8</v>
      </c>
      <c r="D66" s="8">
        <v>27.2672560193548</v>
      </c>
      <c r="E66" s="10">
        <f t="shared" si="55"/>
        <v>27.129686702258098</v>
      </c>
      <c r="F66" s="7" t="s">
        <v>73</v>
      </c>
      <c r="G66" s="1">
        <v>9</v>
      </c>
      <c r="H66" s="9">
        <f t="shared" si="40"/>
        <v>27.2672560193548</v>
      </c>
      <c r="I66" s="9">
        <f t="shared" si="41"/>
        <v>300.4172560193548</v>
      </c>
      <c r="J66" s="9">
        <f t="shared" si="42"/>
        <v>0.4429284465106984</v>
      </c>
      <c r="K66" s="9">
        <f t="shared" si="43"/>
        <v>11.229833333333334</v>
      </c>
      <c r="L66" s="9">
        <f t="shared" si="44"/>
        <v>3.0320550000000002</v>
      </c>
      <c r="M66" s="1" t="s">
        <v>73</v>
      </c>
      <c r="O66" s="9">
        <f t="shared" si="56"/>
        <v>7.6950881539661147</v>
      </c>
      <c r="P66" s="9">
        <f t="shared" si="45"/>
        <v>3.408373441799089</v>
      </c>
      <c r="Q66" s="13">
        <f t="shared" si="46"/>
        <v>0.98842829812173572</v>
      </c>
      <c r="R66" s="9">
        <f t="shared" si="47"/>
        <v>0.87929594999999994</v>
      </c>
      <c r="S66" s="14">
        <f t="shared" si="48"/>
        <v>1.1241133296721495</v>
      </c>
      <c r="T66" s="2">
        <v>0.27</v>
      </c>
      <c r="U66" s="15">
        <f t="shared" si="49"/>
        <v>0.30351059901148036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0.33417210938793063</v>
      </c>
      <c r="AC66" s="9">
        <f t="shared" si="51"/>
        <v>11.229833333333334</v>
      </c>
      <c r="AD66" s="1">
        <f t="shared" si="52"/>
        <v>0.28999999999999998</v>
      </c>
      <c r="AE66" s="16">
        <f t="shared" si="53"/>
        <v>34.137506849315081</v>
      </c>
      <c r="AF66" s="1">
        <f t="shared" si="54"/>
        <v>1281077.2271824908</v>
      </c>
    </row>
    <row r="67" spans="1:50" x14ac:dyDescent="0.15">
      <c r="C67" s="7">
        <v>9</v>
      </c>
      <c r="D67" s="8">
        <v>21.003809546999999</v>
      </c>
      <c r="E67" s="10">
        <f t="shared" si="55"/>
        <v>27.2672560193548</v>
      </c>
      <c r="F67" s="7" t="s">
        <v>73</v>
      </c>
      <c r="G67" s="1">
        <v>10</v>
      </c>
      <c r="H67" s="9">
        <f t="shared" si="40"/>
        <v>21.003809546999999</v>
      </c>
      <c r="I67" s="9">
        <f t="shared" si="41"/>
        <v>294.15380954699998</v>
      </c>
      <c r="J67" s="9">
        <f t="shared" si="42"/>
        <v>0.22213382663253367</v>
      </c>
      <c r="K67" s="9">
        <f t="shared" si="43"/>
        <v>11.229833333333334</v>
      </c>
      <c r="L67" s="9">
        <f t="shared" si="44"/>
        <v>3.0320550000000002</v>
      </c>
      <c r="M67" s="1" t="s">
        <v>73</v>
      </c>
      <c r="O67" s="9">
        <f t="shared" si="56"/>
        <v>7.3187697121670254</v>
      </c>
      <c r="P67" s="9">
        <f t="shared" si="45"/>
        <v>1.6257463224059483</v>
      </c>
      <c r="Q67" s="13">
        <f t="shared" si="46"/>
        <v>0.47146643349772499</v>
      </c>
      <c r="R67" s="9">
        <f t="shared" si="47"/>
        <v>0.87929594999999994</v>
      </c>
      <c r="S67" s="14">
        <f t="shared" si="48"/>
        <v>0.53618629029023168</v>
      </c>
      <c r="T67" s="2">
        <v>0.27</v>
      </c>
      <c r="U67" s="15">
        <f t="shared" si="49"/>
        <v>0.14477029837836256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0.25452886897491589</v>
      </c>
      <c r="AC67" s="9">
        <f t="shared" si="51"/>
        <v>11.229833333333334</v>
      </c>
      <c r="AD67" s="1">
        <f t="shared" si="52"/>
        <v>0.28999999999999998</v>
      </c>
      <c r="AE67" s="16">
        <f t="shared" si="53"/>
        <v>34.137506849315081</v>
      </c>
      <c r="AF67" s="1">
        <f t="shared" si="54"/>
        <v>975758.08556109713</v>
      </c>
    </row>
    <row r="68" spans="1:50" x14ac:dyDescent="0.15">
      <c r="C68" s="7">
        <v>10</v>
      </c>
      <c r="D68" s="8">
        <v>13.592903666483901</v>
      </c>
      <c r="E68" s="10">
        <f t="shared" si="55"/>
        <v>21.003809546999999</v>
      </c>
      <c r="F68" s="7" t="s">
        <v>73</v>
      </c>
      <c r="G68" s="1">
        <v>11</v>
      </c>
      <c r="H68" s="9">
        <f t="shared" si="40"/>
        <v>13.592903666483901</v>
      </c>
      <c r="I68" s="9">
        <f t="shared" si="41"/>
        <v>286.74290366648387</v>
      </c>
      <c r="J68" s="9">
        <f t="shared" si="42"/>
        <v>9.4422579572439658E-2</v>
      </c>
      <c r="K68" s="9">
        <f t="shared" si="43"/>
        <v>11.229833333333334</v>
      </c>
      <c r="L68" s="9">
        <f t="shared" si="44"/>
        <v>3.0320550000000002</v>
      </c>
      <c r="M68" s="1" t="s">
        <v>75</v>
      </c>
      <c r="N68" s="9">
        <f>(O67-P67)*$C$22/100</f>
        <v>5.4083722202730238</v>
      </c>
      <c r="O68" s="9">
        <f t="shared" si="56"/>
        <v>3.3167061694880529</v>
      </c>
      <c r="P68" s="9">
        <f t="shared" si="45"/>
        <v>0.31317195220688721</v>
      </c>
      <c r="Q68" s="13">
        <f t="shared" si="46"/>
        <v>9.0819866139997277E-2</v>
      </c>
      <c r="R68" s="9">
        <f t="shared" si="47"/>
        <v>0.87929594999999994</v>
      </c>
      <c r="S68" s="14">
        <f t="shared" si="48"/>
        <v>0.10328702883255322</v>
      </c>
      <c r="T68" s="2">
        <v>0.27</v>
      </c>
      <c r="U68" s="15">
        <f t="shared" si="49"/>
        <v>2.7887497784789373E-2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0.23181854081958458</v>
      </c>
      <c r="AC68" s="9">
        <f t="shared" si="51"/>
        <v>11.229833333333334</v>
      </c>
      <c r="AD68" s="1">
        <f t="shared" si="52"/>
        <v>0.28999999999999998</v>
      </c>
      <c r="AE68" s="16">
        <f t="shared" si="53"/>
        <v>34.137506849315081</v>
      </c>
      <c r="AF68" s="1">
        <f t="shared" si="54"/>
        <v>888696.10939880088</v>
      </c>
    </row>
    <row r="69" spans="1:50" x14ac:dyDescent="0.15">
      <c r="C69" s="7">
        <v>11</v>
      </c>
      <c r="D69" s="8">
        <v>6.0372108686999999</v>
      </c>
      <c r="E69" s="10">
        <f t="shared" si="55"/>
        <v>13.592903666483901</v>
      </c>
      <c r="F69" s="7" t="s">
        <v>75</v>
      </c>
      <c r="G69" s="1">
        <v>12</v>
      </c>
      <c r="H69" s="9">
        <f t="shared" si="40"/>
        <v>6.0372108686999999</v>
      </c>
      <c r="I69" s="9">
        <f t="shared" si="41"/>
        <v>279.18721086869999</v>
      </c>
      <c r="J69" s="9">
        <f t="shared" si="42"/>
        <v>3.766793216750082E-2</v>
      </c>
      <c r="K69" s="9">
        <f t="shared" si="43"/>
        <v>11.229833333333334</v>
      </c>
      <c r="L69" s="9">
        <f t="shared" si="44"/>
        <v>3.0320550000000002</v>
      </c>
      <c r="M69" s="1" t="s">
        <v>73</v>
      </c>
      <c r="O69" s="9">
        <f t="shared" si="56"/>
        <v>6.0355892172811663</v>
      </c>
      <c r="P69" s="9">
        <f t="shared" si="45"/>
        <v>0.22734816522744633</v>
      </c>
      <c r="Q69" s="13">
        <f t="shared" si="46"/>
        <v>6.5930967915959426E-2</v>
      </c>
      <c r="R69" s="9">
        <f t="shared" si="47"/>
        <v>0.87929594999999994</v>
      </c>
      <c r="S69" s="14">
        <f t="shared" si="48"/>
        <v>7.4981543945425236E-2</v>
      </c>
      <c r="T69" s="2">
        <v>0.27</v>
      </c>
      <c r="U69" s="15">
        <f t="shared" si="49"/>
        <v>2.0245016865264816E-2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0.23033360677692097</v>
      </c>
      <c r="AC69" s="9">
        <f t="shared" si="51"/>
        <v>11.229833333333334</v>
      </c>
      <c r="AD69" s="1">
        <f t="shared" si="52"/>
        <v>0.28999999999999998</v>
      </c>
      <c r="AE69" s="16">
        <f t="shared" si="53"/>
        <v>34.137506849315081</v>
      </c>
      <c r="AF69" s="1">
        <f t="shared" si="54"/>
        <v>883003.48834371439</v>
      </c>
      <c r="AG69" s="1">
        <f>SUM(AF58:AF69)</f>
        <v>12295583.671561403</v>
      </c>
    </row>
    <row r="70" spans="1:50" x14ac:dyDescent="0.15">
      <c r="C70" s="7">
        <v>12</v>
      </c>
      <c r="D70" s="8">
        <v>-0.91399708441935501</v>
      </c>
      <c r="E70" s="10">
        <f t="shared" si="55"/>
        <v>6.0372108686999999</v>
      </c>
      <c r="F70" s="7" t="s">
        <v>73</v>
      </c>
    </row>
    <row r="72" spans="1:50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50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50" x14ac:dyDescent="0.15">
      <c r="A74" s="1" t="s">
        <v>71</v>
      </c>
      <c r="B74" s="1">
        <v>625.46400000000006</v>
      </c>
      <c r="C74" s="7" t="s">
        <v>72</v>
      </c>
      <c r="D74" s="8">
        <v>-4.9935278408064496</v>
      </c>
      <c r="E74" s="7"/>
      <c r="F74" s="7"/>
      <c r="G74" s="1">
        <v>1</v>
      </c>
      <c r="H74" s="9">
        <f t="shared" ref="H74:H85" si="57">E75</f>
        <v>-4.9935278408064496</v>
      </c>
      <c r="I74" s="9">
        <f t="shared" ref="I74:I85" si="58">H74+273.15</f>
        <v>268.15647215919353</v>
      </c>
      <c r="J74" s="9">
        <f t="shared" ref="J74:J85" si="59">EXP(($C$16*(I74-$C$14))/($C$17*I74*$C$14))</f>
        <v>8.9727319289756059E-3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4.6767673360206654E-3</v>
      </c>
      <c r="Q74" s="13">
        <f t="shared" ref="Q74:Q85" si="63">P74*$B$76</f>
        <v>1.215959507365373E-3</v>
      </c>
      <c r="R74" s="9">
        <f t="shared" ref="R74:R85" si="64">L74*$B$76</f>
        <v>0.1355172</v>
      </c>
      <c r="S74" s="14">
        <f t="shared" ref="S74:S85" si="65">Q74/R74</f>
        <v>8.9727319289756059E-3</v>
      </c>
      <c r="T74" s="2">
        <v>0.01</v>
      </c>
      <c r="U74" s="15">
        <f t="shared" ref="U74:U85" si="66">S74*T74</f>
        <v>8.9727319289756055E-5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5.5797273192897566E-3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5.0000000000000001E-3</v>
      </c>
      <c r="AX74" s="1">
        <f t="shared" ref="AX74:AX85" si="72">AW74*10000*AV74*0.67*AU74*AT74</f>
        <v>2.533099227296741</v>
      </c>
    </row>
    <row r="75" spans="1:50" x14ac:dyDescent="0.15">
      <c r="A75" s="1" t="s">
        <v>74</v>
      </c>
      <c r="B75" s="1">
        <v>1</v>
      </c>
      <c r="C75" s="7">
        <v>1</v>
      </c>
      <c r="D75" s="8">
        <v>-5.4424075989677396</v>
      </c>
      <c r="E75" s="10">
        <f t="shared" ref="E75:E86" si="73">D74</f>
        <v>-4.9935278408064496</v>
      </c>
      <c r="F75" s="7" t="s">
        <v>73</v>
      </c>
      <c r="G75" s="1">
        <v>2</v>
      </c>
      <c r="H75" s="9">
        <f t="shared" si="57"/>
        <v>-5.4424075989677396</v>
      </c>
      <c r="I75" s="9">
        <f t="shared" si="58"/>
        <v>267.70759240103223</v>
      </c>
      <c r="J75" s="9">
        <f t="shared" si="59"/>
        <v>8.4427415542828472E-3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1.0377632326639794</v>
      </c>
      <c r="P75" s="9">
        <f t="shared" si="62"/>
        <v>8.7615667679190774E-3</v>
      </c>
      <c r="Q75" s="13">
        <f t="shared" si="63"/>
        <v>2.27800735965896E-3</v>
      </c>
      <c r="R75" s="9">
        <f t="shared" si="64"/>
        <v>0.1355172</v>
      </c>
      <c r="S75" s="14">
        <f t="shared" si="65"/>
        <v>1.6809728651853491E-2</v>
      </c>
      <c r="T75" s="2">
        <v>0.01</v>
      </c>
      <c r="U75" s="15">
        <f t="shared" si="66"/>
        <v>1.6809728651853492E-4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5.6580972865185354E-3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5.0000000000000001E-3</v>
      </c>
      <c r="AX75" s="1">
        <f t="shared" si="72"/>
        <v>2.5686778303485762</v>
      </c>
    </row>
    <row r="76" spans="1:50" x14ac:dyDescent="0.15">
      <c r="A76" s="1" t="s">
        <v>37</v>
      </c>
      <c r="B76" s="1">
        <v>0.26</v>
      </c>
      <c r="C76" s="7">
        <v>2</v>
      </c>
      <c r="D76" s="8">
        <v>-1.50784095667857</v>
      </c>
      <c r="E76" s="10">
        <f t="shared" si="73"/>
        <v>-5.4424075989677396</v>
      </c>
      <c r="F76" s="7" t="s">
        <v>73</v>
      </c>
      <c r="G76" s="1">
        <v>3</v>
      </c>
      <c r="H76" s="9">
        <f t="shared" si="57"/>
        <v>-1.50784095667857</v>
      </c>
      <c r="I76" s="9">
        <f t="shared" si="58"/>
        <v>271.64215904332139</v>
      </c>
      <c r="J76" s="9">
        <f t="shared" si="59"/>
        <v>1.4297976912359537E-2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1.5502216658960604</v>
      </c>
      <c r="P76" s="9">
        <f t="shared" si="62"/>
        <v>2.216503358802141E-2</v>
      </c>
      <c r="Q76" s="13">
        <f t="shared" si="63"/>
        <v>5.7629087328855671E-3</v>
      </c>
      <c r="R76" s="9">
        <f t="shared" si="64"/>
        <v>0.1355172</v>
      </c>
      <c r="S76" s="14">
        <f t="shared" si="65"/>
        <v>4.2525293710950103E-2</v>
      </c>
      <c r="T76" s="2">
        <v>0.01</v>
      </c>
      <c r="U76" s="15">
        <f t="shared" si="66"/>
        <v>4.2525293710950104E-4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5.9152529371095013E-3</v>
      </c>
      <c r="AU76" s="9">
        <f t="shared" si="70"/>
        <v>52.122000000000007</v>
      </c>
      <c r="AV76" s="1">
        <f t="shared" si="71"/>
        <v>0.26</v>
      </c>
      <c r="AW76" s="1">
        <f t="shared" si="75"/>
        <v>5.0000000000000001E-3</v>
      </c>
      <c r="AX76" s="1">
        <f t="shared" si="72"/>
        <v>2.6854220263516675</v>
      </c>
    </row>
    <row r="77" spans="1:50" x14ac:dyDescent="0.15">
      <c r="C77" s="7">
        <v>3</v>
      </c>
      <c r="D77" s="8">
        <v>5.6360171899032299</v>
      </c>
      <c r="E77" s="10">
        <f t="shared" si="73"/>
        <v>-1.50784095667857</v>
      </c>
      <c r="F77" s="7" t="s">
        <v>73</v>
      </c>
      <c r="G77" s="1">
        <v>4</v>
      </c>
      <c r="H77" s="9">
        <f t="shared" si="57"/>
        <v>5.6360171899032299</v>
      </c>
      <c r="I77" s="9">
        <f t="shared" si="58"/>
        <v>278.78601718990319</v>
      </c>
      <c r="J77" s="9">
        <f t="shared" si="59"/>
        <v>3.5824095591917057E-2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2.0492766323080387</v>
      </c>
      <c r="P77" s="9">
        <f t="shared" si="62"/>
        <v>7.3413481970085043E-2</v>
      </c>
      <c r="Q77" s="13">
        <f t="shared" si="63"/>
        <v>1.908750531222211E-2</v>
      </c>
      <c r="R77" s="9">
        <f t="shared" si="64"/>
        <v>0.1355172</v>
      </c>
      <c r="S77" s="14">
        <f t="shared" si="65"/>
        <v>0.14084931884825033</v>
      </c>
      <c r="T77" s="2">
        <v>0.01</v>
      </c>
      <c r="U77" s="15">
        <f t="shared" si="66"/>
        <v>1.4084931884825033E-3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6.8984931884825034E-3</v>
      </c>
      <c r="AU77" s="9">
        <f t="shared" si="70"/>
        <v>52.122000000000007</v>
      </c>
      <c r="AV77" s="1">
        <f t="shared" si="71"/>
        <v>0.26</v>
      </c>
      <c r="AW77" s="1">
        <f t="shared" si="75"/>
        <v>5.0000000000000001E-3</v>
      </c>
      <c r="AX77" s="1">
        <f t="shared" si="72"/>
        <v>3.1317960117594414</v>
      </c>
    </row>
    <row r="78" spans="1:50" x14ac:dyDescent="0.15">
      <c r="C78" s="7">
        <v>4</v>
      </c>
      <c r="D78" s="8">
        <v>11.8236885722667</v>
      </c>
      <c r="E78" s="10">
        <f t="shared" si="73"/>
        <v>5.6360171899032299</v>
      </c>
      <c r="F78" s="7" t="s">
        <v>73</v>
      </c>
      <c r="G78" s="1">
        <v>5</v>
      </c>
      <c r="H78" s="9">
        <f t="shared" si="57"/>
        <v>11.8236885722667</v>
      </c>
      <c r="I78" s="9">
        <f t="shared" si="58"/>
        <v>284.97368857226667</v>
      </c>
      <c r="J78" s="9">
        <f t="shared" si="59"/>
        <v>7.6475197541815157E-2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1.8770699928210559</v>
      </c>
      <c r="O78" s="9">
        <f t="shared" si="74"/>
        <v>0.62001315751689767</v>
      </c>
      <c r="P78" s="9">
        <f t="shared" si="62"/>
        <v>4.7415628699629307E-2</v>
      </c>
      <c r="Q78" s="13">
        <f t="shared" si="63"/>
        <v>1.232806346190362E-2</v>
      </c>
      <c r="R78" s="9">
        <f t="shared" si="64"/>
        <v>0.1355172</v>
      </c>
      <c r="S78" s="14">
        <f t="shared" si="65"/>
        <v>9.0970470625895597E-2</v>
      </c>
      <c r="T78" s="2">
        <v>0.01</v>
      </c>
      <c r="U78" s="15">
        <f t="shared" si="66"/>
        <v>9.0970470625895594E-4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1.0859704706258955E-2</v>
      </c>
      <c r="AU78" s="9">
        <f t="shared" si="70"/>
        <v>52.122000000000007</v>
      </c>
      <c r="AV78" s="1">
        <f t="shared" si="71"/>
        <v>0.26</v>
      </c>
      <c r="AW78" s="1">
        <f t="shared" si="75"/>
        <v>5.0000000000000001E-3</v>
      </c>
      <c r="AX78" s="1">
        <f t="shared" si="72"/>
        <v>4.9301171949737723</v>
      </c>
    </row>
    <row r="79" spans="1:50" x14ac:dyDescent="0.15">
      <c r="C79" s="7">
        <v>5</v>
      </c>
      <c r="D79" s="8">
        <v>21.73782761</v>
      </c>
      <c r="E79" s="10">
        <f t="shared" si="73"/>
        <v>11.8236885722667</v>
      </c>
      <c r="F79" s="7" t="s">
        <v>75</v>
      </c>
      <c r="G79" s="1">
        <v>6</v>
      </c>
      <c r="H79" s="9">
        <f t="shared" si="57"/>
        <v>21.73782761</v>
      </c>
      <c r="I79" s="9">
        <f t="shared" si="58"/>
        <v>294.88782760999999</v>
      </c>
      <c r="J79" s="9">
        <f t="shared" si="59"/>
        <v>0.2412112699868128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1.0938175288172685</v>
      </c>
      <c r="P79" s="9">
        <f t="shared" si="62"/>
        <v>0.26384111525985054</v>
      </c>
      <c r="Q79" s="13">
        <f t="shared" si="63"/>
        <v>6.8598689967561147E-2</v>
      </c>
      <c r="R79" s="9">
        <f t="shared" si="64"/>
        <v>0.1355172</v>
      </c>
      <c r="S79" s="14">
        <f t="shared" si="65"/>
        <v>0.50619913905807634</v>
      </c>
      <c r="T79" s="2">
        <v>0.01</v>
      </c>
      <c r="U79" s="15">
        <f t="shared" si="66"/>
        <v>5.0619913905807631E-3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1.5011991390580764E-2</v>
      </c>
      <c r="AU79" s="9">
        <f t="shared" si="70"/>
        <v>52.122000000000007</v>
      </c>
      <c r="AV79" s="1">
        <f t="shared" si="71"/>
        <v>0.26</v>
      </c>
      <c r="AW79" s="1">
        <f t="shared" si="75"/>
        <v>5.0000000000000001E-3</v>
      </c>
      <c r="AX79" s="1">
        <f t="shared" si="72"/>
        <v>6.8151831829133007</v>
      </c>
    </row>
    <row r="80" spans="1:50" x14ac:dyDescent="0.15">
      <c r="C80" s="7">
        <v>6</v>
      </c>
      <c r="D80" s="8">
        <v>24.650225424666701</v>
      </c>
      <c r="E80" s="10">
        <f t="shared" si="73"/>
        <v>21.73782761</v>
      </c>
      <c r="F80" s="7" t="s">
        <v>73</v>
      </c>
      <c r="G80" s="1">
        <v>7</v>
      </c>
      <c r="H80" s="9">
        <f t="shared" si="57"/>
        <v>24.650225424666701</v>
      </c>
      <c r="I80" s="9">
        <f t="shared" si="58"/>
        <v>297.80022542466668</v>
      </c>
      <c r="J80" s="9">
        <f t="shared" si="59"/>
        <v>0.33314755235256421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1.3511964135574179</v>
      </c>
      <c r="P80" s="9">
        <f t="shared" si="62"/>
        <v>0.4501477779242169</v>
      </c>
      <c r="Q80" s="13">
        <f t="shared" si="63"/>
        <v>0.1170384222602964</v>
      </c>
      <c r="R80" s="9">
        <f t="shared" si="64"/>
        <v>0.1355172</v>
      </c>
      <c r="S80" s="14">
        <f t="shared" si="65"/>
        <v>0.86364256537396278</v>
      </c>
      <c r="T80" s="2">
        <v>0.01</v>
      </c>
      <c r="U80" s="15">
        <f t="shared" si="66"/>
        <v>8.6364256537396281E-3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1.8586425653739629E-2</v>
      </c>
      <c r="AU80" s="9">
        <f t="shared" si="70"/>
        <v>52.122000000000007</v>
      </c>
      <c r="AV80" s="1">
        <f t="shared" si="71"/>
        <v>0.26</v>
      </c>
      <c r="AW80" s="1">
        <f t="shared" si="75"/>
        <v>5.0000000000000001E-3</v>
      </c>
      <c r="AX80" s="1">
        <f t="shared" si="72"/>
        <v>8.4379142147199317</v>
      </c>
    </row>
    <row r="81" spans="1:53" x14ac:dyDescent="0.15">
      <c r="C81" s="7">
        <v>7</v>
      </c>
      <c r="D81" s="8">
        <v>27.129686702258098</v>
      </c>
      <c r="E81" s="10">
        <f t="shared" si="73"/>
        <v>24.650225424666701</v>
      </c>
      <c r="F81" s="7" t="s">
        <v>73</v>
      </c>
      <c r="G81" s="1">
        <v>8</v>
      </c>
      <c r="H81" s="9">
        <f t="shared" si="57"/>
        <v>27.129686702258098</v>
      </c>
      <c r="I81" s="9">
        <f t="shared" si="58"/>
        <v>300.27968670225806</v>
      </c>
      <c r="J81" s="9">
        <f t="shared" si="59"/>
        <v>0.43640015198020471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1.4222686356332011</v>
      </c>
      <c r="P81" s="9">
        <f t="shared" si="62"/>
        <v>0.62067824874700739</v>
      </c>
      <c r="Q81" s="13">
        <f t="shared" si="63"/>
        <v>0.16137634467422193</v>
      </c>
      <c r="R81" s="9">
        <f t="shared" si="64"/>
        <v>0.1355172</v>
      </c>
      <c r="S81" s="14">
        <f t="shared" si="65"/>
        <v>1.1908181741817416</v>
      </c>
      <c r="T81" s="2">
        <v>0.01</v>
      </c>
      <c r="U81" s="15">
        <f t="shared" si="66"/>
        <v>1.1908181741817417E-2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2.1858181741817417E-2</v>
      </c>
      <c r="AU81" s="9">
        <f t="shared" si="70"/>
        <v>52.122000000000007</v>
      </c>
      <c r="AV81" s="1">
        <f t="shared" si="71"/>
        <v>0.26</v>
      </c>
      <c r="AW81" s="1">
        <f t="shared" si="75"/>
        <v>5.0000000000000001E-3</v>
      </c>
      <c r="AX81" s="1">
        <f t="shared" si="72"/>
        <v>9.9232346155864377</v>
      </c>
    </row>
    <row r="82" spans="1:53" x14ac:dyDescent="0.15">
      <c r="C82" s="7">
        <v>8</v>
      </c>
      <c r="D82" s="8">
        <v>27.2672560193548</v>
      </c>
      <c r="E82" s="10">
        <f t="shared" si="73"/>
        <v>27.129686702258098</v>
      </c>
      <c r="F82" s="7" t="s">
        <v>73</v>
      </c>
      <c r="G82" s="1">
        <v>9</v>
      </c>
      <c r="H82" s="9">
        <f t="shared" si="57"/>
        <v>27.2672560193548</v>
      </c>
      <c r="I82" s="9">
        <f t="shared" si="58"/>
        <v>300.4172560193548</v>
      </c>
      <c r="J82" s="9">
        <f t="shared" si="59"/>
        <v>0.4429284465106984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1.3228103868861938</v>
      </c>
      <c r="P82" s="9">
        <f t="shared" si="62"/>
        <v>0.58591034969171774</v>
      </c>
      <c r="Q82" s="13">
        <f t="shared" si="63"/>
        <v>0.15233669091984661</v>
      </c>
      <c r="R82" s="9">
        <f t="shared" si="64"/>
        <v>0.1355172</v>
      </c>
      <c r="S82" s="14">
        <f t="shared" si="65"/>
        <v>1.1241133296721495</v>
      </c>
      <c r="T82" s="2">
        <v>0.01</v>
      </c>
      <c r="U82" s="15">
        <f t="shared" si="66"/>
        <v>1.1241133296721495E-2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2.1191133296721495E-2</v>
      </c>
      <c r="AU82" s="9">
        <f t="shared" si="70"/>
        <v>52.122000000000007</v>
      </c>
      <c r="AV82" s="1">
        <f t="shared" si="71"/>
        <v>0.26</v>
      </c>
      <c r="AW82" s="1">
        <f t="shared" si="75"/>
        <v>5.0000000000000001E-3</v>
      </c>
      <c r="AX82" s="1">
        <f t="shared" si="72"/>
        <v>9.6204062148148637</v>
      </c>
    </row>
    <row r="83" spans="1:53" x14ac:dyDescent="0.15">
      <c r="C83" s="7">
        <v>9</v>
      </c>
      <c r="D83" s="8">
        <v>21.003809546999999</v>
      </c>
      <c r="E83" s="10">
        <f t="shared" si="73"/>
        <v>27.2672560193548</v>
      </c>
      <c r="F83" s="7" t="s">
        <v>73</v>
      </c>
      <c r="G83" s="1">
        <v>10</v>
      </c>
      <c r="H83" s="9">
        <f t="shared" si="57"/>
        <v>21.003809546999999</v>
      </c>
      <c r="I83" s="9">
        <f t="shared" si="58"/>
        <v>294.15380954699998</v>
      </c>
      <c r="J83" s="9">
        <f t="shared" si="59"/>
        <v>0.22213382663253367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1.2581200371944761</v>
      </c>
      <c r="P83" s="9">
        <f t="shared" si="62"/>
        <v>0.27947101822507459</v>
      </c>
      <c r="Q83" s="13">
        <f t="shared" si="63"/>
        <v>7.2662464738519394E-2</v>
      </c>
      <c r="R83" s="9">
        <f t="shared" si="64"/>
        <v>0.1355172</v>
      </c>
      <c r="S83" s="14">
        <f t="shared" si="65"/>
        <v>0.53618629029023168</v>
      </c>
      <c r="T83" s="2">
        <v>0.01</v>
      </c>
      <c r="U83" s="15">
        <f t="shared" si="66"/>
        <v>5.3618629029023165E-3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1.0851862902902316E-2</v>
      </c>
      <c r="AU83" s="9">
        <f t="shared" si="70"/>
        <v>52.122000000000007</v>
      </c>
      <c r="AV83" s="1">
        <f t="shared" si="71"/>
        <v>0.26</v>
      </c>
      <c r="AW83" s="1">
        <f t="shared" si="75"/>
        <v>5.0000000000000001E-3</v>
      </c>
      <c r="AX83" s="1">
        <f t="shared" si="72"/>
        <v>4.9265571525403997</v>
      </c>
    </row>
    <row r="84" spans="1:53" x14ac:dyDescent="0.15">
      <c r="C84" s="7">
        <v>10</v>
      </c>
      <c r="D84" s="8">
        <v>13.592903666483901</v>
      </c>
      <c r="E84" s="10">
        <f t="shared" si="73"/>
        <v>21.003809546999999</v>
      </c>
      <c r="F84" s="7" t="s">
        <v>73</v>
      </c>
      <c r="G84" s="1">
        <v>11</v>
      </c>
      <c r="H84" s="9">
        <f t="shared" si="57"/>
        <v>13.592903666483901</v>
      </c>
      <c r="I84" s="9">
        <f t="shared" si="58"/>
        <v>286.74290366648387</v>
      </c>
      <c r="J84" s="9">
        <f t="shared" si="59"/>
        <v>9.4422579572439658E-2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0.92971656802093139</v>
      </c>
      <c r="O84" s="9">
        <f t="shared" si="74"/>
        <v>0.57015245094847011</v>
      </c>
      <c r="P84" s="9">
        <f t="shared" si="62"/>
        <v>5.383526516810342E-2</v>
      </c>
      <c r="Q84" s="13">
        <f t="shared" si="63"/>
        <v>1.3997168943706889E-2</v>
      </c>
      <c r="R84" s="9">
        <f t="shared" si="64"/>
        <v>0.1355172</v>
      </c>
      <c r="S84" s="14">
        <f t="shared" si="65"/>
        <v>0.10328702883255328</v>
      </c>
      <c r="T84" s="2">
        <v>0.01</v>
      </c>
      <c r="U84" s="15">
        <f t="shared" si="66"/>
        <v>1.0328702883255329E-3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6.5228702883255328E-3</v>
      </c>
      <c r="AU84" s="9">
        <f t="shared" si="70"/>
        <v>52.122000000000007</v>
      </c>
      <c r="AV84" s="1">
        <f t="shared" si="71"/>
        <v>0.26</v>
      </c>
      <c r="AW84" s="1">
        <f t="shared" si="75"/>
        <v>5.0000000000000001E-3</v>
      </c>
      <c r="AX84" s="1">
        <f t="shared" si="72"/>
        <v>2.9612697434141815</v>
      </c>
    </row>
    <row r="85" spans="1:53" x14ac:dyDescent="0.15">
      <c r="C85" s="7">
        <v>11</v>
      </c>
      <c r="D85" s="8">
        <v>6.0372108686999999</v>
      </c>
      <c r="E85" s="10">
        <f t="shared" si="73"/>
        <v>13.592903666483901</v>
      </c>
      <c r="F85" s="7" t="s">
        <v>75</v>
      </c>
      <c r="G85" s="1">
        <v>12</v>
      </c>
      <c r="H85" s="9">
        <f t="shared" si="57"/>
        <v>6.0372108686999999</v>
      </c>
      <c r="I85" s="9">
        <f t="shared" si="58"/>
        <v>279.18721086869999</v>
      </c>
      <c r="J85" s="9">
        <f t="shared" si="59"/>
        <v>3.766793216750082E-2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1.0375371857803668</v>
      </c>
      <c r="P85" s="9">
        <f t="shared" si="62"/>
        <v>3.9081880335234555E-2</v>
      </c>
      <c r="Q85" s="13">
        <f t="shared" si="63"/>
        <v>1.0161288887160985E-2</v>
      </c>
      <c r="R85" s="9">
        <f t="shared" si="64"/>
        <v>0.1355172</v>
      </c>
      <c r="S85" s="14">
        <f t="shared" si="65"/>
        <v>7.4981543945425264E-2</v>
      </c>
      <c r="T85" s="2">
        <v>0.01</v>
      </c>
      <c r="U85" s="15">
        <f t="shared" si="66"/>
        <v>7.4981543945425264E-4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6.2398154394542526E-3</v>
      </c>
      <c r="AU85" s="9">
        <f t="shared" si="70"/>
        <v>52.122000000000007</v>
      </c>
      <c r="AV85" s="1">
        <f t="shared" si="71"/>
        <v>0.26</v>
      </c>
      <c r="AW85" s="1">
        <f t="shared" si="75"/>
        <v>5.0000000000000001E-3</v>
      </c>
      <c r="AX85" s="1">
        <f t="shared" si="72"/>
        <v>2.8327677615198938</v>
      </c>
      <c r="AY85" s="1">
        <f>SUM(AX74:AX85)</f>
        <v>61.366445176239203</v>
      </c>
    </row>
    <row r="86" spans="1:53" x14ac:dyDescent="0.15">
      <c r="C86" s="7">
        <v>12</v>
      </c>
      <c r="D86" s="8">
        <v>-0.91399708441935501</v>
      </c>
      <c r="E86" s="10">
        <f t="shared" si="73"/>
        <v>6.0372108686999999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v>341.64</v>
      </c>
      <c r="C90" s="7" t="s">
        <v>72</v>
      </c>
      <c r="D90" s="8">
        <v>-4.9935278408064496</v>
      </c>
      <c r="E90" s="7"/>
      <c r="F90" s="7"/>
      <c r="G90" s="1">
        <v>1</v>
      </c>
      <c r="H90" s="9">
        <f t="shared" ref="H90:H101" si="76">E91</f>
        <v>-4.9935278408064496</v>
      </c>
      <c r="I90" s="9">
        <f t="shared" ref="I90:I101" si="77">H90+273.15</f>
        <v>268.15647215919353</v>
      </c>
      <c r="J90" s="9">
        <f t="shared" ref="J90:J101" si="78">EXP(($C$16*(I90-$C$14))/($C$17*I90*$C$14))</f>
        <v>8.9727319289756059E-3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2.5545367801793552E-3</v>
      </c>
      <c r="Q90" s="13">
        <f t="shared" ref="Q90:Q101" si="82">P90*$B$76</f>
        <v>6.6417956284663235E-4</v>
      </c>
      <c r="R90" s="9">
        <f t="shared" ref="R90:R101" si="83">L90*$B$76</f>
        <v>7.4022000000000004E-2</v>
      </c>
      <c r="S90" s="14">
        <f t="shared" ref="S90:S101" si="84">Q90/R90</f>
        <v>8.9727319289756059E-3</v>
      </c>
      <c r="T90" s="2">
        <v>0.01</v>
      </c>
      <c r="U90" s="15">
        <f t="shared" ref="U90:U101" si="85">S90*T90</f>
        <v>8.9727319289756055E-5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5.5797273192897566E-3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2.2500000000000003E-2</v>
      </c>
      <c r="AX90" s="1">
        <f t="shared" ref="AX90:AX101" si="91">AW90*10000*AV90*0.67*AU90*AT90</f>
        <v>6.2263153275991314</v>
      </c>
      <c r="AZ90" s="1">
        <f>$E$10/12</f>
        <v>9.1666666666666667E-3</v>
      </c>
      <c r="BA90" s="1">
        <f t="shared" ref="BA90:BA101" si="92">AZ90*10000*AV90*0.67*AU90*AT90</f>
        <v>2.5366469853181646</v>
      </c>
    </row>
    <row r="91" spans="1:53" x14ac:dyDescent="0.15">
      <c r="A91" s="1" t="s">
        <v>74</v>
      </c>
      <c r="B91" s="1">
        <v>1</v>
      </c>
      <c r="C91" s="7">
        <v>1</v>
      </c>
      <c r="D91" s="8">
        <v>-5.4424075989677396</v>
      </c>
      <c r="E91" s="10">
        <f t="shared" ref="E91:E102" si="93">D90</f>
        <v>-4.9935278408064496</v>
      </c>
      <c r="F91" s="7" t="s">
        <v>73</v>
      </c>
      <c r="G91" s="1">
        <v>2</v>
      </c>
      <c r="H91" s="9">
        <f t="shared" si="76"/>
        <v>-5.4424075989677396</v>
      </c>
      <c r="I91" s="9">
        <f t="shared" si="77"/>
        <v>267.70759240103223</v>
      </c>
      <c r="J91" s="9">
        <f t="shared" si="78"/>
        <v>8.4427415542828472E-3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0.56684546321982066</v>
      </c>
      <c r="P91" s="9">
        <f t="shared" si="81"/>
        <v>4.7857297471826888E-3</v>
      </c>
      <c r="Q91" s="13">
        <f t="shared" si="82"/>
        <v>1.2442897342674992E-3</v>
      </c>
      <c r="R91" s="9">
        <f t="shared" si="83"/>
        <v>7.4022000000000004E-2</v>
      </c>
      <c r="S91" s="14">
        <f t="shared" si="84"/>
        <v>1.6809728651853491E-2</v>
      </c>
      <c r="T91" s="2">
        <v>0.01</v>
      </c>
      <c r="U91" s="15">
        <f t="shared" si="85"/>
        <v>1.6809728651853492E-4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5.6580972865185354E-3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2.2500000000000003E-2</v>
      </c>
      <c r="AX91" s="1">
        <f t="shared" si="91"/>
        <v>6.3137669359408273</v>
      </c>
      <c r="AZ91" s="1">
        <f t="shared" ref="AZ91:AZ101" si="96">$E$10/12</f>
        <v>9.1666666666666667E-3</v>
      </c>
      <c r="BA91" s="1">
        <f t="shared" si="92"/>
        <v>2.5722754183462628</v>
      </c>
    </row>
    <row r="92" spans="1:53" x14ac:dyDescent="0.15">
      <c r="A92" s="1" t="s">
        <v>37</v>
      </c>
      <c r="B92" s="1">
        <v>0.26</v>
      </c>
      <c r="C92" s="7">
        <v>2</v>
      </c>
      <c r="D92" s="8">
        <v>-1.50784095667857</v>
      </c>
      <c r="E92" s="10">
        <f t="shared" si="93"/>
        <v>-5.4424075989677396</v>
      </c>
      <c r="F92" s="7" t="s">
        <v>73</v>
      </c>
      <c r="G92" s="1">
        <v>3</v>
      </c>
      <c r="H92" s="9">
        <f t="shared" si="76"/>
        <v>-1.50784095667857</v>
      </c>
      <c r="I92" s="9">
        <f t="shared" si="77"/>
        <v>271.64215904332139</v>
      </c>
      <c r="J92" s="9">
        <f t="shared" si="78"/>
        <v>1.4297976912359537E-2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0.846759733472638</v>
      </c>
      <c r="P92" s="9">
        <f t="shared" si="81"/>
        <v>1.2106951119507494E-2</v>
      </c>
      <c r="Q92" s="13">
        <f t="shared" si="82"/>
        <v>3.1478072910719485E-3</v>
      </c>
      <c r="R92" s="9">
        <f t="shared" si="83"/>
        <v>7.4022000000000004E-2</v>
      </c>
      <c r="S92" s="14">
        <f t="shared" si="84"/>
        <v>4.2525293710950103E-2</v>
      </c>
      <c r="T92" s="2">
        <v>0.01</v>
      </c>
      <c r="U92" s="15">
        <f t="shared" si="85"/>
        <v>4.2525293710950104E-4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5.9152529371095013E-3</v>
      </c>
      <c r="AU92" s="9">
        <f t="shared" si="89"/>
        <v>28.47</v>
      </c>
      <c r="AV92" s="1">
        <f t="shared" si="90"/>
        <v>0.26</v>
      </c>
      <c r="AW92" s="1">
        <f t="shared" si="95"/>
        <v>2.2500000000000003E-2</v>
      </c>
      <c r="AX92" s="1">
        <f t="shared" si="91"/>
        <v>6.6007222076290981</v>
      </c>
      <c r="AZ92" s="1">
        <f t="shared" si="96"/>
        <v>9.1666666666666667E-3</v>
      </c>
      <c r="BA92" s="1">
        <f t="shared" si="92"/>
        <v>2.6891831216266691</v>
      </c>
    </row>
    <row r="93" spans="1:53" x14ac:dyDescent="0.15">
      <c r="C93" s="7">
        <v>3</v>
      </c>
      <c r="D93" s="8">
        <v>5.6360171899032299</v>
      </c>
      <c r="E93" s="10">
        <f t="shared" si="93"/>
        <v>-1.50784095667857</v>
      </c>
      <c r="F93" s="7" t="s">
        <v>73</v>
      </c>
      <c r="G93" s="1">
        <v>4</v>
      </c>
      <c r="H93" s="9">
        <f t="shared" si="76"/>
        <v>5.6360171899032299</v>
      </c>
      <c r="I93" s="9">
        <f t="shared" si="77"/>
        <v>278.78601718990319</v>
      </c>
      <c r="J93" s="9">
        <f t="shared" si="78"/>
        <v>3.5824095591917057E-2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1.1193527823531304</v>
      </c>
      <c r="P93" s="9">
        <f t="shared" si="81"/>
        <v>4.0099801076096869E-2</v>
      </c>
      <c r="Q93" s="13">
        <f t="shared" si="82"/>
        <v>1.0425948279785187E-2</v>
      </c>
      <c r="R93" s="9">
        <f t="shared" si="83"/>
        <v>7.4022000000000004E-2</v>
      </c>
      <c r="S93" s="14">
        <f t="shared" si="84"/>
        <v>0.14084931884825033</v>
      </c>
      <c r="T93" s="2">
        <v>0.01</v>
      </c>
      <c r="U93" s="15">
        <f t="shared" si="85"/>
        <v>1.4084931884825033E-3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6.8984931884825034E-3</v>
      </c>
      <c r="AU93" s="9">
        <f t="shared" si="89"/>
        <v>28.47</v>
      </c>
      <c r="AV93" s="1">
        <f t="shared" si="90"/>
        <v>0.26</v>
      </c>
      <c r="AW93" s="1">
        <f t="shared" si="95"/>
        <v>2.2500000000000003E-2</v>
      </c>
      <c r="AX93" s="1">
        <f t="shared" si="91"/>
        <v>7.6979019616776183</v>
      </c>
      <c r="AZ93" s="1">
        <f t="shared" si="96"/>
        <v>9.1666666666666667E-3</v>
      </c>
      <c r="BA93" s="1">
        <f t="shared" si="92"/>
        <v>3.136182280683474</v>
      </c>
    </row>
    <row r="94" spans="1:53" x14ac:dyDescent="0.15">
      <c r="C94" s="7">
        <v>4</v>
      </c>
      <c r="D94" s="8">
        <v>11.8236885722667</v>
      </c>
      <c r="E94" s="10">
        <f t="shared" si="93"/>
        <v>5.6360171899032299</v>
      </c>
      <c r="F94" s="7" t="s">
        <v>73</v>
      </c>
      <c r="G94" s="1">
        <v>5</v>
      </c>
      <c r="H94" s="9">
        <f t="shared" si="76"/>
        <v>11.8236885722667</v>
      </c>
      <c r="I94" s="9">
        <f t="shared" si="77"/>
        <v>284.97368857226667</v>
      </c>
      <c r="J94" s="9">
        <f t="shared" si="78"/>
        <v>7.6475197541815157E-2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1.0252903322131819</v>
      </c>
      <c r="O94" s="9">
        <f t="shared" si="94"/>
        <v>0.33866264906385157</v>
      </c>
      <c r="P94" s="9">
        <f t="shared" si="81"/>
        <v>2.5899292987192471E-2</v>
      </c>
      <c r="Q94" s="13">
        <f t="shared" si="82"/>
        <v>6.7338161766700424E-3</v>
      </c>
      <c r="R94" s="9">
        <f t="shared" si="83"/>
        <v>7.4022000000000004E-2</v>
      </c>
      <c r="S94" s="14">
        <f t="shared" si="84"/>
        <v>9.0970470625895569E-2</v>
      </c>
      <c r="T94" s="2">
        <v>0.01</v>
      </c>
      <c r="U94" s="15">
        <f t="shared" si="85"/>
        <v>9.0970470625895573E-4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1.0859704706258955E-2</v>
      </c>
      <c r="AU94" s="9">
        <f t="shared" si="89"/>
        <v>28.47</v>
      </c>
      <c r="AV94" s="1">
        <f t="shared" si="90"/>
        <v>0.26</v>
      </c>
      <c r="AW94" s="1">
        <f t="shared" si="95"/>
        <v>2.2500000000000003E-2</v>
      </c>
      <c r="AX94" s="1">
        <f t="shared" si="91"/>
        <v>12.118145206133011</v>
      </c>
      <c r="AZ94" s="1">
        <f t="shared" si="96"/>
        <v>9.1666666666666667E-3</v>
      </c>
      <c r="BA94" s="1">
        <f t="shared" si="92"/>
        <v>4.9370221210171525</v>
      </c>
    </row>
    <row r="95" spans="1:53" x14ac:dyDescent="0.15">
      <c r="C95" s="7">
        <v>5</v>
      </c>
      <c r="D95" s="8">
        <v>21.73782761</v>
      </c>
      <c r="E95" s="10">
        <f t="shared" si="93"/>
        <v>11.8236885722667</v>
      </c>
      <c r="F95" s="7" t="s">
        <v>75</v>
      </c>
      <c r="G95" s="1">
        <v>6</v>
      </c>
      <c r="H95" s="9">
        <f t="shared" si="76"/>
        <v>21.73782761</v>
      </c>
      <c r="I95" s="9">
        <f t="shared" si="77"/>
        <v>294.88782760999999</v>
      </c>
      <c r="J95" s="9">
        <f t="shared" si="78"/>
        <v>0.2412112699868128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0.59746335607665901</v>
      </c>
      <c r="P95" s="9">
        <f t="shared" si="81"/>
        <v>0.14411489488983428</v>
      </c>
      <c r="Q95" s="13">
        <f t="shared" si="82"/>
        <v>3.7469872671356916E-2</v>
      </c>
      <c r="R95" s="9">
        <f t="shared" si="83"/>
        <v>7.4022000000000004E-2</v>
      </c>
      <c r="S95" s="14">
        <f t="shared" si="84"/>
        <v>0.50619913905807612</v>
      </c>
      <c r="T95" s="2">
        <v>0.01</v>
      </c>
      <c r="U95" s="15">
        <f t="shared" si="85"/>
        <v>5.0619913905807614E-3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1.5011991390580761E-2</v>
      </c>
      <c r="AU95" s="9">
        <f t="shared" si="89"/>
        <v>28.47</v>
      </c>
      <c r="AV95" s="1">
        <f t="shared" si="90"/>
        <v>0.26</v>
      </c>
      <c r="AW95" s="1">
        <f t="shared" si="95"/>
        <v>2.2500000000000003E-2</v>
      </c>
      <c r="AX95" s="1">
        <f t="shared" si="91"/>
        <v>16.751605722707058</v>
      </c>
      <c r="AZ95" s="1">
        <f t="shared" si="96"/>
        <v>9.1666666666666667E-3</v>
      </c>
      <c r="BA95" s="1">
        <f t="shared" si="92"/>
        <v>6.8247282573991708</v>
      </c>
    </row>
    <row r="96" spans="1:53" x14ac:dyDescent="0.15">
      <c r="C96" s="7">
        <v>6</v>
      </c>
      <c r="D96" s="8">
        <v>24.650225424666701</v>
      </c>
      <c r="E96" s="10">
        <f t="shared" si="93"/>
        <v>21.73782761</v>
      </c>
      <c r="F96" s="7" t="s">
        <v>73</v>
      </c>
      <c r="G96" s="1">
        <v>7</v>
      </c>
      <c r="H96" s="9">
        <f t="shared" si="76"/>
        <v>24.650225424666701</v>
      </c>
      <c r="I96" s="9">
        <f t="shared" si="77"/>
        <v>297.80022542466668</v>
      </c>
      <c r="J96" s="9">
        <f t="shared" si="78"/>
        <v>0.33314755235256421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0.73804846118682477</v>
      </c>
      <c r="P96" s="9">
        <f t="shared" si="81"/>
        <v>0.24587903836196717</v>
      </c>
      <c r="Q96" s="13">
        <f t="shared" si="82"/>
        <v>6.3928549974111473E-2</v>
      </c>
      <c r="R96" s="9">
        <f t="shared" si="83"/>
        <v>7.4022000000000004E-2</v>
      </c>
      <c r="S96" s="14">
        <f t="shared" si="84"/>
        <v>0.86364256537396278</v>
      </c>
      <c r="T96" s="2">
        <v>0.01</v>
      </c>
      <c r="U96" s="15">
        <f t="shared" si="85"/>
        <v>8.6364256537396281E-3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1.8586425653739629E-2</v>
      </c>
      <c r="AU96" s="9">
        <f t="shared" si="89"/>
        <v>28.47</v>
      </c>
      <c r="AV96" s="1">
        <f t="shared" si="90"/>
        <v>0.26</v>
      </c>
      <c r="AW96" s="1">
        <f t="shared" si="95"/>
        <v>2.2500000000000003E-2</v>
      </c>
      <c r="AX96" s="1">
        <f t="shared" si="91"/>
        <v>20.740251326097312</v>
      </c>
      <c r="AZ96" s="1">
        <f t="shared" si="96"/>
        <v>9.1666666666666667E-3</v>
      </c>
      <c r="BA96" s="1">
        <f t="shared" si="92"/>
        <v>8.4497320217433476</v>
      </c>
    </row>
    <row r="97" spans="3:54" x14ac:dyDescent="0.15">
      <c r="C97" s="7">
        <v>7</v>
      </c>
      <c r="D97" s="8">
        <v>27.129686702258098</v>
      </c>
      <c r="E97" s="10">
        <f t="shared" si="93"/>
        <v>24.650225424666701</v>
      </c>
      <c r="F97" s="7" t="s">
        <v>73</v>
      </c>
      <c r="G97" s="1">
        <v>8</v>
      </c>
      <c r="H97" s="9">
        <f t="shared" si="76"/>
        <v>27.129686702258098</v>
      </c>
      <c r="I97" s="9">
        <f t="shared" si="77"/>
        <v>300.27968670225806</v>
      </c>
      <c r="J97" s="9">
        <f t="shared" si="78"/>
        <v>0.43640015198020471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0.7768694228248576</v>
      </c>
      <c r="P97" s="9">
        <f t="shared" si="81"/>
        <v>0.33902593418954174</v>
      </c>
      <c r="Q97" s="13">
        <f t="shared" si="82"/>
        <v>8.8146742889280857E-2</v>
      </c>
      <c r="R97" s="9">
        <f t="shared" si="83"/>
        <v>7.4022000000000004E-2</v>
      </c>
      <c r="S97" s="14">
        <f t="shared" si="84"/>
        <v>1.1908181741817412</v>
      </c>
      <c r="T97" s="2">
        <v>0.01</v>
      </c>
      <c r="U97" s="15">
        <f t="shared" si="85"/>
        <v>1.1908181741817412E-2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2.185818174181741E-2</v>
      </c>
      <c r="AU97" s="9">
        <f t="shared" si="89"/>
        <v>28.47</v>
      </c>
      <c r="AV97" s="1">
        <f t="shared" si="90"/>
        <v>0.26</v>
      </c>
      <c r="AW97" s="1">
        <f t="shared" si="95"/>
        <v>2.2500000000000003E-2</v>
      </c>
      <c r="AX97" s="1">
        <f t="shared" si="91"/>
        <v>24.391143908059092</v>
      </c>
      <c r="AZ97" s="1">
        <f t="shared" si="96"/>
        <v>9.1666666666666667E-3</v>
      </c>
      <c r="BA97" s="1">
        <f t="shared" si="92"/>
        <v>9.9371327032833321</v>
      </c>
    </row>
    <row r="98" spans="3:54" x14ac:dyDescent="0.15">
      <c r="C98" s="7">
        <v>8</v>
      </c>
      <c r="D98" s="8">
        <v>27.2672560193548</v>
      </c>
      <c r="E98" s="10">
        <f t="shared" si="93"/>
        <v>27.129686702258098</v>
      </c>
      <c r="F98" s="7" t="s">
        <v>73</v>
      </c>
      <c r="G98" s="1">
        <v>9</v>
      </c>
      <c r="H98" s="9">
        <f t="shared" si="76"/>
        <v>27.2672560193548</v>
      </c>
      <c r="I98" s="9">
        <f t="shared" si="77"/>
        <v>300.4172560193548</v>
      </c>
      <c r="J98" s="9">
        <f t="shared" si="78"/>
        <v>0.4429284465106984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0.72254348863531581</v>
      </c>
      <c r="P98" s="9">
        <f t="shared" si="81"/>
        <v>0.32003506495766088</v>
      </c>
      <c r="Q98" s="13">
        <f t="shared" si="82"/>
        <v>8.3209116888991824E-2</v>
      </c>
      <c r="R98" s="9">
        <f t="shared" si="83"/>
        <v>7.4022000000000004E-2</v>
      </c>
      <c r="S98" s="14">
        <f t="shared" si="84"/>
        <v>1.1241133296721491</v>
      </c>
      <c r="T98" s="2">
        <v>0.01</v>
      </c>
      <c r="U98" s="15">
        <f t="shared" si="85"/>
        <v>1.1241133296721492E-2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2.1191133296721492E-2</v>
      </c>
      <c r="AU98" s="9">
        <f t="shared" si="89"/>
        <v>28.47</v>
      </c>
      <c r="AV98" s="1">
        <f t="shared" si="90"/>
        <v>0.26</v>
      </c>
      <c r="AW98" s="1">
        <f t="shared" si="95"/>
        <v>2.2500000000000003E-2</v>
      </c>
      <c r="AX98" s="1">
        <f t="shared" si="91"/>
        <v>23.646796788515523</v>
      </c>
      <c r="AZ98" s="1">
        <f t="shared" si="96"/>
        <v>9.1666666666666667E-3</v>
      </c>
      <c r="BA98" s="1">
        <f t="shared" si="92"/>
        <v>9.6338801730989161</v>
      </c>
    </row>
    <row r="99" spans="3:54" x14ac:dyDescent="0.15">
      <c r="C99" s="7">
        <v>9</v>
      </c>
      <c r="D99" s="8">
        <v>21.003809546999999</v>
      </c>
      <c r="E99" s="10">
        <f t="shared" si="93"/>
        <v>27.2672560193548</v>
      </c>
      <c r="F99" s="7" t="s">
        <v>73</v>
      </c>
      <c r="G99" s="1">
        <v>10</v>
      </c>
      <c r="H99" s="9">
        <f t="shared" si="76"/>
        <v>21.003809546999999</v>
      </c>
      <c r="I99" s="9">
        <f t="shared" si="77"/>
        <v>294.15380954699998</v>
      </c>
      <c r="J99" s="9">
        <f t="shared" si="78"/>
        <v>0.22213382663253367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0.687208423677655</v>
      </c>
      <c r="P99" s="9">
        <f t="shared" si="81"/>
        <v>0.15265223684562895</v>
      </c>
      <c r="Q99" s="13">
        <f t="shared" si="82"/>
        <v>3.9689581579863527E-2</v>
      </c>
      <c r="R99" s="9">
        <f t="shared" si="83"/>
        <v>7.4022000000000004E-2</v>
      </c>
      <c r="S99" s="14">
        <f t="shared" si="84"/>
        <v>0.53618629029023157</v>
      </c>
      <c r="T99" s="2">
        <v>0.01</v>
      </c>
      <c r="U99" s="15">
        <f t="shared" si="85"/>
        <v>5.3618629029023156E-3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1.0851862902902316E-2</v>
      </c>
      <c r="AU99" s="9">
        <f t="shared" si="89"/>
        <v>28.47</v>
      </c>
      <c r="AV99" s="1">
        <f t="shared" si="90"/>
        <v>0.26</v>
      </c>
      <c r="AW99" s="1">
        <f t="shared" si="95"/>
        <v>2.2500000000000003E-2</v>
      </c>
      <c r="AX99" s="1">
        <f t="shared" si="91"/>
        <v>12.109394681664428</v>
      </c>
      <c r="AZ99" s="1">
        <f t="shared" si="96"/>
        <v>9.1666666666666667E-3</v>
      </c>
      <c r="BA99" s="1">
        <f t="shared" si="92"/>
        <v>4.9334570925299515</v>
      </c>
    </row>
    <row r="100" spans="3:54" x14ac:dyDescent="0.15">
      <c r="C100" s="7">
        <v>10</v>
      </c>
      <c r="D100" s="8">
        <v>13.592903666483901</v>
      </c>
      <c r="E100" s="10">
        <f t="shared" si="93"/>
        <v>21.003809546999999</v>
      </c>
      <c r="F100" s="7" t="s">
        <v>73</v>
      </c>
      <c r="G100" s="1">
        <v>11</v>
      </c>
      <c r="H100" s="9">
        <f t="shared" si="76"/>
        <v>13.592903666483901</v>
      </c>
      <c r="I100" s="9">
        <f t="shared" si="77"/>
        <v>286.74290366648387</v>
      </c>
      <c r="J100" s="9">
        <f t="shared" si="78"/>
        <v>9.4422579572439658E-2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0.50782837749042475</v>
      </c>
      <c r="O100" s="9">
        <f t="shared" si="94"/>
        <v>0.3114278093416013</v>
      </c>
      <c r="P100" s="9">
        <f t="shared" si="81"/>
        <v>2.9405817108627916E-2</v>
      </c>
      <c r="Q100" s="13">
        <f t="shared" si="82"/>
        <v>7.6455124482432586E-3</v>
      </c>
      <c r="R100" s="9">
        <f t="shared" si="83"/>
        <v>7.4022000000000004E-2</v>
      </c>
      <c r="S100" s="14">
        <f t="shared" si="84"/>
        <v>0.10328702883255327</v>
      </c>
      <c r="T100" s="2">
        <v>0.01</v>
      </c>
      <c r="U100" s="15">
        <f t="shared" si="85"/>
        <v>1.0328702883255327E-3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6.5228702883255328E-3</v>
      </c>
      <c r="AU100" s="9">
        <f t="shared" si="89"/>
        <v>28.47</v>
      </c>
      <c r="AV100" s="1">
        <f t="shared" si="90"/>
        <v>0.26</v>
      </c>
      <c r="AW100" s="1">
        <f t="shared" si="95"/>
        <v>2.2500000000000003E-2</v>
      </c>
      <c r="AX100" s="1">
        <f t="shared" si="91"/>
        <v>7.2787512600726734</v>
      </c>
      <c r="AZ100" s="1">
        <f t="shared" si="96"/>
        <v>9.1666666666666667E-3</v>
      </c>
      <c r="BA100" s="1">
        <f t="shared" si="92"/>
        <v>2.9654171800296072</v>
      </c>
    </row>
    <row r="101" spans="3:54" x14ac:dyDescent="0.15">
      <c r="C101" s="7">
        <v>11</v>
      </c>
      <c r="D101" s="8">
        <v>6.0372108686999999</v>
      </c>
      <c r="E101" s="10">
        <f t="shared" si="93"/>
        <v>13.592903666483901</v>
      </c>
      <c r="F101" s="7" t="s">
        <v>75</v>
      </c>
      <c r="G101" s="1">
        <v>12</v>
      </c>
      <c r="H101" s="9">
        <f t="shared" si="76"/>
        <v>6.0372108686999999</v>
      </c>
      <c r="I101" s="9">
        <f t="shared" si="77"/>
        <v>279.18721086869999</v>
      </c>
      <c r="J101" s="9">
        <f t="shared" si="78"/>
        <v>3.766793216750082E-2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0.56672199223297348</v>
      </c>
      <c r="P101" s="9">
        <f t="shared" si="81"/>
        <v>2.1347245561262572E-2</v>
      </c>
      <c r="Q101" s="13">
        <f t="shared" si="82"/>
        <v>5.5502838459282689E-3</v>
      </c>
      <c r="R101" s="9">
        <f t="shared" si="83"/>
        <v>7.4022000000000004E-2</v>
      </c>
      <c r="S101" s="14">
        <f t="shared" si="84"/>
        <v>7.4981543945425264E-2</v>
      </c>
      <c r="T101" s="2">
        <v>0.01</v>
      </c>
      <c r="U101" s="15">
        <f t="shared" si="85"/>
        <v>7.4981543945425264E-4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6.2398154394542526E-3</v>
      </c>
      <c r="AU101" s="9">
        <f t="shared" si="89"/>
        <v>28.47</v>
      </c>
      <c r="AV101" s="1">
        <f t="shared" si="90"/>
        <v>0.26</v>
      </c>
      <c r="AW101" s="1">
        <f t="shared" si="95"/>
        <v>2.2500000000000003E-2</v>
      </c>
      <c r="AX101" s="1">
        <f t="shared" si="91"/>
        <v>6.9628955482736883</v>
      </c>
      <c r="AY101" s="1">
        <f>SUM(AX90:AX101)</f>
        <v>150.83769087436946</v>
      </c>
      <c r="AZ101" s="1">
        <f t="shared" si="96"/>
        <v>9.1666666666666667E-3</v>
      </c>
      <c r="BA101" s="1">
        <f t="shared" si="92"/>
        <v>2.8367352233707614</v>
      </c>
      <c r="BB101" s="1">
        <f>SUM(BA90:BA101)</f>
        <v>61.452392578446798</v>
      </c>
    </row>
    <row r="102" spans="3:54" x14ac:dyDescent="0.15">
      <c r="C102" s="7">
        <v>12</v>
      </c>
      <c r="D102" s="8">
        <v>-0.91399708441935501</v>
      </c>
      <c r="E102" s="10">
        <f t="shared" si="93"/>
        <v>6.0372108686999999</v>
      </c>
      <c r="F102" s="7" t="s">
        <v>73</v>
      </c>
    </row>
  </sheetData>
  <mergeCells count="52">
    <mergeCell ref="G2:G4"/>
    <mergeCell ref="G5:G6"/>
    <mergeCell ref="G14:G15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Z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447.82229999999998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383.29638497152501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5370.9101839612003</v>
      </c>
      <c r="F7" s="2">
        <v>122.786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25.619591510400799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0.1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4.45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167085816.94995353</v>
      </c>
      <c r="J14" s="6" t="s">
        <v>21</v>
      </c>
      <c r="K14" s="6">
        <f>I14/(10000*1000)</f>
        <v>16.708581694995353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82984126.575342402</v>
      </c>
      <c r="J15" s="6" t="s">
        <v>21</v>
      </c>
      <c r="K15" s="6">
        <f>I15/(10000*1000)</f>
        <v>8.2984126575342394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16.708581694995353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8">
        <v>11.9382774823871</v>
      </c>
      <c r="E27" s="7"/>
      <c r="F27" s="7"/>
      <c r="G27" s="1">
        <v>1</v>
      </c>
      <c r="H27" s="9">
        <f t="shared" ref="H27:H38" si="0">E28</f>
        <v>11.9382774823871</v>
      </c>
      <c r="I27" s="9">
        <f t="shared" ref="I27:I38" si="1">H27+273.15</f>
        <v>285.08827748238707</v>
      </c>
      <c r="J27" s="9">
        <f t="shared" ref="J27:J38" si="2">EXP(($C$16*(I27-$C$14))/($C$17*I27*$C$14))</f>
        <v>7.7532697584374213E-2</v>
      </c>
      <c r="K27" s="9">
        <f t="shared" ref="K27:K38" si="3">$B$27/12</f>
        <v>108.81258333333334</v>
      </c>
      <c r="L27" s="9">
        <f t="shared" ref="L27:L38" si="4">K27*$B$28/100</f>
        <v>1.0881258333333335</v>
      </c>
      <c r="M27" s="1" t="s">
        <v>73</v>
      </c>
      <c r="O27" s="9">
        <f>L27</f>
        <v>1.0881258333333335</v>
      </c>
      <c r="P27" s="9">
        <f t="shared" ref="P27:P38" si="5">O27*J27</f>
        <v>8.436533116957852E-2</v>
      </c>
      <c r="Q27" s="13">
        <f t="shared" ref="Q27:Q38" si="6">P27*$B$29</f>
        <v>1.0123839740349421E-2</v>
      </c>
      <c r="R27" s="9">
        <f t="shared" ref="R27:R38" si="7">L27*$B$29</f>
        <v>0.1305751</v>
      </c>
      <c r="S27" s="14">
        <f t="shared" ref="S27:S38" si="8">Q27/R27</f>
        <v>7.7532697584374213E-2</v>
      </c>
      <c r="T27" s="2">
        <v>0.01</v>
      </c>
      <c r="U27" s="15">
        <f t="shared" ref="U27:U38" si="9">S27*T27</f>
        <v>7.7532697584374219E-4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2.2675326975843742E-2</v>
      </c>
      <c r="AR27" s="9">
        <f t="shared" ref="AR27:AR38" si="15">$B$27/12</f>
        <v>108.81258333333334</v>
      </c>
      <c r="AS27" s="1">
        <f t="shared" ref="AS27:AS38" si="16">$B$29</f>
        <v>0.12</v>
      </c>
      <c r="AT27" s="1">
        <f>$E$2/12</f>
        <v>37.318525000000001</v>
      </c>
      <c r="AU27" s="1">
        <f t="shared" ref="AU27:AU38" si="17">AT27*10000*AS27*0.67*AR27*AQ27</f>
        <v>74030.928807373304</v>
      </c>
    </row>
    <row r="28" spans="1:47" x14ac:dyDescent="0.15">
      <c r="A28" s="1" t="s">
        <v>74</v>
      </c>
      <c r="B28" s="1">
        <v>1</v>
      </c>
      <c r="C28" s="7">
        <v>1</v>
      </c>
      <c r="D28" s="8">
        <v>10.2917285094194</v>
      </c>
      <c r="E28" s="10">
        <f t="shared" ref="E28:E39" si="18">D27</f>
        <v>11.9382774823871</v>
      </c>
      <c r="F28" s="7" t="s">
        <v>73</v>
      </c>
      <c r="G28" s="1">
        <v>2</v>
      </c>
      <c r="H28" s="9">
        <f t="shared" si="0"/>
        <v>10.2917285094194</v>
      </c>
      <c r="I28" s="9">
        <f t="shared" si="1"/>
        <v>283.44172850941936</v>
      </c>
      <c r="J28" s="9">
        <f t="shared" si="2"/>
        <v>6.357988792869558E-2</v>
      </c>
      <c r="K28" s="9">
        <f t="shared" si="3"/>
        <v>108.81258333333334</v>
      </c>
      <c r="L28" s="9">
        <f t="shared" si="4"/>
        <v>1.0881258333333335</v>
      </c>
      <c r="M28" s="1" t="s">
        <v>73</v>
      </c>
      <c r="O28" s="9">
        <f t="shared" ref="O28:O38" si="19">L28+O27-P27-N28</f>
        <v>2.0918863354970885</v>
      </c>
      <c r="P28" s="9">
        <f t="shared" si="5"/>
        <v>0.13300189877047458</v>
      </c>
      <c r="Q28" s="13">
        <f t="shared" si="6"/>
        <v>1.5960227852456949E-2</v>
      </c>
      <c r="R28" s="9">
        <f t="shared" si="7"/>
        <v>0.1305751</v>
      </c>
      <c r="S28" s="14">
        <f t="shared" si="8"/>
        <v>0.12223025563416723</v>
      </c>
      <c r="T28" s="2">
        <v>0.01</v>
      </c>
      <c r="U28" s="15">
        <f t="shared" si="9"/>
        <v>1.2223025563416724E-3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2.3122302556341671E-2</v>
      </c>
      <c r="AR28" s="9">
        <f t="shared" si="15"/>
        <v>108.81258333333334</v>
      </c>
      <c r="AS28" s="1">
        <f t="shared" si="16"/>
        <v>0.12</v>
      </c>
      <c r="AT28" s="1">
        <f t="shared" ref="AT28:AT38" si="20">$E$2/12</f>
        <v>37.318525000000001</v>
      </c>
      <c r="AU28" s="1">
        <f t="shared" si="17"/>
        <v>75490.224958371589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14.3440439893571</v>
      </c>
      <c r="E29" s="10">
        <f t="shared" si="18"/>
        <v>10.2917285094194</v>
      </c>
      <c r="F29" s="7" t="s">
        <v>73</v>
      </c>
      <c r="G29" s="1">
        <v>3</v>
      </c>
      <c r="H29" s="9">
        <f t="shared" si="0"/>
        <v>14.3440439893571</v>
      </c>
      <c r="I29" s="9">
        <f t="shared" si="1"/>
        <v>287.49404398935707</v>
      </c>
      <c r="J29" s="9">
        <f t="shared" si="2"/>
        <v>0.10318246891252129</v>
      </c>
      <c r="K29" s="9">
        <f t="shared" si="3"/>
        <v>108.81258333333334</v>
      </c>
      <c r="L29" s="9">
        <f t="shared" si="4"/>
        <v>1.0881258333333335</v>
      </c>
      <c r="M29" s="1" t="s">
        <v>73</v>
      </c>
      <c r="O29" s="9">
        <f t="shared" si="19"/>
        <v>3.0470102700599475</v>
      </c>
      <c r="P29" s="9">
        <f t="shared" si="5"/>
        <v>0.31439804246659364</v>
      </c>
      <c r="Q29" s="13">
        <f t="shared" si="6"/>
        <v>3.7727765095991232E-2</v>
      </c>
      <c r="R29" s="9">
        <f t="shared" si="7"/>
        <v>0.1305751</v>
      </c>
      <c r="S29" s="14">
        <f t="shared" si="8"/>
        <v>0.28893537202721831</v>
      </c>
      <c r="T29" s="2">
        <v>0.01</v>
      </c>
      <c r="U29" s="15">
        <f t="shared" si="9"/>
        <v>2.8893537202721829E-3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2.4789353720272182E-2</v>
      </c>
      <c r="AR29" s="9">
        <f t="shared" si="15"/>
        <v>108.81258333333334</v>
      </c>
      <c r="AS29" s="1">
        <f t="shared" si="16"/>
        <v>0.12</v>
      </c>
      <c r="AT29" s="1">
        <f t="shared" si="20"/>
        <v>37.318525000000001</v>
      </c>
      <c r="AU29" s="1">
        <f t="shared" si="17"/>
        <v>80932.851923207068</v>
      </c>
    </row>
    <row r="30" spans="1:47" x14ac:dyDescent="0.15">
      <c r="C30" s="7">
        <v>3</v>
      </c>
      <c r="D30" s="8">
        <v>19.1662584174194</v>
      </c>
      <c r="E30" s="10">
        <f t="shared" si="18"/>
        <v>14.3440439893571</v>
      </c>
      <c r="F30" s="7" t="s">
        <v>73</v>
      </c>
      <c r="G30" s="1">
        <v>4</v>
      </c>
      <c r="H30" s="9">
        <f t="shared" si="0"/>
        <v>19.1662584174194</v>
      </c>
      <c r="I30" s="9">
        <f t="shared" si="1"/>
        <v>292.31625841741936</v>
      </c>
      <c r="J30" s="9">
        <f t="shared" si="2"/>
        <v>0.18040444811819462</v>
      </c>
      <c r="K30" s="9">
        <f t="shared" si="3"/>
        <v>108.81258333333334</v>
      </c>
      <c r="L30" s="9">
        <f t="shared" si="4"/>
        <v>1.0881258333333335</v>
      </c>
      <c r="M30" s="1" t="s">
        <v>73</v>
      </c>
      <c r="O30" s="9">
        <f t="shared" si="19"/>
        <v>3.8207380609266872</v>
      </c>
      <c r="P30" s="9">
        <f t="shared" si="5"/>
        <v>0.68927814128566001</v>
      </c>
      <c r="Q30" s="13">
        <f t="shared" si="6"/>
        <v>8.2713376954279202E-2</v>
      </c>
      <c r="R30" s="9">
        <f t="shared" si="7"/>
        <v>0.1305751</v>
      </c>
      <c r="S30" s="14">
        <f t="shared" si="8"/>
        <v>0.63345444081053126</v>
      </c>
      <c r="T30" s="2">
        <v>0.01</v>
      </c>
      <c r="U30" s="15">
        <f t="shared" si="9"/>
        <v>6.3345444081053127E-3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3.5784544408105308E-2</v>
      </c>
      <c r="AR30" s="9">
        <f t="shared" si="15"/>
        <v>108.81258333333334</v>
      </c>
      <c r="AS30" s="1">
        <f t="shared" si="16"/>
        <v>0.12</v>
      </c>
      <c r="AT30" s="1">
        <f t="shared" si="20"/>
        <v>37.318525000000001</v>
      </c>
      <c r="AU30" s="1">
        <f t="shared" si="17"/>
        <v>116830.20325585219</v>
      </c>
    </row>
    <row r="31" spans="1:47" x14ac:dyDescent="0.15">
      <c r="C31" s="7">
        <v>4</v>
      </c>
      <c r="D31" s="8">
        <v>20.503758251333299</v>
      </c>
      <c r="E31" s="10">
        <f t="shared" si="18"/>
        <v>19.1662584174194</v>
      </c>
      <c r="F31" s="7" t="s">
        <v>73</v>
      </c>
      <c r="G31" s="1">
        <v>5</v>
      </c>
      <c r="H31" s="9">
        <f t="shared" si="0"/>
        <v>20.503758251333299</v>
      </c>
      <c r="I31" s="9">
        <f t="shared" si="1"/>
        <v>293.65375825133327</v>
      </c>
      <c r="J31" s="9">
        <f t="shared" si="2"/>
        <v>0.20995928378592729</v>
      </c>
      <c r="K31" s="9">
        <f t="shared" si="3"/>
        <v>108.81258333333334</v>
      </c>
      <c r="L31" s="9">
        <f t="shared" si="4"/>
        <v>1.0881258333333335</v>
      </c>
      <c r="M31" s="1" t="s">
        <v>75</v>
      </c>
      <c r="N31" s="9">
        <f>(O30-P30)*C22/100</f>
        <v>2.9748869236589757</v>
      </c>
      <c r="O31" s="9">
        <f t="shared" si="19"/>
        <v>1.2446988293153849</v>
      </c>
      <c r="P31" s="9">
        <f t="shared" si="5"/>
        <v>0.26133607473224035</v>
      </c>
      <c r="Q31" s="13">
        <f t="shared" si="6"/>
        <v>3.136032896786884E-2</v>
      </c>
      <c r="R31" s="9">
        <f t="shared" si="7"/>
        <v>0.1305751</v>
      </c>
      <c r="S31" s="14">
        <f t="shared" si="8"/>
        <v>0.24017082099013395</v>
      </c>
      <c r="T31" s="2">
        <v>0.01</v>
      </c>
      <c r="U31" s="15">
        <f t="shared" si="9"/>
        <v>2.4017082099013396E-3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3.1851708209901339E-2</v>
      </c>
      <c r="AR31" s="9">
        <f t="shared" si="15"/>
        <v>108.81258333333334</v>
      </c>
      <c r="AS31" s="1">
        <f t="shared" si="16"/>
        <v>0.12</v>
      </c>
      <c r="AT31" s="1">
        <f t="shared" si="20"/>
        <v>37.318525000000001</v>
      </c>
      <c r="AU31" s="1">
        <f t="shared" si="17"/>
        <v>103990.18922163494</v>
      </c>
    </row>
    <row r="32" spans="1:47" x14ac:dyDescent="0.15">
      <c r="C32" s="7">
        <v>5</v>
      </c>
      <c r="D32" s="8">
        <v>24.58003673</v>
      </c>
      <c r="E32" s="10">
        <f t="shared" si="18"/>
        <v>20.503758251333299</v>
      </c>
      <c r="F32" s="7" t="s">
        <v>75</v>
      </c>
      <c r="G32" s="1">
        <v>6</v>
      </c>
      <c r="H32" s="9">
        <f t="shared" si="0"/>
        <v>24.58003673</v>
      </c>
      <c r="I32" s="9">
        <f t="shared" si="1"/>
        <v>297.73003672999999</v>
      </c>
      <c r="J32" s="9">
        <f t="shared" si="2"/>
        <v>0.33058956016983715</v>
      </c>
      <c r="K32" s="9">
        <f t="shared" si="3"/>
        <v>108.81258333333334</v>
      </c>
      <c r="L32" s="9">
        <f t="shared" si="4"/>
        <v>1.0881258333333335</v>
      </c>
      <c r="M32" s="1" t="s">
        <v>73</v>
      </c>
      <c r="O32" s="9">
        <f t="shared" si="19"/>
        <v>2.0714885879164782</v>
      </c>
      <c r="P32" s="9">
        <f t="shared" si="5"/>
        <v>0.68481250117614556</v>
      </c>
      <c r="Q32" s="13">
        <f t="shared" si="6"/>
        <v>8.2177500141137463E-2</v>
      </c>
      <c r="R32" s="9">
        <f t="shared" si="7"/>
        <v>0.1305751</v>
      </c>
      <c r="S32" s="14">
        <f t="shared" si="8"/>
        <v>0.62935046682818907</v>
      </c>
      <c r="T32" s="2">
        <v>0.01</v>
      </c>
      <c r="U32" s="15">
        <f t="shared" si="9"/>
        <v>6.2935046682818909E-3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3.574350466828189E-2</v>
      </c>
      <c r="AR32" s="9">
        <f t="shared" si="15"/>
        <v>108.81258333333334</v>
      </c>
      <c r="AS32" s="1">
        <f t="shared" si="16"/>
        <v>0.12</v>
      </c>
      <c r="AT32" s="1">
        <f t="shared" si="20"/>
        <v>37.318525000000001</v>
      </c>
      <c r="AU32" s="1">
        <f t="shared" si="17"/>
        <v>116696.21576978959</v>
      </c>
    </row>
    <row r="33" spans="1:48" x14ac:dyDescent="0.15">
      <c r="C33" s="7">
        <v>6</v>
      </c>
      <c r="D33" s="8">
        <v>26.514588340666698</v>
      </c>
      <c r="E33" s="10">
        <f t="shared" si="18"/>
        <v>24.58003673</v>
      </c>
      <c r="F33" s="7" t="s">
        <v>73</v>
      </c>
      <c r="G33" s="1">
        <v>7</v>
      </c>
      <c r="H33" s="9">
        <f t="shared" si="0"/>
        <v>26.514588340666698</v>
      </c>
      <c r="I33" s="9">
        <f t="shared" si="1"/>
        <v>299.66458834066668</v>
      </c>
      <c r="J33" s="9">
        <f t="shared" si="2"/>
        <v>0.40829983843449458</v>
      </c>
      <c r="K33" s="9">
        <f t="shared" si="3"/>
        <v>108.81258333333334</v>
      </c>
      <c r="L33" s="9">
        <f t="shared" si="4"/>
        <v>1.0881258333333335</v>
      </c>
      <c r="M33" s="1" t="s">
        <v>73</v>
      </c>
      <c r="O33" s="9">
        <f t="shared" si="19"/>
        <v>2.474801920073666</v>
      </c>
      <c r="P33" s="9">
        <f t="shared" si="5"/>
        <v>1.0104612241234547</v>
      </c>
      <c r="Q33" s="13">
        <f t="shared" si="6"/>
        <v>0.12125534689481457</v>
      </c>
      <c r="R33" s="9">
        <f t="shared" si="7"/>
        <v>0.1305751</v>
      </c>
      <c r="S33" s="14">
        <f t="shared" si="8"/>
        <v>0.9286253420048276</v>
      </c>
      <c r="T33" s="2">
        <v>0.01</v>
      </c>
      <c r="U33" s="15">
        <f t="shared" si="9"/>
        <v>9.2862534200482769E-3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0.02</v>
      </c>
      <c r="AO33" s="2">
        <v>0.38</v>
      </c>
      <c r="AP33" s="2">
        <f t="shared" si="13"/>
        <v>7.6E-3</v>
      </c>
      <c r="AQ33" s="1">
        <f t="shared" si="14"/>
        <v>4.4186253420048276E-2</v>
      </c>
      <c r="AR33" s="9">
        <f t="shared" si="15"/>
        <v>108.81258333333334</v>
      </c>
      <c r="AS33" s="1">
        <f t="shared" si="16"/>
        <v>0.12</v>
      </c>
      <c r="AT33" s="1">
        <f t="shared" si="20"/>
        <v>37.318525000000001</v>
      </c>
      <c r="AU33" s="1">
        <f t="shared" si="17"/>
        <v>144260.29598995144</v>
      </c>
    </row>
    <row r="34" spans="1:48" x14ac:dyDescent="0.15">
      <c r="C34" s="7">
        <v>7</v>
      </c>
      <c r="D34" s="8">
        <v>27.084481106451602</v>
      </c>
      <c r="E34" s="10">
        <f t="shared" si="18"/>
        <v>26.514588340666698</v>
      </c>
      <c r="F34" s="7" t="s">
        <v>73</v>
      </c>
      <c r="G34" s="1">
        <v>8</v>
      </c>
      <c r="H34" s="9">
        <f t="shared" si="0"/>
        <v>27.084481106451602</v>
      </c>
      <c r="I34" s="9">
        <f t="shared" si="1"/>
        <v>300.2344811064516</v>
      </c>
      <c r="J34" s="9">
        <f t="shared" si="2"/>
        <v>0.43427472302066183</v>
      </c>
      <c r="K34" s="9">
        <f t="shared" si="3"/>
        <v>108.81258333333334</v>
      </c>
      <c r="L34" s="9">
        <f t="shared" si="4"/>
        <v>1.0881258333333335</v>
      </c>
      <c r="M34" s="1" t="s">
        <v>73</v>
      </c>
      <c r="O34" s="9">
        <f t="shared" si="19"/>
        <v>2.5524665292835444</v>
      </c>
      <c r="P34" s="9">
        <f t="shared" si="5"/>
        <v>1.1084716950241214</v>
      </c>
      <c r="Q34" s="13">
        <f t="shared" si="6"/>
        <v>0.13301660340289456</v>
      </c>
      <c r="R34" s="9">
        <f t="shared" si="7"/>
        <v>0.1305751</v>
      </c>
      <c r="S34" s="14">
        <f t="shared" si="8"/>
        <v>1.0186980779864965</v>
      </c>
      <c r="T34" s="2">
        <v>0.01</v>
      </c>
      <c r="U34" s="15">
        <f t="shared" si="9"/>
        <v>1.0186980779864964E-2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0.02</v>
      </c>
      <c r="AO34" s="2">
        <v>0.38</v>
      </c>
      <c r="AP34" s="2">
        <f t="shared" si="13"/>
        <v>7.6E-3</v>
      </c>
      <c r="AQ34" s="1">
        <f t="shared" si="14"/>
        <v>4.5086980779864963E-2</v>
      </c>
      <c r="AR34" s="9">
        <f t="shared" si="15"/>
        <v>108.81258333333334</v>
      </c>
      <c r="AS34" s="1">
        <f t="shared" si="16"/>
        <v>0.12</v>
      </c>
      <c r="AT34" s="1">
        <f t="shared" si="20"/>
        <v>37.318525000000001</v>
      </c>
      <c r="AU34" s="1">
        <f t="shared" si="17"/>
        <v>147201.01138164036</v>
      </c>
    </row>
    <row r="35" spans="1:48" x14ac:dyDescent="0.15">
      <c r="C35" s="7">
        <v>8</v>
      </c>
      <c r="D35" s="8">
        <v>26.9500973596774</v>
      </c>
      <c r="E35" s="10">
        <f t="shared" si="18"/>
        <v>27.084481106451602</v>
      </c>
      <c r="F35" s="7" t="s">
        <v>73</v>
      </c>
      <c r="G35" s="1">
        <v>9</v>
      </c>
      <c r="H35" s="9">
        <f t="shared" si="0"/>
        <v>26.9500973596774</v>
      </c>
      <c r="I35" s="9">
        <f t="shared" si="1"/>
        <v>300.10009735967736</v>
      </c>
      <c r="J35" s="9">
        <f t="shared" si="2"/>
        <v>0.42801362225317008</v>
      </c>
      <c r="K35" s="9">
        <f t="shared" si="3"/>
        <v>108.81258333333334</v>
      </c>
      <c r="L35" s="9">
        <f t="shared" si="4"/>
        <v>1.0881258333333335</v>
      </c>
      <c r="M35" s="1" t="s">
        <v>73</v>
      </c>
      <c r="O35" s="9">
        <f t="shared" si="19"/>
        <v>2.5321206675927561</v>
      </c>
      <c r="P35" s="9">
        <f t="shared" si="5"/>
        <v>1.0837821389184907</v>
      </c>
      <c r="Q35" s="13">
        <f t="shared" si="6"/>
        <v>0.13005385667021888</v>
      </c>
      <c r="R35" s="9">
        <f t="shared" si="7"/>
        <v>0.1305751</v>
      </c>
      <c r="S35" s="14">
        <f t="shared" si="8"/>
        <v>0.99600809549614644</v>
      </c>
      <c r="T35" s="2">
        <v>0.01</v>
      </c>
      <c r="U35" s="15">
        <f t="shared" si="9"/>
        <v>9.9600809549614654E-3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3.9410080954961464E-2</v>
      </c>
      <c r="AR35" s="9">
        <f t="shared" si="15"/>
        <v>108.81258333333334</v>
      </c>
      <c r="AS35" s="1">
        <f t="shared" si="16"/>
        <v>0.12</v>
      </c>
      <c r="AT35" s="1">
        <f t="shared" si="20"/>
        <v>37.318525000000001</v>
      </c>
      <c r="AU35" s="1">
        <f t="shared" si="17"/>
        <v>128666.93832365383</v>
      </c>
    </row>
    <row r="36" spans="1:48" x14ac:dyDescent="0.15">
      <c r="C36" s="7">
        <v>9</v>
      </c>
      <c r="D36" s="8">
        <v>24.4728616376667</v>
      </c>
      <c r="E36" s="10">
        <f t="shared" si="18"/>
        <v>26.9500973596774</v>
      </c>
      <c r="F36" s="7" t="s">
        <v>73</v>
      </c>
      <c r="G36" s="1">
        <v>10</v>
      </c>
      <c r="H36" s="9">
        <f t="shared" si="0"/>
        <v>24.4728616376667</v>
      </c>
      <c r="I36" s="9">
        <f t="shared" si="1"/>
        <v>297.62286163766669</v>
      </c>
      <c r="J36" s="9">
        <f t="shared" si="2"/>
        <v>0.32671916708210214</v>
      </c>
      <c r="K36" s="9">
        <f t="shared" si="3"/>
        <v>108.81258333333334</v>
      </c>
      <c r="L36" s="9">
        <f t="shared" si="4"/>
        <v>1.0881258333333335</v>
      </c>
      <c r="M36" s="1" t="s">
        <v>73</v>
      </c>
      <c r="O36" s="9">
        <f t="shared" si="19"/>
        <v>2.5364643620075991</v>
      </c>
      <c r="P36" s="9">
        <f t="shared" si="5"/>
        <v>0.82871152368855838</v>
      </c>
      <c r="Q36" s="13">
        <f t="shared" si="6"/>
        <v>9.9445382842627009E-2</v>
      </c>
      <c r="R36" s="9">
        <f t="shared" si="7"/>
        <v>0.1305751</v>
      </c>
      <c r="S36" s="14">
        <f t="shared" si="8"/>
        <v>0.76159530295306688</v>
      </c>
      <c r="T36" s="2">
        <v>0.01</v>
      </c>
      <c r="U36" s="15">
        <f t="shared" si="9"/>
        <v>7.6159530295306687E-3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3.7065953029530668E-2</v>
      </c>
      <c r="AR36" s="9">
        <f t="shared" si="15"/>
        <v>108.81258333333334</v>
      </c>
      <c r="AS36" s="1">
        <f t="shared" si="16"/>
        <v>0.12</v>
      </c>
      <c r="AT36" s="1">
        <f t="shared" si="20"/>
        <v>37.318525000000001</v>
      </c>
      <c r="AU36" s="1">
        <f t="shared" si="17"/>
        <v>121013.77558215005</v>
      </c>
    </row>
    <row r="37" spans="1:48" x14ac:dyDescent="0.15">
      <c r="C37" s="7">
        <v>10</v>
      </c>
      <c r="D37" s="8">
        <v>21.082849281290301</v>
      </c>
      <c r="E37" s="10">
        <f t="shared" si="18"/>
        <v>24.4728616376667</v>
      </c>
      <c r="F37" s="7" t="s">
        <v>73</v>
      </c>
      <c r="G37" s="1">
        <v>11</v>
      </c>
      <c r="H37" s="9">
        <f t="shared" si="0"/>
        <v>21.082849281290301</v>
      </c>
      <c r="I37" s="9">
        <f t="shared" si="1"/>
        <v>294.23284928129027</v>
      </c>
      <c r="J37" s="9">
        <f t="shared" si="2"/>
        <v>0.22411783082949224</v>
      </c>
      <c r="K37" s="9">
        <f t="shared" si="3"/>
        <v>108.81258333333334</v>
      </c>
      <c r="L37" s="9">
        <f t="shared" si="4"/>
        <v>1.0881258333333335</v>
      </c>
      <c r="M37" s="1" t="s">
        <v>75</v>
      </c>
      <c r="N37" s="9">
        <f>(O36-P36)*C22/100</f>
        <v>1.6223651964030885</v>
      </c>
      <c r="O37" s="9">
        <f t="shared" si="19"/>
        <v>1.1735134752492853</v>
      </c>
      <c r="P37" s="9">
        <f t="shared" si="5"/>
        <v>0.26300529452204885</v>
      </c>
      <c r="Q37" s="13">
        <f t="shared" si="6"/>
        <v>3.156063534264586E-2</v>
      </c>
      <c r="R37" s="9">
        <f t="shared" si="7"/>
        <v>0.1305751</v>
      </c>
      <c r="S37" s="14">
        <f t="shared" si="8"/>
        <v>0.24170485293632446</v>
      </c>
      <c r="T37" s="2">
        <v>0.01</v>
      </c>
      <c r="U37" s="15">
        <f t="shared" si="9"/>
        <v>2.4170485293632448E-3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2.4317048529363245E-2</v>
      </c>
      <c r="AR37" s="9">
        <f t="shared" si="15"/>
        <v>108.81258333333334</v>
      </c>
      <c r="AS37" s="1">
        <f t="shared" si="16"/>
        <v>0.12</v>
      </c>
      <c r="AT37" s="1">
        <f t="shared" si="20"/>
        <v>37.318525000000001</v>
      </c>
      <c r="AU37" s="1">
        <f t="shared" si="17"/>
        <v>79390.859077821369</v>
      </c>
    </row>
    <row r="38" spans="1:48" x14ac:dyDescent="0.15">
      <c r="C38" s="7">
        <v>11</v>
      </c>
      <c r="D38" s="8">
        <v>17.558645330333299</v>
      </c>
      <c r="E38" s="10">
        <f t="shared" si="18"/>
        <v>21.082849281290301</v>
      </c>
      <c r="F38" s="7" t="s">
        <v>75</v>
      </c>
      <c r="G38" s="1">
        <v>12</v>
      </c>
      <c r="H38" s="9">
        <f t="shared" si="0"/>
        <v>17.558645330333299</v>
      </c>
      <c r="I38" s="9">
        <f t="shared" si="1"/>
        <v>290.7086453303333</v>
      </c>
      <c r="J38" s="9">
        <f t="shared" si="2"/>
        <v>0.15005511221818241</v>
      </c>
      <c r="K38" s="9">
        <f t="shared" si="3"/>
        <v>108.81258333333334</v>
      </c>
      <c r="L38" s="9">
        <f t="shared" si="4"/>
        <v>1.0881258333333335</v>
      </c>
      <c r="M38" s="1" t="s">
        <v>73</v>
      </c>
      <c r="O38" s="9">
        <f t="shared" si="19"/>
        <v>1.9986340140605698</v>
      </c>
      <c r="P38" s="9">
        <f t="shared" si="5"/>
        <v>0.29990525126293516</v>
      </c>
      <c r="Q38" s="13">
        <f t="shared" si="6"/>
        <v>3.5988630151552216E-2</v>
      </c>
      <c r="R38" s="9">
        <f t="shared" si="7"/>
        <v>0.1305751</v>
      </c>
      <c r="S38" s="14">
        <f t="shared" si="8"/>
        <v>0.27561633229882432</v>
      </c>
      <c r="T38" s="2">
        <v>0.01</v>
      </c>
      <c r="U38" s="15">
        <f t="shared" si="9"/>
        <v>2.7561633229882432E-3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2.4656163322988242E-2</v>
      </c>
      <c r="AR38" s="9">
        <f t="shared" si="15"/>
        <v>108.81258333333334</v>
      </c>
      <c r="AS38" s="1">
        <f t="shared" si="16"/>
        <v>0.12</v>
      </c>
      <c r="AT38" s="1">
        <f t="shared" si="20"/>
        <v>37.318525000000001</v>
      </c>
      <c r="AU38" s="1">
        <f t="shared" si="17"/>
        <v>80498.008852160856</v>
      </c>
      <c r="AV38" s="1">
        <f>SUM(AU27:AU38)</f>
        <v>1269001.5031436065</v>
      </c>
    </row>
    <row r="39" spans="1:48" x14ac:dyDescent="0.15">
      <c r="C39" s="7">
        <v>12</v>
      </c>
      <c r="D39" s="8">
        <v>10.604767703548401</v>
      </c>
      <c r="E39" s="10">
        <f t="shared" si="18"/>
        <v>17.558645330333299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15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11.9382774823871</v>
      </c>
      <c r="E42" s="7"/>
      <c r="F42" s="7"/>
      <c r="G42" s="1">
        <v>1</v>
      </c>
      <c r="H42" s="9">
        <f t="shared" ref="H42:H53" si="21">E43</f>
        <v>11.9382774823871</v>
      </c>
      <c r="I42" s="9">
        <f t="shared" ref="I42:I53" si="22">H42+273.15</f>
        <v>285.08827748238707</v>
      </c>
      <c r="J42" s="9">
        <f t="shared" ref="J42:J53" si="23">EXP(($C$16*(I42-$C$14))/($C$17*I42*$C$14))</f>
        <v>7.7532697584374213E-2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5.9770764200060581E-3</v>
      </c>
      <c r="Q42" s="13">
        <f t="shared" ref="Q42:Q53" si="27">P42*$B$44</f>
        <v>7.770199346007876E-4</v>
      </c>
      <c r="R42" s="9">
        <f t="shared" ref="R42:R53" si="28">L42*$B$44</f>
        <v>1.0021835416666666E-2</v>
      </c>
      <c r="S42" s="14">
        <f t="shared" ref="S42:S53" si="29">Q42/R42</f>
        <v>7.7532697584374213E-2</v>
      </c>
      <c r="T42" s="2">
        <v>0.01</v>
      </c>
      <c r="U42" s="15">
        <f t="shared" ref="U42:U53" si="30">S42*T42</f>
        <v>7.7532697584374219E-4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1.5575326975843743E-2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31.941365414293752</v>
      </c>
      <c r="AU42" s="1">
        <f t="shared" ref="AU42:AU53" si="37">AT42*10000*AS42*0.67*AR42*AQ42</f>
        <v>3340.5095590120322</v>
      </c>
    </row>
    <row r="43" spans="1:48" x14ac:dyDescent="0.15">
      <c r="A43" s="1" t="s">
        <v>74</v>
      </c>
      <c r="B43" s="1">
        <v>1</v>
      </c>
      <c r="C43" s="7">
        <v>1</v>
      </c>
      <c r="D43" s="8">
        <v>10.2917285094194</v>
      </c>
      <c r="E43" s="10">
        <f t="shared" ref="E43:E54" si="38">D42</f>
        <v>11.9382774823871</v>
      </c>
      <c r="F43" s="7" t="s">
        <v>73</v>
      </c>
      <c r="G43" s="1">
        <v>2</v>
      </c>
      <c r="H43" s="9">
        <f t="shared" si="21"/>
        <v>10.2917285094194</v>
      </c>
      <c r="I43" s="9">
        <f t="shared" si="22"/>
        <v>283.44172850941936</v>
      </c>
      <c r="J43" s="9">
        <f t="shared" si="23"/>
        <v>6.357988792869558E-2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0.14820500691332728</v>
      </c>
      <c r="P43" s="9">
        <f t="shared" si="26"/>
        <v>9.4228577300209011E-3</v>
      </c>
      <c r="Q43" s="13">
        <f t="shared" si="27"/>
        <v>1.2249715049027171E-3</v>
      </c>
      <c r="R43" s="9">
        <f t="shared" si="28"/>
        <v>1.0021835416666666E-2</v>
      </c>
      <c r="S43" s="14">
        <f t="shared" si="29"/>
        <v>0.1222302556341672</v>
      </c>
      <c r="T43" s="2">
        <v>0.01</v>
      </c>
      <c r="U43" s="15">
        <f t="shared" si="30"/>
        <v>1.2223025563416719E-3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1.6022302556341673E-2</v>
      </c>
      <c r="AR43" s="9">
        <f t="shared" si="34"/>
        <v>7.7091041666666671</v>
      </c>
      <c r="AS43" s="1">
        <f t="shared" si="35"/>
        <v>0.13</v>
      </c>
      <c r="AT43" s="1">
        <f t="shared" si="36"/>
        <v>31.941365414293752</v>
      </c>
      <c r="AU43" s="1">
        <f t="shared" si="37"/>
        <v>3436.3743971380004</v>
      </c>
    </row>
    <row r="44" spans="1:48" x14ac:dyDescent="0.15">
      <c r="A44" s="1" t="s">
        <v>37</v>
      </c>
      <c r="B44" s="1">
        <f>I5</f>
        <v>0.13</v>
      </c>
      <c r="C44" s="7">
        <v>2</v>
      </c>
      <c r="D44" s="8">
        <v>14.3440439893571</v>
      </c>
      <c r="E44" s="10">
        <f t="shared" si="38"/>
        <v>10.2917285094194</v>
      </c>
      <c r="F44" s="7" t="s">
        <v>73</v>
      </c>
      <c r="G44" s="1">
        <v>3</v>
      </c>
      <c r="H44" s="9">
        <f t="shared" si="21"/>
        <v>14.3440439893571</v>
      </c>
      <c r="I44" s="9">
        <f t="shared" si="22"/>
        <v>287.49404398935707</v>
      </c>
      <c r="J44" s="9">
        <f t="shared" si="23"/>
        <v>0.10318246891252129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0.21587319084997303</v>
      </c>
      <c r="P44" s="9">
        <f t="shared" si="26"/>
        <v>2.2274328803924118E-2</v>
      </c>
      <c r="Q44" s="13">
        <f t="shared" si="27"/>
        <v>2.8956627445101352E-3</v>
      </c>
      <c r="R44" s="9">
        <f t="shared" si="28"/>
        <v>1.0021835416666666E-2</v>
      </c>
      <c r="S44" s="14">
        <f t="shared" si="29"/>
        <v>0.28893537202721825</v>
      </c>
      <c r="T44" s="2">
        <v>0.01</v>
      </c>
      <c r="U44" s="15">
        <f t="shared" si="30"/>
        <v>2.8893537202721825E-3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1.7689353720272184E-2</v>
      </c>
      <c r="AR44" s="9">
        <f t="shared" si="34"/>
        <v>7.7091041666666671</v>
      </c>
      <c r="AS44" s="1">
        <f t="shared" si="35"/>
        <v>0.13</v>
      </c>
      <c r="AT44" s="1">
        <f t="shared" si="36"/>
        <v>31.941365414293752</v>
      </c>
      <c r="AU44" s="1">
        <f t="shared" si="37"/>
        <v>3793.9142649756923</v>
      </c>
    </row>
    <row r="45" spans="1:48" x14ac:dyDescent="0.15">
      <c r="C45" s="7">
        <v>3</v>
      </c>
      <c r="D45" s="8">
        <v>19.1662584174194</v>
      </c>
      <c r="E45" s="10">
        <f t="shared" si="38"/>
        <v>14.3440439893571</v>
      </c>
      <c r="F45" s="7" t="s">
        <v>73</v>
      </c>
      <c r="G45" s="1">
        <v>4</v>
      </c>
      <c r="H45" s="9">
        <f t="shared" si="21"/>
        <v>19.1662584174194</v>
      </c>
      <c r="I45" s="9">
        <f t="shared" si="22"/>
        <v>292.31625841741936</v>
      </c>
      <c r="J45" s="9">
        <f t="shared" si="23"/>
        <v>0.18040444811819462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0.27068990371271562</v>
      </c>
      <c r="P45" s="9">
        <f t="shared" si="26"/>
        <v>4.8833662690459703E-2</v>
      </c>
      <c r="Q45" s="13">
        <f t="shared" si="27"/>
        <v>6.3483761497597612E-3</v>
      </c>
      <c r="R45" s="9">
        <f t="shared" si="28"/>
        <v>1.0021835416666666E-2</v>
      </c>
      <c r="S45" s="14">
        <f t="shared" si="29"/>
        <v>0.63345444081053137</v>
      </c>
      <c r="T45" s="2">
        <v>0.01</v>
      </c>
      <c r="U45" s="15">
        <f t="shared" si="30"/>
        <v>6.3345444081053135E-3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3.343454440810531E-2</v>
      </c>
      <c r="AR45" s="9">
        <f t="shared" si="34"/>
        <v>7.7091041666666671</v>
      </c>
      <c r="AS45" s="1">
        <f t="shared" si="35"/>
        <v>0.13</v>
      </c>
      <c r="AT45" s="1">
        <f t="shared" si="36"/>
        <v>31.941365414293752</v>
      </c>
      <c r="AU45" s="1">
        <f t="shared" si="37"/>
        <v>7170.8552487988918</v>
      </c>
    </row>
    <row r="46" spans="1:48" x14ac:dyDescent="0.15">
      <c r="C46" s="7">
        <v>4</v>
      </c>
      <c r="D46" s="8">
        <v>20.503758251333299</v>
      </c>
      <c r="E46" s="10">
        <f t="shared" si="38"/>
        <v>19.1662584174194</v>
      </c>
      <c r="F46" s="7" t="s">
        <v>73</v>
      </c>
      <c r="G46" s="1">
        <v>5</v>
      </c>
      <c r="H46" s="9">
        <f t="shared" si="21"/>
        <v>20.503758251333299</v>
      </c>
      <c r="I46" s="9">
        <f t="shared" si="22"/>
        <v>293.65375825133327</v>
      </c>
      <c r="J46" s="9">
        <f t="shared" si="23"/>
        <v>0.20995928378592729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0.21076342897114311</v>
      </c>
      <c r="O46" s="9">
        <f t="shared" si="39"/>
        <v>8.8183853717779509E-2</v>
      </c>
      <c r="P46" s="9">
        <f t="shared" si="26"/>
        <v>1.8515018768067968E-2</v>
      </c>
      <c r="Q46" s="13">
        <f t="shared" si="27"/>
        <v>2.4069524398488361E-3</v>
      </c>
      <c r="R46" s="9">
        <f t="shared" si="28"/>
        <v>1.0021835416666666E-2</v>
      </c>
      <c r="S46" s="14">
        <f t="shared" si="29"/>
        <v>0.24017082099013412</v>
      </c>
      <c r="T46" s="2">
        <v>0.01</v>
      </c>
      <c r="U46" s="15">
        <f t="shared" si="30"/>
        <v>2.4017082099013413E-3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2.9501708209901341E-2</v>
      </c>
      <c r="AR46" s="9">
        <f t="shared" si="34"/>
        <v>7.7091041666666671</v>
      </c>
      <c r="AS46" s="1">
        <f t="shared" si="35"/>
        <v>0.13</v>
      </c>
      <c r="AT46" s="1">
        <f t="shared" si="36"/>
        <v>31.941365414293752</v>
      </c>
      <c r="AU46" s="1">
        <f t="shared" si="37"/>
        <v>6327.3624004943567</v>
      </c>
    </row>
    <row r="47" spans="1:48" x14ac:dyDescent="0.15">
      <c r="C47" s="7">
        <v>5</v>
      </c>
      <c r="D47" s="8">
        <v>24.58003673</v>
      </c>
      <c r="E47" s="10">
        <f t="shared" si="38"/>
        <v>20.503758251333299</v>
      </c>
      <c r="F47" s="7" t="s">
        <v>75</v>
      </c>
      <c r="G47" s="1">
        <v>6</v>
      </c>
      <c r="H47" s="9">
        <f t="shared" si="21"/>
        <v>24.58003673</v>
      </c>
      <c r="I47" s="9">
        <f t="shared" si="22"/>
        <v>297.73003672999999</v>
      </c>
      <c r="J47" s="9">
        <f t="shared" si="23"/>
        <v>0.33058956016983715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0.14675987661637821</v>
      </c>
      <c r="P47" s="9">
        <f t="shared" si="26"/>
        <v>4.8517283061188042E-2</v>
      </c>
      <c r="Q47" s="13">
        <f t="shared" si="27"/>
        <v>6.3072467979544454E-3</v>
      </c>
      <c r="R47" s="9">
        <f t="shared" si="28"/>
        <v>1.0021835416666666E-2</v>
      </c>
      <c r="S47" s="14">
        <f t="shared" si="29"/>
        <v>0.62935046682818907</v>
      </c>
      <c r="T47" s="2">
        <v>0.01</v>
      </c>
      <c r="U47" s="15">
        <f t="shared" si="30"/>
        <v>6.2935046682818909E-3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3.3393504668281893E-2</v>
      </c>
      <c r="AR47" s="9">
        <f t="shared" si="34"/>
        <v>7.7091041666666671</v>
      </c>
      <c r="AS47" s="1">
        <f t="shared" si="35"/>
        <v>0.13</v>
      </c>
      <c r="AT47" s="1">
        <f t="shared" si="36"/>
        <v>31.941365414293752</v>
      </c>
      <c r="AU47" s="1">
        <f t="shared" si="37"/>
        <v>7162.0532735086072</v>
      </c>
    </row>
    <row r="48" spans="1:48" x14ac:dyDescent="0.15">
      <c r="C48" s="7">
        <v>6</v>
      </c>
      <c r="D48" s="8">
        <v>26.514588340666698</v>
      </c>
      <c r="E48" s="10">
        <f t="shared" si="38"/>
        <v>24.58003673</v>
      </c>
      <c r="F48" s="7" t="s">
        <v>73</v>
      </c>
      <c r="G48" s="1">
        <v>7</v>
      </c>
      <c r="H48" s="9">
        <f t="shared" si="21"/>
        <v>26.514588340666698</v>
      </c>
      <c r="I48" s="9">
        <f t="shared" si="22"/>
        <v>299.66458834066668</v>
      </c>
      <c r="J48" s="9">
        <f t="shared" si="23"/>
        <v>0.40829983843449458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0.17533363522185683</v>
      </c>
      <c r="P48" s="9">
        <f t="shared" si="26"/>
        <v>7.1588694933216748E-2</v>
      </c>
      <c r="Q48" s="13">
        <f t="shared" si="27"/>
        <v>9.3065303413181772E-3</v>
      </c>
      <c r="R48" s="9">
        <f t="shared" si="28"/>
        <v>1.0021835416666666E-2</v>
      </c>
      <c r="S48" s="14">
        <f t="shared" si="29"/>
        <v>0.9286253420048276</v>
      </c>
      <c r="T48" s="2">
        <v>0.01</v>
      </c>
      <c r="U48" s="15">
        <f t="shared" si="30"/>
        <v>9.2862534200482769E-3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4.3786253420048278E-2</v>
      </c>
      <c r="AR48" s="9">
        <f t="shared" si="34"/>
        <v>7.7091041666666671</v>
      </c>
      <c r="AS48" s="1">
        <f t="shared" si="35"/>
        <v>0.13</v>
      </c>
      <c r="AT48" s="1">
        <f t="shared" si="36"/>
        <v>31.941365414293752</v>
      </c>
      <c r="AU48" s="1">
        <f t="shared" si="37"/>
        <v>9391.0322608216666</v>
      </c>
    </row>
    <row r="49" spans="1:78" x14ac:dyDescent="0.15">
      <c r="C49" s="7">
        <v>7</v>
      </c>
      <c r="D49" s="8">
        <v>27.084481106451602</v>
      </c>
      <c r="E49" s="10">
        <f t="shared" si="38"/>
        <v>26.514588340666698</v>
      </c>
      <c r="F49" s="7" t="s">
        <v>73</v>
      </c>
      <c r="G49" s="1">
        <v>8</v>
      </c>
      <c r="H49" s="9">
        <f t="shared" si="21"/>
        <v>27.084481106451602</v>
      </c>
      <c r="I49" s="9">
        <f t="shared" si="22"/>
        <v>300.2344811064516</v>
      </c>
      <c r="J49" s="9">
        <f t="shared" si="23"/>
        <v>0.43427472302066183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0.18083598195530676</v>
      </c>
      <c r="P49" s="9">
        <f t="shared" si="26"/>
        <v>7.8532495975810246E-2</v>
      </c>
      <c r="Q49" s="13">
        <f t="shared" si="27"/>
        <v>1.0209224476855332E-2</v>
      </c>
      <c r="R49" s="9">
        <f t="shared" si="28"/>
        <v>1.0021835416666666E-2</v>
      </c>
      <c r="S49" s="14">
        <f t="shared" si="29"/>
        <v>1.0186980779864965</v>
      </c>
      <c r="T49" s="2">
        <v>0.01</v>
      </c>
      <c r="U49" s="15">
        <f t="shared" si="30"/>
        <v>1.0186980779864964E-2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4.4686980779864965E-2</v>
      </c>
      <c r="AR49" s="9">
        <f t="shared" si="34"/>
        <v>7.7091041666666671</v>
      </c>
      <c r="AS49" s="1">
        <f t="shared" si="35"/>
        <v>0.13</v>
      </c>
      <c r="AT49" s="1">
        <f t="shared" si="36"/>
        <v>31.941365414293752</v>
      </c>
      <c r="AU49" s="1">
        <f t="shared" si="37"/>
        <v>9584.2152585332333</v>
      </c>
    </row>
    <row r="50" spans="1:78" x14ac:dyDescent="0.15">
      <c r="C50" s="7">
        <v>8</v>
      </c>
      <c r="D50" s="8">
        <v>26.9500973596774</v>
      </c>
      <c r="E50" s="10">
        <f t="shared" si="38"/>
        <v>27.084481106451602</v>
      </c>
      <c r="F50" s="7" t="s">
        <v>73</v>
      </c>
      <c r="G50" s="1">
        <v>9</v>
      </c>
      <c r="H50" s="9">
        <f t="shared" si="21"/>
        <v>26.9500973596774</v>
      </c>
      <c r="I50" s="9">
        <f t="shared" si="22"/>
        <v>300.10009735967736</v>
      </c>
      <c r="J50" s="9">
        <f t="shared" si="23"/>
        <v>0.42801362225317008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0.17939452764616315</v>
      </c>
      <c r="P50" s="9">
        <f t="shared" si="26"/>
        <v>7.6783301590230751E-2</v>
      </c>
      <c r="Q50" s="13">
        <f t="shared" si="27"/>
        <v>9.9818292067299988E-3</v>
      </c>
      <c r="R50" s="9">
        <f t="shared" si="28"/>
        <v>1.0021835416666666E-2</v>
      </c>
      <c r="S50" s="14">
        <f t="shared" si="29"/>
        <v>0.99600809549614677</v>
      </c>
      <c r="T50" s="2">
        <v>0.01</v>
      </c>
      <c r="U50" s="15">
        <f t="shared" si="30"/>
        <v>9.9600809549614672E-3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3.7060080954961466E-2</v>
      </c>
      <c r="AR50" s="9">
        <f t="shared" si="34"/>
        <v>7.7091041666666671</v>
      </c>
      <c r="AS50" s="1">
        <f t="shared" si="35"/>
        <v>0.13</v>
      </c>
      <c r="AT50" s="1">
        <f t="shared" si="36"/>
        <v>31.941365414293752</v>
      </c>
      <c r="AU50" s="1">
        <f t="shared" si="37"/>
        <v>7948.440175914965</v>
      </c>
    </row>
    <row r="51" spans="1:78" x14ac:dyDescent="0.15">
      <c r="C51" s="7">
        <v>9</v>
      </c>
      <c r="D51" s="8">
        <v>24.4728616376667</v>
      </c>
      <c r="E51" s="10">
        <f t="shared" si="38"/>
        <v>26.9500973596774</v>
      </c>
      <c r="F51" s="7" t="s">
        <v>73</v>
      </c>
      <c r="G51" s="1">
        <v>10</v>
      </c>
      <c r="H51" s="9">
        <f t="shared" si="21"/>
        <v>24.4728616376667</v>
      </c>
      <c r="I51" s="9">
        <f t="shared" si="22"/>
        <v>297.62286163766669</v>
      </c>
      <c r="J51" s="9">
        <f t="shared" si="23"/>
        <v>0.32671916708210214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0.17970226772259909</v>
      </c>
      <c r="P51" s="9">
        <f t="shared" si="26"/>
        <v>5.8712175233092502E-2</v>
      </c>
      <c r="Q51" s="13">
        <f t="shared" si="27"/>
        <v>7.6325827803020259E-3</v>
      </c>
      <c r="R51" s="9">
        <f t="shared" si="28"/>
        <v>1.0021835416666666E-2</v>
      </c>
      <c r="S51" s="14">
        <f t="shared" si="29"/>
        <v>0.76159530295306699</v>
      </c>
      <c r="T51" s="2">
        <v>0.01</v>
      </c>
      <c r="U51" s="15">
        <f t="shared" si="30"/>
        <v>7.6159530295306704E-3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3.471595302953067E-2</v>
      </c>
      <c r="AR51" s="9">
        <f t="shared" si="34"/>
        <v>7.7091041666666671</v>
      </c>
      <c r="AS51" s="1">
        <f t="shared" si="35"/>
        <v>0.13</v>
      </c>
      <c r="AT51" s="1">
        <f t="shared" si="36"/>
        <v>31.941365414293752</v>
      </c>
      <c r="AU51" s="1">
        <f t="shared" si="37"/>
        <v>7445.6846475980765</v>
      </c>
    </row>
    <row r="52" spans="1:78" x14ac:dyDescent="0.15">
      <c r="C52" s="7">
        <v>10</v>
      </c>
      <c r="D52" s="8">
        <v>21.082849281290301</v>
      </c>
      <c r="E52" s="10">
        <f t="shared" si="38"/>
        <v>24.4728616376667</v>
      </c>
      <c r="F52" s="7" t="s">
        <v>73</v>
      </c>
      <c r="G52" s="1">
        <v>11</v>
      </c>
      <c r="H52" s="9">
        <f t="shared" si="21"/>
        <v>21.082849281290301</v>
      </c>
      <c r="I52" s="9">
        <f t="shared" si="22"/>
        <v>294.23284928129027</v>
      </c>
      <c r="J52" s="9">
        <f t="shared" si="23"/>
        <v>0.22411783082949224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0.11494058786503127</v>
      </c>
      <c r="O52" s="9">
        <f t="shared" si="39"/>
        <v>8.3140546291141995E-2</v>
      </c>
      <c r="P52" s="9">
        <f t="shared" si="26"/>
        <v>1.863327888874973E-2</v>
      </c>
      <c r="Q52" s="13">
        <f t="shared" si="27"/>
        <v>2.4223262555374651E-3</v>
      </c>
      <c r="R52" s="9">
        <f t="shared" si="28"/>
        <v>1.0021835416666666E-2</v>
      </c>
      <c r="S52" s="14">
        <f t="shared" si="29"/>
        <v>0.24170485293632452</v>
      </c>
      <c r="T52" s="2">
        <v>0.01</v>
      </c>
      <c r="U52" s="15">
        <f t="shared" si="30"/>
        <v>2.4170485293632453E-3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1.7217048529363246E-2</v>
      </c>
      <c r="AR52" s="9">
        <f t="shared" si="34"/>
        <v>7.7091041666666671</v>
      </c>
      <c r="AS52" s="1">
        <f t="shared" si="35"/>
        <v>0.13</v>
      </c>
      <c r="AT52" s="1">
        <f t="shared" si="36"/>
        <v>31.941365414293752</v>
      </c>
      <c r="AU52" s="1">
        <f t="shared" si="37"/>
        <v>3692.6168727957865</v>
      </c>
    </row>
    <row r="53" spans="1:78" x14ac:dyDescent="0.15">
      <c r="C53" s="7">
        <v>11</v>
      </c>
      <c r="D53" s="8">
        <v>17.558645330333299</v>
      </c>
      <c r="E53" s="10">
        <f t="shared" si="38"/>
        <v>21.082849281290301</v>
      </c>
      <c r="F53" s="7" t="s">
        <v>75</v>
      </c>
      <c r="G53" s="1">
        <v>12</v>
      </c>
      <c r="H53" s="9">
        <f t="shared" si="21"/>
        <v>17.558645330333299</v>
      </c>
      <c r="I53" s="9">
        <f t="shared" si="22"/>
        <v>290.7086453303333</v>
      </c>
      <c r="J53" s="9">
        <f t="shared" si="23"/>
        <v>0.15005511221818241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0.14159830906905896</v>
      </c>
      <c r="P53" s="9">
        <f t="shared" si="26"/>
        <v>2.1247550157262516E-2</v>
      </c>
      <c r="Q53" s="13">
        <f t="shared" si="27"/>
        <v>2.7621815204441273E-3</v>
      </c>
      <c r="R53" s="9">
        <f t="shared" si="28"/>
        <v>1.0021835416666666E-2</v>
      </c>
      <c r="S53" s="14">
        <f t="shared" si="29"/>
        <v>0.27561633229882443</v>
      </c>
      <c r="T53" s="2">
        <v>0.01</v>
      </c>
      <c r="U53" s="15">
        <f t="shared" si="30"/>
        <v>2.7561633229882445E-3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1.7556163322988247E-2</v>
      </c>
      <c r="AR53" s="9">
        <f t="shared" si="34"/>
        <v>7.7091041666666671</v>
      </c>
      <c r="AS53" s="1">
        <f t="shared" si="35"/>
        <v>0.13</v>
      </c>
      <c r="AT53" s="1">
        <f t="shared" si="36"/>
        <v>31.941365414293752</v>
      </c>
      <c r="AU53" s="1">
        <f t="shared" si="37"/>
        <v>3765.3483288649672</v>
      </c>
      <c r="AV53" s="1">
        <f>SUM(AU42:AU53)</f>
        <v>73058.406688456278</v>
      </c>
    </row>
    <row r="54" spans="1:78" x14ac:dyDescent="0.15">
      <c r="C54" s="7">
        <v>12</v>
      </c>
      <c r="D54" s="8">
        <v>10.604767703548401</v>
      </c>
      <c r="E54" s="10">
        <f t="shared" si="38"/>
        <v>17.558645330333299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11.9382774823871</v>
      </c>
      <c r="E58" s="7"/>
      <c r="F58" s="7"/>
      <c r="G58" s="1">
        <v>1</v>
      </c>
      <c r="H58" s="9">
        <f t="shared" ref="H58:H69" si="40">E59</f>
        <v>11.9382774823871</v>
      </c>
      <c r="I58" s="9">
        <f t="shared" ref="I58:I69" si="41">H58+273.15</f>
        <v>285.08827748238707</v>
      </c>
      <c r="J58" s="9">
        <f t="shared" ref="J58:J69" si="42">EXP(($C$16*(I58-$C$14))/($C$17*I58*$C$14))</f>
        <v>7.7532697584374213E-2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0.21419842062588682</v>
      </c>
      <c r="Q58" s="13">
        <f t="shared" ref="Q58:Q69" si="46">P58*$B$60</f>
        <v>9.6389289281649068E-2</v>
      </c>
      <c r="R58" s="9">
        <f t="shared" ref="R58:R69" si="47">L58*$B$60</f>
        <v>1.2432082499999997</v>
      </c>
      <c r="S58" s="14">
        <f t="shared" ref="S58:S69" si="48">Q58/R58</f>
        <v>7.7532697584374213E-2</v>
      </c>
      <c r="T58" s="2">
        <v>0.27</v>
      </c>
      <c r="U58" s="15">
        <f t="shared" ref="U58:U69" si="49">S58*T58</f>
        <v>2.0933828347781038E-2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0.232711549246856</v>
      </c>
      <c r="AC58" s="9">
        <f t="shared" ref="AC58:AC69" si="51">$B$58/12</f>
        <v>10.232166666666666</v>
      </c>
      <c r="AD58" s="1">
        <f t="shared" ref="AD58:AD69" si="52">$B$60</f>
        <v>0.45</v>
      </c>
      <c r="AE58" s="16">
        <f t="shared" ref="AE58:AE69" si="53">$E$7/12</f>
        <v>447.57584866343336</v>
      </c>
      <c r="AF58" s="1">
        <f t="shared" ref="AF58:AF69" si="54">AE58*10000*AC58*AB58</f>
        <v>10657422.588666203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10.2917285094194</v>
      </c>
      <c r="E59" s="10">
        <f t="shared" ref="E59:E70" si="55">D58</f>
        <v>11.9382774823871</v>
      </c>
      <c r="F59" s="7" t="s">
        <v>73</v>
      </c>
      <c r="G59" s="1">
        <v>2</v>
      </c>
      <c r="H59" s="9">
        <f t="shared" si="40"/>
        <v>10.2917285094194</v>
      </c>
      <c r="I59" s="9">
        <f t="shared" si="41"/>
        <v>283.44172850941936</v>
      </c>
      <c r="J59" s="9">
        <f t="shared" si="42"/>
        <v>6.357988792869558E-2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5.3111715793741121</v>
      </c>
      <c r="P59" s="9">
        <f t="shared" si="45"/>
        <v>0.33768369378667917</v>
      </c>
      <c r="Q59" s="13">
        <f t="shared" si="46"/>
        <v>0.15195766220400564</v>
      </c>
      <c r="R59" s="9">
        <f t="shared" si="47"/>
        <v>1.2432082499999997</v>
      </c>
      <c r="S59" s="14">
        <f t="shared" si="48"/>
        <v>0.12223025563416723</v>
      </c>
      <c r="T59" s="2">
        <v>0.27</v>
      </c>
      <c r="U59" s="15">
        <f t="shared" si="49"/>
        <v>3.3002169021225151E-2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0.23635015395989939</v>
      </c>
      <c r="AC59" s="9">
        <f t="shared" si="51"/>
        <v>10.232166666666666</v>
      </c>
      <c r="AD59" s="1">
        <f t="shared" si="52"/>
        <v>0.45</v>
      </c>
      <c r="AE59" s="16">
        <f t="shared" si="53"/>
        <v>447.57584866343336</v>
      </c>
      <c r="AF59" s="1">
        <f t="shared" si="54"/>
        <v>10824058.701852322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0.45</v>
      </c>
      <c r="C60" s="7">
        <v>2</v>
      </c>
      <c r="D60" s="8">
        <v>14.3440439893571</v>
      </c>
      <c r="E60" s="10">
        <f t="shared" si="55"/>
        <v>10.2917285094194</v>
      </c>
      <c r="F60" s="7" t="s">
        <v>73</v>
      </c>
      <c r="G60" s="1">
        <v>3</v>
      </c>
      <c r="H60" s="9">
        <f t="shared" si="40"/>
        <v>14.3440439893571</v>
      </c>
      <c r="I60" s="9">
        <f t="shared" si="41"/>
        <v>287.49404398935707</v>
      </c>
      <c r="J60" s="9">
        <f t="shared" si="42"/>
        <v>0.10318246891252129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7.7361728855874334</v>
      </c>
      <c r="P60" s="9">
        <f t="shared" si="45"/>
        <v>0.79823741826901551</v>
      </c>
      <c r="Q60" s="13">
        <f t="shared" si="46"/>
        <v>0.35920683822105698</v>
      </c>
      <c r="R60" s="9">
        <f t="shared" si="47"/>
        <v>1.2432082499999997</v>
      </c>
      <c r="S60" s="14">
        <f t="shared" si="48"/>
        <v>0.28893537202721836</v>
      </c>
      <c r="T60" s="2">
        <v>0.27</v>
      </c>
      <c r="U60" s="15">
        <f t="shared" si="49"/>
        <v>7.8012550447348963E-2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0.24992078395987574</v>
      </c>
      <c r="AC60" s="9">
        <f t="shared" si="51"/>
        <v>10.232166666666666</v>
      </c>
      <c r="AD60" s="1">
        <f t="shared" si="52"/>
        <v>0.45</v>
      </c>
      <c r="AE60" s="16">
        <f t="shared" si="53"/>
        <v>447.57584866343336</v>
      </c>
      <c r="AF60" s="1">
        <f t="shared" si="54"/>
        <v>11445548.864984537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19.1662584174194</v>
      </c>
      <c r="E61" s="10">
        <f t="shared" si="55"/>
        <v>14.3440439893571</v>
      </c>
      <c r="F61" s="7" t="s">
        <v>73</v>
      </c>
      <c r="G61" s="1">
        <v>4</v>
      </c>
      <c r="H61" s="9">
        <f t="shared" si="40"/>
        <v>19.1662584174194</v>
      </c>
      <c r="I61" s="9">
        <f t="shared" si="41"/>
        <v>292.31625841741936</v>
      </c>
      <c r="J61" s="9">
        <f t="shared" si="42"/>
        <v>0.18040444811819462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9.7006204673184175</v>
      </c>
      <c r="P61" s="9">
        <f t="shared" si="45"/>
        <v>1.7500350818106423</v>
      </c>
      <c r="Q61" s="13">
        <f t="shared" si="46"/>
        <v>0.78751578681478906</v>
      </c>
      <c r="R61" s="9">
        <f t="shared" si="47"/>
        <v>1.2432082499999997</v>
      </c>
      <c r="S61" s="14">
        <f t="shared" si="48"/>
        <v>0.63345444081053137</v>
      </c>
      <c r="T61" s="2">
        <v>0.27</v>
      </c>
      <c r="U61" s="15">
        <f t="shared" si="49"/>
        <v>0.17103269901884349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0.32676635875418131</v>
      </c>
      <c r="AC61" s="9">
        <f t="shared" si="51"/>
        <v>10.232166666666666</v>
      </c>
      <c r="AD61" s="1">
        <f t="shared" si="52"/>
        <v>0.45</v>
      </c>
      <c r="AE61" s="16">
        <f t="shared" si="53"/>
        <v>447.57584866343336</v>
      </c>
      <c r="AF61" s="1">
        <f t="shared" si="54"/>
        <v>14964823.122331845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20.503758251333299</v>
      </c>
      <c r="E62" s="10">
        <f t="shared" si="55"/>
        <v>19.1662584174194</v>
      </c>
      <c r="F62" s="7" t="s">
        <v>73</v>
      </c>
      <c r="G62" s="1">
        <v>5</v>
      </c>
      <c r="H62" s="9">
        <f t="shared" si="40"/>
        <v>20.503758251333299</v>
      </c>
      <c r="I62" s="9">
        <f t="shared" si="41"/>
        <v>293.65375825133327</v>
      </c>
      <c r="J62" s="9">
        <f t="shared" si="42"/>
        <v>0.20995928378592729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7.5530561162323862</v>
      </c>
      <c r="O62" s="9">
        <f t="shared" si="56"/>
        <v>3.1602142692753885</v>
      </c>
      <c r="P62" s="9">
        <f t="shared" si="45"/>
        <v>0.66351632458712817</v>
      </c>
      <c r="Q62" s="13">
        <f t="shared" si="46"/>
        <v>0.29858234606420769</v>
      </c>
      <c r="R62" s="9">
        <f t="shared" si="47"/>
        <v>1.2432082499999997</v>
      </c>
      <c r="S62" s="14">
        <f t="shared" si="48"/>
        <v>0.24017082099013401</v>
      </c>
      <c r="T62" s="2">
        <v>0.27</v>
      </c>
      <c r="U62" s="15">
        <f t="shared" si="49"/>
        <v>6.4846121667336193E-2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0.29475110568270185</v>
      </c>
      <c r="AC62" s="9">
        <f t="shared" si="51"/>
        <v>10.232166666666666</v>
      </c>
      <c r="AD62" s="1">
        <f t="shared" si="52"/>
        <v>0.45</v>
      </c>
      <c r="AE62" s="16">
        <f t="shared" si="53"/>
        <v>447.57584866343336</v>
      </c>
      <c r="AF62" s="1">
        <f t="shared" si="54"/>
        <v>13498629.964449888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24.58003673</v>
      </c>
      <c r="E63" s="10">
        <f t="shared" si="55"/>
        <v>20.503758251333299</v>
      </c>
      <c r="F63" s="7" t="s">
        <v>75</v>
      </c>
      <c r="G63" s="1">
        <v>6</v>
      </c>
      <c r="H63" s="9">
        <f t="shared" si="40"/>
        <v>24.58003673</v>
      </c>
      <c r="I63" s="9">
        <f t="shared" si="41"/>
        <v>297.73003672999999</v>
      </c>
      <c r="J63" s="9">
        <f t="shared" si="42"/>
        <v>0.33058956016983715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5.2593829446882596</v>
      </c>
      <c r="P63" s="9">
        <f t="shared" si="45"/>
        <v>1.7386970944492346</v>
      </c>
      <c r="Q63" s="13">
        <f t="shared" si="46"/>
        <v>0.78241369250215553</v>
      </c>
      <c r="R63" s="9">
        <f t="shared" si="47"/>
        <v>1.2432082499999997</v>
      </c>
      <c r="S63" s="14">
        <f t="shared" si="48"/>
        <v>0.62935046682818885</v>
      </c>
      <c r="T63" s="2">
        <v>0.27</v>
      </c>
      <c r="U63" s="15">
        <f t="shared" si="49"/>
        <v>0.169924626043611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0.34163227475214869</v>
      </c>
      <c r="AC63" s="9">
        <f t="shared" si="51"/>
        <v>10.232166666666666</v>
      </c>
      <c r="AD63" s="1">
        <f t="shared" si="52"/>
        <v>0.45</v>
      </c>
      <c r="AE63" s="16">
        <f t="shared" si="53"/>
        <v>447.57584866343336</v>
      </c>
      <c r="AF63" s="1">
        <f t="shared" si="54"/>
        <v>15645633.118529711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26.514588340666698</v>
      </c>
      <c r="E64" s="10">
        <f t="shared" si="55"/>
        <v>24.58003673</v>
      </c>
      <c r="F64" s="7" t="s">
        <v>73</v>
      </c>
      <c r="G64" s="1">
        <v>7</v>
      </c>
      <c r="H64" s="9">
        <f t="shared" si="40"/>
        <v>26.514588340666698</v>
      </c>
      <c r="I64" s="9">
        <f t="shared" si="41"/>
        <v>299.66458834066668</v>
      </c>
      <c r="J64" s="9">
        <f t="shared" si="42"/>
        <v>0.40829983843449458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6.2833708502390255</v>
      </c>
      <c r="P64" s="9">
        <f t="shared" si="45"/>
        <v>2.5654993029766069</v>
      </c>
      <c r="Q64" s="13">
        <f t="shared" si="46"/>
        <v>1.154474686339473</v>
      </c>
      <c r="R64" s="9">
        <f t="shared" si="47"/>
        <v>1.2432082499999997</v>
      </c>
      <c r="S64" s="14">
        <f t="shared" si="48"/>
        <v>0.92862534200482771</v>
      </c>
      <c r="T64" s="2">
        <v>0.27</v>
      </c>
      <c r="U64" s="15">
        <f t="shared" si="49"/>
        <v>0.25072884234130349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0.36599474596590298</v>
      </c>
      <c r="AC64" s="9">
        <f t="shared" si="51"/>
        <v>10.232166666666666</v>
      </c>
      <c r="AD64" s="1">
        <f t="shared" si="52"/>
        <v>0.45</v>
      </c>
      <c r="AE64" s="16">
        <f t="shared" si="53"/>
        <v>447.57584866343336</v>
      </c>
      <c r="AF64" s="1">
        <f t="shared" si="54"/>
        <v>16761354.069507407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27.084481106451602</v>
      </c>
      <c r="E65" s="10">
        <f t="shared" si="55"/>
        <v>26.514588340666698</v>
      </c>
      <c r="F65" s="7" t="s">
        <v>73</v>
      </c>
      <c r="G65" s="1">
        <v>8</v>
      </c>
      <c r="H65" s="9">
        <f t="shared" si="40"/>
        <v>27.084481106451602</v>
      </c>
      <c r="I65" s="9">
        <f t="shared" si="41"/>
        <v>300.2344811064516</v>
      </c>
      <c r="J65" s="9">
        <f t="shared" si="42"/>
        <v>0.43427472302066183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6.4805565472624185</v>
      </c>
      <c r="P65" s="9">
        <f t="shared" si="45"/>
        <v>2.8143418995821232</v>
      </c>
      <c r="Q65" s="13">
        <f t="shared" si="46"/>
        <v>1.2664538548119555</v>
      </c>
      <c r="R65" s="9">
        <f t="shared" si="47"/>
        <v>1.2432082499999997</v>
      </c>
      <c r="S65" s="14">
        <f t="shared" si="48"/>
        <v>1.0186980779864965</v>
      </c>
      <c r="T65" s="2">
        <v>0.27</v>
      </c>
      <c r="U65" s="15">
        <f t="shared" si="49"/>
        <v>0.27504848105635404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0.37332711703849075</v>
      </c>
      <c r="AC65" s="9">
        <f t="shared" si="51"/>
        <v>10.232166666666666</v>
      </c>
      <c r="AD65" s="1">
        <f t="shared" si="52"/>
        <v>0.45</v>
      </c>
      <c r="AE65" s="16">
        <f t="shared" si="53"/>
        <v>447.57584866343336</v>
      </c>
      <c r="AF65" s="1">
        <f t="shared" si="54"/>
        <v>17097152.517630778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26.9500973596774</v>
      </c>
      <c r="E66" s="10">
        <f t="shared" si="55"/>
        <v>27.084481106451602</v>
      </c>
      <c r="F66" s="7" t="s">
        <v>73</v>
      </c>
      <c r="G66" s="1">
        <v>9</v>
      </c>
      <c r="H66" s="9">
        <f t="shared" si="40"/>
        <v>26.9500973596774</v>
      </c>
      <c r="I66" s="9">
        <f t="shared" si="41"/>
        <v>300.10009735967736</v>
      </c>
      <c r="J66" s="9">
        <f t="shared" si="42"/>
        <v>0.42801362225317008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6.4288996476802946</v>
      </c>
      <c r="P66" s="9">
        <f t="shared" si="45"/>
        <v>2.7516566253057717</v>
      </c>
      <c r="Q66" s="13">
        <f t="shared" si="46"/>
        <v>1.2382454813875974</v>
      </c>
      <c r="R66" s="9">
        <f t="shared" si="47"/>
        <v>1.2432082499999997</v>
      </c>
      <c r="S66" s="14">
        <f t="shared" si="48"/>
        <v>0.99600809549614688</v>
      </c>
      <c r="T66" s="2">
        <v>0.27</v>
      </c>
      <c r="U66" s="15">
        <f t="shared" si="49"/>
        <v>0.26892218578395966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0.35628003901386385</v>
      </c>
      <c r="AC66" s="9">
        <f t="shared" si="51"/>
        <v>10.232166666666666</v>
      </c>
      <c r="AD66" s="1">
        <f t="shared" si="52"/>
        <v>0.45</v>
      </c>
      <c r="AE66" s="16">
        <f t="shared" si="53"/>
        <v>447.57584866343336</v>
      </c>
      <c r="AF66" s="1">
        <f t="shared" si="54"/>
        <v>16316452.483625617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24.4728616376667</v>
      </c>
      <c r="E67" s="10">
        <f t="shared" si="55"/>
        <v>26.9500973596774</v>
      </c>
      <c r="F67" s="7" t="s">
        <v>73</v>
      </c>
      <c r="G67" s="1">
        <v>10</v>
      </c>
      <c r="H67" s="9">
        <f t="shared" si="40"/>
        <v>24.4728616376667</v>
      </c>
      <c r="I67" s="9">
        <f t="shared" si="41"/>
        <v>297.62286163766669</v>
      </c>
      <c r="J67" s="9">
        <f t="shared" si="42"/>
        <v>0.32671916708210214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6.4399280223745219</v>
      </c>
      <c r="P67" s="9">
        <f t="shared" si="45"/>
        <v>2.104047919538893</v>
      </c>
      <c r="Q67" s="13">
        <f t="shared" si="46"/>
        <v>0.94682156379250193</v>
      </c>
      <c r="R67" s="9">
        <f t="shared" si="47"/>
        <v>1.2432082499999997</v>
      </c>
      <c r="S67" s="14">
        <f t="shared" si="48"/>
        <v>0.76159530295306688</v>
      </c>
      <c r="T67" s="2">
        <v>0.27</v>
      </c>
      <c r="U67" s="15">
        <f t="shared" si="49"/>
        <v>0.20563073179732808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0.33719766563689441</v>
      </c>
      <c r="AC67" s="9">
        <f t="shared" si="51"/>
        <v>10.232166666666666</v>
      </c>
      <c r="AD67" s="1">
        <f t="shared" si="52"/>
        <v>0.45</v>
      </c>
      <c r="AE67" s="16">
        <f t="shared" si="53"/>
        <v>447.57584866343336</v>
      </c>
      <c r="AF67" s="1">
        <f t="shared" si="54"/>
        <v>15442542.62512802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21.082849281290301</v>
      </c>
      <c r="E68" s="10">
        <f t="shared" si="55"/>
        <v>24.4728616376667</v>
      </c>
      <c r="F68" s="7" t="s">
        <v>73</v>
      </c>
      <c r="G68" s="1">
        <v>11</v>
      </c>
      <c r="H68" s="9">
        <f t="shared" si="40"/>
        <v>21.082849281290301</v>
      </c>
      <c r="I68" s="9">
        <f t="shared" si="41"/>
        <v>294.23284928129027</v>
      </c>
      <c r="J68" s="9">
        <f t="shared" si="42"/>
        <v>0.22411783082949224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4.1190860976938479</v>
      </c>
      <c r="O68" s="9">
        <f t="shared" si="56"/>
        <v>2.9794790051417808</v>
      </c>
      <c r="P68" s="9">
        <f t="shared" si="45"/>
        <v>0.66775437163438944</v>
      </c>
      <c r="Q68" s="13">
        <f t="shared" si="46"/>
        <v>0.30048946723547526</v>
      </c>
      <c r="R68" s="9">
        <f t="shared" si="47"/>
        <v>1.2432082499999997</v>
      </c>
      <c r="S68" s="14">
        <f t="shared" si="48"/>
        <v>0.24170485293632449</v>
      </c>
      <c r="T68" s="2">
        <v>0.27</v>
      </c>
      <c r="U68" s="15">
        <f t="shared" si="49"/>
        <v>6.5260310292807613E-2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0.2460759835532815</v>
      </c>
      <c r="AC68" s="9">
        <f t="shared" si="51"/>
        <v>10.232166666666666</v>
      </c>
      <c r="AD68" s="1">
        <f t="shared" si="52"/>
        <v>0.45</v>
      </c>
      <c r="AE68" s="16">
        <f t="shared" si="53"/>
        <v>447.57584866343336</v>
      </c>
      <c r="AF68" s="1">
        <f t="shared" si="54"/>
        <v>11269469.66807848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17.558645330333299</v>
      </c>
      <c r="E69" s="10">
        <f t="shared" si="55"/>
        <v>21.082849281290301</v>
      </c>
      <c r="F69" s="7" t="s">
        <v>75</v>
      </c>
      <c r="G69" s="1">
        <v>12</v>
      </c>
      <c r="H69" s="9">
        <f t="shared" si="40"/>
        <v>17.558645330333299</v>
      </c>
      <c r="I69" s="9">
        <f t="shared" si="41"/>
        <v>290.7086453303333</v>
      </c>
      <c r="J69" s="9">
        <f t="shared" si="42"/>
        <v>0.15005511221818241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5.0744096335073907</v>
      </c>
      <c r="P69" s="9">
        <f t="shared" si="45"/>
        <v>0.76144110699697742</v>
      </c>
      <c r="Q69" s="13">
        <f t="shared" si="46"/>
        <v>0.34264849814863985</v>
      </c>
      <c r="R69" s="9">
        <f t="shared" si="47"/>
        <v>1.2432082499999997</v>
      </c>
      <c r="S69" s="14">
        <f t="shared" si="48"/>
        <v>0.27561633229882437</v>
      </c>
      <c r="T69" s="2">
        <v>0.27</v>
      </c>
      <c r="U69" s="15">
        <f t="shared" si="49"/>
        <v>7.4416409720682586E-2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0.24883654753078582</v>
      </c>
      <c r="AC69" s="9">
        <f t="shared" si="51"/>
        <v>10.232166666666666</v>
      </c>
      <c r="AD69" s="1">
        <f t="shared" si="52"/>
        <v>0.45</v>
      </c>
      <c r="AE69" s="16">
        <f t="shared" si="53"/>
        <v>447.57584866343336</v>
      </c>
      <c r="AF69" s="1">
        <f t="shared" si="54"/>
        <v>11395894.407145059</v>
      </c>
      <c r="AG69" s="1">
        <f>SUM(AF58:AF69)</f>
        <v>165318982.13192987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10.604767703548401</v>
      </c>
      <c r="E70" s="10">
        <f t="shared" si="55"/>
        <v>17.558645330333299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11.9382774823871</v>
      </c>
      <c r="E74" s="7"/>
      <c r="F74" s="7"/>
      <c r="G74" s="1">
        <v>1</v>
      </c>
      <c r="H74" s="9">
        <f t="shared" ref="H74:H85" si="57">E75</f>
        <v>11.9382774823871</v>
      </c>
      <c r="I74" s="9">
        <f t="shared" ref="I74:I85" si="58">H74+273.15</f>
        <v>285.08827748238707</v>
      </c>
      <c r="J74" s="9">
        <f t="shared" ref="J74:J85" si="59">EXP(($C$16*(I74-$C$14))/($C$17*I74*$C$14))</f>
        <v>7.7532697584374213E-2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4.041159263492753E-2</v>
      </c>
      <c r="Q74" s="13">
        <f t="shared" ref="Q74:Q85" si="63">P74*$B$76</f>
        <v>1.0507014085081158E-2</v>
      </c>
      <c r="R74" s="9">
        <f t="shared" ref="R74:R85" si="64">L74*$B$76</f>
        <v>0.1355172</v>
      </c>
      <c r="S74" s="14">
        <f t="shared" ref="S74:S85" si="65">Q74/R74</f>
        <v>7.7532697584374213E-2</v>
      </c>
      <c r="T74" s="2">
        <v>0.01</v>
      </c>
      <c r="U74" s="15">
        <f t="shared" ref="U74:U85" si="66">S74*T74</f>
        <v>7.7532697584374219E-4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6.2653269758437425E-3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25.619591510400799</v>
      </c>
      <c r="AX74" s="1">
        <f t="shared" ref="AX74:AX85" si="73">AW74*10000*AV74*0.67*AU74*AT74</f>
        <v>14574.214745709729</v>
      </c>
    </row>
    <row r="75" spans="1:78" x14ac:dyDescent="0.15">
      <c r="A75" s="1" t="s">
        <v>74</v>
      </c>
      <c r="B75" s="1">
        <v>1</v>
      </c>
      <c r="C75" s="7">
        <v>1</v>
      </c>
      <c r="D75" s="8">
        <v>10.2917285094194</v>
      </c>
      <c r="E75" s="10">
        <f t="shared" ref="E75:E86" si="74">D74</f>
        <v>11.9382774823871</v>
      </c>
      <c r="F75" s="7" t="s">
        <v>73</v>
      </c>
      <c r="G75" s="1">
        <v>2</v>
      </c>
      <c r="H75" s="9">
        <f t="shared" si="57"/>
        <v>10.2917285094194</v>
      </c>
      <c r="I75" s="9">
        <f t="shared" si="58"/>
        <v>283.44172850941936</v>
      </c>
      <c r="J75" s="9">
        <f t="shared" si="59"/>
        <v>6.357988792869558E-2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1.0020284073650725</v>
      </c>
      <c r="P75" s="9">
        <f t="shared" si="62"/>
        <v>6.3708853841640628E-2</v>
      </c>
      <c r="Q75" s="13">
        <f t="shared" si="63"/>
        <v>1.6564301998826563E-2</v>
      </c>
      <c r="R75" s="9">
        <f t="shared" si="64"/>
        <v>0.1355172</v>
      </c>
      <c r="S75" s="14">
        <f t="shared" si="65"/>
        <v>0.1222302556341672</v>
      </c>
      <c r="T75" s="2">
        <v>0.01</v>
      </c>
      <c r="U75" s="15">
        <f t="shared" si="66"/>
        <v>1.2223025563416719E-3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6.7123025563416722E-3</v>
      </c>
      <c r="AU75" s="9">
        <f t="shared" si="70"/>
        <v>52.122000000000007</v>
      </c>
      <c r="AV75" s="1">
        <f t="shared" si="71"/>
        <v>0.26</v>
      </c>
      <c r="AW75" s="1">
        <f t="shared" si="72"/>
        <v>25.619591510400799</v>
      </c>
      <c r="AX75" s="1">
        <f t="shared" si="73"/>
        <v>15613.955867183731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14.3440439893571</v>
      </c>
      <c r="E76" s="10">
        <f t="shared" si="74"/>
        <v>10.2917285094194</v>
      </c>
      <c r="F76" s="7" t="s">
        <v>73</v>
      </c>
      <c r="G76" s="1">
        <v>3</v>
      </c>
      <c r="H76" s="9">
        <f t="shared" si="57"/>
        <v>14.3440439893571</v>
      </c>
      <c r="I76" s="9">
        <f t="shared" si="58"/>
        <v>287.49404398935707</v>
      </c>
      <c r="J76" s="9">
        <f t="shared" si="59"/>
        <v>0.10318246891252129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1.4595395535234319</v>
      </c>
      <c r="P76" s="9">
        <f t="shared" si="62"/>
        <v>0.15059889460802672</v>
      </c>
      <c r="Q76" s="13">
        <f t="shared" si="63"/>
        <v>3.915571259808695E-2</v>
      </c>
      <c r="R76" s="9">
        <f t="shared" si="64"/>
        <v>0.1355172</v>
      </c>
      <c r="S76" s="14">
        <f t="shared" si="65"/>
        <v>0.28893537202721831</v>
      </c>
      <c r="T76" s="2">
        <v>0.01</v>
      </c>
      <c r="U76" s="15">
        <f t="shared" si="66"/>
        <v>2.8893537202721829E-3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8.3793537202721848E-3</v>
      </c>
      <c r="AU76" s="9">
        <f t="shared" si="70"/>
        <v>52.122000000000007</v>
      </c>
      <c r="AV76" s="1">
        <f t="shared" si="71"/>
        <v>0.26</v>
      </c>
      <c r="AW76" s="1">
        <f t="shared" si="72"/>
        <v>25.619591510400799</v>
      </c>
      <c r="AX76" s="1">
        <f t="shared" si="73"/>
        <v>19491.800032202227</v>
      </c>
    </row>
    <row r="77" spans="1:78" x14ac:dyDescent="0.15">
      <c r="C77" s="7">
        <v>3</v>
      </c>
      <c r="D77" s="8">
        <v>19.1662584174194</v>
      </c>
      <c r="E77" s="10">
        <f t="shared" si="74"/>
        <v>14.3440439893571</v>
      </c>
      <c r="F77" s="7" t="s">
        <v>73</v>
      </c>
      <c r="G77" s="1">
        <v>4</v>
      </c>
      <c r="H77" s="9">
        <f t="shared" si="57"/>
        <v>19.1662584174194</v>
      </c>
      <c r="I77" s="9">
        <f t="shared" si="58"/>
        <v>292.31625841741936</v>
      </c>
      <c r="J77" s="9">
        <f t="shared" si="59"/>
        <v>0.18040444811819462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1.8301606589154051</v>
      </c>
      <c r="P77" s="9">
        <f t="shared" si="62"/>
        <v>0.33016912363926509</v>
      </c>
      <c r="Q77" s="13">
        <f t="shared" si="63"/>
        <v>8.5843972146208924E-2</v>
      </c>
      <c r="R77" s="9">
        <f t="shared" si="64"/>
        <v>0.1355172</v>
      </c>
      <c r="S77" s="14">
        <f t="shared" si="65"/>
        <v>0.63345444081053126</v>
      </c>
      <c r="T77" s="2">
        <v>0.01</v>
      </c>
      <c r="U77" s="15">
        <f t="shared" si="66"/>
        <v>6.3345444081053127E-3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1.4324544408105312E-2</v>
      </c>
      <c r="AU77" s="9">
        <f t="shared" si="70"/>
        <v>52.122000000000007</v>
      </c>
      <c r="AV77" s="1">
        <f t="shared" si="71"/>
        <v>0.26</v>
      </c>
      <c r="AW77" s="1">
        <f t="shared" si="72"/>
        <v>25.619591510400799</v>
      </c>
      <c r="AX77" s="1">
        <f t="shared" si="73"/>
        <v>33321.323395107829</v>
      </c>
    </row>
    <row r="78" spans="1:78" x14ac:dyDescent="0.15">
      <c r="C78" s="7">
        <v>4</v>
      </c>
      <c r="D78" s="8">
        <v>20.503758251333299</v>
      </c>
      <c r="E78" s="10">
        <f t="shared" si="74"/>
        <v>19.1662584174194</v>
      </c>
      <c r="F78" s="7" t="s">
        <v>73</v>
      </c>
      <c r="G78" s="1">
        <v>5</v>
      </c>
      <c r="H78" s="9">
        <f t="shared" si="57"/>
        <v>20.503758251333299</v>
      </c>
      <c r="I78" s="9">
        <f t="shared" si="58"/>
        <v>293.65375825133327</v>
      </c>
      <c r="J78" s="9">
        <f t="shared" si="59"/>
        <v>0.20995928378592729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1.4249919585123327</v>
      </c>
      <c r="O78" s="9">
        <f t="shared" si="75"/>
        <v>0.59621957676380721</v>
      </c>
      <c r="P78" s="9">
        <f t="shared" si="62"/>
        <v>0.12518183531647767</v>
      </c>
      <c r="Q78" s="13">
        <f t="shared" si="63"/>
        <v>3.2547277182284194E-2</v>
      </c>
      <c r="R78" s="9">
        <f t="shared" si="64"/>
        <v>0.1355172</v>
      </c>
      <c r="S78" s="14">
        <f t="shared" si="65"/>
        <v>0.24017082099013404</v>
      </c>
      <c r="T78" s="2">
        <v>0.01</v>
      </c>
      <c r="U78" s="15">
        <f t="shared" si="66"/>
        <v>2.4017082099013405E-3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1.2351708209901339E-2</v>
      </c>
      <c r="AU78" s="9">
        <f t="shared" si="70"/>
        <v>52.122000000000007</v>
      </c>
      <c r="AV78" s="1">
        <f t="shared" si="71"/>
        <v>0.26</v>
      </c>
      <c r="AW78" s="1">
        <f t="shared" si="72"/>
        <v>25.619591510400799</v>
      </c>
      <c r="AX78" s="1">
        <f t="shared" si="73"/>
        <v>28732.171301116407</v>
      </c>
    </row>
    <row r="79" spans="1:78" x14ac:dyDescent="0.15">
      <c r="C79" s="7">
        <v>5</v>
      </c>
      <c r="D79" s="8">
        <v>24.58003673</v>
      </c>
      <c r="E79" s="10">
        <f t="shared" si="74"/>
        <v>20.503758251333299</v>
      </c>
      <c r="F79" s="7" t="s">
        <v>75</v>
      </c>
      <c r="G79" s="1">
        <v>6</v>
      </c>
      <c r="H79" s="9">
        <f t="shared" si="57"/>
        <v>24.58003673</v>
      </c>
      <c r="I79" s="9">
        <f t="shared" si="58"/>
        <v>297.73003672999999</v>
      </c>
      <c r="J79" s="9">
        <f t="shared" si="59"/>
        <v>0.33058956016983715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0.99225774144732959</v>
      </c>
      <c r="P79" s="9">
        <f t="shared" si="62"/>
        <v>0.32803005032018867</v>
      </c>
      <c r="Q79" s="13">
        <f t="shared" si="63"/>
        <v>8.5287813083249051E-2</v>
      </c>
      <c r="R79" s="9">
        <f t="shared" si="64"/>
        <v>0.1355172</v>
      </c>
      <c r="S79" s="14">
        <f t="shared" si="65"/>
        <v>0.62935046682818896</v>
      </c>
      <c r="T79" s="2">
        <v>0.01</v>
      </c>
      <c r="U79" s="15">
        <f t="shared" si="66"/>
        <v>6.29350466828189E-3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1.6243504668281891E-2</v>
      </c>
      <c r="AU79" s="9">
        <f t="shared" si="70"/>
        <v>52.122000000000007</v>
      </c>
      <c r="AV79" s="1">
        <f t="shared" si="71"/>
        <v>0.26</v>
      </c>
      <c r="AW79" s="1">
        <f t="shared" si="72"/>
        <v>25.619591510400799</v>
      </c>
      <c r="AX79" s="1">
        <f t="shared" si="73"/>
        <v>37785.150906126146</v>
      </c>
    </row>
    <row r="80" spans="1:78" x14ac:dyDescent="0.15">
      <c r="C80" s="7">
        <v>6</v>
      </c>
      <c r="D80" s="8">
        <v>26.514588340666698</v>
      </c>
      <c r="E80" s="10">
        <f t="shared" si="74"/>
        <v>24.58003673</v>
      </c>
      <c r="F80" s="7" t="s">
        <v>73</v>
      </c>
      <c r="G80" s="1">
        <v>7</v>
      </c>
      <c r="H80" s="9">
        <f t="shared" si="57"/>
        <v>26.514588340666698</v>
      </c>
      <c r="I80" s="9">
        <f t="shared" si="58"/>
        <v>299.66458834066668</v>
      </c>
      <c r="J80" s="9">
        <f t="shared" si="59"/>
        <v>0.40829983843449458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1.185447691127141</v>
      </c>
      <c r="P80" s="9">
        <f t="shared" si="62"/>
        <v>0.48401810075975632</v>
      </c>
      <c r="Q80" s="13">
        <f t="shared" si="63"/>
        <v>0.12584470619753665</v>
      </c>
      <c r="R80" s="9">
        <f t="shared" si="64"/>
        <v>0.1355172</v>
      </c>
      <c r="S80" s="14">
        <f t="shared" si="65"/>
        <v>0.92862534200482783</v>
      </c>
      <c r="T80" s="2">
        <v>0.01</v>
      </c>
      <c r="U80" s="15">
        <f t="shared" si="66"/>
        <v>9.2862534200482787E-3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2.1736253420048278E-2</v>
      </c>
      <c r="AU80" s="9">
        <f t="shared" si="70"/>
        <v>52.122000000000007</v>
      </c>
      <c r="AV80" s="1">
        <f t="shared" si="71"/>
        <v>0.26</v>
      </c>
      <c r="AW80" s="1">
        <f t="shared" si="72"/>
        <v>25.619591510400799</v>
      </c>
      <c r="AX80" s="1">
        <f t="shared" si="73"/>
        <v>50562.217476014433</v>
      </c>
    </row>
    <row r="81" spans="1:53" x14ac:dyDescent="0.15">
      <c r="C81" s="7">
        <v>7</v>
      </c>
      <c r="D81" s="8">
        <v>27.084481106451602</v>
      </c>
      <c r="E81" s="10">
        <f t="shared" si="74"/>
        <v>26.514588340666698</v>
      </c>
      <c r="F81" s="7" t="s">
        <v>73</v>
      </c>
      <c r="G81" s="1">
        <v>8</v>
      </c>
      <c r="H81" s="9">
        <f t="shared" si="57"/>
        <v>27.084481106451602</v>
      </c>
      <c r="I81" s="9">
        <f t="shared" si="58"/>
        <v>300.2344811064516</v>
      </c>
      <c r="J81" s="9">
        <f t="shared" si="59"/>
        <v>0.43427472302066183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1.2226495903673846</v>
      </c>
      <c r="P81" s="9">
        <f t="shared" si="62"/>
        <v>0.53096581220812167</v>
      </c>
      <c r="Q81" s="13">
        <f t="shared" si="63"/>
        <v>0.13805111117411165</v>
      </c>
      <c r="R81" s="9">
        <f t="shared" si="64"/>
        <v>0.1355172</v>
      </c>
      <c r="S81" s="14">
        <f t="shared" si="65"/>
        <v>1.0186980779864965</v>
      </c>
      <c r="T81" s="2">
        <v>0.01</v>
      </c>
      <c r="U81" s="15">
        <f t="shared" si="66"/>
        <v>1.0186980779864964E-2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2.2636980779864965E-2</v>
      </c>
      <c r="AU81" s="9">
        <f t="shared" si="70"/>
        <v>52.122000000000007</v>
      </c>
      <c r="AV81" s="1">
        <f t="shared" si="71"/>
        <v>0.26</v>
      </c>
      <c r="AW81" s="1">
        <f t="shared" si="72"/>
        <v>25.619591510400799</v>
      </c>
      <c r="AX81" s="1">
        <f t="shared" si="73"/>
        <v>52657.462308393944</v>
      </c>
    </row>
    <row r="82" spans="1:53" x14ac:dyDescent="0.15">
      <c r="C82" s="7">
        <v>8</v>
      </c>
      <c r="D82" s="8">
        <v>26.9500973596774</v>
      </c>
      <c r="E82" s="10">
        <f t="shared" si="74"/>
        <v>27.084481106451602</v>
      </c>
      <c r="F82" s="7" t="s">
        <v>73</v>
      </c>
      <c r="G82" s="1">
        <v>9</v>
      </c>
      <c r="H82" s="9">
        <f t="shared" si="57"/>
        <v>26.9500973596774</v>
      </c>
      <c r="I82" s="9">
        <f t="shared" si="58"/>
        <v>300.10009735967736</v>
      </c>
      <c r="J82" s="9">
        <f t="shared" si="59"/>
        <v>0.42801362225317008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1.2129037781592631</v>
      </c>
      <c r="P82" s="9">
        <f t="shared" si="62"/>
        <v>0.51913933953450164</v>
      </c>
      <c r="Q82" s="13">
        <f t="shared" si="63"/>
        <v>0.13497622827897043</v>
      </c>
      <c r="R82" s="9">
        <f t="shared" si="64"/>
        <v>0.1355172</v>
      </c>
      <c r="S82" s="14">
        <f t="shared" si="65"/>
        <v>0.99600809549614688</v>
      </c>
      <c r="T82" s="2">
        <v>0.01</v>
      </c>
      <c r="U82" s="15">
        <f t="shared" si="66"/>
        <v>9.9600809549614689E-3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1.9910080954961468E-2</v>
      </c>
      <c r="AU82" s="9">
        <f t="shared" si="70"/>
        <v>52.122000000000007</v>
      </c>
      <c r="AV82" s="1">
        <f t="shared" si="71"/>
        <v>0.26</v>
      </c>
      <c r="AW82" s="1">
        <f t="shared" si="72"/>
        <v>25.619591510400799</v>
      </c>
      <c r="AX82" s="1">
        <f t="shared" si="73"/>
        <v>46314.230136887083</v>
      </c>
    </row>
    <row r="83" spans="1:53" x14ac:dyDescent="0.15">
      <c r="C83" s="7">
        <v>9</v>
      </c>
      <c r="D83" s="8">
        <v>24.4728616376667</v>
      </c>
      <c r="E83" s="10">
        <f t="shared" si="74"/>
        <v>26.9500973596774</v>
      </c>
      <c r="F83" s="7" t="s">
        <v>73</v>
      </c>
      <c r="G83" s="1">
        <v>10</v>
      </c>
      <c r="H83" s="9">
        <f t="shared" si="57"/>
        <v>24.4728616376667</v>
      </c>
      <c r="I83" s="9">
        <f t="shared" si="58"/>
        <v>297.62286163766669</v>
      </c>
      <c r="J83" s="9">
        <f t="shared" si="59"/>
        <v>0.32671916708210214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1.2149844386247615</v>
      </c>
      <c r="P83" s="9">
        <f t="shared" si="62"/>
        <v>0.39695870380519749</v>
      </c>
      <c r="Q83" s="13">
        <f t="shared" si="63"/>
        <v>0.10320926298935135</v>
      </c>
      <c r="R83" s="9">
        <f t="shared" si="64"/>
        <v>0.1355172</v>
      </c>
      <c r="S83" s="14">
        <f t="shared" si="65"/>
        <v>0.76159530295306677</v>
      </c>
      <c r="T83" s="2">
        <v>0.01</v>
      </c>
      <c r="U83" s="15">
        <f t="shared" si="66"/>
        <v>7.6159530295306678E-3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1.7565953029530668E-2</v>
      </c>
      <c r="AU83" s="9">
        <f t="shared" si="70"/>
        <v>52.122000000000007</v>
      </c>
      <c r="AV83" s="1">
        <f t="shared" si="71"/>
        <v>0.26</v>
      </c>
      <c r="AW83" s="1">
        <f t="shared" si="72"/>
        <v>25.619591510400799</v>
      </c>
      <c r="AX83" s="1">
        <f t="shared" si="73"/>
        <v>40861.390419444768</v>
      </c>
    </row>
    <row r="84" spans="1:53" x14ac:dyDescent="0.15">
      <c r="C84" s="7">
        <v>10</v>
      </c>
      <c r="D84" s="8">
        <v>21.082849281290301</v>
      </c>
      <c r="E84" s="10">
        <f t="shared" si="74"/>
        <v>24.4728616376667</v>
      </c>
      <c r="F84" s="7" t="s">
        <v>73</v>
      </c>
      <c r="G84" s="1">
        <v>11</v>
      </c>
      <c r="H84" s="9">
        <f t="shared" si="57"/>
        <v>21.082849281290301</v>
      </c>
      <c r="I84" s="9">
        <f t="shared" si="58"/>
        <v>294.23284928129027</v>
      </c>
      <c r="J84" s="9">
        <f t="shared" si="59"/>
        <v>0.22411783082949224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0.77712444807858572</v>
      </c>
      <c r="O84" s="9">
        <f t="shared" si="75"/>
        <v>0.56212128674097817</v>
      </c>
      <c r="P84" s="9">
        <f t="shared" si="62"/>
        <v>0.12598140344747105</v>
      </c>
      <c r="Q84" s="13">
        <f t="shared" si="63"/>
        <v>3.2755164896342476E-2</v>
      </c>
      <c r="R84" s="9">
        <f t="shared" si="64"/>
        <v>0.1355172</v>
      </c>
      <c r="S84" s="14">
        <f t="shared" si="65"/>
        <v>0.24170485293632449</v>
      </c>
      <c r="T84" s="2">
        <v>0.01</v>
      </c>
      <c r="U84" s="15">
        <f t="shared" si="66"/>
        <v>2.4170485293632448E-3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9.867048529363244E-3</v>
      </c>
      <c r="AU84" s="9">
        <f t="shared" si="70"/>
        <v>52.122000000000007</v>
      </c>
      <c r="AV84" s="1">
        <f t="shared" si="71"/>
        <v>0.26</v>
      </c>
      <c r="AW84" s="1">
        <f t="shared" si="72"/>
        <v>25.619591510400799</v>
      </c>
      <c r="AX84" s="1">
        <f t="shared" si="73"/>
        <v>22952.430851210818</v>
      </c>
    </row>
    <row r="85" spans="1:53" x14ac:dyDescent="0.15">
      <c r="C85" s="7">
        <v>11</v>
      </c>
      <c r="D85" s="8">
        <v>17.558645330333299</v>
      </c>
      <c r="E85" s="10">
        <f t="shared" si="74"/>
        <v>21.082849281290301</v>
      </c>
      <c r="F85" s="7" t="s">
        <v>75</v>
      </c>
      <c r="G85" s="1">
        <v>12</v>
      </c>
      <c r="H85" s="9">
        <f t="shared" si="57"/>
        <v>17.558645330333299</v>
      </c>
      <c r="I85" s="9">
        <f t="shared" si="58"/>
        <v>290.7086453303333</v>
      </c>
      <c r="J85" s="9">
        <f t="shared" si="59"/>
        <v>0.15005511221818241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0.95735988329350707</v>
      </c>
      <c r="P85" s="9">
        <f t="shared" si="62"/>
        <v>0.14365674472079321</v>
      </c>
      <c r="Q85" s="13">
        <f t="shared" si="63"/>
        <v>3.7350753627406232E-2</v>
      </c>
      <c r="R85" s="9">
        <f t="shared" si="64"/>
        <v>0.1355172</v>
      </c>
      <c r="S85" s="14">
        <f t="shared" si="65"/>
        <v>0.27561633229882426</v>
      </c>
      <c r="T85" s="2">
        <v>0.01</v>
      </c>
      <c r="U85" s="15">
        <f t="shared" si="66"/>
        <v>2.7561633229882428E-3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5.0000000000000001E-3</v>
      </c>
      <c r="AF85" s="2">
        <v>0.49</v>
      </c>
      <c r="AG85" s="15">
        <f t="shared" si="67"/>
        <v>2.4499999999999999E-3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1.0206163322988243E-2</v>
      </c>
      <c r="AU85" s="9">
        <f t="shared" si="70"/>
        <v>52.122000000000007</v>
      </c>
      <c r="AV85" s="1">
        <f t="shared" si="71"/>
        <v>0.26</v>
      </c>
      <c r="AW85" s="1">
        <f t="shared" si="72"/>
        <v>25.619591510400799</v>
      </c>
      <c r="AX85" s="1">
        <f t="shared" si="73"/>
        <v>23741.269461676504</v>
      </c>
      <c r="AY85" s="1">
        <f>SUM(AX74:AX85)</f>
        <v>386607.6169010736</v>
      </c>
    </row>
    <row r="86" spans="1:53" x14ac:dyDescent="0.15">
      <c r="C86" s="7">
        <v>12</v>
      </c>
      <c r="D86" s="8">
        <v>10.604767703548401</v>
      </c>
      <c r="E86" s="10">
        <f t="shared" si="74"/>
        <v>17.558645330333299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11.9382774823871</v>
      </c>
      <c r="E90" s="7"/>
      <c r="F90" s="7"/>
      <c r="G90" s="1">
        <v>1</v>
      </c>
      <c r="H90" s="9">
        <f t="shared" ref="H90:H101" si="76">E91</f>
        <v>11.9382774823871</v>
      </c>
      <c r="I90" s="9">
        <f t="shared" ref="I90:I101" si="77">H90+273.15</f>
        <v>285.08827748238707</v>
      </c>
      <c r="J90" s="9">
        <f t="shared" ref="J90:J101" si="78">EXP(($C$16*(I90-$C$14))/($C$17*I90*$C$14))</f>
        <v>7.7532697584374213E-2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2.2073559002271339E-2</v>
      </c>
      <c r="Q90" s="13">
        <f t="shared" ref="Q90:Q101" si="82">P90*$B$76</f>
        <v>5.7391253405905483E-3</v>
      </c>
      <c r="R90" s="9">
        <f t="shared" ref="R90:R101" si="83">L90*$B$76</f>
        <v>7.4022000000000004E-2</v>
      </c>
      <c r="S90" s="14">
        <f t="shared" ref="S90:S101" si="84">Q90/R90</f>
        <v>7.7532697584374213E-2</v>
      </c>
      <c r="T90" s="2">
        <v>0.01</v>
      </c>
      <c r="U90" s="15">
        <f t="shared" ref="U90:U101" si="85">S90*T90</f>
        <v>7.7532697584374219E-4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6.2653269758437425E-3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0.1</v>
      </c>
      <c r="AX90" s="1">
        <f t="shared" ref="AX90:AX101" si="92">AW90*10000*AV90*0.67*AU90*AT90</f>
        <v>31.072726238195671</v>
      </c>
      <c r="AZ90" s="1">
        <f t="shared" ref="AZ90:AZ101" si="93">$E$10</f>
        <v>4.45</v>
      </c>
      <c r="BA90" s="1">
        <f t="shared" ref="BA90:BA101" si="94">AZ90*10000*AV90*0.67*AU90*AT90</f>
        <v>1382.7363175997073</v>
      </c>
    </row>
    <row r="91" spans="1:53" x14ac:dyDescent="0.15">
      <c r="A91" s="1" t="s">
        <v>74</v>
      </c>
      <c r="B91" s="1">
        <v>1</v>
      </c>
      <c r="C91" s="7">
        <v>1</v>
      </c>
      <c r="D91" s="8">
        <v>10.2917285094194</v>
      </c>
      <c r="E91" s="10">
        <f t="shared" ref="E91:E102" si="95">D90</f>
        <v>11.9382774823871</v>
      </c>
      <c r="F91" s="7" t="s">
        <v>73</v>
      </c>
      <c r="G91" s="1">
        <v>2</v>
      </c>
      <c r="H91" s="9">
        <f t="shared" si="76"/>
        <v>10.2917285094194</v>
      </c>
      <c r="I91" s="9">
        <f t="shared" si="77"/>
        <v>283.44172850941936</v>
      </c>
      <c r="J91" s="9">
        <f t="shared" si="78"/>
        <v>6.357988792869558E-2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0.54732644099772865</v>
      </c>
      <c r="P91" s="9">
        <f t="shared" si="81"/>
        <v>3.4798953779047404E-2</v>
      </c>
      <c r="Q91" s="13">
        <f t="shared" si="82"/>
        <v>9.0477279825523244E-3</v>
      </c>
      <c r="R91" s="9">
        <f t="shared" si="83"/>
        <v>7.4022000000000004E-2</v>
      </c>
      <c r="S91" s="14">
        <f t="shared" si="84"/>
        <v>0.12223025563416719</v>
      </c>
      <c r="T91" s="2">
        <v>0.01</v>
      </c>
      <c r="U91" s="15">
        <f t="shared" si="85"/>
        <v>1.2223025563416719E-3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6.7123025563416722E-3</v>
      </c>
      <c r="AU91" s="9">
        <f t="shared" si="89"/>
        <v>28.47</v>
      </c>
      <c r="AV91" s="1">
        <f t="shared" si="90"/>
        <v>0.26</v>
      </c>
      <c r="AW91" s="1">
        <f t="shared" si="91"/>
        <v>0.1</v>
      </c>
      <c r="AX91" s="1">
        <f t="shared" si="92"/>
        <v>33.289490008310061</v>
      </c>
      <c r="AZ91" s="1">
        <f t="shared" si="93"/>
        <v>4.45</v>
      </c>
      <c r="BA91" s="1">
        <f t="shared" si="94"/>
        <v>1481.3823053697975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14.3440439893571</v>
      </c>
      <c r="E92" s="10">
        <f t="shared" si="95"/>
        <v>10.2917285094194</v>
      </c>
      <c r="F92" s="7" t="s">
        <v>73</v>
      </c>
      <c r="G92" s="1">
        <v>3</v>
      </c>
      <c r="H92" s="9">
        <f t="shared" si="76"/>
        <v>14.3440439893571</v>
      </c>
      <c r="I92" s="9">
        <f t="shared" si="77"/>
        <v>287.49404398935707</v>
      </c>
      <c r="J92" s="9">
        <f t="shared" si="78"/>
        <v>0.10318246891252129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0.79722748721868131</v>
      </c>
      <c r="P92" s="9">
        <f t="shared" si="81"/>
        <v>8.2259900416149057E-2</v>
      </c>
      <c r="Q92" s="13">
        <f t="shared" si="82"/>
        <v>2.1387574108198755E-2</v>
      </c>
      <c r="R92" s="9">
        <f t="shared" si="83"/>
        <v>7.4022000000000004E-2</v>
      </c>
      <c r="S92" s="14">
        <f t="shared" si="84"/>
        <v>0.28893537202721831</v>
      </c>
      <c r="T92" s="2">
        <v>0.01</v>
      </c>
      <c r="U92" s="15">
        <f t="shared" si="85"/>
        <v>2.8893537202721829E-3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8.3793537202721848E-3</v>
      </c>
      <c r="AU92" s="9">
        <f t="shared" si="89"/>
        <v>28.47</v>
      </c>
      <c r="AV92" s="1">
        <f t="shared" si="90"/>
        <v>0.26</v>
      </c>
      <c r="AW92" s="1">
        <f t="shared" si="91"/>
        <v>0.1</v>
      </c>
      <c r="AX92" s="1">
        <f t="shared" si="92"/>
        <v>41.557186912493172</v>
      </c>
      <c r="AZ92" s="1">
        <f t="shared" si="93"/>
        <v>4.45</v>
      </c>
      <c r="BA92" s="1">
        <f t="shared" si="94"/>
        <v>1849.2948176059463</v>
      </c>
    </row>
    <row r="93" spans="1:53" x14ac:dyDescent="0.15">
      <c r="C93" s="7">
        <v>3</v>
      </c>
      <c r="D93" s="8">
        <v>19.1662584174194</v>
      </c>
      <c r="E93" s="10">
        <f t="shared" si="95"/>
        <v>14.3440439893571</v>
      </c>
      <c r="F93" s="7" t="s">
        <v>73</v>
      </c>
      <c r="G93" s="1">
        <v>4</v>
      </c>
      <c r="H93" s="9">
        <f t="shared" si="76"/>
        <v>19.1662584174194</v>
      </c>
      <c r="I93" s="9">
        <f t="shared" si="77"/>
        <v>292.31625841741936</v>
      </c>
      <c r="J93" s="9">
        <f t="shared" si="78"/>
        <v>0.18040444811819462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0.9996675868025322</v>
      </c>
      <c r="P93" s="9">
        <f t="shared" si="81"/>
        <v>0.18034447929875824</v>
      </c>
      <c r="Q93" s="13">
        <f t="shared" si="82"/>
        <v>4.6889564617677147E-2</v>
      </c>
      <c r="R93" s="9">
        <f t="shared" si="83"/>
        <v>7.4022000000000004E-2</v>
      </c>
      <c r="S93" s="14">
        <f t="shared" si="84"/>
        <v>0.63345444081053126</v>
      </c>
      <c r="T93" s="2">
        <v>0.01</v>
      </c>
      <c r="U93" s="15">
        <f t="shared" si="85"/>
        <v>6.3345444081053127E-3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1.6284544408105311E-2</v>
      </c>
      <c r="AU93" s="9">
        <f t="shared" si="89"/>
        <v>28.47</v>
      </c>
      <c r="AV93" s="1">
        <f t="shared" si="90"/>
        <v>0.26</v>
      </c>
      <c r="AW93" s="1">
        <f t="shared" si="91"/>
        <v>0.1</v>
      </c>
      <c r="AX93" s="1">
        <f t="shared" si="92"/>
        <v>80.762774593843687</v>
      </c>
      <c r="AZ93" s="1">
        <f t="shared" si="93"/>
        <v>4.45</v>
      </c>
      <c r="BA93" s="1">
        <f t="shared" si="94"/>
        <v>3593.9434694260435</v>
      </c>
    </row>
    <row r="94" spans="1:53" x14ac:dyDescent="0.15">
      <c r="C94" s="7">
        <v>4</v>
      </c>
      <c r="D94" s="8">
        <v>20.503758251333299</v>
      </c>
      <c r="E94" s="10">
        <f t="shared" si="95"/>
        <v>19.1662584174194</v>
      </c>
      <c r="F94" s="7" t="s">
        <v>73</v>
      </c>
      <c r="G94" s="1">
        <v>5</v>
      </c>
      <c r="H94" s="9">
        <f t="shared" si="76"/>
        <v>20.503758251333299</v>
      </c>
      <c r="I94" s="9">
        <f t="shared" si="77"/>
        <v>293.65375825133327</v>
      </c>
      <c r="J94" s="9">
        <f t="shared" si="78"/>
        <v>0.20995928378592729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0.77835695212858524</v>
      </c>
      <c r="O94" s="9">
        <f t="shared" si="96"/>
        <v>0.32566615537518862</v>
      </c>
      <c r="P94" s="9">
        <f t="shared" si="81"/>
        <v>6.8376632735891119E-2</v>
      </c>
      <c r="Q94" s="13">
        <f t="shared" si="82"/>
        <v>1.7777924511331693E-2</v>
      </c>
      <c r="R94" s="9">
        <f t="shared" si="83"/>
        <v>7.4022000000000004E-2</v>
      </c>
      <c r="S94" s="14">
        <f t="shared" si="84"/>
        <v>0.2401708209901339</v>
      </c>
      <c r="T94" s="2">
        <v>0.01</v>
      </c>
      <c r="U94" s="15">
        <f t="shared" si="85"/>
        <v>2.4017082099013392E-3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1.2351708209901339E-2</v>
      </c>
      <c r="AU94" s="9">
        <f t="shared" si="89"/>
        <v>28.47</v>
      </c>
      <c r="AV94" s="1">
        <f t="shared" si="90"/>
        <v>0.26</v>
      </c>
      <c r="AW94" s="1">
        <f t="shared" si="91"/>
        <v>0.1</v>
      </c>
      <c r="AX94" s="1">
        <f t="shared" si="92"/>
        <v>61.257975722592235</v>
      </c>
      <c r="AZ94" s="1">
        <f t="shared" si="93"/>
        <v>4.45</v>
      </c>
      <c r="BA94" s="1">
        <f t="shared" si="94"/>
        <v>2725.9799196553545</v>
      </c>
    </row>
    <row r="95" spans="1:53" x14ac:dyDescent="0.15">
      <c r="C95" s="7">
        <v>5</v>
      </c>
      <c r="D95" s="8">
        <v>24.58003673</v>
      </c>
      <c r="E95" s="10">
        <f t="shared" si="95"/>
        <v>20.503758251333299</v>
      </c>
      <c r="F95" s="7" t="s">
        <v>75</v>
      </c>
      <c r="G95" s="1">
        <v>6</v>
      </c>
      <c r="H95" s="9">
        <f t="shared" si="76"/>
        <v>24.58003673</v>
      </c>
      <c r="I95" s="9">
        <f t="shared" si="77"/>
        <v>297.73003672999999</v>
      </c>
      <c r="J95" s="9">
        <f t="shared" si="78"/>
        <v>0.33058956016983715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0.54198952263929756</v>
      </c>
      <c r="P95" s="9">
        <f t="shared" si="81"/>
        <v>0.17917607790598539</v>
      </c>
      <c r="Q95" s="13">
        <f t="shared" si="82"/>
        <v>4.6585780255556201E-2</v>
      </c>
      <c r="R95" s="9">
        <f t="shared" si="83"/>
        <v>7.4022000000000004E-2</v>
      </c>
      <c r="S95" s="14">
        <f t="shared" si="84"/>
        <v>0.62935046682818885</v>
      </c>
      <c r="T95" s="2">
        <v>0.01</v>
      </c>
      <c r="U95" s="15">
        <f t="shared" si="85"/>
        <v>6.2935046682818883E-3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1.6243504668281887E-2</v>
      </c>
      <c r="AU95" s="9">
        <f t="shared" si="89"/>
        <v>28.47</v>
      </c>
      <c r="AV95" s="1">
        <f t="shared" si="90"/>
        <v>0.26</v>
      </c>
      <c r="AW95" s="1">
        <f t="shared" si="91"/>
        <v>0.1</v>
      </c>
      <c r="AX95" s="1">
        <f t="shared" si="92"/>
        <v>80.559239071222649</v>
      </c>
      <c r="AZ95" s="1">
        <f t="shared" si="93"/>
        <v>4.45</v>
      </c>
      <c r="BA95" s="1">
        <f t="shared" si="94"/>
        <v>3584.8861386694075</v>
      </c>
    </row>
    <row r="96" spans="1:53" x14ac:dyDescent="0.15">
      <c r="C96" s="7">
        <v>6</v>
      </c>
      <c r="D96" s="8">
        <v>26.514588340666698</v>
      </c>
      <c r="E96" s="10">
        <f t="shared" si="95"/>
        <v>24.58003673</v>
      </c>
      <c r="F96" s="7" t="s">
        <v>73</v>
      </c>
      <c r="G96" s="1">
        <v>7</v>
      </c>
      <c r="H96" s="9">
        <f t="shared" si="76"/>
        <v>26.514588340666698</v>
      </c>
      <c r="I96" s="9">
        <f t="shared" si="77"/>
        <v>299.66458834066668</v>
      </c>
      <c r="J96" s="9">
        <f t="shared" si="78"/>
        <v>0.40829983843449458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0.64751344473331218</v>
      </c>
      <c r="P96" s="9">
        <f t="shared" si="81"/>
        <v>0.26437963486877442</v>
      </c>
      <c r="Q96" s="13">
        <f t="shared" si="82"/>
        <v>6.8738705065881353E-2</v>
      </c>
      <c r="R96" s="9">
        <f t="shared" si="83"/>
        <v>7.4022000000000004E-2</v>
      </c>
      <c r="S96" s="14">
        <f t="shared" si="84"/>
        <v>0.9286253420048276</v>
      </c>
      <c r="T96" s="2">
        <v>0.01</v>
      </c>
      <c r="U96" s="15">
        <f t="shared" si="85"/>
        <v>9.2862534200482769E-3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2.4186253420048279E-2</v>
      </c>
      <c r="AU96" s="9">
        <f t="shared" si="89"/>
        <v>28.47</v>
      </c>
      <c r="AV96" s="1">
        <f t="shared" si="90"/>
        <v>0.26</v>
      </c>
      <c r="AW96" s="1">
        <f t="shared" si="91"/>
        <v>0.1</v>
      </c>
      <c r="AX96" s="1">
        <f t="shared" si="92"/>
        <v>119.95109499414052</v>
      </c>
      <c r="AZ96" s="1">
        <f t="shared" si="93"/>
        <v>4.45</v>
      </c>
      <c r="BA96" s="1">
        <f t="shared" si="94"/>
        <v>5337.8237272392525</v>
      </c>
    </row>
    <row r="97" spans="3:54" x14ac:dyDescent="0.15">
      <c r="C97" s="7">
        <v>7</v>
      </c>
      <c r="D97" s="8">
        <v>27.084481106451602</v>
      </c>
      <c r="E97" s="10">
        <f t="shared" si="95"/>
        <v>26.514588340666698</v>
      </c>
      <c r="F97" s="7" t="s">
        <v>73</v>
      </c>
      <c r="G97" s="1">
        <v>8</v>
      </c>
      <c r="H97" s="9">
        <f t="shared" si="76"/>
        <v>27.084481106451602</v>
      </c>
      <c r="I97" s="9">
        <f t="shared" si="77"/>
        <v>300.2344811064516</v>
      </c>
      <c r="J97" s="9">
        <f t="shared" si="78"/>
        <v>0.43427472302066183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0.66783380986453778</v>
      </c>
      <c r="P97" s="9">
        <f t="shared" si="81"/>
        <v>0.29002334280275549</v>
      </c>
      <c r="Q97" s="13">
        <f t="shared" si="82"/>
        <v>7.5406069128716433E-2</v>
      </c>
      <c r="R97" s="9">
        <f t="shared" si="83"/>
        <v>7.4022000000000004E-2</v>
      </c>
      <c r="S97" s="14">
        <f t="shared" si="84"/>
        <v>1.0186980779864963</v>
      </c>
      <c r="T97" s="2">
        <v>0.01</v>
      </c>
      <c r="U97" s="15">
        <f t="shared" si="85"/>
        <v>1.0186980779864963E-2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2.5086980779864966E-2</v>
      </c>
      <c r="AU97" s="9">
        <f t="shared" si="89"/>
        <v>28.47</v>
      </c>
      <c r="AV97" s="1">
        <f t="shared" si="90"/>
        <v>0.26</v>
      </c>
      <c r="AW97" s="1">
        <f t="shared" si="91"/>
        <v>0.1</v>
      </c>
      <c r="AX97" s="1">
        <f t="shared" si="92"/>
        <v>124.41822891624003</v>
      </c>
      <c r="AZ97" s="1">
        <f t="shared" si="93"/>
        <v>4.45</v>
      </c>
      <c r="BA97" s="1">
        <f t="shared" si="94"/>
        <v>5536.6111867726804</v>
      </c>
    </row>
    <row r="98" spans="3:54" x14ac:dyDescent="0.15">
      <c r="C98" s="7">
        <v>8</v>
      </c>
      <c r="D98" s="8">
        <v>26.9500973596774</v>
      </c>
      <c r="E98" s="10">
        <f t="shared" si="95"/>
        <v>27.084481106451602</v>
      </c>
      <c r="F98" s="7" t="s">
        <v>73</v>
      </c>
      <c r="G98" s="1">
        <v>9</v>
      </c>
      <c r="H98" s="9">
        <f t="shared" si="76"/>
        <v>26.9500973596774</v>
      </c>
      <c r="I98" s="9">
        <f t="shared" si="77"/>
        <v>300.10009735967736</v>
      </c>
      <c r="J98" s="9">
        <f t="shared" si="78"/>
        <v>0.42801362225317008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0.66251046706178229</v>
      </c>
      <c r="P98" s="9">
        <f t="shared" si="81"/>
        <v>0.28356350478775294</v>
      </c>
      <c r="Q98" s="13">
        <f t="shared" si="82"/>
        <v>7.3726511244815773E-2</v>
      </c>
      <c r="R98" s="9">
        <f t="shared" si="83"/>
        <v>7.4022000000000004E-2</v>
      </c>
      <c r="S98" s="14">
        <f t="shared" si="84"/>
        <v>0.99600809549614666</v>
      </c>
      <c r="T98" s="2">
        <v>0.01</v>
      </c>
      <c r="U98" s="15">
        <f t="shared" si="85"/>
        <v>9.9600809549614672E-3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1.9910080954961468E-2</v>
      </c>
      <c r="AU98" s="9">
        <f t="shared" si="89"/>
        <v>28.47</v>
      </c>
      <c r="AV98" s="1">
        <f t="shared" si="90"/>
        <v>0.26</v>
      </c>
      <c r="AW98" s="1">
        <f t="shared" si="91"/>
        <v>0.1</v>
      </c>
      <c r="AX98" s="1">
        <f t="shared" si="92"/>
        <v>98.743528834026577</v>
      </c>
      <c r="AZ98" s="1">
        <f t="shared" si="93"/>
        <v>4.45</v>
      </c>
      <c r="BA98" s="1">
        <f t="shared" si="94"/>
        <v>4394.0870331141823</v>
      </c>
    </row>
    <row r="99" spans="3:54" x14ac:dyDescent="0.15">
      <c r="C99" s="7">
        <v>9</v>
      </c>
      <c r="D99" s="8">
        <v>24.4728616376667</v>
      </c>
      <c r="E99" s="10">
        <f t="shared" si="95"/>
        <v>26.9500973596774</v>
      </c>
      <c r="F99" s="7" t="s">
        <v>73</v>
      </c>
      <c r="G99" s="1">
        <v>10</v>
      </c>
      <c r="H99" s="9">
        <f t="shared" si="76"/>
        <v>24.4728616376667</v>
      </c>
      <c r="I99" s="9">
        <f t="shared" si="77"/>
        <v>297.62286163766669</v>
      </c>
      <c r="J99" s="9">
        <f t="shared" si="78"/>
        <v>0.32671916708210214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0.66364696227402931</v>
      </c>
      <c r="P99" s="9">
        <f t="shared" si="81"/>
        <v>0.21682618275073812</v>
      </c>
      <c r="Q99" s="13">
        <f t="shared" si="82"/>
        <v>5.6374807515191909E-2</v>
      </c>
      <c r="R99" s="9">
        <f t="shared" si="83"/>
        <v>7.4022000000000004E-2</v>
      </c>
      <c r="S99" s="14">
        <f t="shared" si="84"/>
        <v>0.76159530295306677</v>
      </c>
      <c r="T99" s="2">
        <v>0.01</v>
      </c>
      <c r="U99" s="15">
        <f t="shared" si="85"/>
        <v>7.6159530295306678E-3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1.7565953029530668E-2</v>
      </c>
      <c r="AU99" s="9">
        <f t="shared" si="89"/>
        <v>28.47</v>
      </c>
      <c r="AV99" s="1">
        <f t="shared" si="90"/>
        <v>0.26</v>
      </c>
      <c r="AW99" s="1">
        <f t="shared" si="91"/>
        <v>0.1</v>
      </c>
      <c r="AX99" s="1">
        <f t="shared" si="92"/>
        <v>87.11788733517858</v>
      </c>
      <c r="AZ99" s="1">
        <f t="shared" si="93"/>
        <v>4.45</v>
      </c>
      <c r="BA99" s="1">
        <f t="shared" si="94"/>
        <v>3876.7459864154466</v>
      </c>
    </row>
    <row r="100" spans="3:54" x14ac:dyDescent="0.15">
      <c r="C100" s="7">
        <v>10</v>
      </c>
      <c r="D100" s="8">
        <v>21.082849281290301</v>
      </c>
      <c r="E100" s="10">
        <f t="shared" si="95"/>
        <v>24.4728616376667</v>
      </c>
      <c r="F100" s="7" t="s">
        <v>73</v>
      </c>
      <c r="G100" s="1">
        <v>11</v>
      </c>
      <c r="H100" s="9">
        <f t="shared" si="76"/>
        <v>21.082849281290301</v>
      </c>
      <c r="I100" s="9">
        <f t="shared" si="77"/>
        <v>294.23284928129027</v>
      </c>
      <c r="J100" s="9">
        <f t="shared" si="78"/>
        <v>0.22411783082949224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0.42447974054712662</v>
      </c>
      <c r="O100" s="9">
        <f t="shared" si="96"/>
        <v>0.30704103897616458</v>
      </c>
      <c r="P100" s="9">
        <f t="shared" si="81"/>
        <v>6.8813371630971593E-2</v>
      </c>
      <c r="Q100" s="13">
        <f t="shared" si="82"/>
        <v>1.7891476624052615E-2</v>
      </c>
      <c r="R100" s="9">
        <f t="shared" si="83"/>
        <v>7.4022000000000004E-2</v>
      </c>
      <c r="S100" s="14">
        <f t="shared" si="84"/>
        <v>0.24170485293632452</v>
      </c>
      <c r="T100" s="2">
        <v>0.01</v>
      </c>
      <c r="U100" s="15">
        <f t="shared" si="85"/>
        <v>2.4170485293632453E-3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7.9070485293632441E-3</v>
      </c>
      <c r="AU100" s="9">
        <f t="shared" si="89"/>
        <v>28.47</v>
      </c>
      <c r="AV100" s="1">
        <f t="shared" si="90"/>
        <v>0.26</v>
      </c>
      <c r="AW100" s="1">
        <f t="shared" si="91"/>
        <v>0.1</v>
      </c>
      <c r="AX100" s="1">
        <f t="shared" si="92"/>
        <v>39.214801598115244</v>
      </c>
      <c r="AZ100" s="1">
        <f t="shared" si="93"/>
        <v>4.45</v>
      </c>
      <c r="BA100" s="1">
        <f t="shared" si="94"/>
        <v>1745.0586711161284</v>
      </c>
    </row>
    <row r="101" spans="3:54" x14ac:dyDescent="0.15">
      <c r="C101" s="7">
        <v>11</v>
      </c>
      <c r="D101" s="8">
        <v>17.558645330333299</v>
      </c>
      <c r="E101" s="10">
        <f t="shared" si="95"/>
        <v>21.082849281290301</v>
      </c>
      <c r="F101" s="7" t="s">
        <v>75</v>
      </c>
      <c r="G101" s="1">
        <v>12</v>
      </c>
      <c r="H101" s="9">
        <f t="shared" si="76"/>
        <v>17.558645330333299</v>
      </c>
      <c r="I101" s="9">
        <f t="shared" si="77"/>
        <v>290.7086453303333</v>
      </c>
      <c r="J101" s="9">
        <f t="shared" si="78"/>
        <v>0.15005511221818241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0.52292766734519303</v>
      </c>
      <c r="P101" s="9">
        <f t="shared" si="81"/>
        <v>7.8467969805475296E-2</v>
      </c>
      <c r="Q101" s="13">
        <f t="shared" si="82"/>
        <v>2.0401672149423577E-2</v>
      </c>
      <c r="R101" s="9">
        <f t="shared" si="83"/>
        <v>7.4022000000000004E-2</v>
      </c>
      <c r="S101" s="14">
        <f t="shared" si="84"/>
        <v>0.27561633229882432</v>
      </c>
      <c r="T101" s="2">
        <v>0.01</v>
      </c>
      <c r="U101" s="15">
        <f t="shared" si="85"/>
        <v>2.7561633229882432E-3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8.2461633229882446E-3</v>
      </c>
      <c r="AU101" s="9">
        <f t="shared" si="89"/>
        <v>28.47</v>
      </c>
      <c r="AV101" s="1">
        <f t="shared" si="90"/>
        <v>0.26</v>
      </c>
      <c r="AW101" s="1">
        <f t="shared" si="91"/>
        <v>0.1</v>
      </c>
      <c r="AX101" s="1">
        <f t="shared" si="92"/>
        <v>40.896632600113804</v>
      </c>
      <c r="AY101" s="1">
        <f>SUM(AX90:AX101)</f>
        <v>838.84156682447235</v>
      </c>
      <c r="AZ101" s="1">
        <f t="shared" si="93"/>
        <v>4.45</v>
      </c>
      <c r="BA101" s="1">
        <f t="shared" si="94"/>
        <v>1819.9001507050641</v>
      </c>
      <c r="BB101" s="1">
        <f>SUM(BA90:BA101)</f>
        <v>37328.449723689009</v>
      </c>
    </row>
    <row r="102" spans="3:54" x14ac:dyDescent="0.15">
      <c r="C102" s="7">
        <v>12</v>
      </c>
      <c r="D102" s="8">
        <v>10.604767703548401</v>
      </c>
      <c r="E102" s="10">
        <f t="shared" si="95"/>
        <v>17.558645330333299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Z102"/>
  <sheetViews>
    <sheetView workbookViewId="0">
      <pane xSplit="4" topLeftCell="E1" activePane="topRight" state="frozen"/>
      <selection activeCell="L19" sqref="L19"/>
      <selection pane="topRight" activeCell="P27" sqref="P27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8">
        <v>74.790000000000006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9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40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121.191780821918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1083.6530948935399</v>
      </c>
      <c r="F7" s="2">
        <v>134.75800000000001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36090442.903963201</v>
      </c>
      <c r="J14" s="6" t="s">
        <v>21</v>
      </c>
      <c r="K14" s="6">
        <f>I14/(10000*1000)</f>
        <v>3.6090442903963202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14435213.0136986</v>
      </c>
      <c r="J15" s="6" t="s">
        <v>21</v>
      </c>
      <c r="K15" s="6">
        <f>I15/(10000*1000)</f>
        <v>1.44352130136986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3.5928160020194984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8">
        <v>5.5682536074193498</v>
      </c>
      <c r="E27" s="7"/>
      <c r="F27" s="7"/>
      <c r="G27" s="1">
        <v>1</v>
      </c>
      <c r="H27" s="9">
        <f t="shared" ref="H27:H38" si="0">E28</f>
        <v>5.5682536074193498</v>
      </c>
      <c r="I27" s="9">
        <f t="shared" ref="I27:I38" si="1">H27+273.15</f>
        <v>278.71825360741934</v>
      </c>
      <c r="J27" s="9">
        <f t="shared" ref="J27:J38" si="2">EXP(($C$16*(I27-$C$14))/($C$17*I27*$C$14))</f>
        <v>3.5521189230733018E-2</v>
      </c>
      <c r="K27" s="9">
        <f t="shared" ref="K27:K38" si="3">$B$27/12</f>
        <v>111.51561111111111</v>
      </c>
      <c r="L27" s="9">
        <f t="shared" ref="L27:L38" si="4">K27*$B$28/100</f>
        <v>1.1151561111111112</v>
      </c>
      <c r="M27" s="1" t="s">
        <v>73</v>
      </c>
      <c r="O27" s="9">
        <f>L27</f>
        <v>1.1151561111111112</v>
      </c>
      <c r="P27" s="9">
        <f t="shared" ref="P27:P38" si="5">O27*J27</f>
        <v>3.9611671244586116E-2</v>
      </c>
      <c r="Q27" s="13">
        <f t="shared" ref="Q27:Q38" si="6">P27*$B$29</f>
        <v>4.753400549350334E-3</v>
      </c>
      <c r="R27" s="9">
        <f t="shared" ref="R27:R38" si="7">L27*$B$29</f>
        <v>0.13381873333333336</v>
      </c>
      <c r="S27" s="14">
        <f t="shared" ref="S27:S38" si="8">Q27/R27</f>
        <v>3.5521189230733018E-2</v>
      </c>
      <c r="T27" s="2">
        <v>0.01</v>
      </c>
      <c r="U27" s="15">
        <f t="shared" ref="U27:U38" si="9">S27*T27</f>
        <v>3.5521189230733021E-4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2.2255211892307329E-2</v>
      </c>
      <c r="AR27" s="9">
        <f t="shared" ref="AR27:AR38" si="15">$B$27/12</f>
        <v>111.51561111111111</v>
      </c>
      <c r="AS27" s="1">
        <f t="shared" ref="AS27:AS38" si="16">$B$29</f>
        <v>0.12</v>
      </c>
      <c r="AT27" s="1">
        <f>$E$2/12</f>
        <v>6.2325000000000008</v>
      </c>
      <c r="AU27" s="1">
        <f t="shared" ref="AU27:AU38" si="17">AT27*10000*AS27*0.67*AR27*AQ27</f>
        <v>12436.143885741136</v>
      </c>
    </row>
    <row r="28" spans="1:47" x14ac:dyDescent="0.15">
      <c r="A28" s="1" t="s">
        <v>74</v>
      </c>
      <c r="B28" s="1">
        <v>1</v>
      </c>
      <c r="C28" s="7">
        <v>1</v>
      </c>
      <c r="D28" s="8">
        <v>5.80271958548387</v>
      </c>
      <c r="E28" s="10">
        <f t="shared" ref="E28:E39" si="18">D27</f>
        <v>5.5682536074193498</v>
      </c>
      <c r="F28" s="7" t="s">
        <v>73</v>
      </c>
      <c r="G28" s="1">
        <v>2</v>
      </c>
      <c r="H28" s="9">
        <f t="shared" si="0"/>
        <v>5.80271958548387</v>
      </c>
      <c r="I28" s="9">
        <f t="shared" si="1"/>
        <v>278.95271958548386</v>
      </c>
      <c r="J28" s="9">
        <f t="shared" si="2"/>
        <v>3.6579659752272967E-2</v>
      </c>
      <c r="K28" s="9">
        <f t="shared" si="3"/>
        <v>111.51561111111111</v>
      </c>
      <c r="L28" s="9">
        <f t="shared" si="4"/>
        <v>1.1151561111111112</v>
      </c>
      <c r="M28" s="1" t="s">
        <v>73</v>
      </c>
      <c r="O28" s="9">
        <f t="shared" ref="O28:O38" si="19">L28+O27-P27-N28</f>
        <v>2.1907005509776365</v>
      </c>
      <c r="P28" s="9">
        <f t="shared" si="5"/>
        <v>8.0135080773878861E-2</v>
      </c>
      <c r="Q28" s="13">
        <f t="shared" si="6"/>
        <v>9.6162096928654635E-3</v>
      </c>
      <c r="R28" s="9">
        <f t="shared" si="7"/>
        <v>0.13381873333333336</v>
      </c>
      <c r="S28" s="14">
        <f t="shared" si="8"/>
        <v>7.1859966488489621E-2</v>
      </c>
      <c r="T28" s="2">
        <v>0.01</v>
      </c>
      <c r="U28" s="15">
        <f t="shared" si="9"/>
        <v>7.1859966488489627E-4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2.2618599664884897E-2</v>
      </c>
      <c r="AR28" s="9">
        <f t="shared" si="15"/>
        <v>111.51561111111111</v>
      </c>
      <c r="AS28" s="1">
        <f t="shared" si="16"/>
        <v>0.12</v>
      </c>
      <c r="AT28" s="1">
        <f t="shared" ref="AT28:AT38" si="20">$E$2/12</f>
        <v>6.2325000000000008</v>
      </c>
      <c r="AU28" s="1">
        <f t="shared" si="17"/>
        <v>12639.203854253756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7.7377009584285696</v>
      </c>
      <c r="E29" s="10">
        <f t="shared" si="18"/>
        <v>5.80271958548387</v>
      </c>
      <c r="F29" s="7" t="s">
        <v>73</v>
      </c>
      <c r="G29" s="1">
        <v>3</v>
      </c>
      <c r="H29" s="9">
        <f t="shared" si="0"/>
        <v>7.7377009584285696</v>
      </c>
      <c r="I29" s="9">
        <f t="shared" si="1"/>
        <v>280.88770095842852</v>
      </c>
      <c r="J29" s="9">
        <f t="shared" si="2"/>
        <v>4.6522906509616151E-2</v>
      </c>
      <c r="K29" s="9">
        <f t="shared" si="3"/>
        <v>111.51561111111111</v>
      </c>
      <c r="L29" s="9">
        <f t="shared" si="4"/>
        <v>1.1151561111111112</v>
      </c>
      <c r="M29" s="1" t="s">
        <v>73</v>
      </c>
      <c r="O29" s="9">
        <f t="shared" si="19"/>
        <v>3.2257215813148687</v>
      </c>
      <c r="P29" s="9">
        <f t="shared" si="5"/>
        <v>0.15006994355356282</v>
      </c>
      <c r="Q29" s="13">
        <f t="shared" si="6"/>
        <v>1.8008393226427537E-2</v>
      </c>
      <c r="R29" s="9">
        <f t="shared" si="7"/>
        <v>0.13381873333333336</v>
      </c>
      <c r="S29" s="14">
        <f t="shared" si="8"/>
        <v>0.13457303606042853</v>
      </c>
      <c r="T29" s="2">
        <v>0.01</v>
      </c>
      <c r="U29" s="15">
        <f t="shared" si="9"/>
        <v>1.3457303606042854E-3</v>
      </c>
      <c r="V29" s="14"/>
      <c r="W29" s="2"/>
      <c r="X29" s="15"/>
      <c r="Y29" s="2">
        <v>0.04</v>
      </c>
      <c r="Z29" s="2">
        <v>0.21</v>
      </c>
      <c r="AA29" s="2">
        <f t="shared" si="10"/>
        <v>8.3999999999999995E-3</v>
      </c>
      <c r="AB29" s="2">
        <v>1.4999999999999999E-2</v>
      </c>
      <c r="AC29" s="2">
        <v>0.28999999999999998</v>
      </c>
      <c r="AD29" s="2">
        <f t="shared" si="11"/>
        <v>4.3499999999999997E-3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2.8895730360604284E-2</v>
      </c>
      <c r="AR29" s="9">
        <f t="shared" si="15"/>
        <v>111.51561111111111</v>
      </c>
      <c r="AS29" s="1">
        <f t="shared" si="16"/>
        <v>0.12</v>
      </c>
      <c r="AT29" s="1">
        <f t="shared" si="20"/>
        <v>6.2325000000000008</v>
      </c>
      <c r="AU29" s="1">
        <f t="shared" si="17"/>
        <v>16146.845160897607</v>
      </c>
    </row>
    <row r="30" spans="1:47" x14ac:dyDescent="0.15">
      <c r="C30" s="7">
        <v>3</v>
      </c>
      <c r="D30" s="8">
        <v>14.4307925154516</v>
      </c>
      <c r="E30" s="10">
        <f t="shared" si="18"/>
        <v>7.7377009584285696</v>
      </c>
      <c r="F30" s="7" t="s">
        <v>73</v>
      </c>
      <c r="G30" s="1">
        <v>4</v>
      </c>
      <c r="H30" s="9">
        <f t="shared" si="0"/>
        <v>14.4307925154516</v>
      </c>
      <c r="I30" s="9">
        <f t="shared" si="1"/>
        <v>287.58079251545155</v>
      </c>
      <c r="J30" s="9">
        <f t="shared" si="2"/>
        <v>0.10424200404906379</v>
      </c>
      <c r="K30" s="9">
        <f t="shared" si="3"/>
        <v>111.51561111111111</v>
      </c>
      <c r="L30" s="9">
        <f t="shared" si="4"/>
        <v>1.1151561111111112</v>
      </c>
      <c r="M30" s="1" t="s">
        <v>73</v>
      </c>
      <c r="O30" s="9">
        <f t="shared" si="19"/>
        <v>4.1908077488724178</v>
      </c>
      <c r="P30" s="9">
        <f t="shared" si="5"/>
        <v>0.4368581983268065</v>
      </c>
      <c r="Q30" s="13">
        <f t="shared" si="6"/>
        <v>5.2422983799216775E-2</v>
      </c>
      <c r="R30" s="9">
        <f t="shared" si="7"/>
        <v>0.13381873333333336</v>
      </c>
      <c r="S30" s="14">
        <f t="shared" si="8"/>
        <v>0.39174622635707285</v>
      </c>
      <c r="T30" s="2">
        <v>0.01</v>
      </c>
      <c r="U30" s="15">
        <f t="shared" si="9"/>
        <v>3.9174622635707286E-3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3.1467462263570729E-2</v>
      </c>
      <c r="AR30" s="9">
        <f t="shared" si="15"/>
        <v>111.51561111111111</v>
      </c>
      <c r="AS30" s="1">
        <f t="shared" si="16"/>
        <v>0.12</v>
      </c>
      <c r="AT30" s="1">
        <f t="shared" si="20"/>
        <v>6.2325000000000008</v>
      </c>
      <c r="AU30" s="1">
        <f t="shared" si="17"/>
        <v>17583.921030388497</v>
      </c>
    </row>
    <row r="31" spans="1:47" x14ac:dyDescent="0.15">
      <c r="C31" s="7">
        <v>4</v>
      </c>
      <c r="D31" s="8">
        <v>17.009067363733301</v>
      </c>
      <c r="E31" s="10">
        <f t="shared" si="18"/>
        <v>14.4307925154516</v>
      </c>
      <c r="F31" s="7" t="s">
        <v>73</v>
      </c>
      <c r="G31" s="1">
        <v>5</v>
      </c>
      <c r="H31" s="9">
        <f t="shared" si="0"/>
        <v>17.009067363733301</v>
      </c>
      <c r="I31" s="9">
        <f t="shared" si="1"/>
        <v>290.1590673637333</v>
      </c>
      <c r="J31" s="9">
        <f t="shared" si="2"/>
        <v>0.14083153969803108</v>
      </c>
      <c r="K31" s="9">
        <f t="shared" si="3"/>
        <v>111.51561111111111</v>
      </c>
      <c r="L31" s="9">
        <f t="shared" si="4"/>
        <v>1.1151561111111112</v>
      </c>
      <c r="M31" s="1" t="s">
        <v>75</v>
      </c>
      <c r="N31" s="9">
        <f>(O30-P30)*C22/100</f>
        <v>3.5662520730183309</v>
      </c>
      <c r="O31" s="9">
        <f t="shared" si="19"/>
        <v>1.3028535886383916</v>
      </c>
      <c r="P31" s="9">
        <f t="shared" si="5"/>
        <v>0.18348287688904991</v>
      </c>
      <c r="Q31" s="13">
        <f t="shared" si="6"/>
        <v>2.2017945226685987E-2</v>
      </c>
      <c r="R31" s="9">
        <f t="shared" si="7"/>
        <v>0.13381873333333336</v>
      </c>
      <c r="S31" s="14">
        <f t="shared" si="8"/>
        <v>0.16453559735796319</v>
      </c>
      <c r="T31" s="2">
        <v>0.01</v>
      </c>
      <c r="U31" s="15">
        <f t="shared" si="9"/>
        <v>1.6453559735796319E-3</v>
      </c>
      <c r="V31" s="14"/>
      <c r="W31" s="2"/>
      <c r="X31" s="15"/>
      <c r="Y31" s="2">
        <v>0.05</v>
      </c>
      <c r="Z31" s="2">
        <v>0.21</v>
      </c>
      <c r="AA31" s="2">
        <f t="shared" si="10"/>
        <v>1.0500000000000001E-2</v>
      </c>
      <c r="AB31" s="2">
        <v>0.02</v>
      </c>
      <c r="AC31" s="2">
        <v>0.28999999999999998</v>
      </c>
      <c r="AD31" s="2">
        <f t="shared" si="11"/>
        <v>5.7999999999999996E-3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3.4645355973579636E-2</v>
      </c>
      <c r="AR31" s="9">
        <f t="shared" si="15"/>
        <v>111.51561111111111</v>
      </c>
      <c r="AS31" s="1">
        <f t="shared" si="16"/>
        <v>0.12</v>
      </c>
      <c r="AT31" s="1">
        <f t="shared" si="20"/>
        <v>6.2325000000000008</v>
      </c>
      <c r="AU31" s="1">
        <f t="shared" si="17"/>
        <v>19359.718251394654</v>
      </c>
    </row>
    <row r="32" spans="1:47" x14ac:dyDescent="0.15">
      <c r="C32" s="7">
        <v>5</v>
      </c>
      <c r="D32" s="8">
        <v>22.425812308709698</v>
      </c>
      <c r="E32" s="10">
        <f t="shared" si="18"/>
        <v>17.009067363733301</v>
      </c>
      <c r="F32" s="7" t="s">
        <v>75</v>
      </c>
      <c r="G32" s="1">
        <v>6</v>
      </c>
      <c r="H32" s="9">
        <f t="shared" si="0"/>
        <v>22.425812308709698</v>
      </c>
      <c r="I32" s="9">
        <f t="shared" si="1"/>
        <v>295.57581230870966</v>
      </c>
      <c r="J32" s="9">
        <f t="shared" si="2"/>
        <v>0.26048039538654455</v>
      </c>
      <c r="K32" s="9">
        <f t="shared" si="3"/>
        <v>111.51561111111111</v>
      </c>
      <c r="L32" s="9">
        <f t="shared" si="4"/>
        <v>1.1151561111111112</v>
      </c>
      <c r="M32" s="1" t="s">
        <v>73</v>
      </c>
      <c r="O32" s="9">
        <f t="shared" si="19"/>
        <v>2.2345268228604529</v>
      </c>
      <c r="P32" s="9">
        <f t="shared" si="5"/>
        <v>0.58205043032052994</v>
      </c>
      <c r="Q32" s="13">
        <f t="shared" si="6"/>
        <v>6.9846051638463594E-2</v>
      </c>
      <c r="R32" s="9">
        <f t="shared" si="7"/>
        <v>0.13381873333333336</v>
      </c>
      <c r="S32" s="14">
        <f t="shared" si="8"/>
        <v>0.52194524562179079</v>
      </c>
      <c r="T32" s="2">
        <v>0.01</v>
      </c>
      <c r="U32" s="15">
        <f t="shared" si="9"/>
        <v>5.2194524562179084E-3</v>
      </c>
      <c r="V32" s="14"/>
      <c r="W32" s="2"/>
      <c r="X32" s="15"/>
      <c r="Y32" s="2">
        <v>0.05</v>
      </c>
      <c r="Z32" s="2">
        <v>0.21</v>
      </c>
      <c r="AA32" s="2">
        <f t="shared" si="10"/>
        <v>1.0500000000000001E-2</v>
      </c>
      <c r="AB32" s="2">
        <v>0.02</v>
      </c>
      <c r="AC32" s="2">
        <v>0.28999999999999998</v>
      </c>
      <c r="AD32" s="2">
        <f t="shared" si="11"/>
        <v>5.7999999999999996E-3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3.8219452456217912E-2</v>
      </c>
      <c r="AR32" s="9">
        <f t="shared" si="15"/>
        <v>111.51561111111111</v>
      </c>
      <c r="AS32" s="1">
        <f t="shared" si="16"/>
        <v>0.12</v>
      </c>
      <c r="AT32" s="1">
        <f t="shared" si="20"/>
        <v>6.2325000000000008</v>
      </c>
      <c r="AU32" s="1">
        <f t="shared" si="17"/>
        <v>21356.912361911058</v>
      </c>
    </row>
    <row r="33" spans="1:48" x14ac:dyDescent="0.15">
      <c r="C33" s="7">
        <v>6</v>
      </c>
      <c r="D33" s="8">
        <v>26.2510384366667</v>
      </c>
      <c r="E33" s="10">
        <f t="shared" si="18"/>
        <v>22.425812308709698</v>
      </c>
      <c r="F33" s="7" t="s">
        <v>73</v>
      </c>
      <c r="G33" s="1">
        <v>7</v>
      </c>
      <c r="H33" s="9">
        <f t="shared" si="0"/>
        <v>26.2510384366667</v>
      </c>
      <c r="I33" s="9">
        <f t="shared" si="1"/>
        <v>299.40103843666668</v>
      </c>
      <c r="J33" s="9">
        <f t="shared" si="2"/>
        <v>0.39678724525393094</v>
      </c>
      <c r="K33" s="9">
        <f t="shared" si="3"/>
        <v>111.51561111111111</v>
      </c>
      <c r="L33" s="9">
        <f t="shared" si="4"/>
        <v>1.1151561111111112</v>
      </c>
      <c r="M33" s="1" t="s">
        <v>73</v>
      </c>
      <c r="O33" s="9">
        <f t="shared" si="19"/>
        <v>2.7676325036510341</v>
      </c>
      <c r="P33" s="9">
        <f t="shared" si="5"/>
        <v>1.0981612769989337</v>
      </c>
      <c r="Q33" s="13">
        <f t="shared" si="6"/>
        <v>0.13177935323987205</v>
      </c>
      <c r="R33" s="9">
        <f t="shared" si="7"/>
        <v>0.13381873333333336</v>
      </c>
      <c r="S33" s="14">
        <f t="shared" si="8"/>
        <v>0.98476013004560925</v>
      </c>
      <c r="T33" s="2">
        <v>0.01</v>
      </c>
      <c r="U33" s="15">
        <f t="shared" si="9"/>
        <v>9.8476013004560933E-3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4.2847601300456097E-2</v>
      </c>
      <c r="AR33" s="9">
        <f t="shared" si="15"/>
        <v>111.51561111111111</v>
      </c>
      <c r="AS33" s="1">
        <f t="shared" si="16"/>
        <v>0.12</v>
      </c>
      <c r="AT33" s="1">
        <f t="shared" si="20"/>
        <v>6.2325000000000008</v>
      </c>
      <c r="AU33" s="1">
        <f t="shared" si="17"/>
        <v>23943.107686857275</v>
      </c>
    </row>
    <row r="34" spans="1:48" x14ac:dyDescent="0.15">
      <c r="C34" s="7">
        <v>7</v>
      </c>
      <c r="D34" s="8">
        <v>30.078259620000001</v>
      </c>
      <c r="E34" s="10">
        <f t="shared" si="18"/>
        <v>26.2510384366667</v>
      </c>
      <c r="F34" s="7" t="s">
        <v>73</v>
      </c>
      <c r="G34" s="1">
        <v>8</v>
      </c>
      <c r="H34" s="9">
        <f t="shared" si="0"/>
        <v>30.078259620000001</v>
      </c>
      <c r="I34" s="9">
        <f t="shared" si="1"/>
        <v>303.22825961999996</v>
      </c>
      <c r="J34" s="9">
        <f t="shared" si="2"/>
        <v>0.59816428387310194</v>
      </c>
      <c r="K34" s="9">
        <f t="shared" si="3"/>
        <v>111.51561111111111</v>
      </c>
      <c r="L34" s="9">
        <f t="shared" si="4"/>
        <v>1.1151561111111112</v>
      </c>
      <c r="M34" s="1" t="s">
        <v>73</v>
      </c>
      <c r="O34" s="9">
        <f t="shared" si="19"/>
        <v>2.7846273377632116</v>
      </c>
      <c r="P34" s="9">
        <f t="shared" si="5"/>
        <v>1.6656646173465939</v>
      </c>
      <c r="Q34" s="13">
        <f t="shared" si="6"/>
        <v>0.19987975408159125</v>
      </c>
      <c r="R34" s="9">
        <f t="shared" si="7"/>
        <v>0.13381873333333336</v>
      </c>
      <c r="S34" s="14">
        <f t="shared" si="8"/>
        <v>1.4936604846176835</v>
      </c>
      <c r="T34" s="2">
        <v>0.01</v>
      </c>
      <c r="U34" s="15">
        <f t="shared" si="9"/>
        <v>1.4936604846176836E-2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4.7936604846176838E-2</v>
      </c>
      <c r="AR34" s="9">
        <f t="shared" si="15"/>
        <v>111.51561111111111</v>
      </c>
      <c r="AS34" s="1">
        <f t="shared" si="16"/>
        <v>0.12</v>
      </c>
      <c r="AT34" s="1">
        <f t="shared" si="20"/>
        <v>6.2325000000000008</v>
      </c>
      <c r="AU34" s="1">
        <f t="shared" si="17"/>
        <v>26786.827200105574</v>
      </c>
    </row>
    <row r="35" spans="1:48" x14ac:dyDescent="0.15">
      <c r="C35" s="7">
        <v>8</v>
      </c>
      <c r="D35" s="8">
        <v>29.0149977245161</v>
      </c>
      <c r="E35" s="10">
        <f t="shared" si="18"/>
        <v>30.078259620000001</v>
      </c>
      <c r="F35" s="7" t="s">
        <v>73</v>
      </c>
      <c r="G35" s="1">
        <v>9</v>
      </c>
      <c r="H35" s="9">
        <f t="shared" si="0"/>
        <v>29.0149977245161</v>
      </c>
      <c r="I35" s="9">
        <f t="shared" si="1"/>
        <v>302.16499772451607</v>
      </c>
      <c r="J35" s="9">
        <f t="shared" si="2"/>
        <v>0.53425586482561582</v>
      </c>
      <c r="K35" s="9">
        <f t="shared" si="3"/>
        <v>111.51561111111111</v>
      </c>
      <c r="L35" s="9">
        <f t="shared" si="4"/>
        <v>1.1151561111111112</v>
      </c>
      <c r="M35" s="1" t="s">
        <v>73</v>
      </c>
      <c r="O35" s="9">
        <f t="shared" si="19"/>
        <v>2.2341188315277289</v>
      </c>
      <c r="P35" s="9">
        <f t="shared" si="5"/>
        <v>1.1935910884610412</v>
      </c>
      <c r="Q35" s="13">
        <f t="shared" si="6"/>
        <v>0.14323093061532494</v>
      </c>
      <c r="R35" s="9">
        <f t="shared" si="7"/>
        <v>0.13381873333333336</v>
      </c>
      <c r="S35" s="14">
        <f t="shared" si="8"/>
        <v>1.0703354235056646</v>
      </c>
      <c r="T35" s="2">
        <v>0.01</v>
      </c>
      <c r="U35" s="15">
        <f t="shared" si="9"/>
        <v>1.0703354235056646E-2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4.3703354235056648E-2</v>
      </c>
      <c r="AR35" s="9">
        <f t="shared" si="15"/>
        <v>111.51561111111111</v>
      </c>
      <c r="AS35" s="1">
        <f t="shared" si="16"/>
        <v>0.12</v>
      </c>
      <c r="AT35" s="1">
        <f t="shared" si="20"/>
        <v>6.2325000000000008</v>
      </c>
      <c r="AU35" s="1">
        <f t="shared" si="17"/>
        <v>24421.299792007088</v>
      </c>
    </row>
    <row r="36" spans="1:48" x14ac:dyDescent="0.15">
      <c r="C36" s="7">
        <v>9</v>
      </c>
      <c r="D36" s="8">
        <v>22.833799379999999</v>
      </c>
      <c r="E36" s="10">
        <f t="shared" si="18"/>
        <v>29.0149977245161</v>
      </c>
      <c r="F36" s="7" t="s">
        <v>73</v>
      </c>
      <c r="G36" s="1">
        <v>10</v>
      </c>
      <c r="H36" s="9">
        <f t="shared" si="0"/>
        <v>22.833799379999999</v>
      </c>
      <c r="I36" s="9">
        <f t="shared" si="1"/>
        <v>295.98379937999999</v>
      </c>
      <c r="J36" s="9">
        <f t="shared" si="2"/>
        <v>0.27258074021437834</v>
      </c>
      <c r="K36" s="9">
        <f t="shared" si="3"/>
        <v>111.51561111111111</v>
      </c>
      <c r="L36" s="9">
        <f t="shared" si="4"/>
        <v>1.1151561111111112</v>
      </c>
      <c r="M36" s="1" t="s">
        <v>73</v>
      </c>
      <c r="O36" s="9">
        <f t="shared" si="19"/>
        <v>2.155683854177799</v>
      </c>
      <c r="P36" s="9">
        <f t="shared" si="5"/>
        <v>0.58759790063996842</v>
      </c>
      <c r="Q36" s="13">
        <f t="shared" si="6"/>
        <v>7.0511748076796207E-2</v>
      </c>
      <c r="R36" s="9">
        <f t="shared" si="7"/>
        <v>0.13381873333333336</v>
      </c>
      <c r="S36" s="14">
        <f t="shared" si="8"/>
        <v>0.52691985882990122</v>
      </c>
      <c r="T36" s="2">
        <v>0.01</v>
      </c>
      <c r="U36" s="15">
        <f t="shared" si="9"/>
        <v>5.269198588299012E-3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3.4719198588299006E-2</v>
      </c>
      <c r="AR36" s="9">
        <f t="shared" si="15"/>
        <v>111.51561111111111</v>
      </c>
      <c r="AS36" s="1">
        <f t="shared" si="16"/>
        <v>0.12</v>
      </c>
      <c r="AT36" s="1">
        <f t="shared" si="20"/>
        <v>6.2325000000000008</v>
      </c>
      <c r="AU36" s="1">
        <f t="shared" si="17"/>
        <v>19400.981277152088</v>
      </c>
    </row>
    <row r="37" spans="1:48" x14ac:dyDescent="0.15">
      <c r="C37" s="7">
        <v>10</v>
      </c>
      <c r="D37" s="8">
        <v>18.801052012580602</v>
      </c>
      <c r="E37" s="10">
        <f t="shared" si="18"/>
        <v>22.833799379999999</v>
      </c>
      <c r="F37" s="7" t="s">
        <v>73</v>
      </c>
      <c r="G37" s="1">
        <v>11</v>
      </c>
      <c r="H37" s="9">
        <f t="shared" si="0"/>
        <v>18.801052012580602</v>
      </c>
      <c r="I37" s="9">
        <f t="shared" si="1"/>
        <v>291.95105201258059</v>
      </c>
      <c r="J37" s="9">
        <f t="shared" si="2"/>
        <v>0.17304200520497451</v>
      </c>
      <c r="K37" s="9">
        <f t="shared" si="3"/>
        <v>111.51561111111111</v>
      </c>
      <c r="L37" s="9">
        <f t="shared" si="4"/>
        <v>1.1151561111111112</v>
      </c>
      <c r="M37" s="1" t="s">
        <v>75</v>
      </c>
      <c r="N37" s="9">
        <f>(O36-P36)*C22/100</f>
        <v>1.4896816558609389</v>
      </c>
      <c r="O37" s="9">
        <f t="shared" si="19"/>
        <v>1.1935604087880027</v>
      </c>
      <c r="P37" s="9">
        <f t="shared" si="5"/>
        <v>0.20653608646994506</v>
      </c>
      <c r="Q37" s="13">
        <f t="shared" si="6"/>
        <v>2.4784330376393406E-2</v>
      </c>
      <c r="R37" s="9">
        <f t="shared" si="7"/>
        <v>0.13381873333333336</v>
      </c>
      <c r="S37" s="14">
        <f t="shared" si="8"/>
        <v>0.18520822727156838</v>
      </c>
      <c r="T37" s="2">
        <v>0.01</v>
      </c>
      <c r="U37" s="15">
        <f t="shared" si="9"/>
        <v>1.8520822727156839E-3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3.1302082272715678E-2</v>
      </c>
      <c r="AR37" s="9">
        <f t="shared" si="15"/>
        <v>111.51561111111111</v>
      </c>
      <c r="AS37" s="1">
        <f t="shared" si="16"/>
        <v>0.12</v>
      </c>
      <c r="AT37" s="1">
        <f t="shared" si="20"/>
        <v>6.2325000000000008</v>
      </c>
      <c r="AU37" s="1">
        <f t="shared" si="17"/>
        <v>17491.507200673092</v>
      </c>
    </row>
    <row r="38" spans="1:48" x14ac:dyDescent="0.15">
      <c r="C38" s="7">
        <v>11</v>
      </c>
      <c r="D38" s="8">
        <v>13.496842824433299</v>
      </c>
      <c r="E38" s="10">
        <f t="shared" si="18"/>
        <v>18.801052012580602</v>
      </c>
      <c r="F38" s="7" t="s">
        <v>75</v>
      </c>
      <c r="G38" s="1">
        <v>12</v>
      </c>
      <c r="H38" s="9">
        <f t="shared" si="0"/>
        <v>13.496842824433299</v>
      </c>
      <c r="I38" s="9">
        <f t="shared" si="1"/>
        <v>286.64684282443329</v>
      </c>
      <c r="J38" s="9">
        <f t="shared" si="2"/>
        <v>9.3354190359722922E-2</v>
      </c>
      <c r="K38" s="9">
        <f t="shared" si="3"/>
        <v>111.51561111111111</v>
      </c>
      <c r="L38" s="9">
        <f t="shared" si="4"/>
        <v>1.1151561111111112</v>
      </c>
      <c r="M38" s="1" t="s">
        <v>73</v>
      </c>
      <c r="O38" s="9">
        <f t="shared" si="19"/>
        <v>2.1021804334291687</v>
      </c>
      <c r="P38" s="9">
        <f t="shared" si="5"/>
        <v>0.19624735235283144</v>
      </c>
      <c r="Q38" s="13">
        <f t="shared" si="6"/>
        <v>2.3549682282339772E-2</v>
      </c>
      <c r="R38" s="9">
        <f t="shared" si="7"/>
        <v>0.13381873333333336</v>
      </c>
      <c r="S38" s="14">
        <f t="shared" si="8"/>
        <v>0.17598195481105861</v>
      </c>
      <c r="T38" s="2">
        <v>0.01</v>
      </c>
      <c r="U38" s="15">
        <f t="shared" si="9"/>
        <v>1.7598195481105861E-3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1.4999999999999999E-2</v>
      </c>
      <c r="AO38" s="2">
        <v>0.38</v>
      </c>
      <c r="AP38" s="2">
        <f t="shared" si="13"/>
        <v>5.7000000000000002E-3</v>
      </c>
      <c r="AQ38" s="1">
        <f t="shared" si="14"/>
        <v>2.5559819548110586E-2</v>
      </c>
      <c r="AR38" s="9">
        <f t="shared" si="15"/>
        <v>111.51561111111111</v>
      </c>
      <c r="AS38" s="1">
        <f t="shared" si="16"/>
        <v>0.12</v>
      </c>
      <c r="AT38" s="1">
        <f t="shared" si="20"/>
        <v>6.2325000000000008</v>
      </c>
      <c r="AU38" s="1">
        <f t="shared" si="17"/>
        <v>14282.748469528377</v>
      </c>
      <c r="AV38" s="1">
        <f>SUM(AU27:AU38)</f>
        <v>225849.21617091019</v>
      </c>
    </row>
    <row r="39" spans="1:48" x14ac:dyDescent="0.15">
      <c r="C39" s="7">
        <v>12</v>
      </c>
      <c r="D39" s="8">
        <v>7.3084720261612901</v>
      </c>
      <c r="E39" s="10">
        <f t="shared" si="18"/>
        <v>13.496842824433299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5.5682536074193498</v>
      </c>
      <c r="E42" s="7"/>
      <c r="F42" s="7"/>
      <c r="G42" s="1">
        <v>1</v>
      </c>
      <c r="H42" s="9">
        <f t="shared" ref="H42:H53" si="21">E43</f>
        <v>5.5682536074193498</v>
      </c>
      <c r="I42" s="9">
        <f t="shared" ref="I42:I53" si="22">H42+273.15</f>
        <v>278.71825360741934</v>
      </c>
      <c r="J42" s="9">
        <f t="shared" ref="J42:J53" si="23">EXP(($C$16*(I42-$C$14))/($C$17*I42*$C$14))</f>
        <v>3.5521189230733018E-2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2.7383654790359901E-3</v>
      </c>
      <c r="Q42" s="13">
        <f t="shared" ref="Q42:Q53" si="27">P42*$B$44</f>
        <v>3.5598751227467872E-4</v>
      </c>
      <c r="R42" s="9">
        <f t="shared" ref="R42:R53" si="28">L42*$B$44</f>
        <v>1.0021835416666666E-2</v>
      </c>
      <c r="S42" s="14">
        <f t="shared" ref="S42:S53" si="29">Q42/R42</f>
        <v>3.5521189230733018E-2</v>
      </c>
      <c r="T42" s="2">
        <v>0.01</v>
      </c>
      <c r="U42" s="15">
        <f t="shared" ref="U42:U53" si="30">S42*T42</f>
        <v>3.5521189230733021E-4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1.515521189230733E-2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>$E$5/12</f>
        <v>10.099315068493167</v>
      </c>
      <c r="AU42" s="1">
        <f t="shared" ref="AU42:AU53" si="36">AT42*10000*AS42*0.67*AR42*AQ42</f>
        <v>1027.7228271205558</v>
      </c>
    </row>
    <row r="43" spans="1:48" x14ac:dyDescent="0.15">
      <c r="A43" s="1" t="s">
        <v>74</v>
      </c>
      <c r="B43" s="1">
        <v>1</v>
      </c>
      <c r="C43" s="7">
        <v>1</v>
      </c>
      <c r="D43" s="8">
        <v>5.80271958548387</v>
      </c>
      <c r="E43" s="10">
        <f t="shared" ref="E43:E54" si="37">D42</f>
        <v>5.5682536074193498</v>
      </c>
      <c r="F43" s="7" t="s">
        <v>73</v>
      </c>
      <c r="G43" s="1">
        <v>2</v>
      </c>
      <c r="H43" s="9">
        <f t="shared" si="21"/>
        <v>5.80271958548387</v>
      </c>
      <c r="I43" s="9">
        <f t="shared" si="22"/>
        <v>278.95271958548386</v>
      </c>
      <c r="J43" s="9">
        <f t="shared" si="23"/>
        <v>3.6579659752272967E-2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0.15144371785429733</v>
      </c>
      <c r="P43" s="9">
        <f t="shared" si="26"/>
        <v>5.5397596707294234E-3</v>
      </c>
      <c r="Q43" s="13">
        <f t="shared" si="27"/>
        <v>7.2016875719482505E-4</v>
      </c>
      <c r="R43" s="9">
        <f t="shared" si="28"/>
        <v>1.0021835416666666E-2</v>
      </c>
      <c r="S43" s="14">
        <f t="shared" si="29"/>
        <v>7.1859966488489621E-2</v>
      </c>
      <c r="T43" s="2">
        <v>0.01</v>
      </c>
      <c r="U43" s="15">
        <f t="shared" si="30"/>
        <v>7.1859966488489627E-4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1.5518599664884896E-2</v>
      </c>
      <c r="AR43" s="9">
        <f t="shared" si="34"/>
        <v>7.7091041666666671</v>
      </c>
      <c r="AS43" s="1">
        <f t="shared" si="35"/>
        <v>0.13</v>
      </c>
      <c r="AT43" s="1">
        <f t="shared" ref="AT43:AT53" si="39">$E$5/12</f>
        <v>10.099315068493167</v>
      </c>
      <c r="AU43" s="1">
        <f t="shared" si="36"/>
        <v>1052.3653007216028</v>
      </c>
    </row>
    <row r="44" spans="1:48" x14ac:dyDescent="0.15">
      <c r="A44" s="1" t="s">
        <v>37</v>
      </c>
      <c r="B44" s="1">
        <f>I5</f>
        <v>0.13</v>
      </c>
      <c r="C44" s="7">
        <v>2</v>
      </c>
      <c r="D44" s="8">
        <v>7.7377009584285696</v>
      </c>
      <c r="E44" s="10">
        <f t="shared" si="37"/>
        <v>5.80271958548387</v>
      </c>
      <c r="F44" s="7" t="s">
        <v>73</v>
      </c>
      <c r="G44" s="1">
        <v>3</v>
      </c>
      <c r="H44" s="9">
        <f t="shared" si="21"/>
        <v>7.7377009584285696</v>
      </c>
      <c r="I44" s="9">
        <f t="shared" si="22"/>
        <v>280.88770095842852</v>
      </c>
      <c r="J44" s="9">
        <f t="shared" si="23"/>
        <v>4.6522906509616151E-2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0.22299499985023458</v>
      </c>
      <c r="P44" s="9">
        <f t="shared" si="26"/>
        <v>1.0374375530144331E-2</v>
      </c>
      <c r="Q44" s="13">
        <f t="shared" si="27"/>
        <v>1.348668818918763E-3</v>
      </c>
      <c r="R44" s="9">
        <f t="shared" si="28"/>
        <v>1.0021835416666666E-2</v>
      </c>
      <c r="S44" s="14">
        <f t="shared" si="29"/>
        <v>0.13457303606042853</v>
      </c>
      <c r="T44" s="2">
        <v>0.01</v>
      </c>
      <c r="U44" s="15">
        <f t="shared" si="30"/>
        <v>1.3457303606042854E-3</v>
      </c>
      <c r="V44" s="14"/>
      <c r="W44" s="2"/>
      <c r="X44" s="15"/>
      <c r="Y44" s="2">
        <v>0.04</v>
      </c>
      <c r="Z44" s="2">
        <v>0.49</v>
      </c>
      <c r="AA44" s="2">
        <f t="shared" si="31"/>
        <v>1.9599999999999999E-2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1.4999999999999999E-2</v>
      </c>
      <c r="AO44" s="2">
        <v>0.5</v>
      </c>
      <c r="AP44" s="2">
        <f t="shared" si="32"/>
        <v>7.4999999999999997E-3</v>
      </c>
      <c r="AQ44" s="1">
        <f t="shared" si="33"/>
        <v>2.8445730360604285E-2</v>
      </c>
      <c r="AR44" s="9">
        <f t="shared" si="34"/>
        <v>7.7091041666666671</v>
      </c>
      <c r="AS44" s="1">
        <f t="shared" si="35"/>
        <v>0.13</v>
      </c>
      <c r="AT44" s="1">
        <f t="shared" si="39"/>
        <v>10.099315068493167</v>
      </c>
      <c r="AU44" s="1">
        <f t="shared" si="36"/>
        <v>1928.9948984842886</v>
      </c>
    </row>
    <row r="45" spans="1:48" x14ac:dyDescent="0.15">
      <c r="C45" s="7">
        <v>3</v>
      </c>
      <c r="D45" s="8">
        <v>14.4307925154516</v>
      </c>
      <c r="E45" s="10">
        <f t="shared" si="37"/>
        <v>7.7377009584285696</v>
      </c>
      <c r="F45" s="7" t="s">
        <v>73</v>
      </c>
      <c r="G45" s="1">
        <v>4</v>
      </c>
      <c r="H45" s="9">
        <f t="shared" si="21"/>
        <v>14.4307925154516</v>
      </c>
      <c r="I45" s="9">
        <f t="shared" si="22"/>
        <v>287.58079251545155</v>
      </c>
      <c r="J45" s="9">
        <f t="shared" si="23"/>
        <v>0.10424200404906379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0.28971166598675691</v>
      </c>
      <c r="P45" s="9">
        <f t="shared" si="26"/>
        <v>3.020012465885253E-2</v>
      </c>
      <c r="Q45" s="13">
        <f t="shared" si="27"/>
        <v>3.9260162056508289E-3</v>
      </c>
      <c r="R45" s="9">
        <f t="shared" si="28"/>
        <v>1.0021835416666666E-2</v>
      </c>
      <c r="S45" s="14">
        <f t="shared" si="29"/>
        <v>0.39174622635707279</v>
      </c>
      <c r="T45" s="2">
        <v>0.01</v>
      </c>
      <c r="U45" s="15">
        <f t="shared" si="30"/>
        <v>3.9174622635707278E-3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3.1017462263570727E-2</v>
      </c>
      <c r="AR45" s="9">
        <f t="shared" si="34"/>
        <v>7.7091041666666671</v>
      </c>
      <c r="AS45" s="1">
        <f t="shared" si="35"/>
        <v>0.13</v>
      </c>
      <c r="AT45" s="1">
        <f t="shared" si="39"/>
        <v>10.099315068493167</v>
      </c>
      <c r="AU45" s="1">
        <f t="shared" si="36"/>
        <v>2103.3921685913715</v>
      </c>
    </row>
    <row r="46" spans="1:48" x14ac:dyDescent="0.15">
      <c r="C46" s="7">
        <v>4</v>
      </c>
      <c r="D46" s="8">
        <v>17.009067363733301</v>
      </c>
      <c r="E46" s="10">
        <f t="shared" si="37"/>
        <v>14.4307925154516</v>
      </c>
      <c r="F46" s="7" t="s">
        <v>73</v>
      </c>
      <c r="G46" s="1">
        <v>5</v>
      </c>
      <c r="H46" s="9">
        <f t="shared" si="21"/>
        <v>17.009067363733301</v>
      </c>
      <c r="I46" s="9">
        <f t="shared" si="22"/>
        <v>290.1590673637333</v>
      </c>
      <c r="J46" s="9">
        <f t="shared" si="23"/>
        <v>0.14083153969803108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0.24653596426150914</v>
      </c>
      <c r="O46" s="9">
        <f t="shared" si="38"/>
        <v>9.0066618733061932E-2</v>
      </c>
      <c r="P46" s="9">
        <f t="shared" si="26"/>
        <v>1.2684220591572641E-2</v>
      </c>
      <c r="Q46" s="13">
        <f t="shared" si="27"/>
        <v>1.6489486769044434E-3</v>
      </c>
      <c r="R46" s="9">
        <f t="shared" si="28"/>
        <v>1.0021835416666666E-2</v>
      </c>
      <c r="S46" s="14">
        <f t="shared" si="29"/>
        <v>0.16453559735796336</v>
      </c>
      <c r="T46" s="2">
        <v>0.01</v>
      </c>
      <c r="U46" s="15">
        <f t="shared" si="30"/>
        <v>1.6453559735796336E-3</v>
      </c>
      <c r="V46" s="14"/>
      <c r="W46" s="2"/>
      <c r="X46" s="15"/>
      <c r="Y46" s="2">
        <v>0.05</v>
      </c>
      <c r="Z46" s="2">
        <v>0.49</v>
      </c>
      <c r="AA46" s="2">
        <f t="shared" si="31"/>
        <v>2.4500000000000001E-2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0.02</v>
      </c>
      <c r="AO46" s="2">
        <v>0.5</v>
      </c>
      <c r="AP46" s="2">
        <f t="shared" si="32"/>
        <v>0.01</v>
      </c>
      <c r="AQ46" s="1">
        <f t="shared" si="33"/>
        <v>3.6145355973579638E-2</v>
      </c>
      <c r="AR46" s="9">
        <f t="shared" si="34"/>
        <v>7.7091041666666671</v>
      </c>
      <c r="AS46" s="1">
        <f t="shared" si="35"/>
        <v>0.13</v>
      </c>
      <c r="AT46" s="1">
        <f t="shared" si="39"/>
        <v>10.099315068493167</v>
      </c>
      <c r="AU46" s="1">
        <f t="shared" si="36"/>
        <v>2451.1308513806971</v>
      </c>
    </row>
    <row r="47" spans="1:48" x14ac:dyDescent="0.15">
      <c r="C47" s="7">
        <v>5</v>
      </c>
      <c r="D47" s="8">
        <v>22.425812308709698</v>
      </c>
      <c r="E47" s="10">
        <f t="shared" si="37"/>
        <v>17.009067363733301</v>
      </c>
      <c r="F47" s="7" t="s">
        <v>75</v>
      </c>
      <c r="G47" s="1">
        <v>6</v>
      </c>
      <c r="H47" s="9">
        <f t="shared" si="21"/>
        <v>22.425812308709698</v>
      </c>
      <c r="I47" s="9">
        <f t="shared" si="22"/>
        <v>295.57581230870966</v>
      </c>
      <c r="J47" s="9">
        <f t="shared" si="23"/>
        <v>0.26048039538654455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0.15447343980815595</v>
      </c>
      <c r="P47" s="9">
        <f t="shared" si="26"/>
        <v>4.0237302677948054E-2</v>
      </c>
      <c r="Q47" s="13">
        <f t="shared" si="27"/>
        <v>5.2308493481332471E-3</v>
      </c>
      <c r="R47" s="9">
        <f t="shared" si="28"/>
        <v>1.0021835416666666E-2</v>
      </c>
      <c r="S47" s="14">
        <f t="shared" si="29"/>
        <v>0.52194524562179101</v>
      </c>
      <c r="T47" s="2">
        <v>0.01</v>
      </c>
      <c r="U47" s="15">
        <f t="shared" si="30"/>
        <v>5.2194524562179101E-3</v>
      </c>
      <c r="V47" s="14"/>
      <c r="W47" s="2"/>
      <c r="X47" s="15"/>
      <c r="Y47" s="2">
        <v>0.05</v>
      </c>
      <c r="Z47" s="2">
        <v>0.49</v>
      </c>
      <c r="AA47" s="2">
        <f t="shared" si="31"/>
        <v>2.4500000000000001E-2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0.02</v>
      </c>
      <c r="AO47" s="2">
        <v>0.5</v>
      </c>
      <c r="AP47" s="2">
        <f t="shared" si="32"/>
        <v>0.01</v>
      </c>
      <c r="AQ47" s="1">
        <f t="shared" si="33"/>
        <v>3.9719452456217913E-2</v>
      </c>
      <c r="AR47" s="9">
        <f t="shared" si="34"/>
        <v>7.7091041666666671</v>
      </c>
      <c r="AS47" s="1">
        <f t="shared" si="35"/>
        <v>0.13</v>
      </c>
      <c r="AT47" s="1">
        <f t="shared" si="39"/>
        <v>10.099315068493167</v>
      </c>
      <c r="AU47" s="1">
        <f t="shared" si="36"/>
        <v>2693.5016323133691</v>
      </c>
    </row>
    <row r="48" spans="1:48" x14ac:dyDescent="0.15">
      <c r="C48" s="7">
        <v>6</v>
      </c>
      <c r="D48" s="8">
        <v>26.2510384366667</v>
      </c>
      <c r="E48" s="10">
        <f t="shared" si="37"/>
        <v>22.425812308709698</v>
      </c>
      <c r="F48" s="7" t="s">
        <v>73</v>
      </c>
      <c r="G48" s="1">
        <v>7</v>
      </c>
      <c r="H48" s="9">
        <f t="shared" si="21"/>
        <v>26.2510384366667</v>
      </c>
      <c r="I48" s="9">
        <f t="shared" si="22"/>
        <v>299.40103843666668</v>
      </c>
      <c r="J48" s="9">
        <f t="shared" si="23"/>
        <v>0.39678724525393094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0.19132717879687455</v>
      </c>
      <c r="P48" s="9">
        <f t="shared" si="26"/>
        <v>7.5916184217018165E-2</v>
      </c>
      <c r="Q48" s="13">
        <f t="shared" si="27"/>
        <v>9.8691039482123617E-3</v>
      </c>
      <c r="R48" s="9">
        <f t="shared" si="28"/>
        <v>1.0021835416666666E-2</v>
      </c>
      <c r="S48" s="14">
        <f t="shared" si="29"/>
        <v>0.98476013004560958</v>
      </c>
      <c r="T48" s="2">
        <v>0.01</v>
      </c>
      <c r="U48" s="15">
        <f t="shared" si="30"/>
        <v>9.8476013004560967E-3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4.4347601300456098E-2</v>
      </c>
      <c r="AR48" s="9">
        <f t="shared" si="34"/>
        <v>7.7091041666666671</v>
      </c>
      <c r="AS48" s="1">
        <f t="shared" si="35"/>
        <v>0.13</v>
      </c>
      <c r="AT48" s="1">
        <f t="shared" si="39"/>
        <v>10.099315068493167</v>
      </c>
      <c r="AU48" s="1">
        <f t="shared" si="36"/>
        <v>3007.3510359597503</v>
      </c>
    </row>
    <row r="49" spans="1:78" x14ac:dyDescent="0.15">
      <c r="C49" s="7">
        <v>7</v>
      </c>
      <c r="D49" s="8">
        <v>30.078259620000001</v>
      </c>
      <c r="E49" s="10">
        <f t="shared" si="37"/>
        <v>26.2510384366667</v>
      </c>
      <c r="F49" s="7" t="s">
        <v>73</v>
      </c>
      <c r="G49" s="1">
        <v>8</v>
      </c>
      <c r="H49" s="9">
        <f t="shared" si="21"/>
        <v>30.078259620000001</v>
      </c>
      <c r="I49" s="9">
        <f t="shared" si="22"/>
        <v>303.22825961999996</v>
      </c>
      <c r="J49" s="9">
        <f t="shared" si="23"/>
        <v>0.59816428387310194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0.19250203624652307</v>
      </c>
      <c r="P49" s="9">
        <f t="shared" si="26"/>
        <v>0.11514784265551538</v>
      </c>
      <c r="Q49" s="13">
        <f t="shared" si="27"/>
        <v>1.4969219545216999E-2</v>
      </c>
      <c r="R49" s="9">
        <f t="shared" si="28"/>
        <v>1.0021835416666666E-2</v>
      </c>
      <c r="S49" s="14">
        <f t="shared" si="29"/>
        <v>1.4936604846176837</v>
      </c>
      <c r="T49" s="2">
        <v>0.01</v>
      </c>
      <c r="U49" s="15">
        <f t="shared" si="30"/>
        <v>1.4936604846176838E-2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4.9436604846176839E-2</v>
      </c>
      <c r="AR49" s="9">
        <f t="shared" si="34"/>
        <v>7.7091041666666671</v>
      </c>
      <c r="AS49" s="1">
        <f t="shared" si="35"/>
        <v>0.13</v>
      </c>
      <c r="AT49" s="1">
        <f t="shared" si="39"/>
        <v>10.099315068493167</v>
      </c>
      <c r="AU49" s="1">
        <f t="shared" si="36"/>
        <v>3352.4524537689863</v>
      </c>
    </row>
    <row r="50" spans="1:78" x14ac:dyDescent="0.15">
      <c r="C50" s="7">
        <v>8</v>
      </c>
      <c r="D50" s="8">
        <v>29.0149977245161</v>
      </c>
      <c r="E50" s="10">
        <f t="shared" si="37"/>
        <v>30.078259620000001</v>
      </c>
      <c r="F50" s="7" t="s">
        <v>73</v>
      </c>
      <c r="G50" s="1">
        <v>9</v>
      </c>
      <c r="H50" s="9">
        <f t="shared" si="21"/>
        <v>29.0149977245161</v>
      </c>
      <c r="I50" s="9">
        <f t="shared" si="22"/>
        <v>302.16499772451607</v>
      </c>
      <c r="J50" s="9">
        <f t="shared" si="23"/>
        <v>0.53425586482561582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0.1544452352576744</v>
      </c>
      <c r="P50" s="9">
        <f t="shared" si="26"/>
        <v>8.2513272730784529E-2</v>
      </c>
      <c r="Q50" s="13">
        <f t="shared" si="27"/>
        <v>1.0726725455001989E-2</v>
      </c>
      <c r="R50" s="9">
        <f t="shared" si="28"/>
        <v>1.0021835416666666E-2</v>
      </c>
      <c r="S50" s="14">
        <f t="shared" si="29"/>
        <v>1.070335423505665</v>
      </c>
      <c r="T50" s="2">
        <v>0.01</v>
      </c>
      <c r="U50" s="15">
        <f t="shared" si="30"/>
        <v>1.0703354235056651E-2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4.5203354235056656E-2</v>
      </c>
      <c r="AR50" s="9">
        <f t="shared" si="34"/>
        <v>7.7091041666666671</v>
      </c>
      <c r="AS50" s="1">
        <f t="shared" si="35"/>
        <v>0.13</v>
      </c>
      <c r="AT50" s="1">
        <f t="shared" si="39"/>
        <v>10.099315068493167</v>
      </c>
      <c r="AU50" s="1">
        <f t="shared" si="36"/>
        <v>3065.3823476638654</v>
      </c>
    </row>
    <row r="51" spans="1:78" x14ac:dyDescent="0.15">
      <c r="C51" s="7">
        <v>9</v>
      </c>
      <c r="D51" s="8">
        <v>22.833799379999999</v>
      </c>
      <c r="E51" s="10">
        <f t="shared" si="37"/>
        <v>29.0149977245161</v>
      </c>
      <c r="F51" s="7" t="s">
        <v>73</v>
      </c>
      <c r="G51" s="1">
        <v>10</v>
      </c>
      <c r="H51" s="9">
        <f t="shared" si="21"/>
        <v>22.833799379999999</v>
      </c>
      <c r="I51" s="9">
        <f t="shared" si="22"/>
        <v>295.98379937999999</v>
      </c>
      <c r="J51" s="9">
        <f t="shared" si="23"/>
        <v>0.27258074021437834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0.14902300419355652</v>
      </c>
      <c r="P51" s="9">
        <f t="shared" si="26"/>
        <v>4.0620800792050042E-2</v>
      </c>
      <c r="Q51" s="13">
        <f t="shared" si="27"/>
        <v>5.2807041029665058E-3</v>
      </c>
      <c r="R51" s="9">
        <f t="shared" si="28"/>
        <v>1.0021835416666666E-2</v>
      </c>
      <c r="S51" s="14">
        <f t="shared" si="29"/>
        <v>0.52691985882990144</v>
      </c>
      <c r="T51" s="2">
        <v>0.01</v>
      </c>
      <c r="U51" s="15">
        <f t="shared" si="30"/>
        <v>5.2691985882990146E-3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3.2369198588299015E-2</v>
      </c>
      <c r="AR51" s="9">
        <f t="shared" si="34"/>
        <v>7.7091041666666671</v>
      </c>
      <c r="AS51" s="1">
        <f t="shared" si="35"/>
        <v>0.13</v>
      </c>
      <c r="AT51" s="1">
        <f t="shared" si="39"/>
        <v>10.099315068493167</v>
      </c>
      <c r="AU51" s="1">
        <f t="shared" si="36"/>
        <v>2195.057681884291</v>
      </c>
    </row>
    <row r="52" spans="1:78" x14ac:dyDescent="0.15">
      <c r="C52" s="7">
        <v>10</v>
      </c>
      <c r="D52" s="8">
        <v>18.801052012580602</v>
      </c>
      <c r="E52" s="10">
        <f t="shared" si="37"/>
        <v>22.833799379999999</v>
      </c>
      <c r="F52" s="7" t="s">
        <v>73</v>
      </c>
      <c r="G52" s="1">
        <v>11</v>
      </c>
      <c r="H52" s="9">
        <f t="shared" si="21"/>
        <v>18.801052012580602</v>
      </c>
      <c r="I52" s="9">
        <f t="shared" si="22"/>
        <v>291.95105201258059</v>
      </c>
      <c r="J52" s="9">
        <f t="shared" si="23"/>
        <v>0.17304200520497451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0.10298209323143113</v>
      </c>
      <c r="O52" s="9">
        <f t="shared" si="38"/>
        <v>8.2511151836742E-2</v>
      </c>
      <c r="P52" s="9">
        <f t="shared" si="26"/>
        <v>1.4277895165601951E-2</v>
      </c>
      <c r="Q52" s="13">
        <f t="shared" si="27"/>
        <v>1.8561263715282537E-3</v>
      </c>
      <c r="R52" s="9">
        <f t="shared" si="28"/>
        <v>1.0021835416666666E-2</v>
      </c>
      <c r="S52" s="14">
        <f t="shared" si="29"/>
        <v>0.18520822727156844</v>
      </c>
      <c r="T52" s="2">
        <v>0.01</v>
      </c>
      <c r="U52" s="15">
        <f t="shared" si="30"/>
        <v>1.8520822727156844E-3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2.8952082272715684E-2</v>
      </c>
      <c r="AR52" s="9">
        <f t="shared" si="34"/>
        <v>7.7091041666666671</v>
      </c>
      <c r="AS52" s="1">
        <f t="shared" si="35"/>
        <v>0.13</v>
      </c>
      <c r="AT52" s="1">
        <f t="shared" si="39"/>
        <v>10.099315068493167</v>
      </c>
      <c r="AU52" s="1">
        <f t="shared" si="36"/>
        <v>1963.3322223258097</v>
      </c>
    </row>
    <row r="53" spans="1:78" x14ac:dyDescent="0.15">
      <c r="C53" s="7">
        <v>11</v>
      </c>
      <c r="D53" s="8">
        <v>13.496842824433299</v>
      </c>
      <c r="E53" s="10">
        <f t="shared" si="37"/>
        <v>18.801052012580602</v>
      </c>
      <c r="F53" s="7" t="s">
        <v>75</v>
      </c>
      <c r="G53" s="1">
        <v>12</v>
      </c>
      <c r="H53" s="9">
        <f t="shared" si="21"/>
        <v>13.496842824433299</v>
      </c>
      <c r="I53" s="9">
        <f t="shared" si="22"/>
        <v>286.64684282443329</v>
      </c>
      <c r="J53" s="9">
        <f t="shared" si="23"/>
        <v>9.3354190359722922E-2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0.14532429833780669</v>
      </c>
      <c r="P53" s="9">
        <f t="shared" si="26"/>
        <v>1.3566632210920771E-2</v>
      </c>
      <c r="Q53" s="13">
        <f t="shared" si="27"/>
        <v>1.7636621874197002E-3</v>
      </c>
      <c r="R53" s="9">
        <f t="shared" si="28"/>
        <v>1.0021835416666666E-2</v>
      </c>
      <c r="S53" s="14">
        <f t="shared" si="29"/>
        <v>0.17598195481105863</v>
      </c>
      <c r="T53" s="2">
        <v>0.01</v>
      </c>
      <c r="U53" s="15">
        <f t="shared" si="30"/>
        <v>1.7598195481105864E-3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1.6559819548110588E-2</v>
      </c>
      <c r="AR53" s="9">
        <f t="shared" si="34"/>
        <v>7.7091041666666671</v>
      </c>
      <c r="AS53" s="1">
        <f t="shared" si="35"/>
        <v>0.13</v>
      </c>
      <c r="AT53" s="1">
        <f t="shared" si="39"/>
        <v>10.099315068493167</v>
      </c>
      <c r="AU53" s="1">
        <f t="shared" si="36"/>
        <v>1122.9737125106858</v>
      </c>
      <c r="AV53" s="1">
        <f>SUM(AU42:AU53)</f>
        <v>25963.657132725275</v>
      </c>
    </row>
    <row r="54" spans="1:78" x14ac:dyDescent="0.15">
      <c r="C54" s="7">
        <v>12</v>
      </c>
      <c r="D54" s="8">
        <v>7.3084720261612901</v>
      </c>
      <c r="E54" s="10">
        <f t="shared" si="37"/>
        <v>13.496842824433299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8">
        <v>5.5682536074193498</v>
      </c>
      <c r="E58" s="7"/>
      <c r="F58" s="7"/>
      <c r="G58" s="1">
        <v>1</v>
      </c>
      <c r="H58" s="9">
        <f t="shared" ref="H58:H69" si="40">E59</f>
        <v>5.5682536074193498</v>
      </c>
      <c r="I58" s="9">
        <f t="shared" ref="I58:I69" si="41">H58+273.15</f>
        <v>278.71825360741934</v>
      </c>
      <c r="J58" s="9">
        <f t="shared" ref="J58:J69" si="42">EXP(($C$16*(I58-$C$14))/($C$17*I58*$C$14))</f>
        <v>3.5521189230733018E-2</v>
      </c>
      <c r="K58" s="9">
        <f t="shared" ref="K58:K69" si="43">$B$58/12</f>
        <v>11.229833333333334</v>
      </c>
      <c r="L58" s="9">
        <f t="shared" ref="L58:L69" si="44">K58*$B$59/100</f>
        <v>3.0320550000000002</v>
      </c>
      <c r="M58" s="1" t="s">
        <v>73</v>
      </c>
      <c r="O58" s="9">
        <f>L58</f>
        <v>3.0320550000000002</v>
      </c>
      <c r="P58" s="9">
        <f t="shared" ref="P58:P69" si="45">O58*J58</f>
        <v>0.10770219941299021</v>
      </c>
      <c r="Q58" s="13">
        <f t="shared" ref="Q58:Q69" si="46">P58*$B$60</f>
        <v>3.1233637829767159E-2</v>
      </c>
      <c r="R58" s="9">
        <f t="shared" ref="R58:R69" si="47">L58*$B$60</f>
        <v>0.87929594999999994</v>
      </c>
      <c r="S58" s="14">
        <f t="shared" ref="S58:S69" si="48">Q58/R58</f>
        <v>3.5521189230733025E-2</v>
      </c>
      <c r="T58" s="2">
        <v>0.27</v>
      </c>
      <c r="U58" s="15">
        <f t="shared" ref="U58:U69" si="49">S58*T58</f>
        <v>9.5907210922979175E-3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0.2282634771082335</v>
      </c>
      <c r="AC58" s="9">
        <f t="shared" ref="AC58:AC69" si="51">$B$58/12</f>
        <v>11.229833333333334</v>
      </c>
      <c r="AD58" s="1">
        <f t="shared" ref="AD58:AD69" si="52">$B$60</f>
        <v>0.28999999999999998</v>
      </c>
      <c r="AE58" s="16">
        <f>$E$7/12</f>
        <v>90.304424574461663</v>
      </c>
      <c r="AF58" s="1">
        <f t="shared" ref="AF58:AF69" si="53">AE58*10000*AC58*AB58</f>
        <v>2314828.2238308825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5.80271958548387</v>
      </c>
      <c r="E59" s="10">
        <f t="shared" ref="E59:E70" si="54">D58</f>
        <v>5.5682536074193498</v>
      </c>
      <c r="F59" s="7" t="s">
        <v>73</v>
      </c>
      <c r="G59" s="1">
        <v>2</v>
      </c>
      <c r="H59" s="9">
        <f t="shared" si="40"/>
        <v>5.80271958548387</v>
      </c>
      <c r="I59" s="9">
        <f t="shared" si="41"/>
        <v>278.95271958548386</v>
      </c>
      <c r="J59" s="9">
        <f t="shared" si="42"/>
        <v>3.6579659752272967E-2</v>
      </c>
      <c r="K59" s="9">
        <f t="shared" si="43"/>
        <v>11.229833333333334</v>
      </c>
      <c r="L59" s="9">
        <f t="shared" si="44"/>
        <v>3.0320550000000002</v>
      </c>
      <c r="M59" s="1" t="s">
        <v>73</v>
      </c>
      <c r="O59" s="9">
        <f t="shared" ref="O59:O69" si="55">L59+O58-P58-N59</f>
        <v>5.9564078005870105</v>
      </c>
      <c r="P59" s="9">
        <f t="shared" si="45"/>
        <v>0.21788337069125741</v>
      </c>
      <c r="Q59" s="13">
        <f t="shared" si="46"/>
        <v>6.3186177500464638E-2</v>
      </c>
      <c r="R59" s="9">
        <f t="shared" si="47"/>
        <v>0.87929594999999994</v>
      </c>
      <c r="S59" s="14">
        <f t="shared" si="48"/>
        <v>7.1859966488489621E-2</v>
      </c>
      <c r="T59" s="2">
        <v>0.27</v>
      </c>
      <c r="U59" s="15">
        <f t="shared" si="49"/>
        <v>1.94021909518922E-2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0.23016984570195267</v>
      </c>
      <c r="AC59" s="9">
        <f t="shared" si="51"/>
        <v>11.229833333333334</v>
      </c>
      <c r="AD59" s="1">
        <f t="shared" si="52"/>
        <v>0.28999999999999998</v>
      </c>
      <c r="AE59" s="16">
        <f t="shared" ref="AE59:AE69" si="56">$E$7/12</f>
        <v>90.304424574461663</v>
      </c>
      <c r="AF59" s="1">
        <f t="shared" si="53"/>
        <v>2334160.7770788711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7.7377009584285696</v>
      </c>
      <c r="E60" s="10">
        <f t="shared" si="54"/>
        <v>5.80271958548387</v>
      </c>
      <c r="F60" s="7" t="s">
        <v>73</v>
      </c>
      <c r="G60" s="1">
        <v>3</v>
      </c>
      <c r="H60" s="9">
        <f t="shared" si="40"/>
        <v>7.7377009584285696</v>
      </c>
      <c r="I60" s="9">
        <f t="shared" si="41"/>
        <v>280.88770095842852</v>
      </c>
      <c r="J60" s="9">
        <f t="shared" si="42"/>
        <v>4.6522906509616151E-2</v>
      </c>
      <c r="K60" s="9">
        <f t="shared" si="43"/>
        <v>11.229833333333334</v>
      </c>
      <c r="L60" s="9">
        <f t="shared" si="44"/>
        <v>3.0320550000000002</v>
      </c>
      <c r="M60" s="1" t="s">
        <v>73</v>
      </c>
      <c r="O60" s="9">
        <f t="shared" si="55"/>
        <v>8.7705794298957525</v>
      </c>
      <c r="P60" s="9">
        <f t="shared" si="45"/>
        <v>0.40803284685220259</v>
      </c>
      <c r="Q60" s="13">
        <f t="shared" si="46"/>
        <v>0.11832952558713875</v>
      </c>
      <c r="R60" s="9">
        <f t="shared" si="47"/>
        <v>0.87929594999999994</v>
      </c>
      <c r="S60" s="14">
        <f t="shared" si="48"/>
        <v>0.13457303606042853</v>
      </c>
      <c r="T60" s="2">
        <v>0.27</v>
      </c>
      <c r="U60" s="15">
        <f t="shared" si="49"/>
        <v>3.6334719736315704E-2</v>
      </c>
      <c r="V60" s="2">
        <v>220.1</v>
      </c>
      <c r="W60" s="2">
        <v>12.1</v>
      </c>
      <c r="X60" s="2">
        <v>4.5</v>
      </c>
      <c r="Y60" s="2">
        <v>1.5</v>
      </c>
      <c r="Z60" s="2">
        <v>6.8</v>
      </c>
      <c r="AA60" s="2">
        <v>30.2</v>
      </c>
      <c r="AB60" s="1">
        <f t="shared" si="50"/>
        <v>0.28225983604476612</v>
      </c>
      <c r="AC60" s="9">
        <f t="shared" si="51"/>
        <v>11.229833333333334</v>
      </c>
      <c r="AD60" s="1">
        <f t="shared" si="52"/>
        <v>0.28999999999999998</v>
      </c>
      <c r="AE60" s="16">
        <f t="shared" si="56"/>
        <v>90.304424574461663</v>
      </c>
      <c r="AF60" s="1">
        <f t="shared" si="53"/>
        <v>2862407.2637800644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14.4307925154516</v>
      </c>
      <c r="E61" s="10">
        <f t="shared" si="54"/>
        <v>7.7377009584285696</v>
      </c>
      <c r="F61" s="7" t="s">
        <v>73</v>
      </c>
      <c r="G61" s="1">
        <v>4</v>
      </c>
      <c r="H61" s="9">
        <f t="shared" si="40"/>
        <v>14.4307925154516</v>
      </c>
      <c r="I61" s="9">
        <f t="shared" si="41"/>
        <v>287.58079251545155</v>
      </c>
      <c r="J61" s="9">
        <f t="shared" si="42"/>
        <v>0.10424200404906379</v>
      </c>
      <c r="K61" s="9">
        <f t="shared" si="43"/>
        <v>11.229833333333334</v>
      </c>
      <c r="L61" s="9">
        <f t="shared" si="44"/>
        <v>3.0320550000000002</v>
      </c>
      <c r="M61" s="1" t="s">
        <v>73</v>
      </c>
      <c r="O61" s="9">
        <f t="shared" si="55"/>
        <v>11.394601583043549</v>
      </c>
      <c r="P61" s="9">
        <f t="shared" si="45"/>
        <v>1.1877961043570944</v>
      </c>
      <c r="Q61" s="13">
        <f t="shared" si="46"/>
        <v>0.34446087026355732</v>
      </c>
      <c r="R61" s="9">
        <f t="shared" si="47"/>
        <v>0.87929594999999994</v>
      </c>
      <c r="S61" s="14">
        <f t="shared" si="48"/>
        <v>0.39174622635707279</v>
      </c>
      <c r="T61" s="2">
        <v>0.27</v>
      </c>
      <c r="U61" s="15">
        <f t="shared" si="49"/>
        <v>0.10577148111640966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0.29575139878091838</v>
      </c>
      <c r="AC61" s="9">
        <f t="shared" si="51"/>
        <v>11.229833333333334</v>
      </c>
      <c r="AD61" s="1">
        <f t="shared" si="52"/>
        <v>0.28999999999999998</v>
      </c>
      <c r="AE61" s="16">
        <f t="shared" si="56"/>
        <v>90.304424574461663</v>
      </c>
      <c r="AF61" s="1">
        <f t="shared" si="53"/>
        <v>2999225.6922070612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17.009067363733301</v>
      </c>
      <c r="E62" s="10">
        <f t="shared" si="54"/>
        <v>14.4307925154516</v>
      </c>
      <c r="F62" s="7" t="s">
        <v>73</v>
      </c>
      <c r="G62" s="1">
        <v>5</v>
      </c>
      <c r="H62" s="9">
        <f t="shared" si="40"/>
        <v>17.009067363733301</v>
      </c>
      <c r="I62" s="9">
        <f t="shared" si="41"/>
        <v>290.1590673637333</v>
      </c>
      <c r="J62" s="9">
        <f t="shared" si="42"/>
        <v>0.14083153969803108</v>
      </c>
      <c r="K62" s="9">
        <f t="shared" si="43"/>
        <v>11.229833333333334</v>
      </c>
      <c r="L62" s="9">
        <f t="shared" si="44"/>
        <v>3.0320550000000002</v>
      </c>
      <c r="M62" s="1" t="s">
        <v>75</v>
      </c>
      <c r="N62" s="9">
        <f>(O61-P61)*$C$22/100</f>
        <v>9.6964652047521334</v>
      </c>
      <c r="O62" s="9">
        <f t="shared" si="55"/>
        <v>3.5423952739343214</v>
      </c>
      <c r="P62" s="9">
        <f t="shared" si="45"/>
        <v>0.4988809806471991</v>
      </c>
      <c r="Q62" s="13">
        <f t="shared" si="46"/>
        <v>0.14467548438768774</v>
      </c>
      <c r="R62" s="9">
        <f t="shared" si="47"/>
        <v>0.87929594999999994</v>
      </c>
      <c r="S62" s="14">
        <f t="shared" si="48"/>
        <v>0.16453559735796319</v>
      </c>
      <c r="T62" s="2">
        <v>0.27</v>
      </c>
      <c r="U62" s="15">
        <f t="shared" si="49"/>
        <v>4.4424611286650068E-2</v>
      </c>
      <c r="V62" s="2">
        <v>229.1</v>
      </c>
      <c r="W62" s="2">
        <v>15.1</v>
      </c>
      <c r="X62" s="2">
        <v>6</v>
      </c>
      <c r="Y62" s="2">
        <v>3</v>
      </c>
      <c r="Z62" s="2">
        <v>7</v>
      </c>
      <c r="AA62" s="2">
        <v>30.2</v>
      </c>
      <c r="AB62" s="1">
        <f t="shared" si="50"/>
        <v>0.29903170197299611</v>
      </c>
      <c r="AC62" s="9">
        <f t="shared" si="51"/>
        <v>11.229833333333334</v>
      </c>
      <c r="AD62" s="1">
        <f t="shared" si="52"/>
        <v>0.28999999999999998</v>
      </c>
      <c r="AE62" s="16">
        <f t="shared" si="56"/>
        <v>90.304424574461663</v>
      </c>
      <c r="AF62" s="1">
        <f t="shared" si="53"/>
        <v>3032491.366190217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22.425812308709698</v>
      </c>
      <c r="E63" s="10">
        <f t="shared" si="54"/>
        <v>17.009067363733301</v>
      </c>
      <c r="F63" s="7" t="s">
        <v>75</v>
      </c>
      <c r="G63" s="1">
        <v>6</v>
      </c>
      <c r="H63" s="9">
        <f t="shared" si="40"/>
        <v>22.425812308709698</v>
      </c>
      <c r="I63" s="9">
        <f t="shared" si="41"/>
        <v>295.57581230870966</v>
      </c>
      <c r="J63" s="9">
        <f t="shared" si="42"/>
        <v>0.26048039538654455</v>
      </c>
      <c r="K63" s="9">
        <f t="shared" si="43"/>
        <v>11.229833333333334</v>
      </c>
      <c r="L63" s="9">
        <f t="shared" si="44"/>
        <v>3.0320550000000002</v>
      </c>
      <c r="M63" s="1" t="s">
        <v>73</v>
      </c>
      <c r="O63" s="9">
        <f t="shared" si="55"/>
        <v>6.0755692932871224</v>
      </c>
      <c r="P63" s="9">
        <f t="shared" si="45"/>
        <v>1.5825666917137786</v>
      </c>
      <c r="Q63" s="13">
        <f t="shared" si="46"/>
        <v>0.45894434059699579</v>
      </c>
      <c r="R63" s="9">
        <f t="shared" si="47"/>
        <v>0.87929594999999994</v>
      </c>
      <c r="S63" s="14">
        <f t="shared" si="48"/>
        <v>0.52194524562179079</v>
      </c>
      <c r="T63" s="2">
        <v>0.27</v>
      </c>
      <c r="U63" s="15">
        <f t="shared" si="49"/>
        <v>0.14092521631788352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0.31778176953056475</v>
      </c>
      <c r="AC63" s="9">
        <f t="shared" si="51"/>
        <v>11.229833333333334</v>
      </c>
      <c r="AD63" s="1">
        <f t="shared" si="52"/>
        <v>0.28999999999999998</v>
      </c>
      <c r="AE63" s="16">
        <f t="shared" si="56"/>
        <v>90.304424574461663</v>
      </c>
      <c r="AF63" s="1">
        <f t="shared" si="53"/>
        <v>3222636.4832753106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26.2510384366667</v>
      </c>
      <c r="E64" s="10">
        <f t="shared" si="54"/>
        <v>22.425812308709698</v>
      </c>
      <c r="F64" s="7" t="s">
        <v>73</v>
      </c>
      <c r="G64" s="1">
        <v>7</v>
      </c>
      <c r="H64" s="9">
        <f t="shared" si="40"/>
        <v>26.2510384366667</v>
      </c>
      <c r="I64" s="9">
        <f t="shared" si="41"/>
        <v>299.40103843666668</v>
      </c>
      <c r="J64" s="9">
        <f t="shared" si="42"/>
        <v>0.39678724525393094</v>
      </c>
      <c r="K64" s="9">
        <f t="shared" si="43"/>
        <v>11.229833333333334</v>
      </c>
      <c r="L64" s="9">
        <f t="shared" si="44"/>
        <v>3.0320550000000002</v>
      </c>
      <c r="M64" s="1" t="s">
        <v>73</v>
      </c>
      <c r="O64" s="9">
        <f t="shared" si="55"/>
        <v>7.5250576015733435</v>
      </c>
      <c r="P64" s="9">
        <f t="shared" si="45"/>
        <v>2.9858468761054398</v>
      </c>
      <c r="Q64" s="13">
        <f t="shared" si="46"/>
        <v>0.86589559407057748</v>
      </c>
      <c r="R64" s="9">
        <f t="shared" si="47"/>
        <v>0.87929594999999994</v>
      </c>
      <c r="S64" s="14">
        <f t="shared" si="48"/>
        <v>0.98476013004560925</v>
      </c>
      <c r="T64" s="2">
        <v>0.27</v>
      </c>
      <c r="U64" s="15">
        <f t="shared" si="49"/>
        <v>0.26588523511231449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0.3420615011823227</v>
      </c>
      <c r="AC64" s="9">
        <f t="shared" si="51"/>
        <v>11.229833333333334</v>
      </c>
      <c r="AD64" s="1">
        <f t="shared" si="52"/>
        <v>0.28999999999999998</v>
      </c>
      <c r="AE64" s="16">
        <f t="shared" si="56"/>
        <v>90.304424574461663</v>
      </c>
      <c r="AF64" s="1">
        <f t="shared" si="53"/>
        <v>3468858.1250663884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30.078259620000001</v>
      </c>
      <c r="E65" s="10">
        <f t="shared" si="54"/>
        <v>26.2510384366667</v>
      </c>
      <c r="F65" s="7" t="s">
        <v>73</v>
      </c>
      <c r="G65" s="1">
        <v>8</v>
      </c>
      <c r="H65" s="9">
        <f t="shared" si="40"/>
        <v>30.078259620000001</v>
      </c>
      <c r="I65" s="9">
        <f t="shared" si="41"/>
        <v>303.22825961999996</v>
      </c>
      <c r="J65" s="9">
        <f t="shared" si="42"/>
        <v>0.59816428387310194</v>
      </c>
      <c r="K65" s="9">
        <f t="shared" si="43"/>
        <v>11.229833333333334</v>
      </c>
      <c r="L65" s="9">
        <f t="shared" si="44"/>
        <v>3.0320550000000002</v>
      </c>
      <c r="M65" s="1" t="s">
        <v>73</v>
      </c>
      <c r="O65" s="9">
        <f t="shared" si="55"/>
        <v>7.5712657254679048</v>
      </c>
      <c r="P65" s="9">
        <f t="shared" si="45"/>
        <v>4.5288607406874712</v>
      </c>
      <c r="Q65" s="13">
        <f t="shared" si="46"/>
        <v>1.3133696147993665</v>
      </c>
      <c r="R65" s="9">
        <f t="shared" si="47"/>
        <v>0.87929594999999994</v>
      </c>
      <c r="S65" s="14">
        <f t="shared" si="48"/>
        <v>1.4936604846176837</v>
      </c>
      <c r="T65" s="2">
        <v>0.27</v>
      </c>
      <c r="U65" s="15">
        <f t="shared" si="49"/>
        <v>0.40328833084677462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0.36875892268352828</v>
      </c>
      <c r="AC65" s="9">
        <f t="shared" si="51"/>
        <v>11.229833333333334</v>
      </c>
      <c r="AD65" s="1">
        <f t="shared" si="52"/>
        <v>0.28999999999999998</v>
      </c>
      <c r="AE65" s="16">
        <f t="shared" si="56"/>
        <v>90.304424574461663</v>
      </c>
      <c r="AF65" s="1">
        <f t="shared" si="53"/>
        <v>3739597.6475577462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29.0149977245161</v>
      </c>
      <c r="E66" s="10">
        <f t="shared" si="54"/>
        <v>30.078259620000001</v>
      </c>
      <c r="F66" s="7" t="s">
        <v>73</v>
      </c>
      <c r="G66" s="1">
        <v>9</v>
      </c>
      <c r="H66" s="9">
        <f t="shared" si="40"/>
        <v>29.0149977245161</v>
      </c>
      <c r="I66" s="9">
        <f t="shared" si="41"/>
        <v>302.16499772451607</v>
      </c>
      <c r="J66" s="9">
        <f t="shared" si="42"/>
        <v>0.53425586482561582</v>
      </c>
      <c r="K66" s="9">
        <f t="shared" si="43"/>
        <v>11.229833333333334</v>
      </c>
      <c r="L66" s="9">
        <f t="shared" si="44"/>
        <v>3.0320550000000002</v>
      </c>
      <c r="M66" s="1" t="s">
        <v>73</v>
      </c>
      <c r="O66" s="9">
        <f t="shared" si="55"/>
        <v>6.0744599847804333</v>
      </c>
      <c r="P66" s="9">
        <f t="shared" si="45"/>
        <v>3.2453158725174673</v>
      </c>
      <c r="Q66" s="13">
        <f t="shared" si="46"/>
        <v>0.94114160303006544</v>
      </c>
      <c r="R66" s="9">
        <f t="shared" si="47"/>
        <v>0.87929594999999994</v>
      </c>
      <c r="S66" s="14">
        <f t="shared" si="48"/>
        <v>1.0703354235056644</v>
      </c>
      <c r="T66" s="2">
        <v>0.27</v>
      </c>
      <c r="U66" s="15">
        <f t="shared" si="49"/>
        <v>0.28899056434652942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0.34655086665253065</v>
      </c>
      <c r="AC66" s="9">
        <f t="shared" si="51"/>
        <v>11.229833333333334</v>
      </c>
      <c r="AD66" s="1">
        <f t="shared" si="52"/>
        <v>0.28999999999999998</v>
      </c>
      <c r="AE66" s="16">
        <f t="shared" si="56"/>
        <v>90.304424574461663</v>
      </c>
      <c r="AF66" s="1">
        <f t="shared" si="53"/>
        <v>3514384.9435884845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22.833799379999999</v>
      </c>
      <c r="E67" s="10">
        <f t="shared" si="54"/>
        <v>29.0149977245161</v>
      </c>
      <c r="F67" s="7" t="s">
        <v>73</v>
      </c>
      <c r="G67" s="1">
        <v>10</v>
      </c>
      <c r="H67" s="9">
        <f t="shared" si="40"/>
        <v>22.833799379999999</v>
      </c>
      <c r="I67" s="9">
        <f t="shared" si="41"/>
        <v>295.98379937999999</v>
      </c>
      <c r="J67" s="9">
        <f t="shared" si="42"/>
        <v>0.27258074021437834</v>
      </c>
      <c r="K67" s="9">
        <f t="shared" si="43"/>
        <v>11.229833333333334</v>
      </c>
      <c r="L67" s="9">
        <f t="shared" si="44"/>
        <v>3.0320550000000002</v>
      </c>
      <c r="M67" s="1" t="s">
        <v>73</v>
      </c>
      <c r="O67" s="9">
        <f t="shared" si="55"/>
        <v>5.8611991122629661</v>
      </c>
      <c r="P67" s="9">
        <f t="shared" si="45"/>
        <v>1.5976499925644965</v>
      </c>
      <c r="Q67" s="13">
        <f t="shared" si="46"/>
        <v>0.46331849784370394</v>
      </c>
      <c r="R67" s="9">
        <f t="shared" si="47"/>
        <v>0.87929594999999994</v>
      </c>
      <c r="S67" s="14">
        <f t="shared" si="48"/>
        <v>0.52691985882990133</v>
      </c>
      <c r="T67" s="2">
        <v>0.27</v>
      </c>
      <c r="U67" s="15">
        <f t="shared" si="49"/>
        <v>0.14226836188407338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0.30284274271407546</v>
      </c>
      <c r="AC67" s="9">
        <f t="shared" si="51"/>
        <v>11.229833333333334</v>
      </c>
      <c r="AD67" s="1">
        <f t="shared" si="52"/>
        <v>0.28999999999999998</v>
      </c>
      <c r="AE67" s="16">
        <f t="shared" si="56"/>
        <v>90.304424574461663</v>
      </c>
      <c r="AF67" s="1">
        <f t="shared" si="53"/>
        <v>3071139.2689619637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18.801052012580602</v>
      </c>
      <c r="E68" s="10">
        <f t="shared" si="54"/>
        <v>22.833799379999999</v>
      </c>
      <c r="F68" s="7" t="s">
        <v>73</v>
      </c>
      <c r="G68" s="1">
        <v>11</v>
      </c>
      <c r="H68" s="9">
        <f t="shared" si="40"/>
        <v>18.801052012580602</v>
      </c>
      <c r="I68" s="9">
        <f t="shared" si="41"/>
        <v>291.95105201258059</v>
      </c>
      <c r="J68" s="9">
        <f t="shared" si="42"/>
        <v>0.17304200520497451</v>
      </c>
      <c r="K68" s="9">
        <f t="shared" si="43"/>
        <v>11.229833333333334</v>
      </c>
      <c r="L68" s="9">
        <f t="shared" si="44"/>
        <v>3.0320550000000002</v>
      </c>
      <c r="M68" s="1" t="s">
        <v>75</v>
      </c>
      <c r="N68" s="9">
        <f>(O67-P67)*$C$22/100</f>
        <v>4.0503716637135456</v>
      </c>
      <c r="O68" s="9">
        <f t="shared" si="55"/>
        <v>3.2452324559849233</v>
      </c>
      <c r="P68" s="9">
        <f t="shared" si="45"/>
        <v>0.5615615315398953</v>
      </c>
      <c r="Q68" s="13">
        <f t="shared" si="46"/>
        <v>0.16285284414656961</v>
      </c>
      <c r="R68" s="9">
        <f t="shared" si="47"/>
        <v>0.87929594999999994</v>
      </c>
      <c r="S68" s="14">
        <f t="shared" si="48"/>
        <v>0.18520822727156838</v>
      </c>
      <c r="T68" s="2">
        <v>0.27</v>
      </c>
      <c r="U68" s="15">
        <f t="shared" si="49"/>
        <v>5.0006221363323465E-2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0.28491620881089375</v>
      </c>
      <c r="AC68" s="9">
        <f t="shared" si="51"/>
        <v>11.229833333333334</v>
      </c>
      <c r="AD68" s="1">
        <f t="shared" si="52"/>
        <v>0.28999999999999998</v>
      </c>
      <c r="AE68" s="16">
        <f t="shared" si="56"/>
        <v>90.304424574461663</v>
      </c>
      <c r="AF68" s="1">
        <f t="shared" si="53"/>
        <v>2889345.6366198524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13.496842824433299</v>
      </c>
      <c r="E69" s="10">
        <f t="shared" si="54"/>
        <v>18.801052012580602</v>
      </c>
      <c r="F69" s="7" t="s">
        <v>75</v>
      </c>
      <c r="G69" s="1">
        <v>12</v>
      </c>
      <c r="H69" s="9">
        <f t="shared" si="40"/>
        <v>13.496842824433299</v>
      </c>
      <c r="I69" s="9">
        <f t="shared" si="41"/>
        <v>286.64684282443329</v>
      </c>
      <c r="J69" s="9">
        <f t="shared" si="42"/>
        <v>9.3354190359722922E-2</v>
      </c>
      <c r="K69" s="9">
        <f t="shared" si="43"/>
        <v>11.229833333333334</v>
      </c>
      <c r="L69" s="9">
        <f t="shared" si="44"/>
        <v>3.0320550000000002</v>
      </c>
      <c r="M69" s="1" t="s">
        <v>73</v>
      </c>
      <c r="O69" s="9">
        <f t="shared" si="55"/>
        <v>5.7157259244450289</v>
      </c>
      <c r="P69" s="9">
        <f t="shared" si="45"/>
        <v>0.5335869659946445</v>
      </c>
      <c r="Q69" s="13">
        <f t="shared" si="46"/>
        <v>0.1547402201384469</v>
      </c>
      <c r="R69" s="9">
        <f t="shared" si="47"/>
        <v>0.87929594999999994</v>
      </c>
      <c r="S69" s="14">
        <f t="shared" si="48"/>
        <v>0.17598195481105869</v>
      </c>
      <c r="T69" s="2">
        <v>0.27</v>
      </c>
      <c r="U69" s="15">
        <f t="shared" si="49"/>
        <v>4.7515127798985847E-2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0.23563218933134297</v>
      </c>
      <c r="AC69" s="9">
        <f t="shared" si="51"/>
        <v>11.229833333333334</v>
      </c>
      <c r="AD69" s="1">
        <f t="shared" si="52"/>
        <v>0.28999999999999998</v>
      </c>
      <c r="AE69" s="16">
        <f t="shared" si="56"/>
        <v>90.304424574461663</v>
      </c>
      <c r="AF69" s="1">
        <f t="shared" si="53"/>
        <v>2389554.6025027256</v>
      </c>
      <c r="AG69" s="1">
        <f>SUM(AF58:AF69)</f>
        <v>35838630.030659564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7.3084720261612901</v>
      </c>
      <c r="E70" s="10">
        <f t="shared" si="54"/>
        <v>13.496842824433299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5.5682536074193498</v>
      </c>
      <c r="E74" s="7"/>
      <c r="F74" s="7"/>
      <c r="G74" s="1">
        <v>1</v>
      </c>
      <c r="H74" s="9">
        <f t="shared" ref="H74:H85" si="57">E75</f>
        <v>5.5682536074193498</v>
      </c>
      <c r="I74" s="9">
        <f t="shared" ref="I74:I85" si="58">H74+273.15</f>
        <v>278.71825360741934</v>
      </c>
      <c r="J74" s="9">
        <f t="shared" ref="J74:J85" si="59">EXP(($C$16*(I74-$C$14))/($C$17*I74*$C$14))</f>
        <v>3.5521189230733018E-2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1.8514354250842663E-2</v>
      </c>
      <c r="Q74" s="13">
        <f t="shared" ref="Q74:Q85" si="63">P74*$B$76</f>
        <v>4.8137321052190924E-3</v>
      </c>
      <c r="R74" s="9">
        <f t="shared" ref="R74:R85" si="64">L74*$B$76</f>
        <v>0.1355172</v>
      </c>
      <c r="S74" s="14">
        <f t="shared" ref="S74:S85" si="65">Q74/R74</f>
        <v>3.5521189230733018E-2</v>
      </c>
      <c r="T74" s="2">
        <v>0.01</v>
      </c>
      <c r="U74" s="15">
        <f t="shared" ref="U74:U85" si="66">S74*T74</f>
        <v>3.5521189230733021E-4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5.8452118923073299E-3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</f>
        <v>0</v>
      </c>
      <c r="AX74" s="1">
        <f t="shared" ref="AX74:AX85" si="72">AW74*10000*AV74*0.67*AU74*AT74</f>
        <v>0</v>
      </c>
    </row>
    <row r="75" spans="1:78" x14ac:dyDescent="0.15">
      <c r="A75" s="1" t="s">
        <v>74</v>
      </c>
      <c r="B75" s="1">
        <v>1</v>
      </c>
      <c r="C75" s="7">
        <v>1</v>
      </c>
      <c r="D75" s="8">
        <v>5.80271958548387</v>
      </c>
      <c r="E75" s="10">
        <f t="shared" ref="E75:E86" si="73">D74</f>
        <v>5.5682536074193498</v>
      </c>
      <c r="F75" s="7" t="s">
        <v>73</v>
      </c>
      <c r="G75" s="1">
        <v>2</v>
      </c>
      <c r="H75" s="9">
        <f t="shared" si="57"/>
        <v>5.80271958548387</v>
      </c>
      <c r="I75" s="9">
        <f t="shared" si="58"/>
        <v>278.95271958548386</v>
      </c>
      <c r="J75" s="9">
        <f t="shared" si="59"/>
        <v>3.6579659752272967E-2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1.0239256457491575</v>
      </c>
      <c r="P75" s="9">
        <f t="shared" si="62"/>
        <v>3.7454851733130561E-2</v>
      </c>
      <c r="Q75" s="13">
        <f t="shared" si="63"/>
        <v>9.7382614506139453E-3</v>
      </c>
      <c r="R75" s="9">
        <f t="shared" si="64"/>
        <v>0.1355172</v>
      </c>
      <c r="S75" s="14">
        <f t="shared" si="65"/>
        <v>7.1859966488489621E-2</v>
      </c>
      <c r="T75" s="2">
        <v>0.01</v>
      </c>
      <c r="U75" s="15">
        <f t="shared" si="66"/>
        <v>7.1859966488489627E-4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6.2085996648848967E-3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$E$9</f>
        <v>0</v>
      </c>
      <c r="AX75" s="1">
        <f t="shared" si="72"/>
        <v>0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7.7377009584285696</v>
      </c>
      <c r="E76" s="10">
        <f t="shared" si="73"/>
        <v>5.80271958548387</v>
      </c>
      <c r="F76" s="7" t="s">
        <v>73</v>
      </c>
      <c r="G76" s="1">
        <v>3</v>
      </c>
      <c r="H76" s="9">
        <f t="shared" si="57"/>
        <v>7.7377009584285696</v>
      </c>
      <c r="I76" s="9">
        <f t="shared" si="58"/>
        <v>280.88770095842852</v>
      </c>
      <c r="J76" s="9">
        <f t="shared" si="59"/>
        <v>4.6522906509616151E-2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1.5076907940160269</v>
      </c>
      <c r="P76" s="9">
        <f t="shared" si="62"/>
        <v>7.0142157855416568E-2</v>
      </c>
      <c r="Q76" s="13">
        <f t="shared" si="63"/>
        <v>1.8236961042408309E-2</v>
      </c>
      <c r="R76" s="9">
        <f t="shared" si="64"/>
        <v>0.1355172</v>
      </c>
      <c r="S76" s="14">
        <f t="shared" si="65"/>
        <v>0.13457303606042856</v>
      </c>
      <c r="T76" s="2">
        <v>0.01</v>
      </c>
      <c r="U76" s="15">
        <f t="shared" si="66"/>
        <v>1.3457303606042856E-3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5.0000000000000001E-3</v>
      </c>
      <c r="AF76" s="2">
        <v>0.49</v>
      </c>
      <c r="AG76" s="15">
        <f t="shared" si="67"/>
        <v>2.4499999999999999E-3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1.4999999999999999E-2</v>
      </c>
      <c r="AR76" s="2">
        <v>0.5</v>
      </c>
      <c r="AS76" s="2">
        <f t="shared" si="68"/>
        <v>7.4999999999999997E-3</v>
      </c>
      <c r="AT76" s="1">
        <f t="shared" si="69"/>
        <v>1.1295730360604286E-2</v>
      </c>
      <c r="AU76" s="9">
        <f t="shared" si="70"/>
        <v>52.122000000000007</v>
      </c>
      <c r="AV76" s="1">
        <f t="shared" si="71"/>
        <v>0.26</v>
      </c>
      <c r="AW76" s="1">
        <f t="shared" si="75"/>
        <v>0</v>
      </c>
      <c r="AX76" s="1">
        <f t="shared" si="72"/>
        <v>0</v>
      </c>
    </row>
    <row r="77" spans="1:78" x14ac:dyDescent="0.15">
      <c r="C77" s="7">
        <v>3</v>
      </c>
      <c r="D77" s="8">
        <v>14.4307925154516</v>
      </c>
      <c r="E77" s="10">
        <f t="shared" si="73"/>
        <v>7.7377009584285696</v>
      </c>
      <c r="F77" s="7" t="s">
        <v>73</v>
      </c>
      <c r="G77" s="1">
        <v>4</v>
      </c>
      <c r="H77" s="9">
        <f t="shared" si="57"/>
        <v>14.4307925154516</v>
      </c>
      <c r="I77" s="9">
        <f t="shared" si="58"/>
        <v>287.58079251545155</v>
      </c>
      <c r="J77" s="9">
        <f t="shared" si="59"/>
        <v>0.10424200404906379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1.9587686361606103</v>
      </c>
      <c r="P77" s="9">
        <f t="shared" si="62"/>
        <v>0.20418596810183351</v>
      </c>
      <c r="Q77" s="13">
        <f t="shared" si="63"/>
        <v>5.3088351706476716E-2</v>
      </c>
      <c r="R77" s="9">
        <f t="shared" si="64"/>
        <v>0.1355172</v>
      </c>
      <c r="S77" s="14">
        <f t="shared" si="65"/>
        <v>0.39174622635707285</v>
      </c>
      <c r="T77" s="2">
        <v>0.01</v>
      </c>
      <c r="U77" s="15">
        <f t="shared" si="66"/>
        <v>3.9174622635707286E-3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5.0000000000000001E-3</v>
      </c>
      <c r="AF77" s="2">
        <v>0.49</v>
      </c>
      <c r="AG77" s="15">
        <f t="shared" si="67"/>
        <v>2.4499999999999999E-3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1.3867462263570728E-2</v>
      </c>
      <c r="AU77" s="9">
        <f t="shared" si="70"/>
        <v>52.122000000000007</v>
      </c>
      <c r="AV77" s="1">
        <f t="shared" si="71"/>
        <v>0.26</v>
      </c>
      <c r="AW77" s="1">
        <f t="shared" si="75"/>
        <v>0</v>
      </c>
      <c r="AX77" s="1">
        <f t="shared" si="72"/>
        <v>0</v>
      </c>
    </row>
    <row r="78" spans="1:78" x14ac:dyDescent="0.15">
      <c r="C78" s="7">
        <v>4</v>
      </c>
      <c r="D78" s="8">
        <v>17.009067363733301</v>
      </c>
      <c r="E78" s="10">
        <f t="shared" si="73"/>
        <v>14.4307925154516</v>
      </c>
      <c r="F78" s="7" t="s">
        <v>73</v>
      </c>
      <c r="G78" s="1">
        <v>5</v>
      </c>
      <c r="H78" s="9">
        <f t="shared" si="57"/>
        <v>17.009067363733301</v>
      </c>
      <c r="I78" s="9">
        <f t="shared" si="58"/>
        <v>290.1590673637333</v>
      </c>
      <c r="J78" s="9">
        <f t="shared" si="59"/>
        <v>0.14083153969803108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1.666853534655838</v>
      </c>
      <c r="O78" s="9">
        <f t="shared" si="74"/>
        <v>0.60894913340293844</v>
      </c>
      <c r="P78" s="9">
        <f t="shared" si="62"/>
        <v>8.5759244054917555E-2</v>
      </c>
      <c r="Q78" s="13">
        <f t="shared" si="63"/>
        <v>2.2297403454278567E-2</v>
      </c>
      <c r="R78" s="9">
        <f t="shared" si="64"/>
        <v>0.1355172</v>
      </c>
      <c r="S78" s="14">
        <f t="shared" si="65"/>
        <v>0.16453559735796316</v>
      </c>
      <c r="T78" s="2">
        <v>0.01</v>
      </c>
      <c r="U78" s="15">
        <f t="shared" si="66"/>
        <v>1.6453559735796317E-3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0.01</v>
      </c>
      <c r="AF78" s="2">
        <v>0.49</v>
      </c>
      <c r="AG78" s="15">
        <f t="shared" si="67"/>
        <v>4.8999999999999998E-3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0.02</v>
      </c>
      <c r="AR78" s="2">
        <v>0.5</v>
      </c>
      <c r="AS78" s="2">
        <f t="shared" si="68"/>
        <v>0.01</v>
      </c>
      <c r="AT78" s="1">
        <f t="shared" si="69"/>
        <v>1.6545355973579631E-2</v>
      </c>
      <c r="AU78" s="9">
        <f t="shared" si="70"/>
        <v>52.122000000000007</v>
      </c>
      <c r="AV78" s="1">
        <f t="shared" si="71"/>
        <v>0.26</v>
      </c>
      <c r="AW78" s="1">
        <f t="shared" si="75"/>
        <v>0</v>
      </c>
      <c r="AX78" s="1">
        <f t="shared" si="72"/>
        <v>0</v>
      </c>
    </row>
    <row r="79" spans="1:78" x14ac:dyDescent="0.15">
      <c r="C79" s="7">
        <v>5</v>
      </c>
      <c r="D79" s="8">
        <v>22.425812308709698</v>
      </c>
      <c r="E79" s="10">
        <f t="shared" si="73"/>
        <v>17.009067363733301</v>
      </c>
      <c r="F79" s="7" t="s">
        <v>75</v>
      </c>
      <c r="G79" s="1">
        <v>6</v>
      </c>
      <c r="H79" s="9">
        <f t="shared" si="57"/>
        <v>22.425812308709698</v>
      </c>
      <c r="I79" s="9">
        <f t="shared" si="58"/>
        <v>295.57581230870966</v>
      </c>
      <c r="J79" s="9">
        <f t="shared" si="59"/>
        <v>0.26048039538654455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1.0444098893480209</v>
      </c>
      <c r="P79" s="9">
        <f t="shared" si="62"/>
        <v>0.27204830092298976</v>
      </c>
      <c r="Q79" s="13">
        <f t="shared" si="63"/>
        <v>7.0732558239977344E-2</v>
      </c>
      <c r="R79" s="9">
        <f t="shared" si="64"/>
        <v>0.1355172</v>
      </c>
      <c r="S79" s="14">
        <f t="shared" si="65"/>
        <v>0.52194524562179079</v>
      </c>
      <c r="T79" s="2">
        <v>0.01</v>
      </c>
      <c r="U79" s="15">
        <f t="shared" si="66"/>
        <v>5.2194524562179084E-3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0.01</v>
      </c>
      <c r="AF79" s="2">
        <v>0.49</v>
      </c>
      <c r="AG79" s="15">
        <f t="shared" si="67"/>
        <v>4.8999999999999998E-3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0.02</v>
      </c>
      <c r="AR79" s="2">
        <v>0.5</v>
      </c>
      <c r="AS79" s="2">
        <f t="shared" si="68"/>
        <v>0.01</v>
      </c>
      <c r="AT79" s="1">
        <f t="shared" si="69"/>
        <v>2.0119452456217907E-2</v>
      </c>
      <c r="AU79" s="9">
        <f t="shared" si="70"/>
        <v>52.122000000000007</v>
      </c>
      <c r="AV79" s="1">
        <f t="shared" si="71"/>
        <v>0.26</v>
      </c>
      <c r="AW79" s="1">
        <f t="shared" si="75"/>
        <v>0</v>
      </c>
      <c r="AX79" s="1">
        <f t="shared" si="72"/>
        <v>0</v>
      </c>
    </row>
    <row r="80" spans="1:78" x14ac:dyDescent="0.15">
      <c r="C80" s="7">
        <v>6</v>
      </c>
      <c r="D80" s="8">
        <v>26.2510384366667</v>
      </c>
      <c r="E80" s="10">
        <f t="shared" si="73"/>
        <v>22.425812308709698</v>
      </c>
      <c r="F80" s="7" t="s">
        <v>73</v>
      </c>
      <c r="G80" s="1">
        <v>7</v>
      </c>
      <c r="H80" s="9">
        <f t="shared" si="57"/>
        <v>26.2510384366667</v>
      </c>
      <c r="I80" s="9">
        <f t="shared" si="58"/>
        <v>299.40103843666668</v>
      </c>
      <c r="J80" s="9">
        <f t="shared" si="59"/>
        <v>0.39678724525393094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1.2935815884250312</v>
      </c>
      <c r="P80" s="9">
        <f t="shared" si="62"/>
        <v>0.51327667498237239</v>
      </c>
      <c r="Q80" s="13">
        <f t="shared" si="63"/>
        <v>0.13345193549541684</v>
      </c>
      <c r="R80" s="9">
        <f t="shared" si="64"/>
        <v>0.1355172</v>
      </c>
      <c r="S80" s="14">
        <f t="shared" si="65"/>
        <v>0.98476013004560925</v>
      </c>
      <c r="T80" s="2">
        <v>0.01</v>
      </c>
      <c r="U80" s="15">
        <f t="shared" si="66"/>
        <v>9.8476013004560933E-3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2.4747601300456092E-2</v>
      </c>
      <c r="AU80" s="9">
        <f t="shared" si="70"/>
        <v>52.122000000000007</v>
      </c>
      <c r="AV80" s="1">
        <f t="shared" si="71"/>
        <v>0.26</v>
      </c>
      <c r="AW80" s="1">
        <f t="shared" si="75"/>
        <v>0</v>
      </c>
      <c r="AX80" s="1">
        <f t="shared" si="72"/>
        <v>0</v>
      </c>
    </row>
    <row r="81" spans="1:53" x14ac:dyDescent="0.15">
      <c r="C81" s="7">
        <v>7</v>
      </c>
      <c r="D81" s="8">
        <v>30.078259620000001</v>
      </c>
      <c r="E81" s="10">
        <f t="shared" si="73"/>
        <v>26.2510384366667</v>
      </c>
      <c r="F81" s="7" t="s">
        <v>73</v>
      </c>
      <c r="G81" s="1">
        <v>8</v>
      </c>
      <c r="H81" s="9">
        <f t="shared" si="57"/>
        <v>30.078259620000001</v>
      </c>
      <c r="I81" s="9">
        <f t="shared" si="58"/>
        <v>303.22825961999996</v>
      </c>
      <c r="J81" s="9">
        <f t="shared" si="59"/>
        <v>0.59816428387310194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1.301524913442659</v>
      </c>
      <c r="P81" s="9">
        <f t="shared" si="62"/>
        <v>0.77852571779242907</v>
      </c>
      <c r="Q81" s="13">
        <f t="shared" si="63"/>
        <v>0.20241668662603157</v>
      </c>
      <c r="R81" s="9">
        <f t="shared" si="64"/>
        <v>0.1355172</v>
      </c>
      <c r="S81" s="14">
        <f t="shared" si="65"/>
        <v>1.4936604846176837</v>
      </c>
      <c r="T81" s="2">
        <v>0.01</v>
      </c>
      <c r="U81" s="15">
        <f t="shared" si="66"/>
        <v>1.4936604846176838E-2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2.983660484617684E-2</v>
      </c>
      <c r="AU81" s="9">
        <f t="shared" si="70"/>
        <v>52.122000000000007</v>
      </c>
      <c r="AV81" s="1">
        <f t="shared" si="71"/>
        <v>0.26</v>
      </c>
      <c r="AW81" s="1">
        <f t="shared" si="75"/>
        <v>0</v>
      </c>
      <c r="AX81" s="1">
        <f t="shared" si="72"/>
        <v>0</v>
      </c>
    </row>
    <row r="82" spans="1:53" x14ac:dyDescent="0.15">
      <c r="C82" s="7">
        <v>8</v>
      </c>
      <c r="D82" s="8">
        <v>29.0149977245161</v>
      </c>
      <c r="E82" s="10">
        <f t="shared" si="73"/>
        <v>30.078259620000001</v>
      </c>
      <c r="F82" s="7" t="s">
        <v>73</v>
      </c>
      <c r="G82" s="1">
        <v>9</v>
      </c>
      <c r="H82" s="9">
        <f t="shared" si="57"/>
        <v>29.0149977245161</v>
      </c>
      <c r="I82" s="9">
        <f t="shared" si="58"/>
        <v>302.16499772451607</v>
      </c>
      <c r="J82" s="9">
        <f t="shared" si="59"/>
        <v>0.53425586482561582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1.0442191956502298</v>
      </c>
      <c r="P82" s="9">
        <f t="shared" si="62"/>
        <v>0.55788022943962245</v>
      </c>
      <c r="Q82" s="13">
        <f t="shared" si="63"/>
        <v>0.14504885965430184</v>
      </c>
      <c r="R82" s="9">
        <f t="shared" si="64"/>
        <v>0.1355172</v>
      </c>
      <c r="S82" s="14">
        <f t="shared" si="65"/>
        <v>1.0703354235056646</v>
      </c>
      <c r="T82" s="2">
        <v>0.01</v>
      </c>
      <c r="U82" s="15">
        <f t="shared" si="66"/>
        <v>1.0703354235056646E-2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2.560335423505665E-2</v>
      </c>
      <c r="AU82" s="9">
        <f t="shared" si="70"/>
        <v>52.122000000000007</v>
      </c>
      <c r="AV82" s="1">
        <f t="shared" si="71"/>
        <v>0.26</v>
      </c>
      <c r="AW82" s="1">
        <f t="shared" si="75"/>
        <v>0</v>
      </c>
      <c r="AX82" s="1">
        <f t="shared" si="72"/>
        <v>0</v>
      </c>
    </row>
    <row r="83" spans="1:53" x14ac:dyDescent="0.15">
      <c r="C83" s="7">
        <v>9</v>
      </c>
      <c r="D83" s="8">
        <v>22.833799379999999</v>
      </c>
      <c r="E83" s="10">
        <f t="shared" si="73"/>
        <v>29.0149977245161</v>
      </c>
      <c r="F83" s="7" t="s">
        <v>73</v>
      </c>
      <c r="G83" s="1">
        <v>10</v>
      </c>
      <c r="H83" s="9">
        <f t="shared" si="57"/>
        <v>22.833799379999999</v>
      </c>
      <c r="I83" s="9">
        <f t="shared" si="58"/>
        <v>295.98379937999999</v>
      </c>
      <c r="J83" s="9">
        <f t="shared" si="59"/>
        <v>0.27258074021437834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1.0075589662106075</v>
      </c>
      <c r="P83" s="9">
        <f t="shared" si="62"/>
        <v>0.27464116881932121</v>
      </c>
      <c r="Q83" s="13">
        <f t="shared" si="63"/>
        <v>7.1406703893023518E-2</v>
      </c>
      <c r="R83" s="9">
        <f t="shared" si="64"/>
        <v>0.1355172</v>
      </c>
      <c r="S83" s="14">
        <f t="shared" si="65"/>
        <v>0.52691985882990144</v>
      </c>
      <c r="T83" s="2">
        <v>0.01</v>
      </c>
      <c r="U83" s="15">
        <f t="shared" si="66"/>
        <v>5.2691985882990146E-3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1.5219198588299013E-2</v>
      </c>
      <c r="AU83" s="9">
        <f t="shared" si="70"/>
        <v>52.122000000000007</v>
      </c>
      <c r="AV83" s="1">
        <f t="shared" si="71"/>
        <v>0.26</v>
      </c>
      <c r="AW83" s="1">
        <f t="shared" si="75"/>
        <v>0</v>
      </c>
      <c r="AX83" s="1">
        <f t="shared" si="72"/>
        <v>0</v>
      </c>
    </row>
    <row r="84" spans="1:53" x14ac:dyDescent="0.15">
      <c r="C84" s="7">
        <v>10</v>
      </c>
      <c r="D84" s="8">
        <v>18.801052012580602</v>
      </c>
      <c r="E84" s="10">
        <f t="shared" si="73"/>
        <v>22.833799379999999</v>
      </c>
      <c r="F84" s="7" t="s">
        <v>73</v>
      </c>
      <c r="G84" s="1">
        <v>11</v>
      </c>
      <c r="H84" s="9">
        <f t="shared" si="57"/>
        <v>18.801052012580602</v>
      </c>
      <c r="I84" s="9">
        <f t="shared" si="58"/>
        <v>291.95105201258059</v>
      </c>
      <c r="J84" s="9">
        <f t="shared" si="59"/>
        <v>0.17304200520497451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0.69627190752172197</v>
      </c>
      <c r="O84" s="9">
        <f t="shared" si="74"/>
        <v>0.55786588986956442</v>
      </c>
      <c r="P84" s="9">
        <f t="shared" si="62"/>
        <v>9.6534232218486907E-2</v>
      </c>
      <c r="Q84" s="13">
        <f t="shared" si="63"/>
        <v>2.5098900376806597E-2</v>
      </c>
      <c r="R84" s="9">
        <f t="shared" si="64"/>
        <v>0.1355172</v>
      </c>
      <c r="S84" s="14">
        <f t="shared" si="65"/>
        <v>0.18520822727156844</v>
      </c>
      <c r="T84" s="2">
        <v>0.01</v>
      </c>
      <c r="U84" s="15">
        <f t="shared" si="66"/>
        <v>1.8520822727156844E-3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1.1802082272715685E-2</v>
      </c>
      <c r="AU84" s="9">
        <f t="shared" si="70"/>
        <v>52.122000000000007</v>
      </c>
      <c r="AV84" s="1">
        <f t="shared" si="71"/>
        <v>0.26</v>
      </c>
      <c r="AW84" s="1">
        <f t="shared" si="75"/>
        <v>0</v>
      </c>
      <c r="AX84" s="1">
        <f t="shared" si="72"/>
        <v>0</v>
      </c>
    </row>
    <row r="85" spans="1:53" x14ac:dyDescent="0.15">
      <c r="C85" s="7">
        <v>11</v>
      </c>
      <c r="D85" s="8">
        <v>13.496842824433299</v>
      </c>
      <c r="E85" s="10">
        <f t="shared" si="73"/>
        <v>18.801052012580602</v>
      </c>
      <c r="F85" s="7" t="s">
        <v>75</v>
      </c>
      <c r="G85" s="1">
        <v>12</v>
      </c>
      <c r="H85" s="9">
        <f t="shared" si="57"/>
        <v>13.496842824433299</v>
      </c>
      <c r="I85" s="9">
        <f t="shared" si="58"/>
        <v>286.64684282443329</v>
      </c>
      <c r="J85" s="9">
        <f t="shared" si="59"/>
        <v>9.3354190359722922E-2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0.98255165765107744</v>
      </c>
      <c r="P85" s="9">
        <f t="shared" si="62"/>
        <v>9.1725314486619997E-2</v>
      </c>
      <c r="Q85" s="13">
        <f t="shared" si="63"/>
        <v>2.3848581766521201E-2</v>
      </c>
      <c r="R85" s="9">
        <f t="shared" si="64"/>
        <v>0.1355172</v>
      </c>
      <c r="S85" s="14">
        <f t="shared" si="65"/>
        <v>0.17598195481105866</v>
      </c>
      <c r="T85" s="2">
        <v>0.01</v>
      </c>
      <c r="U85" s="15">
        <f t="shared" si="66"/>
        <v>1.7598195481105866E-3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7.2498195481105867E-3</v>
      </c>
      <c r="AU85" s="9">
        <f t="shared" si="70"/>
        <v>52.122000000000007</v>
      </c>
      <c r="AV85" s="1">
        <f t="shared" si="71"/>
        <v>0.26</v>
      </c>
      <c r="AW85" s="1">
        <f t="shared" si="75"/>
        <v>0</v>
      </c>
      <c r="AX85" s="1">
        <f t="shared" si="72"/>
        <v>0</v>
      </c>
      <c r="AY85" s="1">
        <f>SUM(AX74:AX85)</f>
        <v>0</v>
      </c>
    </row>
    <row r="86" spans="1:53" x14ac:dyDescent="0.15">
      <c r="C86" s="7">
        <v>12</v>
      </c>
      <c r="D86" s="8">
        <v>7.3084720261612901</v>
      </c>
      <c r="E86" s="10">
        <f t="shared" si="73"/>
        <v>13.496842824433299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5.5682536074193498</v>
      </c>
      <c r="E90" s="7"/>
      <c r="F90" s="7"/>
      <c r="G90" s="1">
        <v>1</v>
      </c>
      <c r="H90" s="9">
        <f t="shared" ref="H90:H101" si="76">E91</f>
        <v>5.5682536074193498</v>
      </c>
      <c r="I90" s="9">
        <f t="shared" ref="I90:I101" si="77">H90+273.15</f>
        <v>278.71825360741934</v>
      </c>
      <c r="J90" s="9">
        <f t="shared" ref="J90:J101" si="78">EXP(($C$16*(I90-$C$14))/($C$17*I90*$C$14))</f>
        <v>3.5521189230733018E-2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1.0112882573989691E-2</v>
      </c>
      <c r="Q90" s="13">
        <f t="shared" ref="Q90:Q101" si="82">P90*$B$76</f>
        <v>2.6293494692373196E-3</v>
      </c>
      <c r="R90" s="9">
        <f t="shared" ref="R90:R101" si="83">L90*$B$76</f>
        <v>7.4022000000000004E-2</v>
      </c>
      <c r="S90" s="14">
        <f t="shared" ref="S90:S101" si="84">Q90/R90</f>
        <v>3.5521189230733018E-2</v>
      </c>
      <c r="T90" s="2">
        <v>0.01</v>
      </c>
      <c r="U90" s="15">
        <f t="shared" ref="U90:U101" si="85">S90*T90</f>
        <v>3.5521189230733021E-4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5.8452118923073299E-3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$E$10</f>
        <v>0</v>
      </c>
      <c r="AX90" s="1">
        <f t="shared" ref="AX90:AX101" si="92">AW90*10000*AV90*0.67*AU90*AT90</f>
        <v>0</v>
      </c>
      <c r="AZ90" s="1">
        <f t="shared" ref="AZ90:AZ101" si="93">$E$11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8">
        <v>5.80271958548387</v>
      </c>
      <c r="E91" s="10">
        <f t="shared" ref="E91:E102" si="95">D90</f>
        <v>5.5682536074193498</v>
      </c>
      <c r="F91" s="7" t="s">
        <v>73</v>
      </c>
      <c r="G91" s="1">
        <v>2</v>
      </c>
      <c r="H91" s="9">
        <f t="shared" si="76"/>
        <v>5.80271958548387</v>
      </c>
      <c r="I91" s="9">
        <f t="shared" si="77"/>
        <v>278.95271958548386</v>
      </c>
      <c r="J91" s="9">
        <f t="shared" si="78"/>
        <v>3.6579659752272967E-2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0.55928711742601034</v>
      </c>
      <c r="P91" s="9">
        <f t="shared" si="81"/>
        <v>2.0458532459272996E-2</v>
      </c>
      <c r="Q91" s="13">
        <f t="shared" si="82"/>
        <v>5.3192184394109795E-3</v>
      </c>
      <c r="R91" s="9">
        <f t="shared" si="83"/>
        <v>7.4022000000000004E-2</v>
      </c>
      <c r="S91" s="14">
        <f t="shared" si="84"/>
        <v>7.1859966488489621E-2</v>
      </c>
      <c r="T91" s="2">
        <v>0.01</v>
      </c>
      <c r="U91" s="15">
        <f t="shared" si="85"/>
        <v>7.1859966488489627E-4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6.2085996648848967E-3</v>
      </c>
      <c r="AU91" s="9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7.7377009584285696</v>
      </c>
      <c r="E92" s="10">
        <f t="shared" si="95"/>
        <v>5.80271958548387</v>
      </c>
      <c r="F92" s="7" t="s">
        <v>73</v>
      </c>
      <c r="G92" s="1">
        <v>3</v>
      </c>
      <c r="H92" s="9">
        <f t="shared" si="76"/>
        <v>7.7377009584285696</v>
      </c>
      <c r="I92" s="9">
        <f t="shared" si="77"/>
        <v>280.88770095842852</v>
      </c>
      <c r="J92" s="9">
        <f t="shared" si="78"/>
        <v>4.6522906509616151E-2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0.82352858496673731</v>
      </c>
      <c r="P92" s="9">
        <f t="shared" si="81"/>
        <v>3.8312943366404E-2</v>
      </c>
      <c r="Q92" s="13">
        <f t="shared" si="82"/>
        <v>9.9613652752650397E-3</v>
      </c>
      <c r="R92" s="9">
        <f t="shared" si="83"/>
        <v>7.4022000000000004E-2</v>
      </c>
      <c r="S92" s="14">
        <f t="shared" si="84"/>
        <v>0.1345730360604285</v>
      </c>
      <c r="T92" s="2">
        <v>0.01</v>
      </c>
      <c r="U92" s="15">
        <f t="shared" si="85"/>
        <v>1.345730360604285E-3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5.0000000000000001E-3</v>
      </c>
      <c r="AF92" s="2">
        <v>0.49</v>
      </c>
      <c r="AG92" s="15">
        <f t="shared" si="86"/>
        <v>2.4499999999999999E-3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1.4999999999999999E-2</v>
      </c>
      <c r="AR92" s="2">
        <v>0.5</v>
      </c>
      <c r="AS92" s="2">
        <f t="shared" si="87"/>
        <v>7.4999999999999997E-3</v>
      </c>
      <c r="AT92" s="1">
        <f t="shared" si="88"/>
        <v>1.1295730360604286E-2</v>
      </c>
      <c r="AU92" s="9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8">
        <v>14.4307925154516</v>
      </c>
      <c r="E93" s="10">
        <f t="shared" si="95"/>
        <v>7.7377009584285696</v>
      </c>
      <c r="F93" s="7" t="s">
        <v>73</v>
      </c>
      <c r="G93" s="1">
        <v>4</v>
      </c>
      <c r="H93" s="9">
        <f t="shared" si="76"/>
        <v>14.4307925154516</v>
      </c>
      <c r="I93" s="9">
        <f t="shared" si="77"/>
        <v>287.58079251545155</v>
      </c>
      <c r="J93" s="9">
        <f t="shared" si="78"/>
        <v>0.10424200404906379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1.0699156416003333</v>
      </c>
      <c r="P93" s="9">
        <f t="shared" si="81"/>
        <v>0.11153015064385863</v>
      </c>
      <c r="Q93" s="13">
        <f t="shared" si="82"/>
        <v>2.8997839167403245E-2</v>
      </c>
      <c r="R93" s="9">
        <f t="shared" si="83"/>
        <v>7.4022000000000004E-2</v>
      </c>
      <c r="S93" s="14">
        <f t="shared" si="84"/>
        <v>0.39174622635707279</v>
      </c>
      <c r="T93" s="2">
        <v>0.01</v>
      </c>
      <c r="U93" s="15">
        <f t="shared" si="85"/>
        <v>3.9174622635707278E-3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1.3867462263570728E-2</v>
      </c>
      <c r="AU93" s="9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8">
        <v>17.009067363733301</v>
      </c>
      <c r="E94" s="10">
        <f t="shared" si="95"/>
        <v>14.4307925154516</v>
      </c>
      <c r="F94" s="7" t="s">
        <v>73</v>
      </c>
      <c r="G94" s="1">
        <v>5</v>
      </c>
      <c r="H94" s="9">
        <f t="shared" si="76"/>
        <v>17.009067363733301</v>
      </c>
      <c r="I94" s="9">
        <f t="shared" si="77"/>
        <v>290.1590673637333</v>
      </c>
      <c r="J94" s="9">
        <f t="shared" si="78"/>
        <v>0.14083153969803108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0.91046621640865089</v>
      </c>
      <c r="O94" s="9">
        <f t="shared" si="96"/>
        <v>0.3326192745478237</v>
      </c>
      <c r="P94" s="9">
        <f t="shared" si="81"/>
        <v>4.684328456781213E-2</v>
      </c>
      <c r="Q94" s="13">
        <f t="shared" si="82"/>
        <v>1.2179253987631155E-2</v>
      </c>
      <c r="R94" s="9">
        <f t="shared" si="83"/>
        <v>7.4022000000000004E-2</v>
      </c>
      <c r="S94" s="14">
        <f t="shared" si="84"/>
        <v>0.16453559735796322</v>
      </c>
      <c r="T94" s="2">
        <v>0.01</v>
      </c>
      <c r="U94" s="15">
        <f t="shared" si="85"/>
        <v>1.6453559735796323E-3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0.01</v>
      </c>
      <c r="AF94" s="2">
        <v>0.49</v>
      </c>
      <c r="AG94" s="15">
        <f t="shared" si="86"/>
        <v>4.8999999999999998E-3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0.02</v>
      </c>
      <c r="AR94" s="2">
        <v>0.5</v>
      </c>
      <c r="AS94" s="2">
        <f t="shared" si="87"/>
        <v>0.01</v>
      </c>
      <c r="AT94" s="1">
        <f t="shared" si="88"/>
        <v>1.6545355973579631E-2</v>
      </c>
      <c r="AU94" s="9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8">
        <v>22.425812308709698</v>
      </c>
      <c r="E95" s="10">
        <f t="shared" si="95"/>
        <v>17.009067363733301</v>
      </c>
      <c r="F95" s="7" t="s">
        <v>75</v>
      </c>
      <c r="G95" s="1">
        <v>6</v>
      </c>
      <c r="H95" s="9">
        <f t="shared" si="76"/>
        <v>22.425812308709698</v>
      </c>
      <c r="I95" s="9">
        <f t="shared" si="77"/>
        <v>295.57581230870966</v>
      </c>
      <c r="J95" s="9">
        <f t="shared" si="78"/>
        <v>0.26048039538654455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0.57047598998001159</v>
      </c>
      <c r="P95" s="9">
        <f t="shared" si="81"/>
        <v>0.14859781142852385</v>
      </c>
      <c r="Q95" s="13">
        <f t="shared" si="82"/>
        <v>3.8635430971416203E-2</v>
      </c>
      <c r="R95" s="9">
        <f t="shared" si="83"/>
        <v>7.4022000000000004E-2</v>
      </c>
      <c r="S95" s="14">
        <f t="shared" si="84"/>
        <v>0.52194524562179079</v>
      </c>
      <c r="T95" s="2">
        <v>0.01</v>
      </c>
      <c r="U95" s="15">
        <f t="shared" si="85"/>
        <v>5.2194524562179084E-3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0.01</v>
      </c>
      <c r="AF95" s="2">
        <v>0.49</v>
      </c>
      <c r="AG95" s="15">
        <f t="shared" si="86"/>
        <v>4.8999999999999998E-3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0.02</v>
      </c>
      <c r="AR95" s="2">
        <v>0.5</v>
      </c>
      <c r="AS95" s="2">
        <f t="shared" si="87"/>
        <v>0.01</v>
      </c>
      <c r="AT95" s="1">
        <f t="shared" si="88"/>
        <v>2.0119452456217907E-2</v>
      </c>
      <c r="AU95" s="9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8">
        <v>26.2510384366667</v>
      </c>
      <c r="E96" s="10">
        <f t="shared" si="95"/>
        <v>22.425812308709698</v>
      </c>
      <c r="F96" s="7" t="s">
        <v>73</v>
      </c>
      <c r="G96" s="1">
        <v>7</v>
      </c>
      <c r="H96" s="9">
        <f t="shared" si="76"/>
        <v>26.2510384366667</v>
      </c>
      <c r="I96" s="9">
        <f t="shared" si="77"/>
        <v>299.40103843666668</v>
      </c>
      <c r="J96" s="9">
        <f t="shared" si="78"/>
        <v>0.39678724525393094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0.70657817855148775</v>
      </c>
      <c r="P96" s="9">
        <f t="shared" si="81"/>
        <v>0.28036120902398498</v>
      </c>
      <c r="Q96" s="13">
        <f t="shared" si="82"/>
        <v>7.2893914346236099E-2</v>
      </c>
      <c r="R96" s="9">
        <f t="shared" si="83"/>
        <v>7.4022000000000004E-2</v>
      </c>
      <c r="S96" s="14">
        <f t="shared" si="84"/>
        <v>0.98476013004560936</v>
      </c>
      <c r="T96" s="2">
        <v>0.01</v>
      </c>
      <c r="U96" s="15">
        <f t="shared" si="85"/>
        <v>9.8476013004560933E-3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2.4747601300456092E-2</v>
      </c>
      <c r="AU96" s="9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8">
        <v>30.078259620000001</v>
      </c>
      <c r="E97" s="10">
        <f t="shared" si="95"/>
        <v>26.2510384366667</v>
      </c>
      <c r="F97" s="7" t="s">
        <v>73</v>
      </c>
      <c r="G97" s="1">
        <v>8</v>
      </c>
      <c r="H97" s="9">
        <f t="shared" si="76"/>
        <v>30.078259620000001</v>
      </c>
      <c r="I97" s="9">
        <f t="shared" si="77"/>
        <v>303.22825961999996</v>
      </c>
      <c r="J97" s="9">
        <f t="shared" si="78"/>
        <v>0.59816428387310194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0.71091696952750272</v>
      </c>
      <c r="P97" s="9">
        <f t="shared" si="81"/>
        <v>0.4252451399706545</v>
      </c>
      <c r="Q97" s="13">
        <f t="shared" si="82"/>
        <v>0.11056373639237017</v>
      </c>
      <c r="R97" s="9">
        <f t="shared" si="83"/>
        <v>7.4022000000000004E-2</v>
      </c>
      <c r="S97" s="14">
        <f t="shared" si="84"/>
        <v>1.4936604846176835</v>
      </c>
      <c r="T97" s="2">
        <v>0.01</v>
      </c>
      <c r="U97" s="15">
        <f t="shared" si="85"/>
        <v>1.4936604846176836E-2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2.983660484617684E-2</v>
      </c>
      <c r="AU97" s="9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8">
        <v>29.0149977245161</v>
      </c>
      <c r="E98" s="10">
        <f t="shared" si="95"/>
        <v>30.078259620000001</v>
      </c>
      <c r="F98" s="7" t="s">
        <v>73</v>
      </c>
      <c r="G98" s="1">
        <v>9</v>
      </c>
      <c r="H98" s="9">
        <f t="shared" si="76"/>
        <v>29.0149977245161</v>
      </c>
      <c r="I98" s="9">
        <f t="shared" si="77"/>
        <v>302.16499772451607</v>
      </c>
      <c r="J98" s="9">
        <f t="shared" si="78"/>
        <v>0.53425586482561582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0.57037182955684829</v>
      </c>
      <c r="P98" s="9">
        <f t="shared" si="81"/>
        <v>0.30472449507206273</v>
      </c>
      <c r="Q98" s="13">
        <f t="shared" si="82"/>
        <v>7.9228368718736314E-2</v>
      </c>
      <c r="R98" s="9">
        <f t="shared" si="83"/>
        <v>7.4022000000000004E-2</v>
      </c>
      <c r="S98" s="14">
        <f t="shared" si="84"/>
        <v>1.0703354235056646</v>
      </c>
      <c r="T98" s="2">
        <v>0.01</v>
      </c>
      <c r="U98" s="15">
        <f t="shared" si="85"/>
        <v>1.0703354235056646E-2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2.560335423505665E-2</v>
      </c>
      <c r="AU98" s="9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8">
        <v>22.833799379999999</v>
      </c>
      <c r="E99" s="10">
        <f t="shared" si="95"/>
        <v>29.0149977245161</v>
      </c>
      <c r="F99" s="7" t="s">
        <v>73</v>
      </c>
      <c r="G99" s="1">
        <v>10</v>
      </c>
      <c r="H99" s="9">
        <f t="shared" si="76"/>
        <v>22.833799379999999</v>
      </c>
      <c r="I99" s="9">
        <f t="shared" si="77"/>
        <v>295.98379937999999</v>
      </c>
      <c r="J99" s="9">
        <f t="shared" si="78"/>
        <v>0.27258074021437834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0.55034733448478557</v>
      </c>
      <c r="P99" s="9">
        <f t="shared" si="81"/>
        <v>0.15001408380887291</v>
      </c>
      <c r="Q99" s="13">
        <f t="shared" si="82"/>
        <v>3.9003661790306954E-2</v>
      </c>
      <c r="R99" s="9">
        <f t="shared" si="83"/>
        <v>7.4022000000000004E-2</v>
      </c>
      <c r="S99" s="14">
        <f t="shared" si="84"/>
        <v>0.52691985882990122</v>
      </c>
      <c r="T99" s="2">
        <v>0.01</v>
      </c>
      <c r="U99" s="15">
        <f t="shared" si="85"/>
        <v>5.269198588299012E-3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1.5219198588299013E-2</v>
      </c>
      <c r="AU99" s="9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8">
        <v>18.801052012580602</v>
      </c>
      <c r="E100" s="10">
        <f t="shared" si="95"/>
        <v>22.833799379999999</v>
      </c>
      <c r="F100" s="7" t="s">
        <v>73</v>
      </c>
      <c r="G100" s="1">
        <v>11</v>
      </c>
      <c r="H100" s="9">
        <f t="shared" si="76"/>
        <v>18.801052012580602</v>
      </c>
      <c r="I100" s="9">
        <f t="shared" si="77"/>
        <v>291.95105201258059</v>
      </c>
      <c r="J100" s="9">
        <f t="shared" si="78"/>
        <v>0.17304200520497451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0.38031658814211705</v>
      </c>
      <c r="O100" s="9">
        <f t="shared" si="96"/>
        <v>0.30471666253379553</v>
      </c>
      <c r="P100" s="9">
        <f t="shared" si="81"/>
        <v>5.2728782304215509E-2</v>
      </c>
      <c r="Q100" s="13">
        <f t="shared" si="82"/>
        <v>1.3709483399096032E-2</v>
      </c>
      <c r="R100" s="9">
        <f t="shared" si="83"/>
        <v>7.4022000000000004E-2</v>
      </c>
      <c r="S100" s="14">
        <f t="shared" si="84"/>
        <v>0.18520822727156833</v>
      </c>
      <c r="T100" s="2">
        <v>0.01</v>
      </c>
      <c r="U100" s="15">
        <f t="shared" si="85"/>
        <v>1.8520822727156833E-3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1.1802082272715682E-2</v>
      </c>
      <c r="AU100" s="9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8">
        <v>13.496842824433299</v>
      </c>
      <c r="E101" s="10">
        <f t="shared" si="95"/>
        <v>18.801052012580602</v>
      </c>
      <c r="F101" s="7" t="s">
        <v>75</v>
      </c>
      <c r="G101" s="1">
        <v>12</v>
      </c>
      <c r="H101" s="9">
        <f t="shared" si="76"/>
        <v>13.496842824433299</v>
      </c>
      <c r="I101" s="9">
        <f t="shared" si="77"/>
        <v>286.64684282443329</v>
      </c>
      <c r="J101" s="9">
        <f t="shared" si="78"/>
        <v>9.3354190359722922E-2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0.53668788022958003</v>
      </c>
      <c r="P101" s="9">
        <f t="shared" si="81"/>
        <v>5.0102062534708391E-2</v>
      </c>
      <c r="Q101" s="13">
        <f t="shared" si="82"/>
        <v>1.3026536259024182E-2</v>
      </c>
      <c r="R101" s="9">
        <f t="shared" si="83"/>
        <v>7.4022000000000004E-2</v>
      </c>
      <c r="S101" s="14">
        <f t="shared" si="84"/>
        <v>0.17598195481105863</v>
      </c>
      <c r="T101" s="2">
        <v>0.01</v>
      </c>
      <c r="U101" s="15">
        <f t="shared" si="85"/>
        <v>1.7598195481105864E-3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7.2498195481105867E-3</v>
      </c>
      <c r="AU101" s="9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8">
        <v>7.3084720261612901</v>
      </c>
      <c r="E102" s="10">
        <f t="shared" si="95"/>
        <v>13.496842824433299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Z102"/>
  <sheetViews>
    <sheetView workbookViewId="0">
      <selection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197.50299999999999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530.31172602739696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2548.3777597826702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1.8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0.32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0.9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77062990.271326363</v>
      </c>
      <c r="J14" s="6" t="s">
        <v>21</v>
      </c>
      <c r="K14" s="6">
        <f>I14/(10000*1000)</f>
        <v>7.7062990271326361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47680022.643782698</v>
      </c>
      <c r="J15" s="6" t="s">
        <v>21</v>
      </c>
      <c r="K15" s="6">
        <f>I15/(10000*1000)</f>
        <v>4.7680022643782696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7.7062990271326361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8">
        <v>5.8618078416129</v>
      </c>
      <c r="E27" s="7"/>
      <c r="F27" s="7"/>
      <c r="G27" s="1">
        <v>1</v>
      </c>
      <c r="H27" s="9">
        <f t="shared" ref="H27:H38" si="0">E28</f>
        <v>5.8618078416129</v>
      </c>
      <c r="I27" s="9">
        <f t="shared" ref="I27:I38" si="1">H27+273.15</f>
        <v>279.01180784161289</v>
      </c>
      <c r="J27" s="9">
        <f t="shared" ref="J27:J38" si="2">EXP(($C$16*(I27-$C$14))/($C$17*I27*$C$14))</f>
        <v>3.685105957761535E-2</v>
      </c>
      <c r="K27" s="9">
        <f t="shared" ref="K27:K38" si="3">$B$27/12</f>
        <v>108.81258333333334</v>
      </c>
      <c r="L27" s="9">
        <f t="shared" ref="L27:L38" si="4">K27*$B$28/100</f>
        <v>1.0881258333333335</v>
      </c>
      <c r="M27" s="1" t="s">
        <v>73</v>
      </c>
      <c r="O27" s="9">
        <f>L27</f>
        <v>1.0881258333333335</v>
      </c>
      <c r="P27" s="9">
        <f t="shared" ref="P27:P38" si="5">O27*J27</f>
        <v>4.0098589912109024E-2</v>
      </c>
      <c r="Q27" s="13">
        <f t="shared" ref="Q27:Q38" si="6">P27*$B$29</f>
        <v>4.8118307894530823E-3</v>
      </c>
      <c r="R27" s="9">
        <f t="shared" ref="R27:R38" si="7">L27*$B$29</f>
        <v>0.1305751</v>
      </c>
      <c r="S27" s="14">
        <f t="shared" ref="S27:S38" si="8">Q27/R27</f>
        <v>3.685105957761535E-2</v>
      </c>
      <c r="T27" s="2">
        <v>0.01</v>
      </c>
      <c r="U27" s="15">
        <f t="shared" ref="U27:U38" si="9">S27*T27</f>
        <v>3.6851059577615352E-4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2.2268510595776152E-2</v>
      </c>
      <c r="AR27" s="9">
        <f t="shared" ref="AR27:AR38" si="15">$B$27/12</f>
        <v>108.81258333333334</v>
      </c>
      <c r="AS27" s="1">
        <f t="shared" ref="AS27:AS38" si="16">$B$29</f>
        <v>0.12</v>
      </c>
      <c r="AT27" s="1">
        <f>$E$2/12</f>
        <v>16.458583333333333</v>
      </c>
      <c r="AU27" s="1">
        <f t="shared" ref="AU27:AU38" si="17">AT27*10000*AS27*0.67*AR27*AQ27</f>
        <v>32064.080579126632</v>
      </c>
    </row>
    <row r="28" spans="1:47" x14ac:dyDescent="0.15">
      <c r="A28" s="1" t="s">
        <v>74</v>
      </c>
      <c r="B28" s="1">
        <v>1</v>
      </c>
      <c r="C28" s="7">
        <v>1</v>
      </c>
      <c r="D28" s="8">
        <v>5.3941528535483902</v>
      </c>
      <c r="E28" s="10">
        <f t="shared" ref="E28:E39" si="18">D27</f>
        <v>5.8618078416129</v>
      </c>
      <c r="F28" s="7" t="s">
        <v>73</v>
      </c>
      <c r="G28" s="1">
        <v>2</v>
      </c>
      <c r="H28" s="9">
        <f t="shared" si="0"/>
        <v>5.3941528535483902</v>
      </c>
      <c r="I28" s="9">
        <f t="shared" si="1"/>
        <v>278.54415285354838</v>
      </c>
      <c r="J28" s="9">
        <f t="shared" si="2"/>
        <v>3.4753983865061469E-2</v>
      </c>
      <c r="K28" s="9">
        <f t="shared" si="3"/>
        <v>108.81258333333334</v>
      </c>
      <c r="L28" s="9">
        <f t="shared" si="4"/>
        <v>1.0881258333333335</v>
      </c>
      <c r="M28" s="1" t="s">
        <v>73</v>
      </c>
      <c r="O28" s="9">
        <f t="shared" ref="O28:O38" si="19">L28+O27-P27-N28</f>
        <v>2.136153076754558</v>
      </c>
      <c r="P28" s="9">
        <f t="shared" si="5"/>
        <v>7.4239829562829318E-2</v>
      </c>
      <c r="Q28" s="13">
        <f t="shared" si="6"/>
        <v>8.9087795475395175E-3</v>
      </c>
      <c r="R28" s="9">
        <f t="shared" si="7"/>
        <v>0.1305751</v>
      </c>
      <c r="S28" s="14">
        <f t="shared" si="8"/>
        <v>6.8227246600152072E-2</v>
      </c>
      <c r="T28" s="2">
        <v>0.01</v>
      </c>
      <c r="U28" s="15">
        <f t="shared" si="9"/>
        <v>6.8227246600152073E-4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2.2582272466001519E-2</v>
      </c>
      <c r="AR28" s="9">
        <f t="shared" si="15"/>
        <v>108.81258333333334</v>
      </c>
      <c r="AS28" s="1">
        <f t="shared" si="16"/>
        <v>0.12</v>
      </c>
      <c r="AT28" s="1">
        <f t="shared" ref="AT28:AT38" si="20">$E$2/12</f>
        <v>16.458583333333333</v>
      </c>
      <c r="AU28" s="1">
        <f t="shared" si="17"/>
        <v>32515.861395193955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8.7384202891428604</v>
      </c>
      <c r="E29" s="10">
        <f t="shared" si="18"/>
        <v>5.3941528535483902</v>
      </c>
      <c r="F29" s="7" t="s">
        <v>73</v>
      </c>
      <c r="G29" s="1">
        <v>3</v>
      </c>
      <c r="H29" s="9">
        <f t="shared" si="0"/>
        <v>8.7384202891428604</v>
      </c>
      <c r="I29" s="9">
        <f t="shared" si="1"/>
        <v>281.88842028914286</v>
      </c>
      <c r="J29" s="9">
        <f t="shared" si="2"/>
        <v>5.2615204651008142E-2</v>
      </c>
      <c r="K29" s="9">
        <f t="shared" si="3"/>
        <v>108.81258333333334</v>
      </c>
      <c r="L29" s="9">
        <f t="shared" si="4"/>
        <v>1.0881258333333335</v>
      </c>
      <c r="M29" s="1" t="s">
        <v>73</v>
      </c>
      <c r="O29" s="9">
        <f t="shared" si="19"/>
        <v>3.1500390805250618</v>
      </c>
      <c r="P29" s="9">
        <f t="shared" si="5"/>
        <v>0.16573995088049964</v>
      </c>
      <c r="Q29" s="13">
        <f t="shared" si="6"/>
        <v>1.9888794105659958E-2</v>
      </c>
      <c r="R29" s="9">
        <f t="shared" si="7"/>
        <v>0.1305751</v>
      </c>
      <c r="S29" s="14">
        <f t="shared" si="8"/>
        <v>0.15231689736909992</v>
      </c>
      <c r="T29" s="2">
        <v>0.01</v>
      </c>
      <c r="U29" s="15">
        <f t="shared" si="9"/>
        <v>1.5231689736909992E-3</v>
      </c>
      <c r="V29" s="14"/>
      <c r="W29" s="2"/>
      <c r="X29" s="15"/>
      <c r="Y29" s="2">
        <v>0.04</v>
      </c>
      <c r="Z29" s="2">
        <v>0.21</v>
      </c>
      <c r="AA29" s="2">
        <f t="shared" si="10"/>
        <v>8.3999999999999995E-3</v>
      </c>
      <c r="AB29" s="2">
        <v>1.4999999999999999E-2</v>
      </c>
      <c r="AC29" s="2">
        <v>0.28999999999999998</v>
      </c>
      <c r="AD29" s="2">
        <f t="shared" si="11"/>
        <v>4.3499999999999997E-3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2.9073168973690996E-2</v>
      </c>
      <c r="AR29" s="9">
        <f t="shared" si="15"/>
        <v>108.81258333333334</v>
      </c>
      <c r="AS29" s="1">
        <f t="shared" si="16"/>
        <v>0.12</v>
      </c>
      <c r="AT29" s="1">
        <f t="shared" si="20"/>
        <v>16.458583333333333</v>
      </c>
      <c r="AU29" s="1">
        <f t="shared" si="17"/>
        <v>41862.001890679261</v>
      </c>
    </row>
    <row r="30" spans="1:47" x14ac:dyDescent="0.15">
      <c r="C30" s="7">
        <v>3</v>
      </c>
      <c r="D30" s="8">
        <v>14.419345848193499</v>
      </c>
      <c r="E30" s="10">
        <f t="shared" si="18"/>
        <v>8.7384202891428604</v>
      </c>
      <c r="F30" s="7" t="s">
        <v>73</v>
      </c>
      <c r="G30" s="1">
        <v>4</v>
      </c>
      <c r="H30" s="9">
        <f t="shared" si="0"/>
        <v>14.419345848193499</v>
      </c>
      <c r="I30" s="9">
        <f t="shared" si="1"/>
        <v>287.56934584819345</v>
      </c>
      <c r="J30" s="9">
        <f t="shared" si="2"/>
        <v>0.10410161200619392</v>
      </c>
      <c r="K30" s="9">
        <f t="shared" si="3"/>
        <v>108.81258333333334</v>
      </c>
      <c r="L30" s="9">
        <f t="shared" si="4"/>
        <v>1.0881258333333335</v>
      </c>
      <c r="M30" s="1" t="s">
        <v>73</v>
      </c>
      <c r="O30" s="9">
        <f t="shared" si="19"/>
        <v>4.0724249629778955</v>
      </c>
      <c r="P30" s="9">
        <f t="shared" si="5"/>
        <v>0.42394600342026351</v>
      </c>
      <c r="Q30" s="13">
        <f t="shared" si="6"/>
        <v>5.0873520410431618E-2</v>
      </c>
      <c r="R30" s="9">
        <f t="shared" si="7"/>
        <v>0.1305751</v>
      </c>
      <c r="S30" s="14">
        <f t="shared" si="8"/>
        <v>0.38961119241288439</v>
      </c>
      <c r="T30" s="2">
        <v>0.01</v>
      </c>
      <c r="U30" s="15">
        <f t="shared" si="9"/>
        <v>3.896111924128844E-3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3.1446111924128842E-2</v>
      </c>
      <c r="AR30" s="9">
        <f t="shared" si="15"/>
        <v>108.81258333333334</v>
      </c>
      <c r="AS30" s="1">
        <f t="shared" si="16"/>
        <v>0.12</v>
      </c>
      <c r="AT30" s="1">
        <f t="shared" si="20"/>
        <v>16.458583333333333</v>
      </c>
      <c r="AU30" s="1">
        <f t="shared" si="17"/>
        <v>45278.765380328245</v>
      </c>
    </row>
    <row r="31" spans="1:47" x14ac:dyDescent="0.15">
      <c r="C31" s="7">
        <v>4</v>
      </c>
      <c r="D31" s="8">
        <v>17.058918321899998</v>
      </c>
      <c r="E31" s="10">
        <f t="shared" si="18"/>
        <v>14.419345848193499</v>
      </c>
      <c r="F31" s="7" t="s">
        <v>73</v>
      </c>
      <c r="G31" s="1">
        <v>5</v>
      </c>
      <c r="H31" s="9">
        <f t="shared" si="0"/>
        <v>17.058918321899998</v>
      </c>
      <c r="I31" s="9">
        <f t="shared" si="1"/>
        <v>290.2089183219</v>
      </c>
      <c r="J31" s="9">
        <f t="shared" si="2"/>
        <v>0.14164567126057079</v>
      </c>
      <c r="K31" s="9">
        <f t="shared" si="3"/>
        <v>108.81258333333334</v>
      </c>
      <c r="L31" s="9">
        <f t="shared" si="4"/>
        <v>1.0881258333333335</v>
      </c>
      <c r="M31" s="1" t="s">
        <v>75</v>
      </c>
      <c r="N31" s="9">
        <f>(O30-P30)*C22/100</f>
        <v>3.4660550115797504</v>
      </c>
      <c r="O31" s="9">
        <f t="shared" si="19"/>
        <v>1.2705497813112157</v>
      </c>
      <c r="P31" s="9">
        <f t="shared" si="5"/>
        <v>0.17996787664379857</v>
      </c>
      <c r="Q31" s="13">
        <f t="shared" si="6"/>
        <v>2.1596145197255827E-2</v>
      </c>
      <c r="R31" s="9">
        <f t="shared" si="7"/>
        <v>0.1305751</v>
      </c>
      <c r="S31" s="14">
        <f t="shared" si="8"/>
        <v>0.16539252274940497</v>
      </c>
      <c r="T31" s="2">
        <v>0.01</v>
      </c>
      <c r="U31" s="15">
        <f t="shared" si="9"/>
        <v>1.6539252274940497E-3</v>
      </c>
      <c r="V31" s="14"/>
      <c r="W31" s="2"/>
      <c r="X31" s="15"/>
      <c r="Y31" s="2">
        <v>0.05</v>
      </c>
      <c r="Z31" s="2">
        <v>0.21</v>
      </c>
      <c r="AA31" s="2">
        <f t="shared" si="10"/>
        <v>1.0500000000000001E-2</v>
      </c>
      <c r="AB31" s="2">
        <v>0.02</v>
      </c>
      <c r="AC31" s="2">
        <v>0.28999999999999998</v>
      </c>
      <c r="AD31" s="2">
        <f t="shared" si="11"/>
        <v>5.7999999999999996E-3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3.4653925227494053E-2</v>
      </c>
      <c r="AR31" s="9">
        <f t="shared" si="15"/>
        <v>108.81258333333334</v>
      </c>
      <c r="AS31" s="1">
        <f t="shared" si="16"/>
        <v>0.12</v>
      </c>
      <c r="AT31" s="1">
        <f t="shared" si="20"/>
        <v>16.458583333333333</v>
      </c>
      <c r="AU31" s="1">
        <f t="shared" si="17"/>
        <v>49897.64565072253</v>
      </c>
    </row>
    <row r="32" spans="1:47" x14ac:dyDescent="0.15">
      <c r="C32" s="7">
        <v>5</v>
      </c>
      <c r="D32" s="8">
        <v>20.472121373871001</v>
      </c>
      <c r="E32" s="10">
        <f t="shared" si="18"/>
        <v>17.058918321899998</v>
      </c>
      <c r="F32" s="7" t="s">
        <v>75</v>
      </c>
      <c r="G32" s="1">
        <v>6</v>
      </c>
      <c r="H32" s="9">
        <f t="shared" si="0"/>
        <v>20.472121373871001</v>
      </c>
      <c r="I32" s="9">
        <f t="shared" si="1"/>
        <v>293.62212137387098</v>
      </c>
      <c r="J32" s="9">
        <f t="shared" si="2"/>
        <v>0.20921052044457297</v>
      </c>
      <c r="K32" s="9">
        <f t="shared" si="3"/>
        <v>108.81258333333334</v>
      </c>
      <c r="L32" s="9">
        <f t="shared" si="4"/>
        <v>1.0881258333333335</v>
      </c>
      <c r="M32" s="1" t="s">
        <v>73</v>
      </c>
      <c r="O32" s="9">
        <f t="shared" si="19"/>
        <v>2.1787077380007509</v>
      </c>
      <c r="P32" s="9">
        <f t="shared" si="5"/>
        <v>0.45580857976375544</v>
      </c>
      <c r="Q32" s="13">
        <f t="shared" si="6"/>
        <v>5.4697029571650652E-2</v>
      </c>
      <c r="R32" s="9">
        <f t="shared" si="7"/>
        <v>0.1305751</v>
      </c>
      <c r="S32" s="14">
        <f t="shared" si="8"/>
        <v>0.41889326197453153</v>
      </c>
      <c r="T32" s="2">
        <v>0.01</v>
      </c>
      <c r="U32" s="15">
        <f t="shared" si="9"/>
        <v>4.1889326197453152E-3</v>
      </c>
      <c r="V32" s="14"/>
      <c r="W32" s="2"/>
      <c r="X32" s="15"/>
      <c r="Y32" s="2">
        <v>0.05</v>
      </c>
      <c r="Z32" s="2">
        <v>0.21</v>
      </c>
      <c r="AA32" s="2">
        <f t="shared" si="10"/>
        <v>1.0500000000000001E-2</v>
      </c>
      <c r="AB32" s="2">
        <v>0.02</v>
      </c>
      <c r="AC32" s="2">
        <v>0.28999999999999998</v>
      </c>
      <c r="AD32" s="2">
        <f t="shared" si="11"/>
        <v>5.7999999999999996E-3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3.7188932619745318E-2</v>
      </c>
      <c r="AR32" s="9">
        <f t="shared" si="15"/>
        <v>108.81258333333334</v>
      </c>
      <c r="AS32" s="1">
        <f t="shared" si="16"/>
        <v>0.12</v>
      </c>
      <c r="AT32" s="1">
        <f t="shared" si="20"/>
        <v>16.458583333333333</v>
      </c>
      <c r="AU32" s="1">
        <f t="shared" si="17"/>
        <v>53547.763198738685</v>
      </c>
    </row>
    <row r="33" spans="1:48" x14ac:dyDescent="0.15">
      <c r="C33" s="7">
        <v>6</v>
      </c>
      <c r="D33" s="8">
        <v>25.234729960333301</v>
      </c>
      <c r="E33" s="10">
        <f t="shared" si="18"/>
        <v>20.472121373871001</v>
      </c>
      <c r="F33" s="7" t="s">
        <v>73</v>
      </c>
      <c r="G33" s="1">
        <v>7</v>
      </c>
      <c r="H33" s="9">
        <f t="shared" si="0"/>
        <v>25.234729960333301</v>
      </c>
      <c r="I33" s="9">
        <f t="shared" si="1"/>
        <v>298.38472996033329</v>
      </c>
      <c r="J33" s="9">
        <f t="shared" si="2"/>
        <v>0.35518293624147612</v>
      </c>
      <c r="K33" s="9">
        <f t="shared" si="3"/>
        <v>108.81258333333334</v>
      </c>
      <c r="L33" s="9">
        <f t="shared" si="4"/>
        <v>1.0881258333333335</v>
      </c>
      <c r="M33" s="1" t="s">
        <v>73</v>
      </c>
      <c r="O33" s="9">
        <f t="shared" si="19"/>
        <v>2.8110249915703287</v>
      </c>
      <c r="P33" s="9">
        <f t="shared" si="5"/>
        <v>0.99842811035412005</v>
      </c>
      <c r="Q33" s="13">
        <f t="shared" si="6"/>
        <v>0.1198113732424944</v>
      </c>
      <c r="R33" s="9">
        <f t="shared" si="7"/>
        <v>0.1305751</v>
      </c>
      <c r="S33" s="14">
        <f t="shared" si="8"/>
        <v>0.91756677377612117</v>
      </c>
      <c r="T33" s="2">
        <v>0.01</v>
      </c>
      <c r="U33" s="15">
        <f t="shared" si="9"/>
        <v>9.1756677377612117E-3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4.2175667737761213E-2</v>
      </c>
      <c r="AR33" s="9">
        <f t="shared" si="15"/>
        <v>108.81258333333334</v>
      </c>
      <c r="AS33" s="1">
        <f t="shared" si="16"/>
        <v>0.12</v>
      </c>
      <c r="AT33" s="1">
        <f t="shared" si="20"/>
        <v>16.458583333333333</v>
      </c>
      <c r="AU33" s="1">
        <f t="shared" si="17"/>
        <v>60728.085203801333</v>
      </c>
    </row>
    <row r="34" spans="1:48" x14ac:dyDescent="0.15">
      <c r="C34" s="7">
        <v>7</v>
      </c>
      <c r="D34" s="8">
        <v>28.114333197096801</v>
      </c>
      <c r="E34" s="10">
        <f t="shared" si="18"/>
        <v>25.234729960333301</v>
      </c>
      <c r="F34" s="7" t="s">
        <v>73</v>
      </c>
      <c r="G34" s="1">
        <v>8</v>
      </c>
      <c r="H34" s="9">
        <f t="shared" si="0"/>
        <v>28.114333197096801</v>
      </c>
      <c r="I34" s="9">
        <f t="shared" si="1"/>
        <v>301.26433319709679</v>
      </c>
      <c r="J34" s="9">
        <f t="shared" si="2"/>
        <v>0.48518935630230747</v>
      </c>
      <c r="K34" s="9">
        <f t="shared" si="3"/>
        <v>108.81258333333334</v>
      </c>
      <c r="L34" s="9">
        <f t="shared" si="4"/>
        <v>1.0881258333333335</v>
      </c>
      <c r="M34" s="1" t="s">
        <v>73</v>
      </c>
      <c r="O34" s="9">
        <f t="shared" si="19"/>
        <v>2.9007227145495422</v>
      </c>
      <c r="P34" s="9">
        <f t="shared" si="5"/>
        <v>1.4073997866837744</v>
      </c>
      <c r="Q34" s="13">
        <f t="shared" si="6"/>
        <v>0.16888797440205292</v>
      </c>
      <c r="R34" s="9">
        <f t="shared" si="7"/>
        <v>0.1305751</v>
      </c>
      <c r="S34" s="14">
        <f t="shared" si="8"/>
        <v>1.2934163895111159</v>
      </c>
      <c r="T34" s="2">
        <v>0.01</v>
      </c>
      <c r="U34" s="15">
        <f t="shared" si="9"/>
        <v>1.2934163895111159E-2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4.5934163895111159E-2</v>
      </c>
      <c r="AR34" s="9">
        <f t="shared" si="15"/>
        <v>108.81258333333334</v>
      </c>
      <c r="AS34" s="1">
        <f t="shared" si="16"/>
        <v>0.12</v>
      </c>
      <c r="AT34" s="1">
        <f t="shared" si="20"/>
        <v>16.458583333333333</v>
      </c>
      <c r="AU34" s="1">
        <f t="shared" si="17"/>
        <v>66139.885114140416</v>
      </c>
    </row>
    <row r="35" spans="1:48" x14ac:dyDescent="0.15">
      <c r="C35" s="7">
        <v>8</v>
      </c>
      <c r="D35" s="8">
        <v>27.6755558316129</v>
      </c>
      <c r="E35" s="10">
        <f t="shared" si="18"/>
        <v>28.114333197096801</v>
      </c>
      <c r="F35" s="7" t="s">
        <v>73</v>
      </c>
      <c r="G35" s="1">
        <v>9</v>
      </c>
      <c r="H35" s="9">
        <f t="shared" si="0"/>
        <v>27.6755558316129</v>
      </c>
      <c r="I35" s="9">
        <f t="shared" si="1"/>
        <v>300.82555583161286</v>
      </c>
      <c r="J35" s="9">
        <f t="shared" si="2"/>
        <v>0.46284784727768419</v>
      </c>
      <c r="K35" s="9">
        <f t="shared" si="3"/>
        <v>108.81258333333334</v>
      </c>
      <c r="L35" s="9">
        <f t="shared" si="4"/>
        <v>1.0881258333333335</v>
      </c>
      <c r="M35" s="1" t="s">
        <v>73</v>
      </c>
      <c r="O35" s="9">
        <f t="shared" si="19"/>
        <v>2.5814487611991015</v>
      </c>
      <c r="P35" s="9">
        <f t="shared" si="5"/>
        <v>1.1948180019786487</v>
      </c>
      <c r="Q35" s="13">
        <f t="shared" si="6"/>
        <v>0.14337816023743785</v>
      </c>
      <c r="R35" s="9">
        <f t="shared" si="7"/>
        <v>0.1305751</v>
      </c>
      <c r="S35" s="14">
        <f t="shared" si="8"/>
        <v>1.0980513148175866</v>
      </c>
      <c r="T35" s="2">
        <v>0.01</v>
      </c>
      <c r="U35" s="15">
        <f t="shared" si="9"/>
        <v>1.0980513148175866E-2</v>
      </c>
      <c r="V35" s="14"/>
      <c r="W35" s="2"/>
      <c r="X35" s="15"/>
      <c r="Y35" s="2">
        <v>0.05</v>
      </c>
      <c r="Z35" s="2">
        <v>0.21</v>
      </c>
      <c r="AA35" s="2">
        <f t="shared" si="10"/>
        <v>1.0500000000000001E-2</v>
      </c>
      <c r="AB35" s="2">
        <v>0.02</v>
      </c>
      <c r="AC35" s="2">
        <v>0.28999999999999998</v>
      </c>
      <c r="AD35" s="2">
        <f t="shared" si="11"/>
        <v>5.7999999999999996E-3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4.3980513148175866E-2</v>
      </c>
      <c r="AR35" s="9">
        <f t="shared" si="15"/>
        <v>108.81258333333334</v>
      </c>
      <c r="AS35" s="1">
        <f t="shared" si="16"/>
        <v>0.12</v>
      </c>
      <c r="AT35" s="1">
        <f t="shared" si="20"/>
        <v>16.458583333333333</v>
      </c>
      <c r="AU35" s="1">
        <f t="shared" si="17"/>
        <v>63326.853919091125</v>
      </c>
    </row>
    <row r="36" spans="1:48" x14ac:dyDescent="0.15">
      <c r="C36" s="7">
        <v>9</v>
      </c>
      <c r="D36" s="8">
        <v>21.034458635</v>
      </c>
      <c r="E36" s="10">
        <f t="shared" si="18"/>
        <v>27.6755558316129</v>
      </c>
      <c r="F36" s="7" t="s">
        <v>73</v>
      </c>
      <c r="G36" s="1">
        <v>10</v>
      </c>
      <c r="H36" s="9">
        <f t="shared" si="0"/>
        <v>21.034458635</v>
      </c>
      <c r="I36" s="9">
        <f t="shared" si="1"/>
        <v>294.184458635</v>
      </c>
      <c r="J36" s="9">
        <f t="shared" si="2"/>
        <v>0.22290119320798699</v>
      </c>
      <c r="K36" s="9">
        <f t="shared" si="3"/>
        <v>108.81258333333334</v>
      </c>
      <c r="L36" s="9">
        <f t="shared" si="4"/>
        <v>1.0881258333333335</v>
      </c>
      <c r="M36" s="1" t="s">
        <v>73</v>
      </c>
      <c r="O36" s="9">
        <f t="shared" si="19"/>
        <v>2.4747565925537858</v>
      </c>
      <c r="P36" s="9">
        <f t="shared" si="5"/>
        <v>0.55162619737957097</v>
      </c>
      <c r="Q36" s="13">
        <f t="shared" si="6"/>
        <v>6.6195143685548519E-2</v>
      </c>
      <c r="R36" s="9">
        <f t="shared" si="7"/>
        <v>0.1305751</v>
      </c>
      <c r="S36" s="14">
        <f t="shared" si="8"/>
        <v>0.50695074088052405</v>
      </c>
      <c r="T36" s="2">
        <v>0.01</v>
      </c>
      <c r="U36" s="15">
        <f t="shared" si="9"/>
        <v>5.0695074088052405E-3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3.4519507408805238E-2</v>
      </c>
      <c r="AR36" s="9">
        <f t="shared" si="15"/>
        <v>108.81258333333334</v>
      </c>
      <c r="AS36" s="1">
        <f t="shared" si="16"/>
        <v>0.12</v>
      </c>
      <c r="AT36" s="1">
        <f t="shared" si="20"/>
        <v>16.458583333333333</v>
      </c>
      <c r="AU36" s="1">
        <f t="shared" si="17"/>
        <v>49704.099533160173</v>
      </c>
    </row>
    <row r="37" spans="1:48" x14ac:dyDescent="0.15">
      <c r="C37" s="7">
        <v>10</v>
      </c>
      <c r="D37" s="8">
        <v>17.157461036129</v>
      </c>
      <c r="E37" s="10">
        <f t="shared" si="18"/>
        <v>21.034458635</v>
      </c>
      <c r="F37" s="7" t="s">
        <v>73</v>
      </c>
      <c r="G37" s="1">
        <v>11</v>
      </c>
      <c r="H37" s="9">
        <f t="shared" si="0"/>
        <v>17.157461036129</v>
      </c>
      <c r="I37" s="9">
        <f t="shared" si="1"/>
        <v>290.30746103612898</v>
      </c>
      <c r="J37" s="9">
        <f t="shared" si="2"/>
        <v>0.14326804159050133</v>
      </c>
      <c r="K37" s="9">
        <f t="shared" si="3"/>
        <v>108.81258333333334</v>
      </c>
      <c r="L37" s="9">
        <f t="shared" si="4"/>
        <v>1.0881258333333335</v>
      </c>
      <c r="M37" s="1" t="s">
        <v>75</v>
      </c>
      <c r="N37" s="9">
        <f>(O36-P36)*C22/100</f>
        <v>1.826973875415504</v>
      </c>
      <c r="O37" s="9">
        <f t="shared" si="19"/>
        <v>1.1842823530920443</v>
      </c>
      <c r="P37" s="9">
        <f t="shared" si="5"/>
        <v>0.16966981341768778</v>
      </c>
      <c r="Q37" s="13">
        <f t="shared" si="6"/>
        <v>2.0360377610122531E-2</v>
      </c>
      <c r="R37" s="9">
        <f t="shared" si="7"/>
        <v>0.1305751</v>
      </c>
      <c r="S37" s="14">
        <f t="shared" si="8"/>
        <v>0.1559284856769976</v>
      </c>
      <c r="T37" s="2">
        <v>0.01</v>
      </c>
      <c r="U37" s="15">
        <f t="shared" si="9"/>
        <v>1.5592848567699761E-3</v>
      </c>
      <c r="V37" s="14"/>
      <c r="W37" s="2"/>
      <c r="X37" s="15"/>
      <c r="Y37" s="2">
        <v>0.04</v>
      </c>
      <c r="Z37" s="2">
        <v>0.21</v>
      </c>
      <c r="AA37" s="2">
        <f t="shared" si="10"/>
        <v>8.3999999999999995E-3</v>
      </c>
      <c r="AB37" s="2">
        <v>1.4999999999999999E-2</v>
      </c>
      <c r="AC37" s="2">
        <v>0.28999999999999998</v>
      </c>
      <c r="AD37" s="2">
        <f t="shared" si="11"/>
        <v>4.3499999999999997E-3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1.4999999999999999E-2</v>
      </c>
      <c r="AO37" s="2">
        <v>0.38</v>
      </c>
      <c r="AP37" s="2">
        <f t="shared" si="13"/>
        <v>5.7000000000000002E-3</v>
      </c>
      <c r="AQ37" s="1">
        <f t="shared" si="14"/>
        <v>3.1009284856769972E-2</v>
      </c>
      <c r="AR37" s="9">
        <f t="shared" si="15"/>
        <v>108.81258333333334</v>
      </c>
      <c r="AS37" s="1">
        <f t="shared" si="16"/>
        <v>0.12</v>
      </c>
      <c r="AT37" s="1">
        <f t="shared" si="20"/>
        <v>16.458583333333333</v>
      </c>
      <c r="AU37" s="1">
        <f t="shared" si="17"/>
        <v>44649.784909151378</v>
      </c>
    </row>
    <row r="38" spans="1:48" x14ac:dyDescent="0.15">
      <c r="C38" s="7">
        <v>11</v>
      </c>
      <c r="D38" s="8">
        <v>11.9931930864667</v>
      </c>
      <c r="E38" s="10">
        <f t="shared" si="18"/>
        <v>17.157461036129</v>
      </c>
      <c r="F38" s="7" t="s">
        <v>75</v>
      </c>
      <c r="G38" s="1">
        <v>12</v>
      </c>
      <c r="H38" s="9">
        <f t="shared" si="0"/>
        <v>11.9931930864667</v>
      </c>
      <c r="I38" s="9">
        <f t="shared" si="1"/>
        <v>285.14319308646668</v>
      </c>
      <c r="J38" s="9">
        <f t="shared" si="2"/>
        <v>7.8044359570164992E-2</v>
      </c>
      <c r="K38" s="9">
        <f t="shared" si="3"/>
        <v>108.81258333333334</v>
      </c>
      <c r="L38" s="9">
        <f t="shared" si="4"/>
        <v>1.0881258333333335</v>
      </c>
      <c r="M38" s="1" t="s">
        <v>73</v>
      </c>
      <c r="O38" s="9">
        <f t="shared" si="19"/>
        <v>2.1027383730076901</v>
      </c>
      <c r="P38" s="9">
        <f t="shared" si="5"/>
        <v>0.16410686966499588</v>
      </c>
      <c r="Q38" s="13">
        <f t="shared" si="6"/>
        <v>1.9692824359799504E-2</v>
      </c>
      <c r="R38" s="9">
        <f t="shared" si="7"/>
        <v>0.1305751</v>
      </c>
      <c r="S38" s="14">
        <f t="shared" si="8"/>
        <v>0.15081607718316511</v>
      </c>
      <c r="T38" s="2">
        <v>0.01</v>
      </c>
      <c r="U38" s="15">
        <f t="shared" si="9"/>
        <v>1.5081607718316513E-3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1.4999999999999999E-2</v>
      </c>
      <c r="AO38" s="2">
        <v>0.38</v>
      </c>
      <c r="AP38" s="2">
        <f t="shared" si="13"/>
        <v>5.7000000000000002E-3</v>
      </c>
      <c r="AQ38" s="1">
        <f t="shared" si="14"/>
        <v>2.530816077183165E-2</v>
      </c>
      <c r="AR38" s="9">
        <f t="shared" si="15"/>
        <v>108.81258333333334</v>
      </c>
      <c r="AS38" s="1">
        <f t="shared" si="16"/>
        <v>0.12</v>
      </c>
      <c r="AT38" s="1">
        <f t="shared" si="20"/>
        <v>16.458583333333333</v>
      </c>
      <c r="AU38" s="1">
        <f t="shared" si="17"/>
        <v>36440.825389167345</v>
      </c>
      <c r="AV38" s="1">
        <f>SUM(AU27:AU38)</f>
        <v>576155.6521633009</v>
      </c>
    </row>
    <row r="39" spans="1:48" x14ac:dyDescent="0.15">
      <c r="C39" s="7">
        <v>12</v>
      </c>
      <c r="D39" s="8">
        <v>6.4157358028709703</v>
      </c>
      <c r="E39" s="10">
        <f t="shared" si="18"/>
        <v>11.9931930864667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15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5.8618078416129</v>
      </c>
      <c r="E42" s="7"/>
      <c r="F42" s="7"/>
      <c r="G42" s="1">
        <v>1</v>
      </c>
      <c r="H42" s="9">
        <f t="shared" ref="H42:H53" si="21">E43</f>
        <v>5.8618078416129</v>
      </c>
      <c r="I42" s="9">
        <f t="shared" ref="I42:I53" si="22">H42+273.15</f>
        <v>279.01180784161289</v>
      </c>
      <c r="J42" s="9">
        <f t="shared" ref="J42:J53" si="23">EXP(($C$16*(I42-$C$14))/($C$17*I42*$C$14))</f>
        <v>3.685105957761535E-2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2.8408865693587606E-3</v>
      </c>
      <c r="Q42" s="13">
        <f t="shared" ref="Q42:Q53" si="27">P42*$B$44</f>
        <v>3.6931525401663888E-4</v>
      </c>
      <c r="R42" s="9">
        <f t="shared" ref="R42:R53" si="28">L42*$B$44</f>
        <v>1.0021835416666666E-2</v>
      </c>
      <c r="S42" s="14">
        <f t="shared" ref="S42:S53" si="29">Q42/R42</f>
        <v>3.685105957761535E-2</v>
      </c>
      <c r="T42" s="2">
        <v>0.01</v>
      </c>
      <c r="U42" s="15">
        <f t="shared" ref="U42:U53" si="30">S42*T42</f>
        <v>3.6851059577615352E-4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1.5168510595776154E-2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44.192643835616416</v>
      </c>
      <c r="AU42" s="1">
        <f t="shared" ref="AU42:AU53" si="37">AT42*10000*AS42*0.67*AR42*AQ42</f>
        <v>4501.0619707563183</v>
      </c>
    </row>
    <row r="43" spans="1:48" x14ac:dyDescent="0.15">
      <c r="A43" s="1" t="s">
        <v>74</v>
      </c>
      <c r="B43" s="1">
        <v>1</v>
      </c>
      <c r="C43" s="7">
        <v>1</v>
      </c>
      <c r="D43" s="8">
        <v>5.3941528535483902</v>
      </c>
      <c r="E43" s="10">
        <f t="shared" ref="E43:E54" si="38">D42</f>
        <v>5.8618078416129</v>
      </c>
      <c r="F43" s="7" t="s">
        <v>73</v>
      </c>
      <c r="G43" s="1">
        <v>2</v>
      </c>
      <c r="H43" s="9">
        <f t="shared" si="21"/>
        <v>5.3941528535483902</v>
      </c>
      <c r="I43" s="9">
        <f t="shared" si="22"/>
        <v>278.54415285354838</v>
      </c>
      <c r="J43" s="9">
        <f t="shared" si="23"/>
        <v>3.4753983865061469E-2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0.15134119676397456</v>
      </c>
      <c r="P43" s="9">
        <f t="shared" si="26"/>
        <v>5.2597095104542652E-3</v>
      </c>
      <c r="Q43" s="13">
        <f t="shared" si="27"/>
        <v>6.8376223635905448E-4</v>
      </c>
      <c r="R43" s="9">
        <f t="shared" si="28"/>
        <v>1.0021835416666666E-2</v>
      </c>
      <c r="S43" s="14">
        <f t="shared" si="29"/>
        <v>6.8227246600152072E-2</v>
      </c>
      <c r="T43" s="2">
        <v>0.01</v>
      </c>
      <c r="U43" s="15">
        <f t="shared" si="30"/>
        <v>6.8227246600152073E-4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1.5482272466001522E-2</v>
      </c>
      <c r="AR43" s="9">
        <f t="shared" si="34"/>
        <v>7.7091041666666671</v>
      </c>
      <c r="AS43" s="1">
        <f t="shared" si="35"/>
        <v>0.13</v>
      </c>
      <c r="AT43" s="1">
        <f t="shared" si="36"/>
        <v>44.192643835616416</v>
      </c>
      <c r="AU43" s="1">
        <f t="shared" si="37"/>
        <v>4594.1668021784644</v>
      </c>
    </row>
    <row r="44" spans="1:48" x14ac:dyDescent="0.15">
      <c r="A44" s="1" t="s">
        <v>37</v>
      </c>
      <c r="B44" s="1">
        <f>I5</f>
        <v>0.13</v>
      </c>
      <c r="C44" s="7">
        <v>2</v>
      </c>
      <c r="D44" s="8">
        <v>8.7384202891428604</v>
      </c>
      <c r="E44" s="10">
        <f t="shared" si="38"/>
        <v>5.3941528535483902</v>
      </c>
      <c r="F44" s="7" t="s">
        <v>73</v>
      </c>
      <c r="G44" s="1">
        <v>3</v>
      </c>
      <c r="H44" s="9">
        <f t="shared" si="21"/>
        <v>8.7384202891428604</v>
      </c>
      <c r="I44" s="9">
        <f t="shared" si="22"/>
        <v>281.88842028914286</v>
      </c>
      <c r="J44" s="9">
        <f t="shared" si="23"/>
        <v>5.2615204651008142E-2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0.22317252892018696</v>
      </c>
      <c r="P44" s="9">
        <f t="shared" si="26"/>
        <v>1.174226828161867E-2</v>
      </c>
      <c r="Q44" s="13">
        <f t="shared" si="27"/>
        <v>1.526494876610427E-3</v>
      </c>
      <c r="R44" s="9">
        <f t="shared" si="28"/>
        <v>1.0021835416666666E-2</v>
      </c>
      <c r="S44" s="14">
        <f t="shared" si="29"/>
        <v>0.1523168973690999</v>
      </c>
      <c r="T44" s="2">
        <v>0.01</v>
      </c>
      <c r="U44" s="15">
        <f t="shared" si="30"/>
        <v>1.523168973690999E-3</v>
      </c>
      <c r="V44" s="14"/>
      <c r="W44" s="2"/>
      <c r="X44" s="15"/>
      <c r="Y44" s="2">
        <v>0.04</v>
      </c>
      <c r="Z44" s="2">
        <v>0.49</v>
      </c>
      <c r="AA44" s="2">
        <f t="shared" si="31"/>
        <v>1.9599999999999999E-2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1.4999999999999999E-2</v>
      </c>
      <c r="AO44" s="2">
        <v>0.5</v>
      </c>
      <c r="AP44" s="2">
        <f t="shared" si="32"/>
        <v>7.4999999999999997E-3</v>
      </c>
      <c r="AQ44" s="1">
        <f t="shared" si="33"/>
        <v>2.8623168973690997E-2</v>
      </c>
      <c r="AR44" s="9">
        <f t="shared" si="34"/>
        <v>7.7091041666666671</v>
      </c>
      <c r="AS44" s="1">
        <f t="shared" si="35"/>
        <v>0.13</v>
      </c>
      <c r="AT44" s="1">
        <f t="shared" si="36"/>
        <v>44.192643835616416</v>
      </c>
      <c r="AU44" s="1">
        <f t="shared" si="37"/>
        <v>8493.5601644296039</v>
      </c>
    </row>
    <row r="45" spans="1:48" x14ac:dyDescent="0.15">
      <c r="C45" s="7">
        <v>3</v>
      </c>
      <c r="D45" s="8">
        <v>14.419345848193499</v>
      </c>
      <c r="E45" s="10">
        <f t="shared" si="38"/>
        <v>8.7384202891428604</v>
      </c>
      <c r="F45" s="7" t="s">
        <v>73</v>
      </c>
      <c r="G45" s="1">
        <v>4</v>
      </c>
      <c r="H45" s="9">
        <f t="shared" si="21"/>
        <v>14.419345848193499</v>
      </c>
      <c r="I45" s="9">
        <f t="shared" si="22"/>
        <v>287.56934584819345</v>
      </c>
      <c r="J45" s="9">
        <f t="shared" si="23"/>
        <v>0.10410161200619392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0.28852130230523493</v>
      </c>
      <c r="P45" s="9">
        <f t="shared" si="26"/>
        <v>3.0035532668101349E-2</v>
      </c>
      <c r="Q45" s="13">
        <f t="shared" si="27"/>
        <v>3.9046192468531753E-3</v>
      </c>
      <c r="R45" s="9">
        <f t="shared" si="28"/>
        <v>1.0021835416666666E-2</v>
      </c>
      <c r="S45" s="14">
        <f t="shared" si="29"/>
        <v>0.38961119241288433</v>
      </c>
      <c r="T45" s="2">
        <v>0.01</v>
      </c>
      <c r="U45" s="15">
        <f t="shared" si="30"/>
        <v>3.8961119241288436E-3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3.0996111924128843E-2</v>
      </c>
      <c r="AR45" s="9">
        <f t="shared" si="34"/>
        <v>7.7091041666666671</v>
      </c>
      <c r="AS45" s="1">
        <f t="shared" si="35"/>
        <v>0.13</v>
      </c>
      <c r="AT45" s="1">
        <f t="shared" si="36"/>
        <v>44.192643835616416</v>
      </c>
      <c r="AU45" s="1">
        <f t="shared" si="37"/>
        <v>9197.700706478885</v>
      </c>
    </row>
    <row r="46" spans="1:48" x14ac:dyDescent="0.15">
      <c r="C46" s="7">
        <v>4</v>
      </c>
      <c r="D46" s="8">
        <v>17.058918321899998</v>
      </c>
      <c r="E46" s="10">
        <f t="shared" si="38"/>
        <v>14.419345848193499</v>
      </c>
      <c r="F46" s="7" t="s">
        <v>73</v>
      </c>
      <c r="G46" s="1">
        <v>5</v>
      </c>
      <c r="H46" s="9">
        <f t="shared" si="21"/>
        <v>17.058918321899998</v>
      </c>
      <c r="I46" s="9">
        <f t="shared" si="22"/>
        <v>290.2089183219</v>
      </c>
      <c r="J46" s="9">
        <f t="shared" si="23"/>
        <v>0.14164567126057079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0.2455614811552769</v>
      </c>
      <c r="O46" s="9">
        <f t="shared" si="39"/>
        <v>9.0015330148523337E-2</v>
      </c>
      <c r="P46" s="9">
        <f t="shared" si="26"/>
        <v>1.2750281862629484E-2</v>
      </c>
      <c r="Q46" s="13">
        <f t="shared" si="27"/>
        <v>1.657536642141833E-3</v>
      </c>
      <c r="R46" s="9">
        <f t="shared" si="28"/>
        <v>1.0021835416666666E-2</v>
      </c>
      <c r="S46" s="14">
        <f t="shared" si="29"/>
        <v>0.16539252274940486</v>
      </c>
      <c r="T46" s="2">
        <v>0.01</v>
      </c>
      <c r="U46" s="15">
        <f t="shared" si="30"/>
        <v>1.6539252274940487E-3</v>
      </c>
      <c r="V46" s="14"/>
      <c r="W46" s="2"/>
      <c r="X46" s="15"/>
      <c r="Y46" s="2">
        <v>0.05</v>
      </c>
      <c r="Z46" s="2">
        <v>0.49</v>
      </c>
      <c r="AA46" s="2">
        <f t="shared" si="31"/>
        <v>2.4500000000000001E-2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0.02</v>
      </c>
      <c r="AO46" s="2">
        <v>0.5</v>
      </c>
      <c r="AP46" s="2">
        <f t="shared" si="32"/>
        <v>0.01</v>
      </c>
      <c r="AQ46" s="1">
        <f t="shared" si="33"/>
        <v>3.6153925227494055E-2</v>
      </c>
      <c r="AR46" s="9">
        <f t="shared" si="34"/>
        <v>7.7091041666666671</v>
      </c>
      <c r="AS46" s="1">
        <f t="shared" si="35"/>
        <v>0.13</v>
      </c>
      <c r="AT46" s="1">
        <f t="shared" si="36"/>
        <v>44.192643835616416</v>
      </c>
      <c r="AU46" s="1">
        <f t="shared" si="37"/>
        <v>10728.215991117499</v>
      </c>
    </row>
    <row r="47" spans="1:48" x14ac:dyDescent="0.15">
      <c r="C47" s="7">
        <v>5</v>
      </c>
      <c r="D47" s="8">
        <v>20.472121373871001</v>
      </c>
      <c r="E47" s="10">
        <f t="shared" si="38"/>
        <v>17.058918321899998</v>
      </c>
      <c r="F47" s="7" t="s">
        <v>75</v>
      </c>
      <c r="G47" s="1">
        <v>6</v>
      </c>
      <c r="H47" s="9">
        <f t="shared" si="21"/>
        <v>20.472121373871001</v>
      </c>
      <c r="I47" s="9">
        <f t="shared" si="22"/>
        <v>293.62212137387098</v>
      </c>
      <c r="J47" s="9">
        <f t="shared" si="23"/>
        <v>0.20921052044457297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0.1543560899525605</v>
      </c>
      <c r="P47" s="9">
        <f t="shared" si="26"/>
        <v>3.2292917912764507E-2</v>
      </c>
      <c r="Q47" s="13">
        <f t="shared" si="27"/>
        <v>4.1980793286593857E-3</v>
      </c>
      <c r="R47" s="9">
        <f t="shared" si="28"/>
        <v>1.0021835416666666E-2</v>
      </c>
      <c r="S47" s="14">
        <f t="shared" si="29"/>
        <v>0.41889326197453131</v>
      </c>
      <c r="T47" s="2">
        <v>0.01</v>
      </c>
      <c r="U47" s="15">
        <f t="shared" si="30"/>
        <v>4.1889326197453135E-3</v>
      </c>
      <c r="V47" s="14"/>
      <c r="W47" s="2"/>
      <c r="X47" s="15"/>
      <c r="Y47" s="2">
        <v>0.05</v>
      </c>
      <c r="Z47" s="2">
        <v>0.49</v>
      </c>
      <c r="AA47" s="2">
        <f t="shared" si="31"/>
        <v>2.4500000000000001E-2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0.02</v>
      </c>
      <c r="AO47" s="2">
        <v>0.5</v>
      </c>
      <c r="AP47" s="2">
        <f t="shared" si="32"/>
        <v>0.01</v>
      </c>
      <c r="AQ47" s="1">
        <f t="shared" si="33"/>
        <v>3.868893261974532E-2</v>
      </c>
      <c r="AR47" s="9">
        <f t="shared" si="34"/>
        <v>7.7091041666666671</v>
      </c>
      <c r="AS47" s="1">
        <f t="shared" si="35"/>
        <v>0.13</v>
      </c>
      <c r="AT47" s="1">
        <f t="shared" si="36"/>
        <v>44.192643835616416</v>
      </c>
      <c r="AU47" s="1">
        <f t="shared" si="37"/>
        <v>11480.447088350316</v>
      </c>
    </row>
    <row r="48" spans="1:48" x14ac:dyDescent="0.15">
      <c r="C48" s="7">
        <v>6</v>
      </c>
      <c r="D48" s="8">
        <v>25.234729960333301</v>
      </c>
      <c r="E48" s="10">
        <f t="shared" si="38"/>
        <v>20.472121373871001</v>
      </c>
      <c r="F48" s="7" t="s">
        <v>73</v>
      </c>
      <c r="G48" s="1">
        <v>7</v>
      </c>
      <c r="H48" s="9">
        <f t="shared" si="21"/>
        <v>25.234729960333301</v>
      </c>
      <c r="I48" s="9">
        <f t="shared" si="22"/>
        <v>298.38472996033329</v>
      </c>
      <c r="J48" s="9">
        <f t="shared" si="23"/>
        <v>0.35518293624147612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0.19915421370646266</v>
      </c>
      <c r="P48" s="9">
        <f t="shared" si="26"/>
        <v>7.0736178389123841E-2</v>
      </c>
      <c r="Q48" s="13">
        <f t="shared" si="27"/>
        <v>9.1957031905861002E-3</v>
      </c>
      <c r="R48" s="9">
        <f t="shared" si="28"/>
        <v>1.0021835416666666E-2</v>
      </c>
      <c r="S48" s="14">
        <f t="shared" si="29"/>
        <v>0.91756677377612095</v>
      </c>
      <c r="T48" s="2">
        <v>0.01</v>
      </c>
      <c r="U48" s="15">
        <f t="shared" si="30"/>
        <v>9.17566773776121E-3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0.02</v>
      </c>
      <c r="AO48" s="2">
        <v>0.5</v>
      </c>
      <c r="AP48" s="2">
        <f t="shared" si="32"/>
        <v>0.01</v>
      </c>
      <c r="AQ48" s="1">
        <f t="shared" si="33"/>
        <v>4.3675667737761215E-2</v>
      </c>
      <c r="AR48" s="9">
        <f t="shared" si="34"/>
        <v>7.7091041666666671</v>
      </c>
      <c r="AS48" s="1">
        <f t="shared" si="35"/>
        <v>0.13</v>
      </c>
      <c r="AT48" s="1">
        <f t="shared" si="36"/>
        <v>44.192643835616416</v>
      </c>
      <c r="AU48" s="1">
        <f t="shared" si="37"/>
        <v>12960.197104425501</v>
      </c>
    </row>
    <row r="49" spans="1:78" x14ac:dyDescent="0.15">
      <c r="C49" s="7">
        <v>7</v>
      </c>
      <c r="D49" s="8">
        <v>28.114333197096801</v>
      </c>
      <c r="E49" s="10">
        <f t="shared" si="38"/>
        <v>25.234729960333301</v>
      </c>
      <c r="F49" s="7" t="s">
        <v>73</v>
      </c>
      <c r="G49" s="1">
        <v>8</v>
      </c>
      <c r="H49" s="9">
        <f t="shared" si="21"/>
        <v>28.114333197096801</v>
      </c>
      <c r="I49" s="9">
        <f t="shared" si="22"/>
        <v>301.26433319709679</v>
      </c>
      <c r="J49" s="9">
        <f t="shared" si="23"/>
        <v>0.48518935630230747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0.2055090769840055</v>
      </c>
      <c r="P49" s="9">
        <f t="shared" si="26"/>
        <v>9.9710816776150984E-2</v>
      </c>
      <c r="Q49" s="13">
        <f t="shared" si="27"/>
        <v>1.2962406180899628E-2</v>
      </c>
      <c r="R49" s="9">
        <f t="shared" si="28"/>
        <v>1.0021835416666666E-2</v>
      </c>
      <c r="S49" s="14">
        <f t="shared" si="29"/>
        <v>1.2934163895111157</v>
      </c>
      <c r="T49" s="2">
        <v>0.01</v>
      </c>
      <c r="U49" s="15">
        <f t="shared" si="30"/>
        <v>1.2934163895111157E-2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0.02</v>
      </c>
      <c r="AO49" s="2">
        <v>0.5</v>
      </c>
      <c r="AP49" s="2">
        <f t="shared" si="32"/>
        <v>0.01</v>
      </c>
      <c r="AQ49" s="1">
        <f t="shared" si="33"/>
        <v>4.743416389511116E-2</v>
      </c>
      <c r="AR49" s="9">
        <f t="shared" si="34"/>
        <v>7.7091041666666671</v>
      </c>
      <c r="AS49" s="1">
        <f t="shared" si="35"/>
        <v>0.13</v>
      </c>
      <c r="AT49" s="1">
        <f t="shared" si="36"/>
        <v>44.192643835616416</v>
      </c>
      <c r="AU49" s="1">
        <f t="shared" si="37"/>
        <v>14075.482881118196</v>
      </c>
    </row>
    <row r="50" spans="1:78" x14ac:dyDescent="0.15">
      <c r="C50" s="7">
        <v>8</v>
      </c>
      <c r="D50" s="8">
        <v>27.6755558316129</v>
      </c>
      <c r="E50" s="10">
        <f t="shared" si="38"/>
        <v>28.114333197096801</v>
      </c>
      <c r="F50" s="7" t="s">
        <v>73</v>
      </c>
      <c r="G50" s="1">
        <v>9</v>
      </c>
      <c r="H50" s="9">
        <f t="shared" si="21"/>
        <v>27.6755558316129</v>
      </c>
      <c r="I50" s="9">
        <f t="shared" si="22"/>
        <v>300.82555583161286</v>
      </c>
      <c r="J50" s="9">
        <f t="shared" si="23"/>
        <v>0.46284784727768419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0.18288930187452115</v>
      </c>
      <c r="P50" s="9">
        <f t="shared" si="26"/>
        <v>8.4649919662740644E-2</v>
      </c>
      <c r="Q50" s="13">
        <f t="shared" si="27"/>
        <v>1.1004489556156283E-2</v>
      </c>
      <c r="R50" s="9">
        <f t="shared" si="28"/>
        <v>1.0021835416666666E-2</v>
      </c>
      <c r="S50" s="14">
        <f t="shared" si="29"/>
        <v>1.0980513148175861</v>
      </c>
      <c r="T50" s="2">
        <v>0.01</v>
      </c>
      <c r="U50" s="15">
        <f t="shared" si="30"/>
        <v>1.0980513148175861E-2</v>
      </c>
      <c r="V50" s="14"/>
      <c r="W50" s="2"/>
      <c r="X50" s="15"/>
      <c r="Y50" s="2">
        <v>0.05</v>
      </c>
      <c r="Z50" s="2">
        <v>0.49</v>
      </c>
      <c r="AA50" s="2">
        <f t="shared" si="31"/>
        <v>2.4500000000000001E-2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0.02</v>
      </c>
      <c r="AO50" s="2">
        <v>0.5</v>
      </c>
      <c r="AP50" s="2">
        <f t="shared" si="32"/>
        <v>0.01</v>
      </c>
      <c r="AQ50" s="1">
        <f t="shared" si="33"/>
        <v>4.5480513148175861E-2</v>
      </c>
      <c r="AR50" s="9">
        <f t="shared" si="34"/>
        <v>7.7091041666666671</v>
      </c>
      <c r="AS50" s="1">
        <f t="shared" si="35"/>
        <v>0.13</v>
      </c>
      <c r="AT50" s="1">
        <f t="shared" si="36"/>
        <v>44.192643835616416</v>
      </c>
      <c r="AU50" s="1">
        <f t="shared" si="37"/>
        <v>13495.761950335525</v>
      </c>
    </row>
    <row r="51" spans="1:78" x14ac:dyDescent="0.15">
      <c r="C51" s="7">
        <v>9</v>
      </c>
      <c r="D51" s="8">
        <v>21.034458635</v>
      </c>
      <c r="E51" s="10">
        <f t="shared" si="38"/>
        <v>27.6755558316129</v>
      </c>
      <c r="F51" s="7" t="s">
        <v>73</v>
      </c>
      <c r="G51" s="1">
        <v>10</v>
      </c>
      <c r="H51" s="9">
        <f t="shared" si="21"/>
        <v>21.034458635</v>
      </c>
      <c r="I51" s="9">
        <f t="shared" si="22"/>
        <v>294.184458635</v>
      </c>
      <c r="J51" s="9">
        <f t="shared" si="23"/>
        <v>0.22290119320798699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0.17533042387844716</v>
      </c>
      <c r="P51" s="9">
        <f t="shared" si="26"/>
        <v>3.9081360688168004E-2</v>
      </c>
      <c r="Q51" s="13">
        <f t="shared" si="27"/>
        <v>5.0805768894618408E-3</v>
      </c>
      <c r="R51" s="9">
        <f t="shared" si="28"/>
        <v>1.0021835416666666E-2</v>
      </c>
      <c r="S51" s="14">
        <f t="shared" si="29"/>
        <v>0.50695074088052394</v>
      </c>
      <c r="T51" s="2">
        <v>0.01</v>
      </c>
      <c r="U51" s="15">
        <f t="shared" si="30"/>
        <v>5.0695074088052397E-3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3.216950740880524E-2</v>
      </c>
      <c r="AR51" s="9">
        <f t="shared" si="34"/>
        <v>7.7091041666666671</v>
      </c>
      <c r="AS51" s="1">
        <f t="shared" si="35"/>
        <v>0.13</v>
      </c>
      <c r="AT51" s="1">
        <f t="shared" si="36"/>
        <v>44.192643835616416</v>
      </c>
      <c r="AU51" s="1">
        <f t="shared" si="37"/>
        <v>9545.8908441582425</v>
      </c>
    </row>
    <row r="52" spans="1:78" x14ac:dyDescent="0.15">
      <c r="C52" s="7">
        <v>10</v>
      </c>
      <c r="D52" s="8">
        <v>17.157461036129</v>
      </c>
      <c r="E52" s="10">
        <f t="shared" si="38"/>
        <v>21.034458635</v>
      </c>
      <c r="F52" s="7" t="s">
        <v>73</v>
      </c>
      <c r="G52" s="1">
        <v>11</v>
      </c>
      <c r="H52" s="9">
        <f t="shared" si="21"/>
        <v>17.157461036129</v>
      </c>
      <c r="I52" s="9">
        <f t="shared" si="22"/>
        <v>290.30746103612898</v>
      </c>
      <c r="J52" s="9">
        <f t="shared" si="23"/>
        <v>0.14326804159050133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0.1294366100307652</v>
      </c>
      <c r="O52" s="9">
        <f t="shared" si="39"/>
        <v>8.3903494826180591E-2</v>
      </c>
      <c r="P52" s="9">
        <f t="shared" si="26"/>
        <v>1.2020689386345654E-2</v>
      </c>
      <c r="Q52" s="13">
        <f t="shared" si="27"/>
        <v>1.5626896202249351E-3</v>
      </c>
      <c r="R52" s="9">
        <f t="shared" si="28"/>
        <v>1.0021835416666666E-2</v>
      </c>
      <c r="S52" s="14">
        <f t="shared" si="29"/>
        <v>0.15592848567699755</v>
      </c>
      <c r="T52" s="2">
        <v>0.01</v>
      </c>
      <c r="U52" s="15">
        <f t="shared" si="30"/>
        <v>1.5592848567699755E-3</v>
      </c>
      <c r="V52" s="14"/>
      <c r="W52" s="2"/>
      <c r="X52" s="15"/>
      <c r="Y52" s="2">
        <v>0.04</v>
      </c>
      <c r="Z52" s="2">
        <v>0.49</v>
      </c>
      <c r="AA52" s="2">
        <f t="shared" si="31"/>
        <v>1.9599999999999999E-2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1.4999999999999999E-2</v>
      </c>
      <c r="AO52" s="2">
        <v>0.5</v>
      </c>
      <c r="AP52" s="2">
        <f t="shared" si="32"/>
        <v>7.4999999999999997E-3</v>
      </c>
      <c r="AQ52" s="1">
        <f t="shared" si="33"/>
        <v>2.8659284856769975E-2</v>
      </c>
      <c r="AR52" s="9">
        <f t="shared" si="34"/>
        <v>7.7091041666666671</v>
      </c>
      <c r="AS52" s="1">
        <f t="shared" si="35"/>
        <v>0.13</v>
      </c>
      <c r="AT52" s="1">
        <f t="shared" si="36"/>
        <v>44.192643835616416</v>
      </c>
      <c r="AU52" s="1">
        <f t="shared" si="37"/>
        <v>8504.2770918985625</v>
      </c>
    </row>
    <row r="53" spans="1:78" x14ac:dyDescent="0.15">
      <c r="C53" s="7">
        <v>11</v>
      </c>
      <c r="D53" s="8">
        <v>11.9931930864667</v>
      </c>
      <c r="E53" s="10">
        <f t="shared" si="38"/>
        <v>17.157461036129</v>
      </c>
      <c r="F53" s="7" t="s">
        <v>75</v>
      </c>
      <c r="G53" s="1">
        <v>12</v>
      </c>
      <c r="H53" s="9">
        <f t="shared" si="21"/>
        <v>11.9931930864667</v>
      </c>
      <c r="I53" s="9">
        <f t="shared" si="22"/>
        <v>285.14319308646668</v>
      </c>
      <c r="J53" s="9">
        <f t="shared" si="23"/>
        <v>7.8044359570164992E-2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0.14897384710650161</v>
      </c>
      <c r="P53" s="9">
        <f t="shared" si="26"/>
        <v>1.1626568490130594E-2</v>
      </c>
      <c r="Q53" s="13">
        <f t="shared" si="27"/>
        <v>1.5114539037169774E-3</v>
      </c>
      <c r="R53" s="9">
        <f t="shared" si="28"/>
        <v>1.0021835416666666E-2</v>
      </c>
      <c r="S53" s="14">
        <f t="shared" si="29"/>
        <v>0.15081607718316509</v>
      </c>
      <c r="T53" s="2">
        <v>0.01</v>
      </c>
      <c r="U53" s="15">
        <f t="shared" si="30"/>
        <v>1.5081607718316508E-3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1.6308160771831653E-2</v>
      </c>
      <c r="AR53" s="9">
        <f t="shared" si="34"/>
        <v>7.7091041666666671</v>
      </c>
      <c r="AS53" s="1">
        <f t="shared" si="35"/>
        <v>0.13</v>
      </c>
      <c r="AT53" s="1">
        <f t="shared" si="36"/>
        <v>44.192643835616416</v>
      </c>
      <c r="AU53" s="1">
        <f t="shared" si="37"/>
        <v>4839.2386186888816</v>
      </c>
      <c r="AV53" s="1">
        <f>SUM(AU42:AU53)</f>
        <v>112416.00121393599</v>
      </c>
    </row>
    <row r="54" spans="1:78" x14ac:dyDescent="0.15">
      <c r="C54" s="7">
        <v>12</v>
      </c>
      <c r="D54" s="8">
        <v>6.4157358028709703</v>
      </c>
      <c r="E54" s="10">
        <f t="shared" si="38"/>
        <v>11.9931930864667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5.8618078416129</v>
      </c>
      <c r="E58" s="7"/>
      <c r="F58" s="7"/>
      <c r="G58" s="1">
        <v>1</v>
      </c>
      <c r="H58" s="9">
        <f t="shared" ref="H58:H69" si="40">E59</f>
        <v>5.8618078416129</v>
      </c>
      <c r="I58" s="9">
        <f t="shared" ref="I58:I69" si="41">H58+273.15</f>
        <v>279.01180784161289</v>
      </c>
      <c r="J58" s="9">
        <f t="shared" ref="J58:J69" si="42">EXP(($C$16*(I58-$C$14))/($C$17*I58*$C$14))</f>
        <v>3.685105957761535E-2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0.10180786952918425</v>
      </c>
      <c r="Q58" s="13">
        <f t="shared" ref="Q58:Q69" si="46">P58*$B$60</f>
        <v>2.9524282163463429E-2</v>
      </c>
      <c r="R58" s="9">
        <f t="shared" ref="R58:R69" si="47">L58*$B$60</f>
        <v>0.80117864999999977</v>
      </c>
      <c r="S58" s="14">
        <f t="shared" ref="S58:S69" si="48">Q58/R58</f>
        <v>3.685105957761535E-2</v>
      </c>
      <c r="T58" s="2">
        <v>0.27</v>
      </c>
      <c r="U58" s="15">
        <f t="shared" ref="U58:U69" si="49">S58*T58</f>
        <v>9.9497860859561454E-3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0.2283332434365013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212.36481331522251</v>
      </c>
      <c r="AF58" s="1">
        <f t="shared" ref="AF58:AF69" si="54">AE58*10000*AC58*AB58</f>
        <v>4961572.154332119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5.3941528535483902</v>
      </c>
      <c r="E59" s="10">
        <f t="shared" ref="E59:E70" si="55">D58</f>
        <v>5.8618078416129</v>
      </c>
      <c r="F59" s="7" t="s">
        <v>73</v>
      </c>
      <c r="G59" s="1">
        <v>2</v>
      </c>
      <c r="H59" s="9">
        <f t="shared" si="40"/>
        <v>5.3941528535483902</v>
      </c>
      <c r="I59" s="9">
        <f t="shared" si="41"/>
        <v>278.54415285354838</v>
      </c>
      <c r="J59" s="9">
        <f t="shared" si="42"/>
        <v>3.4753983865061469E-2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5.4235621304708141</v>
      </c>
      <c r="P59" s="9">
        <f t="shared" si="45"/>
        <v>0.18849039077354107</v>
      </c>
      <c r="Q59" s="13">
        <f t="shared" si="46"/>
        <v>5.4662213324326907E-2</v>
      </c>
      <c r="R59" s="9">
        <f t="shared" si="47"/>
        <v>0.80117864999999977</v>
      </c>
      <c r="S59" s="14">
        <f t="shared" si="48"/>
        <v>6.8227246600152072E-2</v>
      </c>
      <c r="T59" s="2">
        <v>0.27</v>
      </c>
      <c r="U59" s="15">
        <f t="shared" si="49"/>
        <v>1.8421356582041061E-2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0.22997926958389059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212.36481331522251</v>
      </c>
      <c r="AF59" s="1">
        <f t="shared" si="54"/>
        <v>4997339.5151214404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8.7384202891428604</v>
      </c>
      <c r="E60" s="10">
        <f t="shared" si="55"/>
        <v>5.3941528535483902</v>
      </c>
      <c r="F60" s="7" t="s">
        <v>73</v>
      </c>
      <c r="G60" s="1">
        <v>3</v>
      </c>
      <c r="H60" s="9">
        <f t="shared" si="40"/>
        <v>8.7384202891428604</v>
      </c>
      <c r="I60" s="9">
        <f t="shared" si="41"/>
        <v>281.88842028914286</v>
      </c>
      <c r="J60" s="9">
        <f t="shared" si="42"/>
        <v>5.2615204651008142E-2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7.9977567396972731</v>
      </c>
      <c r="P60" s="9">
        <f t="shared" si="45"/>
        <v>0.42080360760815166</v>
      </c>
      <c r="Q60" s="13">
        <f t="shared" si="46"/>
        <v>0.12203304620636397</v>
      </c>
      <c r="R60" s="9">
        <f t="shared" si="47"/>
        <v>0.80117864999999977</v>
      </c>
      <c r="S60" s="14">
        <f t="shared" si="48"/>
        <v>0.1523168973690999</v>
      </c>
      <c r="T60" s="2">
        <v>0.27</v>
      </c>
      <c r="U60" s="15">
        <f t="shared" si="49"/>
        <v>4.1125562289656976E-2</v>
      </c>
      <c r="V60" s="2">
        <v>220.1</v>
      </c>
      <c r="W60" s="2">
        <v>12.1</v>
      </c>
      <c r="X60" s="2">
        <v>4.5</v>
      </c>
      <c r="Y60" s="2">
        <v>1.5</v>
      </c>
      <c r="Z60" s="2">
        <v>6.8</v>
      </c>
      <c r="AA60" s="2">
        <v>30.2</v>
      </c>
      <c r="AB60" s="1">
        <f t="shared" si="50"/>
        <v>0.28319069675288033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212.36481331522251</v>
      </c>
      <c r="AF60" s="1">
        <f t="shared" si="54"/>
        <v>6153598.3732730001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14.419345848193499</v>
      </c>
      <c r="E61" s="10">
        <f t="shared" si="55"/>
        <v>8.7384202891428604</v>
      </c>
      <c r="F61" s="7" t="s">
        <v>73</v>
      </c>
      <c r="G61" s="1">
        <v>4</v>
      </c>
      <c r="H61" s="9">
        <f t="shared" si="40"/>
        <v>14.419345848193499</v>
      </c>
      <c r="I61" s="9">
        <f t="shared" si="41"/>
        <v>287.56934584819345</v>
      </c>
      <c r="J61" s="9">
        <f t="shared" si="42"/>
        <v>0.10410161200619392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10.339638132089121</v>
      </c>
      <c r="P61" s="9">
        <f t="shared" si="45"/>
        <v>1.0763729971111893</v>
      </c>
      <c r="Q61" s="13">
        <f t="shared" si="46"/>
        <v>0.31214816916224486</v>
      </c>
      <c r="R61" s="9">
        <f t="shared" si="47"/>
        <v>0.80117864999999977</v>
      </c>
      <c r="S61" s="14">
        <f t="shared" si="48"/>
        <v>0.38961119241288439</v>
      </c>
      <c r="T61" s="2">
        <v>0.27</v>
      </c>
      <c r="U61" s="15">
        <f t="shared" si="49"/>
        <v>0.1051950219514788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0.29563939276517232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212.36481331522251</v>
      </c>
      <c r="AF61" s="1">
        <f t="shared" si="54"/>
        <v>6424102.5826590061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17.058918321899998</v>
      </c>
      <c r="E62" s="10">
        <f t="shared" si="55"/>
        <v>14.419345848193499</v>
      </c>
      <c r="F62" s="7" t="s">
        <v>73</v>
      </c>
      <c r="G62" s="1">
        <v>5</v>
      </c>
      <c r="H62" s="9">
        <f t="shared" si="40"/>
        <v>17.058918321899998</v>
      </c>
      <c r="I62" s="9">
        <f t="shared" si="41"/>
        <v>290.2089183219</v>
      </c>
      <c r="J62" s="9">
        <f t="shared" si="42"/>
        <v>0.14164567126057079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8.8001018782290359</v>
      </c>
      <c r="O62" s="9">
        <f t="shared" si="56"/>
        <v>3.2258482567488951</v>
      </c>
      <c r="P62" s="9">
        <f t="shared" si="45"/>
        <v>0.45692744171193933</v>
      </c>
      <c r="Q62" s="13">
        <f t="shared" si="46"/>
        <v>0.1325089580964624</v>
      </c>
      <c r="R62" s="9">
        <f t="shared" si="47"/>
        <v>0.80117864999999977</v>
      </c>
      <c r="S62" s="14">
        <f t="shared" si="48"/>
        <v>0.16539252274940483</v>
      </c>
      <c r="T62" s="2">
        <v>0.27</v>
      </c>
      <c r="U62" s="15">
        <f t="shared" si="49"/>
        <v>4.4655981142339304E-2</v>
      </c>
      <c r="V62" s="2">
        <v>229.1</v>
      </c>
      <c r="W62" s="2">
        <v>15.1</v>
      </c>
      <c r="X62" s="2">
        <v>6</v>
      </c>
      <c r="Y62" s="2">
        <v>3</v>
      </c>
      <c r="Z62" s="2">
        <v>7</v>
      </c>
      <c r="AA62" s="2">
        <v>30.2</v>
      </c>
      <c r="AB62" s="1">
        <f t="shared" si="50"/>
        <v>0.29907665713595649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212.36481331522251</v>
      </c>
      <c r="AF62" s="1">
        <f t="shared" si="54"/>
        <v>6498792.6931855679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20.472121373871001</v>
      </c>
      <c r="E63" s="10">
        <f t="shared" si="55"/>
        <v>17.058918321899998</v>
      </c>
      <c r="F63" s="7" t="s">
        <v>75</v>
      </c>
      <c r="G63" s="1">
        <v>6</v>
      </c>
      <c r="H63" s="9">
        <f t="shared" si="40"/>
        <v>20.472121373871001</v>
      </c>
      <c r="I63" s="9">
        <f t="shared" si="41"/>
        <v>293.62212137387098</v>
      </c>
      <c r="J63" s="9">
        <f t="shared" si="42"/>
        <v>0.20921052044457297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5.5316058150369551</v>
      </c>
      <c r="P63" s="9">
        <f t="shared" si="45"/>
        <v>1.1572701314581078</v>
      </c>
      <c r="Q63" s="13">
        <f t="shared" si="46"/>
        <v>0.33560833812285124</v>
      </c>
      <c r="R63" s="9">
        <f t="shared" si="47"/>
        <v>0.80117864999999977</v>
      </c>
      <c r="S63" s="14">
        <f t="shared" si="48"/>
        <v>0.41889326197453131</v>
      </c>
      <c r="T63" s="2">
        <v>0.27</v>
      </c>
      <c r="U63" s="15">
        <f t="shared" si="49"/>
        <v>0.11310118073312346</v>
      </c>
      <c r="V63" s="2">
        <v>229.1</v>
      </c>
      <c r="W63" s="2">
        <v>15.1</v>
      </c>
      <c r="X63" s="2">
        <v>6</v>
      </c>
      <c r="Y63" s="2">
        <v>3</v>
      </c>
      <c r="Z63" s="2">
        <v>7</v>
      </c>
      <c r="AA63" s="2">
        <v>30.2</v>
      </c>
      <c r="AB63" s="1">
        <f t="shared" si="50"/>
        <v>0.3123755594164459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212.36481331522251</v>
      </c>
      <c r="AF63" s="1">
        <f t="shared" si="54"/>
        <v>6787771.4780746372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25.234729960333301</v>
      </c>
      <c r="E64" s="10">
        <f t="shared" si="55"/>
        <v>20.472121373871001</v>
      </c>
      <c r="F64" s="7" t="s">
        <v>73</v>
      </c>
      <c r="G64" s="1">
        <v>7</v>
      </c>
      <c r="H64" s="9">
        <f t="shared" si="40"/>
        <v>25.234729960333301</v>
      </c>
      <c r="I64" s="9">
        <f t="shared" si="41"/>
        <v>298.38472996033329</v>
      </c>
      <c r="J64" s="9">
        <f t="shared" si="42"/>
        <v>0.35518293624147612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7.1370206835788474</v>
      </c>
      <c r="P64" s="9">
        <f t="shared" si="45"/>
        <v>2.534947962409682</v>
      </c>
      <c r="Q64" s="13">
        <f t="shared" si="46"/>
        <v>0.73513490909880774</v>
      </c>
      <c r="R64" s="9">
        <f t="shared" si="47"/>
        <v>0.80117864999999977</v>
      </c>
      <c r="S64" s="14">
        <f t="shared" si="48"/>
        <v>0.91756677377612095</v>
      </c>
      <c r="T64" s="2">
        <v>0.27</v>
      </c>
      <c r="U64" s="15">
        <f t="shared" si="49"/>
        <v>0.24774302891955266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0.3385364705190691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212.36481331522251</v>
      </c>
      <c r="AF64" s="1">
        <f t="shared" si="54"/>
        <v>7356235.5619951636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28.114333197096801</v>
      </c>
      <c r="E65" s="10">
        <f t="shared" si="55"/>
        <v>25.234729960333301</v>
      </c>
      <c r="F65" s="7" t="s">
        <v>73</v>
      </c>
      <c r="G65" s="1">
        <v>8</v>
      </c>
      <c r="H65" s="9">
        <f t="shared" si="40"/>
        <v>28.114333197096801</v>
      </c>
      <c r="I65" s="9">
        <f t="shared" si="41"/>
        <v>301.26433319709679</v>
      </c>
      <c r="J65" s="9">
        <f t="shared" si="42"/>
        <v>0.48518935630230747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7.3647577211691662</v>
      </c>
      <c r="P65" s="9">
        <f t="shared" si="45"/>
        <v>3.5733020580565165</v>
      </c>
      <c r="Q65" s="13">
        <f t="shared" si="46"/>
        <v>1.0362575968363896</v>
      </c>
      <c r="R65" s="9">
        <f t="shared" si="47"/>
        <v>0.80117864999999977</v>
      </c>
      <c r="S65" s="14">
        <f t="shared" si="48"/>
        <v>1.2934163895111157</v>
      </c>
      <c r="T65" s="2">
        <v>0.27</v>
      </c>
      <c r="U65" s="15">
        <f t="shared" si="49"/>
        <v>0.34922242516800128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0.35825391721014266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212.36481331522251</v>
      </c>
      <c r="AF65" s="1">
        <f t="shared" si="54"/>
        <v>7784686.2465498401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27.6755558316129</v>
      </c>
      <c r="E66" s="10">
        <f t="shared" si="55"/>
        <v>28.114333197096801</v>
      </c>
      <c r="F66" s="7" t="s">
        <v>73</v>
      </c>
      <c r="G66" s="1">
        <v>9</v>
      </c>
      <c r="H66" s="9">
        <f t="shared" si="40"/>
        <v>27.6755558316129</v>
      </c>
      <c r="I66" s="9">
        <f t="shared" si="41"/>
        <v>300.82555583161286</v>
      </c>
      <c r="J66" s="9">
        <f t="shared" si="42"/>
        <v>0.46284784727768419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6.5541406631126495</v>
      </c>
      <c r="P66" s="9">
        <f t="shared" si="45"/>
        <v>3.0335698966768234</v>
      </c>
      <c r="Q66" s="13">
        <f t="shared" si="46"/>
        <v>0.87973527003627872</v>
      </c>
      <c r="R66" s="9">
        <f t="shared" si="47"/>
        <v>0.80117864999999977</v>
      </c>
      <c r="S66" s="14">
        <f t="shared" si="48"/>
        <v>1.0980513148175866</v>
      </c>
      <c r="T66" s="2">
        <v>0.27</v>
      </c>
      <c r="U66" s="15">
        <f t="shared" si="49"/>
        <v>0.29647385500074841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0.34800487002664543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212.36481331522251</v>
      </c>
      <c r="AF66" s="1">
        <f t="shared" si="54"/>
        <v>7561979.3539890219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21.034458635</v>
      </c>
      <c r="E67" s="10">
        <f t="shared" si="55"/>
        <v>27.6755558316129</v>
      </c>
      <c r="F67" s="7" t="s">
        <v>73</v>
      </c>
      <c r="G67" s="1">
        <v>10</v>
      </c>
      <c r="H67" s="9">
        <f t="shared" si="40"/>
        <v>21.034458635</v>
      </c>
      <c r="I67" s="9">
        <f t="shared" si="41"/>
        <v>294.184458635</v>
      </c>
      <c r="J67" s="9">
        <f t="shared" si="42"/>
        <v>0.22290119320798699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6.2832557664358255</v>
      </c>
      <c r="P67" s="9">
        <f t="shared" si="45"/>
        <v>1.4005452075695104</v>
      </c>
      <c r="Q67" s="13">
        <f t="shared" si="46"/>
        <v>0.40615811019515796</v>
      </c>
      <c r="R67" s="9">
        <f t="shared" si="47"/>
        <v>0.80117864999999977</v>
      </c>
      <c r="S67" s="14">
        <f t="shared" si="48"/>
        <v>0.50695074088052405</v>
      </c>
      <c r="T67" s="2">
        <v>0.27</v>
      </c>
      <c r="U67" s="15">
        <f t="shared" si="49"/>
        <v>0.13687670003774149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0.30179514281733316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212.36481331522251</v>
      </c>
      <c r="AF67" s="1">
        <f t="shared" si="54"/>
        <v>6557864.0866264449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17.157461036129</v>
      </c>
      <c r="E68" s="10">
        <f t="shared" si="55"/>
        <v>21.034458635</v>
      </c>
      <c r="F68" s="7" t="s">
        <v>73</v>
      </c>
      <c r="G68" s="1">
        <v>11</v>
      </c>
      <c r="H68" s="9">
        <f t="shared" si="40"/>
        <v>17.157461036129</v>
      </c>
      <c r="I68" s="9">
        <f t="shared" si="41"/>
        <v>290.30746103612898</v>
      </c>
      <c r="J68" s="9">
        <f t="shared" si="42"/>
        <v>0.14326804159050133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4.6385750309229996</v>
      </c>
      <c r="O68" s="9">
        <f t="shared" si="56"/>
        <v>3.0068205279433151</v>
      </c>
      <c r="P68" s="9">
        <f t="shared" si="45"/>
        <v>0.43078128845255603</v>
      </c>
      <c r="Q68" s="13">
        <f t="shared" si="46"/>
        <v>0.12492657365124124</v>
      </c>
      <c r="R68" s="9">
        <f t="shared" si="47"/>
        <v>0.80117864999999977</v>
      </c>
      <c r="S68" s="14">
        <f t="shared" si="48"/>
        <v>0.1559284856769976</v>
      </c>
      <c r="T68" s="2">
        <v>0.27</v>
      </c>
      <c r="U68" s="15">
        <f t="shared" si="49"/>
        <v>4.2100691132789358E-2</v>
      </c>
      <c r="V68" s="2">
        <v>220.1</v>
      </c>
      <c r="W68" s="2">
        <v>12.1</v>
      </c>
      <c r="X68" s="2">
        <v>4.5</v>
      </c>
      <c r="Y68" s="2">
        <v>1.5</v>
      </c>
      <c r="Z68" s="2">
        <v>6.8</v>
      </c>
      <c r="AA68" s="2">
        <v>30.2</v>
      </c>
      <c r="AB68" s="1">
        <f t="shared" si="50"/>
        <v>0.283380164287101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212.36481331522251</v>
      </c>
      <c r="AF68" s="1">
        <f t="shared" si="54"/>
        <v>6157715.412157882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11.9931930864667</v>
      </c>
      <c r="E69" s="10">
        <f t="shared" si="55"/>
        <v>17.157461036129</v>
      </c>
      <c r="F69" s="7" t="s">
        <v>75</v>
      </c>
      <c r="G69" s="1">
        <v>12</v>
      </c>
      <c r="H69" s="9">
        <f t="shared" si="40"/>
        <v>11.9931930864667</v>
      </c>
      <c r="I69" s="9">
        <f t="shared" si="41"/>
        <v>285.14319308646668</v>
      </c>
      <c r="J69" s="9">
        <f t="shared" si="42"/>
        <v>7.8044359570164992E-2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5.3387242394907588</v>
      </c>
      <c r="P69" s="9">
        <f t="shared" si="45"/>
        <v>0.41665731419277241</v>
      </c>
      <c r="Q69" s="13">
        <f t="shared" si="46"/>
        <v>0.12083062111590399</v>
      </c>
      <c r="R69" s="9">
        <f t="shared" si="47"/>
        <v>0.80117864999999977</v>
      </c>
      <c r="S69" s="14">
        <f t="shared" si="48"/>
        <v>0.15081607718316511</v>
      </c>
      <c r="T69" s="2">
        <v>0.27</v>
      </c>
      <c r="U69" s="15">
        <f t="shared" si="49"/>
        <v>4.0720340839454583E-2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0.23431196222510603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212.36481331522251</v>
      </c>
      <c r="AF69" s="1">
        <f t="shared" si="54"/>
        <v>5091486.8536271993</v>
      </c>
      <c r="AG69" s="1">
        <f>SUM(AF58:AF69)</f>
        <v>76333144.311591327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6.4157358028709703</v>
      </c>
      <c r="E70" s="10">
        <f t="shared" si="55"/>
        <v>11.9931930864667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5.8618078416129</v>
      </c>
      <c r="E74" s="7"/>
      <c r="F74" s="7"/>
      <c r="G74" s="1">
        <v>1</v>
      </c>
      <c r="H74" s="9">
        <f t="shared" ref="H74:H85" si="57">E75</f>
        <v>5.8618078416129</v>
      </c>
      <c r="I74" s="9">
        <f t="shared" ref="I74:I85" si="58">H74+273.15</f>
        <v>279.01180784161289</v>
      </c>
      <c r="J74" s="9">
        <f t="shared" ref="J74:J85" si="59">EXP(($C$16*(I74-$C$14))/($C$17*I74*$C$14))</f>
        <v>3.685105957761535E-2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1.9207509273044675E-2</v>
      </c>
      <c r="Q74" s="13">
        <f t="shared" ref="Q74:Q85" si="63">P74*$B$76</f>
        <v>4.993952410991616E-3</v>
      </c>
      <c r="R74" s="9">
        <f t="shared" ref="R74:R85" si="64">L74*$B$76</f>
        <v>0.1355172</v>
      </c>
      <c r="S74" s="14">
        <f t="shared" ref="S74:S85" si="65">Q74/R74</f>
        <v>3.6851059577615357E-2</v>
      </c>
      <c r="T74" s="2">
        <v>0.01</v>
      </c>
      <c r="U74" s="15">
        <f t="shared" ref="U74:U85" si="66">S74*T74</f>
        <v>3.6851059577615357E-4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5.858510595776154E-3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1.8</v>
      </c>
      <c r="AX74" s="1">
        <f t="shared" ref="AX74:AX85" si="73">AW74*10000*AV74*0.67*AU74*AT74</f>
        <v>957.47831624455932</v>
      </c>
    </row>
    <row r="75" spans="1:78" x14ac:dyDescent="0.15">
      <c r="A75" s="1" t="s">
        <v>74</v>
      </c>
      <c r="B75" s="1">
        <v>1</v>
      </c>
      <c r="C75" s="7">
        <v>1</v>
      </c>
      <c r="D75" s="8">
        <v>5.3941528535483902</v>
      </c>
      <c r="E75" s="10">
        <f t="shared" ref="E75:E86" si="74">D74</f>
        <v>5.8618078416129</v>
      </c>
      <c r="F75" s="7" t="s">
        <v>73</v>
      </c>
      <c r="G75" s="1">
        <v>2</v>
      </c>
      <c r="H75" s="9">
        <f t="shared" si="57"/>
        <v>5.3941528535483902</v>
      </c>
      <c r="I75" s="9">
        <f t="shared" si="58"/>
        <v>278.54415285354838</v>
      </c>
      <c r="J75" s="9">
        <f t="shared" si="59"/>
        <v>3.4753983865061469E-2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1.0232324907269554</v>
      </c>
      <c r="P75" s="9">
        <f t="shared" si="62"/>
        <v>3.5561405472931268E-2</v>
      </c>
      <c r="Q75" s="13">
        <f t="shared" si="63"/>
        <v>9.2459654229621307E-3</v>
      </c>
      <c r="R75" s="9">
        <f t="shared" si="64"/>
        <v>0.1355172</v>
      </c>
      <c r="S75" s="14">
        <f t="shared" si="65"/>
        <v>6.8227246600152086E-2</v>
      </c>
      <c r="T75" s="2">
        <v>0.01</v>
      </c>
      <c r="U75" s="15">
        <f t="shared" si="66"/>
        <v>6.8227246600152083E-4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6.1722724660015207E-3</v>
      </c>
      <c r="AU75" s="9">
        <f t="shared" si="70"/>
        <v>52.122000000000007</v>
      </c>
      <c r="AV75" s="1">
        <f t="shared" si="71"/>
        <v>0.26</v>
      </c>
      <c r="AW75" s="1">
        <f t="shared" si="72"/>
        <v>1.8</v>
      </c>
      <c r="AX75" s="1">
        <f t="shared" si="73"/>
        <v>1008.7575931689236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8.7384202891428604</v>
      </c>
      <c r="E76" s="10">
        <f t="shared" si="74"/>
        <v>5.3941528535483902</v>
      </c>
      <c r="F76" s="7" t="s">
        <v>73</v>
      </c>
      <c r="G76" s="1">
        <v>3</v>
      </c>
      <c r="H76" s="9">
        <f t="shared" si="57"/>
        <v>8.7384202891428604</v>
      </c>
      <c r="I76" s="9">
        <f t="shared" si="58"/>
        <v>281.88842028914286</v>
      </c>
      <c r="J76" s="9">
        <f t="shared" si="59"/>
        <v>5.2615204651008142E-2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1.5088910852540243</v>
      </c>
      <c r="P76" s="9">
        <f t="shared" si="62"/>
        <v>7.9390613246722266E-2</v>
      </c>
      <c r="Q76" s="13">
        <f t="shared" si="63"/>
        <v>2.0641559444147788E-2</v>
      </c>
      <c r="R76" s="9">
        <f t="shared" si="64"/>
        <v>0.1355172</v>
      </c>
      <c r="S76" s="14">
        <f t="shared" si="65"/>
        <v>0.15231689736909992</v>
      </c>
      <c r="T76" s="2">
        <v>0.01</v>
      </c>
      <c r="U76" s="15">
        <f t="shared" si="66"/>
        <v>1.5231689736909992E-3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5.0000000000000001E-3</v>
      </c>
      <c r="AF76" s="2">
        <v>0.49</v>
      </c>
      <c r="AG76" s="15">
        <f t="shared" si="67"/>
        <v>2.4499999999999999E-3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1.4999999999999999E-2</v>
      </c>
      <c r="AR76" s="2">
        <v>0.5</v>
      </c>
      <c r="AS76" s="2">
        <f t="shared" si="68"/>
        <v>7.4999999999999997E-3</v>
      </c>
      <c r="AT76" s="1">
        <f t="shared" si="69"/>
        <v>1.1473168973690998E-2</v>
      </c>
      <c r="AU76" s="9">
        <f t="shared" si="70"/>
        <v>52.122000000000007</v>
      </c>
      <c r="AV76" s="1">
        <f t="shared" si="71"/>
        <v>0.26</v>
      </c>
      <c r="AW76" s="1">
        <f t="shared" si="72"/>
        <v>1.8</v>
      </c>
      <c r="AX76" s="1">
        <f t="shared" si="73"/>
        <v>1875.1029517364227</v>
      </c>
    </row>
    <row r="77" spans="1:78" x14ac:dyDescent="0.15">
      <c r="C77" s="7">
        <v>3</v>
      </c>
      <c r="D77" s="8">
        <v>14.419345848193499</v>
      </c>
      <c r="E77" s="10">
        <f t="shared" si="74"/>
        <v>8.7384202891428604</v>
      </c>
      <c r="F77" s="7" t="s">
        <v>73</v>
      </c>
      <c r="G77" s="1">
        <v>4</v>
      </c>
      <c r="H77" s="9">
        <f t="shared" si="57"/>
        <v>14.419345848193499</v>
      </c>
      <c r="I77" s="9">
        <f t="shared" si="58"/>
        <v>287.56934584819345</v>
      </c>
      <c r="J77" s="9">
        <f t="shared" si="59"/>
        <v>0.10410161200619392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1.9507204720073017</v>
      </c>
      <c r="P77" s="9">
        <f t="shared" si="62"/>
        <v>0.20307314570944357</v>
      </c>
      <c r="Q77" s="13">
        <f t="shared" si="63"/>
        <v>5.2799017884455332E-2</v>
      </c>
      <c r="R77" s="9">
        <f t="shared" si="64"/>
        <v>0.1355172</v>
      </c>
      <c r="S77" s="14">
        <f t="shared" si="65"/>
        <v>0.38961119241288433</v>
      </c>
      <c r="T77" s="2">
        <v>0.01</v>
      </c>
      <c r="U77" s="15">
        <f t="shared" si="66"/>
        <v>3.8961119241288436E-3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5.0000000000000001E-3</v>
      </c>
      <c r="AF77" s="2">
        <v>0.49</v>
      </c>
      <c r="AG77" s="15">
        <f t="shared" si="67"/>
        <v>2.4499999999999999E-3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1.3846111924128844E-2</v>
      </c>
      <c r="AU77" s="9">
        <f t="shared" si="70"/>
        <v>52.122000000000007</v>
      </c>
      <c r="AV77" s="1">
        <f t="shared" si="71"/>
        <v>0.26</v>
      </c>
      <c r="AW77" s="1">
        <f t="shared" si="72"/>
        <v>1.8</v>
      </c>
      <c r="AX77" s="1">
        <f t="shared" si="73"/>
        <v>2262.9219005265322</v>
      </c>
    </row>
    <row r="78" spans="1:78" x14ac:dyDescent="0.15">
      <c r="C78" s="7">
        <v>4</v>
      </c>
      <c r="D78" s="8">
        <v>17.058918321899998</v>
      </c>
      <c r="E78" s="10">
        <f t="shared" si="74"/>
        <v>14.419345848193499</v>
      </c>
      <c r="F78" s="7" t="s">
        <v>73</v>
      </c>
      <c r="G78" s="1">
        <v>5</v>
      </c>
      <c r="H78" s="9">
        <f t="shared" si="57"/>
        <v>17.058918321899998</v>
      </c>
      <c r="I78" s="9">
        <f t="shared" si="58"/>
        <v>290.2089183219</v>
      </c>
      <c r="J78" s="9">
        <f t="shared" si="59"/>
        <v>0.14164567126057079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1.6602649599829653</v>
      </c>
      <c r="O78" s="9">
        <f t="shared" si="75"/>
        <v>0.60860236631489295</v>
      </c>
      <c r="P78" s="9">
        <f t="shared" si="62"/>
        <v>8.6205890707444804E-2</v>
      </c>
      <c r="Q78" s="13">
        <f t="shared" si="63"/>
        <v>2.241353158393565E-2</v>
      </c>
      <c r="R78" s="9">
        <f t="shared" si="64"/>
        <v>0.1355172</v>
      </c>
      <c r="S78" s="14">
        <f t="shared" si="65"/>
        <v>0.16539252274940486</v>
      </c>
      <c r="T78" s="2">
        <v>0.01</v>
      </c>
      <c r="U78" s="15">
        <f t="shared" si="66"/>
        <v>1.6539252274940487E-3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0.01</v>
      </c>
      <c r="AF78" s="2">
        <v>0.49</v>
      </c>
      <c r="AG78" s="15">
        <f t="shared" si="67"/>
        <v>4.8999999999999998E-3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0.02</v>
      </c>
      <c r="AR78" s="2">
        <v>0.5</v>
      </c>
      <c r="AS78" s="2">
        <f t="shared" si="68"/>
        <v>0.01</v>
      </c>
      <c r="AT78" s="1">
        <f t="shared" si="69"/>
        <v>1.6553925227494048E-2</v>
      </c>
      <c r="AU78" s="9">
        <f t="shared" si="70"/>
        <v>52.122000000000007</v>
      </c>
      <c r="AV78" s="1">
        <f t="shared" si="71"/>
        <v>0.26</v>
      </c>
      <c r="AW78" s="1">
        <f t="shared" si="72"/>
        <v>1.8</v>
      </c>
      <c r="AX78" s="1">
        <f t="shared" si="73"/>
        <v>2705.4699645822648</v>
      </c>
    </row>
    <row r="79" spans="1:78" x14ac:dyDescent="0.15">
      <c r="C79" s="7">
        <v>5</v>
      </c>
      <c r="D79" s="8">
        <v>20.472121373871001</v>
      </c>
      <c r="E79" s="10">
        <f t="shared" si="74"/>
        <v>17.058918321899998</v>
      </c>
      <c r="F79" s="7" t="s">
        <v>75</v>
      </c>
      <c r="G79" s="1">
        <v>6</v>
      </c>
      <c r="H79" s="9">
        <f t="shared" si="57"/>
        <v>20.472121373871001</v>
      </c>
      <c r="I79" s="9">
        <f t="shared" si="58"/>
        <v>293.62212137387098</v>
      </c>
      <c r="J79" s="9">
        <f t="shared" si="59"/>
        <v>0.20921052044457297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1.0436164756074482</v>
      </c>
      <c r="P79" s="9">
        <f t="shared" si="62"/>
        <v>0.21833554600636523</v>
      </c>
      <c r="Q79" s="13">
        <f t="shared" si="63"/>
        <v>5.676724196165496E-2</v>
      </c>
      <c r="R79" s="9">
        <f t="shared" si="64"/>
        <v>0.1355172</v>
      </c>
      <c r="S79" s="14">
        <f t="shared" si="65"/>
        <v>0.41889326197453136</v>
      </c>
      <c r="T79" s="2">
        <v>0.01</v>
      </c>
      <c r="U79" s="15">
        <f t="shared" si="66"/>
        <v>4.1889326197453135E-3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0.01</v>
      </c>
      <c r="AF79" s="2">
        <v>0.49</v>
      </c>
      <c r="AG79" s="15">
        <f t="shared" si="67"/>
        <v>4.8999999999999998E-3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0.02</v>
      </c>
      <c r="AR79" s="2">
        <v>0.5</v>
      </c>
      <c r="AS79" s="2">
        <f t="shared" si="68"/>
        <v>0.01</v>
      </c>
      <c r="AT79" s="1">
        <f t="shared" si="69"/>
        <v>1.9088932619745314E-2</v>
      </c>
      <c r="AU79" s="9">
        <f t="shared" si="70"/>
        <v>52.122000000000007</v>
      </c>
      <c r="AV79" s="1">
        <f t="shared" si="71"/>
        <v>0.26</v>
      </c>
      <c r="AW79" s="1">
        <f t="shared" si="72"/>
        <v>1.8</v>
      </c>
      <c r="AX79" s="1">
        <f t="shared" si="73"/>
        <v>3119.77571173756</v>
      </c>
    </row>
    <row r="80" spans="1:78" x14ac:dyDescent="0.15">
      <c r="C80" s="7">
        <v>6</v>
      </c>
      <c r="D80" s="8">
        <v>25.234729960333301</v>
      </c>
      <c r="E80" s="10">
        <f t="shared" si="74"/>
        <v>20.472121373871001</v>
      </c>
      <c r="F80" s="7" t="s">
        <v>73</v>
      </c>
      <c r="G80" s="1">
        <v>7</v>
      </c>
      <c r="H80" s="9">
        <f t="shared" si="57"/>
        <v>25.234729960333301</v>
      </c>
      <c r="I80" s="9">
        <f t="shared" si="58"/>
        <v>298.38472996033329</v>
      </c>
      <c r="J80" s="9">
        <f t="shared" si="59"/>
        <v>0.35518293624147612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1.346500929601083</v>
      </c>
      <c r="P80" s="9">
        <f t="shared" si="62"/>
        <v>0.47825415382758979</v>
      </c>
      <c r="Q80" s="13">
        <f t="shared" si="63"/>
        <v>0.12434607999517334</v>
      </c>
      <c r="R80" s="9">
        <f t="shared" si="64"/>
        <v>0.1355172</v>
      </c>
      <c r="S80" s="14">
        <f t="shared" si="65"/>
        <v>0.91756677377612095</v>
      </c>
      <c r="T80" s="2">
        <v>0.01</v>
      </c>
      <c r="U80" s="15">
        <f t="shared" si="66"/>
        <v>9.17566773776121E-3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0.01</v>
      </c>
      <c r="AF80" s="2">
        <v>0.49</v>
      </c>
      <c r="AG80" s="15">
        <f t="shared" si="67"/>
        <v>4.8999999999999998E-3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0.02</v>
      </c>
      <c r="AR80" s="2">
        <v>0.5</v>
      </c>
      <c r="AS80" s="2">
        <f t="shared" si="68"/>
        <v>0.01</v>
      </c>
      <c r="AT80" s="1">
        <f t="shared" si="69"/>
        <v>2.4075667737761208E-2</v>
      </c>
      <c r="AU80" s="9">
        <f t="shared" si="70"/>
        <v>52.122000000000007</v>
      </c>
      <c r="AV80" s="1">
        <f t="shared" si="71"/>
        <v>0.26</v>
      </c>
      <c r="AW80" s="1">
        <f t="shared" si="72"/>
        <v>1.8</v>
      </c>
      <c r="AX80" s="1">
        <f t="shared" si="73"/>
        <v>3934.7764984217915</v>
      </c>
    </row>
    <row r="81" spans="1:53" x14ac:dyDescent="0.15">
      <c r="C81" s="7">
        <v>7</v>
      </c>
      <c r="D81" s="8">
        <v>28.114333197096801</v>
      </c>
      <c r="E81" s="10">
        <f t="shared" si="74"/>
        <v>25.234729960333301</v>
      </c>
      <c r="F81" s="7" t="s">
        <v>73</v>
      </c>
      <c r="G81" s="1">
        <v>8</v>
      </c>
      <c r="H81" s="9">
        <f t="shared" si="57"/>
        <v>28.114333197096801</v>
      </c>
      <c r="I81" s="9">
        <f t="shared" si="58"/>
        <v>301.26433319709679</v>
      </c>
      <c r="J81" s="9">
        <f t="shared" si="59"/>
        <v>0.48518935630230747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1.3894667757734933</v>
      </c>
      <c r="P81" s="9">
        <f t="shared" si="62"/>
        <v>0.67415449054098386</v>
      </c>
      <c r="Q81" s="13">
        <f t="shared" si="63"/>
        <v>0.17528016754065581</v>
      </c>
      <c r="R81" s="9">
        <f t="shared" si="64"/>
        <v>0.1355172</v>
      </c>
      <c r="S81" s="14">
        <f t="shared" si="65"/>
        <v>1.2934163895111159</v>
      </c>
      <c r="T81" s="2">
        <v>0.01</v>
      </c>
      <c r="U81" s="15">
        <f t="shared" si="66"/>
        <v>1.2934163895111159E-2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0.01</v>
      </c>
      <c r="AF81" s="2">
        <v>0.49</v>
      </c>
      <c r="AG81" s="15">
        <f t="shared" si="67"/>
        <v>4.8999999999999998E-3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0.02</v>
      </c>
      <c r="AR81" s="2">
        <v>0.5</v>
      </c>
      <c r="AS81" s="2">
        <f t="shared" si="68"/>
        <v>0.01</v>
      </c>
      <c r="AT81" s="1">
        <f t="shared" si="69"/>
        <v>2.7834163895111161E-2</v>
      </c>
      <c r="AU81" s="9">
        <f t="shared" si="70"/>
        <v>52.122000000000007</v>
      </c>
      <c r="AV81" s="1">
        <f t="shared" si="71"/>
        <v>0.26</v>
      </c>
      <c r="AW81" s="1">
        <f t="shared" si="72"/>
        <v>1.8</v>
      </c>
      <c r="AX81" s="1">
        <f t="shared" si="73"/>
        <v>4549.0415942203108</v>
      </c>
    </row>
    <row r="82" spans="1:53" x14ac:dyDescent="0.15">
      <c r="C82" s="7">
        <v>8</v>
      </c>
      <c r="D82" s="8">
        <v>27.6755558316129</v>
      </c>
      <c r="E82" s="10">
        <f t="shared" si="74"/>
        <v>28.114333197096801</v>
      </c>
      <c r="F82" s="7" t="s">
        <v>73</v>
      </c>
      <c r="G82" s="1">
        <v>9</v>
      </c>
      <c r="H82" s="9">
        <f t="shared" si="57"/>
        <v>27.6755558316129</v>
      </c>
      <c r="I82" s="9">
        <f t="shared" si="58"/>
        <v>300.82555583161286</v>
      </c>
      <c r="J82" s="9">
        <f t="shared" si="59"/>
        <v>0.46284784727768419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1.2365322852325096</v>
      </c>
      <c r="P82" s="9">
        <f t="shared" si="62"/>
        <v>0.57232630630922243</v>
      </c>
      <c r="Q82" s="13">
        <f t="shared" si="63"/>
        <v>0.14880483964039784</v>
      </c>
      <c r="R82" s="9">
        <f t="shared" si="64"/>
        <v>0.1355172</v>
      </c>
      <c r="S82" s="14">
        <f t="shared" si="65"/>
        <v>1.0980513148175866</v>
      </c>
      <c r="T82" s="2">
        <v>0.01</v>
      </c>
      <c r="U82" s="15">
        <f t="shared" si="66"/>
        <v>1.0980513148175866E-2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0.01</v>
      </c>
      <c r="AF82" s="2">
        <v>0.49</v>
      </c>
      <c r="AG82" s="15">
        <f t="shared" si="67"/>
        <v>4.8999999999999998E-3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0.02</v>
      </c>
      <c r="AR82" s="2">
        <v>0.5</v>
      </c>
      <c r="AS82" s="2">
        <f t="shared" si="68"/>
        <v>0.01</v>
      </c>
      <c r="AT82" s="1">
        <f t="shared" si="69"/>
        <v>2.5880513148175868E-2</v>
      </c>
      <c r="AU82" s="9">
        <f t="shared" si="70"/>
        <v>52.122000000000007</v>
      </c>
      <c r="AV82" s="1">
        <f t="shared" si="71"/>
        <v>0.26</v>
      </c>
      <c r="AW82" s="1">
        <f t="shared" si="72"/>
        <v>1.8</v>
      </c>
      <c r="AX82" s="1">
        <f t="shared" si="73"/>
        <v>4229.7491397431995</v>
      </c>
    </row>
    <row r="83" spans="1:53" x14ac:dyDescent="0.15">
      <c r="C83" s="7">
        <v>9</v>
      </c>
      <c r="D83" s="8">
        <v>21.034458635</v>
      </c>
      <c r="E83" s="10">
        <f t="shared" si="74"/>
        <v>27.6755558316129</v>
      </c>
      <c r="F83" s="7" t="s">
        <v>73</v>
      </c>
      <c r="G83" s="1">
        <v>10</v>
      </c>
      <c r="H83" s="9">
        <f t="shared" si="57"/>
        <v>21.034458635</v>
      </c>
      <c r="I83" s="9">
        <f t="shared" si="58"/>
        <v>294.184458635</v>
      </c>
      <c r="J83" s="9">
        <f t="shared" si="59"/>
        <v>0.22290119320798699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1.1854259789232873</v>
      </c>
      <c r="P83" s="9">
        <f t="shared" si="62"/>
        <v>0.26423286516174677</v>
      </c>
      <c r="Q83" s="13">
        <f t="shared" si="63"/>
        <v>6.8700544942054159E-2</v>
      </c>
      <c r="R83" s="9">
        <f t="shared" si="64"/>
        <v>0.1355172</v>
      </c>
      <c r="S83" s="14">
        <f t="shared" si="65"/>
        <v>0.50695074088052405</v>
      </c>
      <c r="T83" s="2">
        <v>0.01</v>
      </c>
      <c r="U83" s="15">
        <f t="shared" si="66"/>
        <v>5.0695074088052405E-3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1.5019507408805241E-2</v>
      </c>
      <c r="AU83" s="9">
        <f t="shared" si="70"/>
        <v>52.122000000000007</v>
      </c>
      <c r="AV83" s="1">
        <f t="shared" si="71"/>
        <v>0.26</v>
      </c>
      <c r="AW83" s="1">
        <f t="shared" si="72"/>
        <v>1.8</v>
      </c>
      <c r="AX83" s="1">
        <f t="shared" si="73"/>
        <v>2454.694316841174</v>
      </c>
    </row>
    <row r="84" spans="1:53" x14ac:dyDescent="0.15">
      <c r="C84" s="7">
        <v>10</v>
      </c>
      <c r="D84" s="8">
        <v>17.157461036129</v>
      </c>
      <c r="E84" s="10">
        <f t="shared" si="74"/>
        <v>21.034458635</v>
      </c>
      <c r="F84" s="7" t="s">
        <v>73</v>
      </c>
      <c r="G84" s="1">
        <v>11</v>
      </c>
      <c r="H84" s="9">
        <f t="shared" si="57"/>
        <v>17.157461036129</v>
      </c>
      <c r="I84" s="9">
        <f t="shared" si="58"/>
        <v>290.30746103612898</v>
      </c>
      <c r="J84" s="9">
        <f t="shared" si="59"/>
        <v>0.14326804159050133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0.87513345807346354</v>
      </c>
      <c r="O84" s="9">
        <f t="shared" si="75"/>
        <v>0.56727965568807703</v>
      </c>
      <c r="P84" s="9">
        <f t="shared" si="62"/>
        <v>8.1273045304564695E-2</v>
      </c>
      <c r="Q84" s="13">
        <f t="shared" si="63"/>
        <v>2.1130991779186821E-2</v>
      </c>
      <c r="R84" s="9">
        <f t="shared" si="64"/>
        <v>0.1355172</v>
      </c>
      <c r="S84" s="14">
        <f t="shared" si="65"/>
        <v>0.1559284856769976</v>
      </c>
      <c r="T84" s="2">
        <v>0.01</v>
      </c>
      <c r="U84" s="15">
        <f t="shared" si="66"/>
        <v>1.5592848567699761E-3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5.0000000000000001E-3</v>
      </c>
      <c r="AF84" s="2">
        <v>0.49</v>
      </c>
      <c r="AG84" s="15">
        <f t="shared" si="67"/>
        <v>2.4499999999999999E-3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1.4999999999999999E-2</v>
      </c>
      <c r="AR84" s="2">
        <v>0.5</v>
      </c>
      <c r="AS84" s="2">
        <f t="shared" si="68"/>
        <v>7.4999999999999997E-3</v>
      </c>
      <c r="AT84" s="1">
        <f t="shared" si="69"/>
        <v>1.1509284856769976E-2</v>
      </c>
      <c r="AU84" s="9">
        <f t="shared" si="70"/>
        <v>52.122000000000007</v>
      </c>
      <c r="AV84" s="1">
        <f t="shared" si="71"/>
        <v>0.26</v>
      </c>
      <c r="AW84" s="1">
        <f t="shared" si="72"/>
        <v>1.8</v>
      </c>
      <c r="AX84" s="1">
        <f t="shared" si="73"/>
        <v>1881.0055056969936</v>
      </c>
    </row>
    <row r="85" spans="1:53" x14ac:dyDescent="0.15">
      <c r="C85" s="7">
        <v>11</v>
      </c>
      <c r="D85" s="8">
        <v>11.9931930864667</v>
      </c>
      <c r="E85" s="10">
        <f t="shared" si="74"/>
        <v>17.157461036129</v>
      </c>
      <c r="F85" s="7" t="s">
        <v>75</v>
      </c>
      <c r="G85" s="1">
        <v>12</v>
      </c>
      <c r="H85" s="9">
        <f t="shared" si="57"/>
        <v>11.9931930864667</v>
      </c>
      <c r="I85" s="9">
        <f t="shared" si="58"/>
        <v>285.14319308646668</v>
      </c>
      <c r="J85" s="9">
        <f t="shared" si="59"/>
        <v>7.8044359570164992E-2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1.0072266103835124</v>
      </c>
      <c r="P85" s="9">
        <f t="shared" si="62"/>
        <v>7.8608355749409317E-2</v>
      </c>
      <c r="Q85" s="13">
        <f t="shared" si="63"/>
        <v>2.0438172494846422E-2</v>
      </c>
      <c r="R85" s="9">
        <f t="shared" si="64"/>
        <v>0.1355172</v>
      </c>
      <c r="S85" s="14">
        <f t="shared" si="65"/>
        <v>0.15081607718316509</v>
      </c>
      <c r="T85" s="2">
        <v>0.01</v>
      </c>
      <c r="U85" s="15">
        <f t="shared" si="66"/>
        <v>1.5081607718316508E-3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6.9981607718316513E-3</v>
      </c>
      <c r="AU85" s="9">
        <f t="shared" si="70"/>
        <v>52.122000000000007</v>
      </c>
      <c r="AV85" s="1">
        <f t="shared" si="71"/>
        <v>0.26</v>
      </c>
      <c r="AW85" s="1">
        <f t="shared" si="72"/>
        <v>1.8</v>
      </c>
      <c r="AX85" s="1">
        <f t="shared" si="73"/>
        <v>1143.7356104558482</v>
      </c>
      <c r="AY85" s="1">
        <f>SUM(AX74:AX85)</f>
        <v>30122.509103375582</v>
      </c>
    </row>
    <row r="86" spans="1:53" x14ac:dyDescent="0.15">
      <c r="C86" s="7">
        <v>12</v>
      </c>
      <c r="D86" s="8">
        <v>6.4157358028709703</v>
      </c>
      <c r="E86" s="10">
        <f t="shared" si="74"/>
        <v>11.9931930864667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5.8618078416129</v>
      </c>
      <c r="E90" s="7"/>
      <c r="F90" s="7"/>
      <c r="G90" s="1">
        <v>1</v>
      </c>
      <c r="H90" s="9">
        <f t="shared" ref="H90:H101" si="76">E91</f>
        <v>5.8618078416129</v>
      </c>
      <c r="I90" s="9">
        <f t="shared" ref="I90:I101" si="77">H90+273.15</f>
        <v>279.01180784161289</v>
      </c>
      <c r="J90" s="9">
        <f t="shared" ref="J90:J101" si="78">EXP(($C$16*(I90-$C$14))/($C$17*I90*$C$14))</f>
        <v>3.685105957761535E-2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1.0491496661747091E-2</v>
      </c>
      <c r="Q90" s="13">
        <f t="shared" ref="Q90:Q101" si="82">P90*$B$76</f>
        <v>2.7277891320542438E-3</v>
      </c>
      <c r="R90" s="9">
        <f t="shared" ref="R90:R101" si="83">L90*$B$76</f>
        <v>7.4022000000000004E-2</v>
      </c>
      <c r="S90" s="14">
        <f t="shared" ref="S90:S101" si="84">Q90/R90</f>
        <v>3.685105957761535E-2</v>
      </c>
      <c r="T90" s="2">
        <v>0.01</v>
      </c>
      <c r="U90" s="15">
        <f t="shared" ref="U90:U101" si="85">S90*T90</f>
        <v>3.6851059577615352E-4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5.858510595776154E-3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0.32</v>
      </c>
      <c r="AX90" s="1">
        <f t="shared" ref="AX90:AX101" si="92">AW90*10000*AV90*0.67*AU90*AT90</f>
        <v>92.976419131124302</v>
      </c>
      <c r="AZ90" s="1">
        <f t="shared" ref="AZ90:AZ101" si="93">$E$10</f>
        <v>0.9</v>
      </c>
      <c r="BA90" s="1">
        <f t="shared" ref="BA90:BA101" si="94">AZ90*10000*AV90*0.67*AU90*AT90</f>
        <v>261.49617880628711</v>
      </c>
    </row>
    <row r="91" spans="1:53" x14ac:dyDescent="0.15">
      <c r="A91" s="1" t="s">
        <v>74</v>
      </c>
      <c r="B91" s="1">
        <v>1</v>
      </c>
      <c r="C91" s="7">
        <v>1</v>
      </c>
      <c r="D91" s="8">
        <v>5.3941528535483902</v>
      </c>
      <c r="E91" s="10">
        <f t="shared" ref="E91:E102" si="95">D90</f>
        <v>5.8618078416129</v>
      </c>
      <c r="F91" s="7" t="s">
        <v>73</v>
      </c>
      <c r="G91" s="1">
        <v>2</v>
      </c>
      <c r="H91" s="9">
        <f t="shared" si="76"/>
        <v>5.3941528535483902</v>
      </c>
      <c r="I91" s="9">
        <f t="shared" si="77"/>
        <v>278.54415285354838</v>
      </c>
      <c r="J91" s="9">
        <f t="shared" si="78"/>
        <v>3.4753983865061469E-2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0.55890850333825293</v>
      </c>
      <c r="P91" s="9">
        <f t="shared" si="81"/>
        <v>1.9424297107063296E-2</v>
      </c>
      <c r="Q91" s="13">
        <f t="shared" si="82"/>
        <v>5.0503172478364574E-3</v>
      </c>
      <c r="R91" s="9">
        <f t="shared" si="83"/>
        <v>7.4022000000000004E-2</v>
      </c>
      <c r="S91" s="14">
        <f t="shared" si="84"/>
        <v>6.8227246600152072E-2</v>
      </c>
      <c r="T91" s="2">
        <v>0.01</v>
      </c>
      <c r="U91" s="15">
        <f t="shared" si="85"/>
        <v>6.8227246600152073E-4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6.1722724660015207E-3</v>
      </c>
      <c r="AU91" s="9">
        <f t="shared" si="89"/>
        <v>28.47</v>
      </c>
      <c r="AV91" s="1">
        <f t="shared" si="90"/>
        <v>0.26</v>
      </c>
      <c r="AW91" s="1">
        <f t="shared" si="91"/>
        <v>0.32</v>
      </c>
      <c r="AX91" s="1">
        <f t="shared" si="92"/>
        <v>97.955919411361364</v>
      </c>
      <c r="AZ91" s="1">
        <f t="shared" si="93"/>
        <v>0.9</v>
      </c>
      <c r="BA91" s="1">
        <f t="shared" si="94"/>
        <v>275.50102334445387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8.7384202891428604</v>
      </c>
      <c r="E92" s="10">
        <f t="shared" si="95"/>
        <v>5.3941528535483902</v>
      </c>
      <c r="F92" s="7" t="s">
        <v>73</v>
      </c>
      <c r="G92" s="1">
        <v>3</v>
      </c>
      <c r="H92" s="9">
        <f t="shared" si="76"/>
        <v>8.7384202891428604</v>
      </c>
      <c r="I92" s="9">
        <f t="shared" si="77"/>
        <v>281.88842028914286</v>
      </c>
      <c r="J92" s="9">
        <f t="shared" si="78"/>
        <v>5.2615204651008142E-2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0.82418420623118971</v>
      </c>
      <c r="P92" s="9">
        <f t="shared" si="81"/>
        <v>4.3364620680982749E-2</v>
      </c>
      <c r="Q92" s="13">
        <f t="shared" si="82"/>
        <v>1.1274801377055515E-2</v>
      </c>
      <c r="R92" s="9">
        <f t="shared" si="83"/>
        <v>7.4022000000000004E-2</v>
      </c>
      <c r="S92" s="14">
        <f t="shared" si="84"/>
        <v>0.15231689736909992</v>
      </c>
      <c r="T92" s="2">
        <v>0.01</v>
      </c>
      <c r="U92" s="15">
        <f t="shared" si="85"/>
        <v>1.5231689736909992E-3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5.0000000000000001E-3</v>
      </c>
      <c r="AF92" s="2">
        <v>0.49</v>
      </c>
      <c r="AG92" s="15">
        <f t="shared" si="86"/>
        <v>2.4499999999999999E-3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1.4999999999999999E-2</v>
      </c>
      <c r="AR92" s="2">
        <v>0.5</v>
      </c>
      <c r="AS92" s="2">
        <f t="shared" si="87"/>
        <v>7.4999999999999997E-3</v>
      </c>
      <c r="AT92" s="1">
        <f t="shared" si="88"/>
        <v>1.1473168973690998E-2</v>
      </c>
      <c r="AU92" s="9">
        <f t="shared" si="89"/>
        <v>28.47</v>
      </c>
      <c r="AV92" s="1">
        <f t="shared" si="90"/>
        <v>0.26</v>
      </c>
      <c r="AW92" s="1">
        <f t="shared" si="91"/>
        <v>0.32</v>
      </c>
      <c r="AX92" s="1">
        <f t="shared" si="92"/>
        <v>182.08282631240701</v>
      </c>
      <c r="AZ92" s="1">
        <f t="shared" si="93"/>
        <v>0.9</v>
      </c>
      <c r="BA92" s="1">
        <f t="shared" si="94"/>
        <v>512.10794900364476</v>
      </c>
    </row>
    <row r="93" spans="1:53" x14ac:dyDescent="0.15">
      <c r="C93" s="7">
        <v>3</v>
      </c>
      <c r="D93" s="8">
        <v>14.419345848193499</v>
      </c>
      <c r="E93" s="10">
        <f t="shared" si="95"/>
        <v>8.7384202891428604</v>
      </c>
      <c r="F93" s="7" t="s">
        <v>73</v>
      </c>
      <c r="G93" s="1">
        <v>4</v>
      </c>
      <c r="H93" s="9">
        <f t="shared" si="76"/>
        <v>14.419345848193499</v>
      </c>
      <c r="I93" s="9">
        <f t="shared" si="77"/>
        <v>287.56934584819345</v>
      </c>
      <c r="J93" s="9">
        <f t="shared" si="78"/>
        <v>0.10410161200619392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1.0655195855502069</v>
      </c>
      <c r="P93" s="9">
        <f t="shared" si="81"/>
        <v>0.11092230647994818</v>
      </c>
      <c r="Q93" s="13">
        <f t="shared" si="82"/>
        <v>2.8839799684786525E-2</v>
      </c>
      <c r="R93" s="9">
        <f t="shared" si="83"/>
        <v>7.4022000000000004E-2</v>
      </c>
      <c r="S93" s="14">
        <f t="shared" si="84"/>
        <v>0.38961119241288433</v>
      </c>
      <c r="T93" s="2">
        <v>0.01</v>
      </c>
      <c r="U93" s="15">
        <f t="shared" si="85"/>
        <v>3.8961119241288436E-3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1.3846111924128844E-2</v>
      </c>
      <c r="AU93" s="9">
        <f t="shared" si="89"/>
        <v>28.47</v>
      </c>
      <c r="AV93" s="1">
        <f t="shared" si="90"/>
        <v>0.26</v>
      </c>
      <c r="AW93" s="1">
        <f t="shared" si="91"/>
        <v>0.32</v>
      </c>
      <c r="AX93" s="1">
        <f t="shared" si="92"/>
        <v>219.74218268418232</v>
      </c>
      <c r="AZ93" s="1">
        <f t="shared" si="93"/>
        <v>0.9</v>
      </c>
      <c r="BA93" s="1">
        <f t="shared" si="94"/>
        <v>618.02488879926284</v>
      </c>
    </row>
    <row r="94" spans="1:53" x14ac:dyDescent="0.15">
      <c r="C94" s="7">
        <v>4</v>
      </c>
      <c r="D94" s="8">
        <v>17.058918321899998</v>
      </c>
      <c r="E94" s="10">
        <f t="shared" si="95"/>
        <v>14.419345848193499</v>
      </c>
      <c r="F94" s="7" t="s">
        <v>73</v>
      </c>
      <c r="G94" s="1">
        <v>5</v>
      </c>
      <c r="H94" s="9">
        <f t="shared" si="76"/>
        <v>17.058918321899998</v>
      </c>
      <c r="I94" s="9">
        <f t="shared" si="77"/>
        <v>290.2089183219</v>
      </c>
      <c r="J94" s="9">
        <f t="shared" si="78"/>
        <v>0.14164567126057079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0.90686741511674585</v>
      </c>
      <c r="O94" s="9">
        <f t="shared" si="96"/>
        <v>0.33242986395351271</v>
      </c>
      <c r="P94" s="9">
        <f t="shared" si="81"/>
        <v>4.7087251226755535E-2</v>
      </c>
      <c r="Q94" s="13">
        <f t="shared" si="82"/>
        <v>1.2242685318956439E-2</v>
      </c>
      <c r="R94" s="9">
        <f t="shared" si="83"/>
        <v>7.4022000000000004E-2</v>
      </c>
      <c r="S94" s="14">
        <f t="shared" si="84"/>
        <v>0.16539252274940475</v>
      </c>
      <c r="T94" s="2">
        <v>0.01</v>
      </c>
      <c r="U94" s="15">
        <f t="shared" si="85"/>
        <v>1.6539252274940476E-3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0.01</v>
      </c>
      <c r="AF94" s="2">
        <v>0.49</v>
      </c>
      <c r="AG94" s="15">
        <f t="shared" si="86"/>
        <v>4.8999999999999998E-3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0.02</v>
      </c>
      <c r="AR94" s="2">
        <v>0.5</v>
      </c>
      <c r="AS94" s="2">
        <f t="shared" si="87"/>
        <v>0.01</v>
      </c>
      <c r="AT94" s="1">
        <f t="shared" si="88"/>
        <v>1.6553925227494048E-2</v>
      </c>
      <c r="AU94" s="9">
        <f t="shared" si="89"/>
        <v>28.47</v>
      </c>
      <c r="AV94" s="1">
        <f t="shared" si="90"/>
        <v>0.26</v>
      </c>
      <c r="AW94" s="1">
        <f t="shared" si="91"/>
        <v>0.32</v>
      </c>
      <c r="AX94" s="1">
        <f t="shared" si="92"/>
        <v>262.71603764384264</v>
      </c>
      <c r="AZ94" s="1">
        <f t="shared" si="93"/>
        <v>0.9</v>
      </c>
      <c r="BA94" s="1">
        <f t="shared" si="94"/>
        <v>738.88885587330742</v>
      </c>
    </row>
    <row r="95" spans="1:53" x14ac:dyDescent="0.15">
      <c r="C95" s="7">
        <v>5</v>
      </c>
      <c r="D95" s="8">
        <v>20.472121373871001</v>
      </c>
      <c r="E95" s="10">
        <f t="shared" si="95"/>
        <v>17.058918321899998</v>
      </c>
      <c r="F95" s="7" t="s">
        <v>75</v>
      </c>
      <c r="G95" s="1">
        <v>6</v>
      </c>
      <c r="H95" s="9">
        <f t="shared" si="76"/>
        <v>20.472121373871001</v>
      </c>
      <c r="I95" s="9">
        <f t="shared" si="77"/>
        <v>293.62212137387098</v>
      </c>
      <c r="J95" s="9">
        <f t="shared" si="78"/>
        <v>0.20921052044457297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0.57004261272675727</v>
      </c>
      <c r="P95" s="9">
        <f t="shared" si="81"/>
        <v>0.11925891168414905</v>
      </c>
      <c r="Q95" s="13">
        <f t="shared" si="82"/>
        <v>3.1007317037878755E-2</v>
      </c>
      <c r="R95" s="9">
        <f t="shared" si="83"/>
        <v>7.4022000000000004E-2</v>
      </c>
      <c r="S95" s="14">
        <f t="shared" si="84"/>
        <v>0.41889326197453125</v>
      </c>
      <c r="T95" s="2">
        <v>0.01</v>
      </c>
      <c r="U95" s="15">
        <f t="shared" si="85"/>
        <v>4.1889326197453126E-3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0.01</v>
      </c>
      <c r="AF95" s="2">
        <v>0.49</v>
      </c>
      <c r="AG95" s="15">
        <f t="shared" si="86"/>
        <v>4.8999999999999998E-3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0.02</v>
      </c>
      <c r="AR95" s="2">
        <v>0.5</v>
      </c>
      <c r="AS95" s="2">
        <f t="shared" si="87"/>
        <v>0.01</v>
      </c>
      <c r="AT95" s="1">
        <f t="shared" si="88"/>
        <v>1.9088932619745314E-2</v>
      </c>
      <c r="AU95" s="9">
        <f t="shared" si="89"/>
        <v>28.47</v>
      </c>
      <c r="AV95" s="1">
        <f t="shared" si="90"/>
        <v>0.26</v>
      </c>
      <c r="AW95" s="1">
        <f t="shared" si="91"/>
        <v>0.32</v>
      </c>
      <c r="AX95" s="1">
        <f t="shared" si="92"/>
        <v>302.94740804921207</v>
      </c>
      <c r="AZ95" s="1">
        <f t="shared" si="93"/>
        <v>0.9</v>
      </c>
      <c r="BA95" s="1">
        <f t="shared" si="94"/>
        <v>852.03958513840894</v>
      </c>
    </row>
    <row r="96" spans="1:53" x14ac:dyDescent="0.15">
      <c r="C96" s="7">
        <v>6</v>
      </c>
      <c r="D96" s="8">
        <v>25.234729960333301</v>
      </c>
      <c r="E96" s="10">
        <f t="shared" si="95"/>
        <v>20.472121373871001</v>
      </c>
      <c r="F96" s="7" t="s">
        <v>73</v>
      </c>
      <c r="G96" s="1">
        <v>7</v>
      </c>
      <c r="H96" s="9">
        <f t="shared" si="76"/>
        <v>25.234729960333301</v>
      </c>
      <c r="I96" s="9">
        <f t="shared" si="77"/>
        <v>298.38472996033329</v>
      </c>
      <c r="J96" s="9">
        <f t="shared" si="78"/>
        <v>0.35518293624147612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0.73548370104260818</v>
      </c>
      <c r="P96" s="9">
        <f t="shared" si="81"/>
        <v>0.26123126049406159</v>
      </c>
      <c r="Q96" s="13">
        <f t="shared" si="82"/>
        <v>6.7920127728456015E-2</v>
      </c>
      <c r="R96" s="9">
        <f t="shared" si="83"/>
        <v>7.4022000000000004E-2</v>
      </c>
      <c r="S96" s="14">
        <f t="shared" si="84"/>
        <v>0.91756677377612073</v>
      </c>
      <c r="T96" s="2">
        <v>0.01</v>
      </c>
      <c r="U96" s="15">
        <f t="shared" si="85"/>
        <v>9.1756677377612082E-3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0.01</v>
      </c>
      <c r="AF96" s="2">
        <v>0.49</v>
      </c>
      <c r="AG96" s="15">
        <f t="shared" si="86"/>
        <v>4.8999999999999998E-3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0.02</v>
      </c>
      <c r="AR96" s="2">
        <v>0.5</v>
      </c>
      <c r="AS96" s="2">
        <f t="shared" si="87"/>
        <v>0.01</v>
      </c>
      <c r="AT96" s="1">
        <f t="shared" si="88"/>
        <v>2.4075667737761208E-2</v>
      </c>
      <c r="AU96" s="9">
        <f t="shared" si="89"/>
        <v>28.47</v>
      </c>
      <c r="AV96" s="1">
        <f t="shared" si="90"/>
        <v>0.26</v>
      </c>
      <c r="AW96" s="1">
        <f t="shared" si="91"/>
        <v>0.32</v>
      </c>
      <c r="AX96" s="1">
        <f t="shared" si="92"/>
        <v>382.08847416980973</v>
      </c>
      <c r="AZ96" s="1">
        <f t="shared" si="93"/>
        <v>0.9</v>
      </c>
      <c r="BA96" s="1">
        <f t="shared" si="94"/>
        <v>1074.6238336025899</v>
      </c>
    </row>
    <row r="97" spans="3:54" x14ac:dyDescent="0.15">
      <c r="C97" s="7">
        <v>7</v>
      </c>
      <c r="D97" s="8">
        <v>28.114333197096801</v>
      </c>
      <c r="E97" s="10">
        <f t="shared" si="95"/>
        <v>25.234729960333301</v>
      </c>
      <c r="F97" s="7" t="s">
        <v>73</v>
      </c>
      <c r="G97" s="1">
        <v>8</v>
      </c>
      <c r="H97" s="9">
        <f t="shared" si="76"/>
        <v>28.114333197096801</v>
      </c>
      <c r="I97" s="9">
        <f t="shared" si="77"/>
        <v>301.26433319709679</v>
      </c>
      <c r="J97" s="9">
        <f t="shared" si="78"/>
        <v>0.48518935630230747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0.7589524405485466</v>
      </c>
      <c r="P97" s="9">
        <f t="shared" si="81"/>
        <v>0.36823564609381459</v>
      </c>
      <c r="Q97" s="13">
        <f t="shared" si="82"/>
        <v>9.5741267984391795E-2</v>
      </c>
      <c r="R97" s="9">
        <f t="shared" si="83"/>
        <v>7.4022000000000004E-2</v>
      </c>
      <c r="S97" s="14">
        <f t="shared" si="84"/>
        <v>1.2934163895111155</v>
      </c>
      <c r="T97" s="2">
        <v>0.01</v>
      </c>
      <c r="U97" s="15">
        <f t="shared" si="85"/>
        <v>1.2934163895111156E-2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0.01</v>
      </c>
      <c r="AF97" s="2">
        <v>0.49</v>
      </c>
      <c r="AG97" s="15">
        <f t="shared" si="86"/>
        <v>4.8999999999999998E-3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0.02</v>
      </c>
      <c r="AR97" s="2">
        <v>0.5</v>
      </c>
      <c r="AS97" s="2">
        <f t="shared" si="87"/>
        <v>0.01</v>
      </c>
      <c r="AT97" s="1">
        <f t="shared" si="88"/>
        <v>2.7834163895111154E-2</v>
      </c>
      <c r="AU97" s="9">
        <f t="shared" si="89"/>
        <v>28.47</v>
      </c>
      <c r="AV97" s="1">
        <f t="shared" si="90"/>
        <v>0.26</v>
      </c>
      <c r="AW97" s="1">
        <f t="shared" si="91"/>
        <v>0.32</v>
      </c>
      <c r="AX97" s="1">
        <f t="shared" si="92"/>
        <v>441.73699887853599</v>
      </c>
      <c r="AZ97" s="1">
        <f t="shared" si="93"/>
        <v>0.9</v>
      </c>
      <c r="BA97" s="1">
        <f t="shared" si="94"/>
        <v>1242.3853093458824</v>
      </c>
    </row>
    <row r="98" spans="3:54" x14ac:dyDescent="0.15">
      <c r="C98" s="7">
        <v>8</v>
      </c>
      <c r="D98" s="8">
        <v>27.6755558316129</v>
      </c>
      <c r="E98" s="10">
        <f t="shared" si="95"/>
        <v>28.114333197096801</v>
      </c>
      <c r="F98" s="7" t="s">
        <v>73</v>
      </c>
      <c r="G98" s="1">
        <v>9</v>
      </c>
      <c r="H98" s="9">
        <f t="shared" si="76"/>
        <v>27.6755558316129</v>
      </c>
      <c r="I98" s="9">
        <f t="shared" si="77"/>
        <v>300.82555583161286</v>
      </c>
      <c r="J98" s="9">
        <f t="shared" si="78"/>
        <v>0.46284784727768419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0.67541679445473202</v>
      </c>
      <c r="P98" s="9">
        <f t="shared" si="81"/>
        <v>0.31261520932856679</v>
      </c>
      <c r="Q98" s="13">
        <f t="shared" si="82"/>
        <v>8.1279954425427361E-2</v>
      </c>
      <c r="R98" s="9">
        <f t="shared" si="83"/>
        <v>7.4022000000000004E-2</v>
      </c>
      <c r="S98" s="14">
        <f t="shared" si="84"/>
        <v>1.0980513148175861</v>
      </c>
      <c r="T98" s="2">
        <v>0.01</v>
      </c>
      <c r="U98" s="15">
        <f t="shared" si="85"/>
        <v>1.0980513148175861E-2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0.01</v>
      </c>
      <c r="AF98" s="2">
        <v>0.49</v>
      </c>
      <c r="AG98" s="15">
        <f t="shared" si="86"/>
        <v>4.8999999999999998E-3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0.02</v>
      </c>
      <c r="AR98" s="2">
        <v>0.5</v>
      </c>
      <c r="AS98" s="2">
        <f t="shared" si="87"/>
        <v>0.01</v>
      </c>
      <c r="AT98" s="1">
        <f t="shared" si="88"/>
        <v>2.5880513148175861E-2</v>
      </c>
      <c r="AU98" s="9">
        <f t="shared" si="89"/>
        <v>28.47</v>
      </c>
      <c r="AV98" s="1">
        <f t="shared" si="90"/>
        <v>0.26</v>
      </c>
      <c r="AW98" s="1">
        <f t="shared" si="91"/>
        <v>0.32</v>
      </c>
      <c r="AX98" s="1">
        <f t="shared" si="92"/>
        <v>410.7319426081163</v>
      </c>
      <c r="AZ98" s="1">
        <f t="shared" si="93"/>
        <v>0.9</v>
      </c>
      <c r="BA98" s="1">
        <f t="shared" si="94"/>
        <v>1155.183588585327</v>
      </c>
    </row>
    <row r="99" spans="3:54" x14ac:dyDescent="0.15">
      <c r="C99" s="7">
        <v>9</v>
      </c>
      <c r="D99" s="8">
        <v>21.034458635</v>
      </c>
      <c r="E99" s="10">
        <f t="shared" si="95"/>
        <v>27.6755558316129</v>
      </c>
      <c r="F99" s="7" t="s">
        <v>73</v>
      </c>
      <c r="G99" s="1">
        <v>10</v>
      </c>
      <c r="H99" s="9">
        <f t="shared" si="76"/>
        <v>21.034458635</v>
      </c>
      <c r="I99" s="9">
        <f t="shared" si="77"/>
        <v>294.184458635</v>
      </c>
      <c r="J99" s="9">
        <f t="shared" si="78"/>
        <v>0.22290119320798699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0.64750158512616518</v>
      </c>
      <c r="P99" s="9">
        <f t="shared" si="81"/>
        <v>0.14432887592868518</v>
      </c>
      <c r="Q99" s="13">
        <f t="shared" si="82"/>
        <v>3.7525507741458151E-2</v>
      </c>
      <c r="R99" s="9">
        <f t="shared" si="83"/>
        <v>7.4022000000000004E-2</v>
      </c>
      <c r="S99" s="14">
        <f t="shared" si="84"/>
        <v>0.50695074088052405</v>
      </c>
      <c r="T99" s="2">
        <v>0.01</v>
      </c>
      <c r="U99" s="15">
        <f t="shared" si="85"/>
        <v>5.0695074088052405E-3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1.5019507408805241E-2</v>
      </c>
      <c r="AU99" s="9">
        <f t="shared" si="89"/>
        <v>28.47</v>
      </c>
      <c r="AV99" s="1">
        <f t="shared" si="90"/>
        <v>0.26</v>
      </c>
      <c r="AW99" s="1">
        <f t="shared" si="91"/>
        <v>0.32</v>
      </c>
      <c r="AX99" s="1">
        <f t="shared" si="92"/>
        <v>238.36434075768628</v>
      </c>
      <c r="AZ99" s="1">
        <f t="shared" si="93"/>
        <v>0.9</v>
      </c>
      <c r="BA99" s="1">
        <f t="shared" si="94"/>
        <v>670.39970838099271</v>
      </c>
    </row>
    <row r="100" spans="3:54" x14ac:dyDescent="0.15">
      <c r="C100" s="7">
        <v>10</v>
      </c>
      <c r="D100" s="8">
        <v>17.157461036129</v>
      </c>
      <c r="E100" s="10">
        <f t="shared" si="95"/>
        <v>21.034458635</v>
      </c>
      <c r="F100" s="7" t="s">
        <v>73</v>
      </c>
      <c r="G100" s="1">
        <v>11</v>
      </c>
      <c r="H100" s="9">
        <f t="shared" si="76"/>
        <v>17.157461036129</v>
      </c>
      <c r="I100" s="9">
        <f t="shared" si="77"/>
        <v>290.30746103612898</v>
      </c>
      <c r="J100" s="9">
        <f t="shared" si="78"/>
        <v>0.14326804159050133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0.47801407373760602</v>
      </c>
      <c r="O100" s="9">
        <f t="shared" si="96"/>
        <v>0.30985863545987397</v>
      </c>
      <c r="P100" s="9">
        <f t="shared" si="81"/>
        <v>4.4392839872241213E-2</v>
      </c>
      <c r="Q100" s="13">
        <f t="shared" si="82"/>
        <v>1.1542138366782716E-2</v>
      </c>
      <c r="R100" s="9">
        <f t="shared" si="83"/>
        <v>7.4022000000000004E-2</v>
      </c>
      <c r="S100" s="14">
        <f t="shared" si="84"/>
        <v>0.15592848567699757</v>
      </c>
      <c r="T100" s="2">
        <v>0.01</v>
      </c>
      <c r="U100" s="15">
        <f t="shared" si="85"/>
        <v>1.5592848567699757E-3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5.0000000000000001E-3</v>
      </c>
      <c r="AF100" s="2">
        <v>0.49</v>
      </c>
      <c r="AG100" s="15">
        <f t="shared" si="86"/>
        <v>2.4499999999999999E-3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1.4999999999999999E-2</v>
      </c>
      <c r="AR100" s="2">
        <v>0.5</v>
      </c>
      <c r="AS100" s="2">
        <f t="shared" si="87"/>
        <v>7.4999999999999997E-3</v>
      </c>
      <c r="AT100" s="1">
        <f t="shared" si="88"/>
        <v>1.1509284856769976E-2</v>
      </c>
      <c r="AU100" s="9">
        <f t="shared" si="89"/>
        <v>28.47</v>
      </c>
      <c r="AV100" s="1">
        <f t="shared" si="90"/>
        <v>0.26</v>
      </c>
      <c r="AW100" s="1">
        <f t="shared" si="91"/>
        <v>0.32</v>
      </c>
      <c r="AX100" s="1">
        <f t="shared" si="92"/>
        <v>182.65599681838214</v>
      </c>
      <c r="AZ100" s="1">
        <f t="shared" si="93"/>
        <v>0.9</v>
      </c>
      <c r="BA100" s="1">
        <f t="shared" si="94"/>
        <v>513.71999105169982</v>
      </c>
    </row>
    <row r="101" spans="3:54" x14ac:dyDescent="0.15">
      <c r="C101" s="7">
        <v>11</v>
      </c>
      <c r="D101" s="8">
        <v>11.9931930864667</v>
      </c>
      <c r="E101" s="10">
        <f t="shared" si="95"/>
        <v>17.157461036129</v>
      </c>
      <c r="F101" s="7" t="s">
        <v>75</v>
      </c>
      <c r="G101" s="1">
        <v>12</v>
      </c>
      <c r="H101" s="9">
        <f t="shared" si="76"/>
        <v>11.9931930864667</v>
      </c>
      <c r="I101" s="9">
        <f t="shared" si="77"/>
        <v>285.14319308646668</v>
      </c>
      <c r="J101" s="9">
        <f t="shared" si="78"/>
        <v>7.8044359570164992E-2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0.55016579558763279</v>
      </c>
      <c r="P101" s="9">
        <f t="shared" si="81"/>
        <v>4.2937337174047109E-2</v>
      </c>
      <c r="Q101" s="13">
        <f t="shared" si="82"/>
        <v>1.1163707665252249E-2</v>
      </c>
      <c r="R101" s="9">
        <f t="shared" si="83"/>
        <v>7.4022000000000004E-2</v>
      </c>
      <c r="S101" s="14">
        <f t="shared" si="84"/>
        <v>0.15081607718316511</v>
      </c>
      <c r="T101" s="2">
        <v>0.01</v>
      </c>
      <c r="U101" s="15">
        <f t="shared" si="85"/>
        <v>1.5081607718316513E-3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6.9981607718316513E-3</v>
      </c>
      <c r="AU101" s="9">
        <f t="shared" si="89"/>
        <v>28.47</v>
      </c>
      <c r="AV101" s="1">
        <f t="shared" si="90"/>
        <v>0.26</v>
      </c>
      <c r="AW101" s="1">
        <f t="shared" si="91"/>
        <v>0.32</v>
      </c>
      <c r="AX101" s="1">
        <f t="shared" si="92"/>
        <v>111.06302846630082</v>
      </c>
      <c r="AY101" s="1">
        <f>SUM(AX90:AX101)</f>
        <v>2925.0615749309609</v>
      </c>
      <c r="AZ101" s="1">
        <f t="shared" si="93"/>
        <v>0.9</v>
      </c>
      <c r="BA101" s="1">
        <f t="shared" si="94"/>
        <v>312.36476756147107</v>
      </c>
      <c r="BB101" s="1">
        <f>SUM(BA90:BA101)</f>
        <v>8226.7356794933276</v>
      </c>
    </row>
    <row r="102" spans="3:54" x14ac:dyDescent="0.15">
      <c r="C102" s="7">
        <v>12</v>
      </c>
      <c r="D102" s="8">
        <v>6.4157358028709703</v>
      </c>
      <c r="E102" s="10">
        <f t="shared" si="95"/>
        <v>11.9931930864667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Z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1091.52512617925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3283.6863287671199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9413.0087717203696</v>
      </c>
      <c r="F7" s="2">
        <v>108.2955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77.496760778539397</v>
      </c>
      <c r="F8" s="2">
        <v>625.46400000000006</v>
      </c>
      <c r="G8" s="2"/>
      <c r="H8" s="2">
        <v>0.3</v>
      </c>
    </row>
    <row r="9" spans="1:12" x14ac:dyDescent="0.15">
      <c r="A9" s="28" t="s">
        <v>7</v>
      </c>
      <c r="B9" s="22"/>
      <c r="C9" s="2"/>
      <c r="D9" s="2"/>
      <c r="E9" s="5">
        <v>15.096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10.07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219210959.08989334</v>
      </c>
      <c r="J14" s="6" t="s">
        <v>21</v>
      </c>
      <c r="K14" s="6">
        <f>I14/(10000*1000)</f>
        <v>21.921095908989333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179195712.18027699</v>
      </c>
      <c r="J15" s="6" t="s">
        <v>21</v>
      </c>
      <c r="K15" s="6">
        <f>I15/(10000*1000)</f>
        <v>17.919571218027698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21.921095908989333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8">
        <v>-2.8018627352258099</v>
      </c>
      <c r="E27" s="7"/>
      <c r="F27" s="7"/>
      <c r="G27" s="1">
        <v>1</v>
      </c>
      <c r="H27" s="9">
        <f t="shared" ref="H27:H38" si="0">E28</f>
        <v>-2.8018627352258099</v>
      </c>
      <c r="I27" s="9">
        <f t="shared" ref="I27:I38" si="1">H27+273.15</f>
        <v>270.34813726477415</v>
      </c>
      <c r="J27" s="9">
        <f t="shared" ref="J27:J38" si="2">EXP(($C$16*(I27-$C$14))/($C$17*I27*$C$14))</f>
        <v>1.2043798167801397E-2</v>
      </c>
      <c r="K27" s="9">
        <f t="shared" ref="K27:K38" si="3">$B$27/12</f>
        <v>99.511166666666668</v>
      </c>
      <c r="L27" s="9">
        <f t="shared" ref="L27:L38" si="4">K27*$B$28/100</f>
        <v>0.99511166666666673</v>
      </c>
      <c r="M27" s="1" t="s">
        <v>73</v>
      </c>
      <c r="O27" s="9">
        <f>L27</f>
        <v>0.99511166666666673</v>
      </c>
      <c r="P27" s="9">
        <f t="shared" ref="P27:P38" si="5">O27*J27</f>
        <v>1.1984924067757795E-2</v>
      </c>
      <c r="Q27" s="13">
        <f t="shared" ref="Q27:Q38" si="6">P27*$B$29</f>
        <v>1.6379396225935656E-3</v>
      </c>
      <c r="R27" s="9">
        <f t="shared" ref="R27:R38" si="7">L27*$B$29</f>
        <v>0.13599859444444448</v>
      </c>
      <c r="S27" s="14">
        <f t="shared" ref="S27:S38" si="8">Q27/R27</f>
        <v>1.2043798167801396E-2</v>
      </c>
      <c r="T27" s="2">
        <v>0.01</v>
      </c>
      <c r="U27" s="15">
        <f t="shared" ref="U27:U38" si="9">S27*T27</f>
        <v>1.2043798167801396E-4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2.2020437981678014E-2</v>
      </c>
      <c r="AR27" s="9">
        <f t="shared" ref="AR27:AR38" si="15">$B$27/12</f>
        <v>99.511166666666668</v>
      </c>
      <c r="AS27" s="1">
        <f t="shared" ref="AS27:AS38" si="16">$B$29</f>
        <v>0.13666666666666669</v>
      </c>
      <c r="AT27" s="1">
        <f>$E$2/12</f>
        <v>90.960427181604175</v>
      </c>
      <c r="AU27" s="1">
        <f t="shared" ref="AU27:AU38" si="17">AT27*10000*AS27*0.67*AR27*AQ27</f>
        <v>182510.42089882508</v>
      </c>
    </row>
    <row r="28" spans="1:47" x14ac:dyDescent="0.15">
      <c r="A28" s="1" t="s">
        <v>74</v>
      </c>
      <c r="B28" s="1">
        <v>1</v>
      </c>
      <c r="C28" s="7">
        <v>1</v>
      </c>
      <c r="D28" s="8">
        <v>-4.6340140693548397</v>
      </c>
      <c r="E28" s="10">
        <f t="shared" ref="E28:E39" si="18">D27</f>
        <v>-2.8018627352258099</v>
      </c>
      <c r="F28" s="7" t="s">
        <v>73</v>
      </c>
      <c r="G28" s="1">
        <v>2</v>
      </c>
      <c r="H28" s="9">
        <f t="shared" si="0"/>
        <v>-4.6340140693548397</v>
      </c>
      <c r="I28" s="9">
        <f t="shared" si="1"/>
        <v>268.51598593064512</v>
      </c>
      <c r="J28" s="9">
        <f t="shared" si="2"/>
        <v>9.4197210997803427E-3</v>
      </c>
      <c r="K28" s="9">
        <f t="shared" si="3"/>
        <v>99.511166666666668</v>
      </c>
      <c r="L28" s="9">
        <f t="shared" si="4"/>
        <v>0.99511166666666673</v>
      </c>
      <c r="M28" s="1" t="s">
        <v>73</v>
      </c>
      <c r="O28" s="9">
        <f t="shared" ref="O28:O38" si="19">L28+O27-P27-N28</f>
        <v>1.9782384092655756</v>
      </c>
      <c r="P28" s="9">
        <f t="shared" si="5"/>
        <v>1.8634454084154844E-2</v>
      </c>
      <c r="Q28" s="13">
        <f t="shared" si="6"/>
        <v>2.5467087248344958E-3</v>
      </c>
      <c r="R28" s="9">
        <f t="shared" si="7"/>
        <v>0.13599859444444448</v>
      </c>
      <c r="S28" s="14">
        <f t="shared" si="8"/>
        <v>1.8725992979837951E-2</v>
      </c>
      <c r="T28" s="2">
        <v>0.01</v>
      </c>
      <c r="U28" s="15">
        <f t="shared" si="9"/>
        <v>1.8725992979837952E-4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2.2087259929798379E-2</v>
      </c>
      <c r="AR28" s="9">
        <f t="shared" si="15"/>
        <v>99.511166666666668</v>
      </c>
      <c r="AS28" s="1">
        <f t="shared" si="16"/>
        <v>0.13666666666666669</v>
      </c>
      <c r="AT28" s="1">
        <f t="shared" ref="AT28:AT38" si="20">$E$2/12</f>
        <v>90.960427181604175</v>
      </c>
      <c r="AU28" s="1">
        <f t="shared" si="17"/>
        <v>183064.25647134523</v>
      </c>
    </row>
    <row r="29" spans="1:47" x14ac:dyDescent="0.15">
      <c r="A29" s="1" t="s">
        <v>37</v>
      </c>
      <c r="B29" s="1">
        <f>I2</f>
        <v>0.13666666666666669</v>
      </c>
      <c r="C29" s="7">
        <v>2</v>
      </c>
      <c r="D29" s="8">
        <v>0.99744727399999999</v>
      </c>
      <c r="E29" s="10">
        <f t="shared" si="18"/>
        <v>-4.6340140693548397</v>
      </c>
      <c r="F29" s="7" t="s">
        <v>73</v>
      </c>
      <c r="G29" s="1">
        <v>3</v>
      </c>
      <c r="H29" s="9">
        <f t="shared" si="0"/>
        <v>0.99744727399999999</v>
      </c>
      <c r="I29" s="9">
        <f t="shared" si="1"/>
        <v>274.147447274</v>
      </c>
      <c r="J29" s="9">
        <f t="shared" si="2"/>
        <v>1.9839580808583331E-2</v>
      </c>
      <c r="K29" s="9">
        <f t="shared" si="3"/>
        <v>99.511166666666668</v>
      </c>
      <c r="L29" s="9">
        <f t="shared" si="4"/>
        <v>0.99511166666666673</v>
      </c>
      <c r="M29" s="1" t="s">
        <v>73</v>
      </c>
      <c r="O29" s="9">
        <f t="shared" si="19"/>
        <v>2.9547156218480874</v>
      </c>
      <c r="P29" s="9">
        <f t="shared" si="5"/>
        <v>5.8620319346038681E-2</v>
      </c>
      <c r="Q29" s="13">
        <f t="shared" si="6"/>
        <v>8.0114436439586208E-3</v>
      </c>
      <c r="R29" s="9">
        <f t="shared" si="7"/>
        <v>0.13599859444444448</v>
      </c>
      <c r="S29" s="14">
        <f t="shared" si="8"/>
        <v>5.8908282667813165E-2</v>
      </c>
      <c r="T29" s="2">
        <v>0.01</v>
      </c>
      <c r="U29" s="15">
        <f t="shared" si="9"/>
        <v>5.8908282667813165E-4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2.2489082826678129E-2</v>
      </c>
      <c r="AR29" s="9">
        <f t="shared" si="15"/>
        <v>99.511166666666668</v>
      </c>
      <c r="AS29" s="1">
        <f t="shared" si="16"/>
        <v>0.13666666666666669</v>
      </c>
      <c r="AT29" s="1">
        <f t="shared" si="20"/>
        <v>90.960427181604175</v>
      </c>
      <c r="AU29" s="1">
        <f t="shared" si="17"/>
        <v>186394.65644328619</v>
      </c>
    </row>
    <row r="30" spans="1:47" x14ac:dyDescent="0.15">
      <c r="C30" s="7">
        <v>3</v>
      </c>
      <c r="D30" s="8">
        <v>5.3619008402258101</v>
      </c>
      <c r="E30" s="10">
        <f t="shared" si="18"/>
        <v>0.99744727399999999</v>
      </c>
      <c r="F30" s="7" t="s">
        <v>73</v>
      </c>
      <c r="G30" s="1">
        <v>4</v>
      </c>
      <c r="H30" s="9">
        <f t="shared" si="0"/>
        <v>5.3619008402258101</v>
      </c>
      <c r="I30" s="9">
        <f t="shared" si="1"/>
        <v>278.51190084022579</v>
      </c>
      <c r="J30" s="9">
        <f t="shared" si="2"/>
        <v>3.4613585942183847E-2</v>
      </c>
      <c r="K30" s="9">
        <f t="shared" si="3"/>
        <v>99.511166666666668</v>
      </c>
      <c r="L30" s="9">
        <f t="shared" si="4"/>
        <v>0.99511166666666673</v>
      </c>
      <c r="M30" s="1" t="s">
        <v>73</v>
      </c>
      <c r="O30" s="9">
        <f t="shared" si="19"/>
        <v>3.8912069691687154</v>
      </c>
      <c r="P30" s="9">
        <f t="shared" si="5"/>
        <v>0.13468862684614608</v>
      </c>
      <c r="Q30" s="13">
        <f t="shared" si="6"/>
        <v>1.8407445668973298E-2</v>
      </c>
      <c r="R30" s="9">
        <f t="shared" si="7"/>
        <v>0.13599859444444448</v>
      </c>
      <c r="S30" s="14">
        <f t="shared" si="8"/>
        <v>0.13535026405359471</v>
      </c>
      <c r="T30" s="2">
        <v>0.01</v>
      </c>
      <c r="U30" s="15">
        <f t="shared" si="9"/>
        <v>1.3535026405359471E-3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2.3253502640535946E-2</v>
      </c>
      <c r="AR30" s="9">
        <f t="shared" si="15"/>
        <v>99.511166666666668</v>
      </c>
      <c r="AS30" s="1">
        <f t="shared" si="16"/>
        <v>0.13666666666666669</v>
      </c>
      <c r="AT30" s="1">
        <f t="shared" si="20"/>
        <v>90.960427181604175</v>
      </c>
      <c r="AU30" s="1">
        <f t="shared" si="17"/>
        <v>192730.34250396647</v>
      </c>
    </row>
    <row r="31" spans="1:47" x14ac:dyDescent="0.15">
      <c r="C31" s="7">
        <v>4</v>
      </c>
      <c r="D31" s="8">
        <v>7.3758072858666699</v>
      </c>
      <c r="E31" s="10">
        <f t="shared" si="18"/>
        <v>5.3619008402258101</v>
      </c>
      <c r="F31" s="7" t="s">
        <v>73</v>
      </c>
      <c r="G31" s="1">
        <v>5</v>
      </c>
      <c r="H31" s="9">
        <f t="shared" si="0"/>
        <v>7.3758072858666699</v>
      </c>
      <c r="I31" s="9">
        <f t="shared" si="1"/>
        <v>280.52580728586662</v>
      </c>
      <c r="J31" s="9">
        <f t="shared" si="2"/>
        <v>4.4488284921671423E-2</v>
      </c>
      <c r="K31" s="9">
        <f t="shared" si="3"/>
        <v>99.511166666666668</v>
      </c>
      <c r="L31" s="9">
        <f t="shared" si="4"/>
        <v>0.99511166666666673</v>
      </c>
      <c r="M31" s="1" t="s">
        <v>75</v>
      </c>
      <c r="N31" s="9">
        <f>(O30-P30)*C22/100</f>
        <v>3.5686924252064411</v>
      </c>
      <c r="O31" s="9">
        <f t="shared" si="19"/>
        <v>1.1829375837827945</v>
      </c>
      <c r="P31" s="9">
        <f t="shared" si="5"/>
        <v>5.2626864271882519E-2</v>
      </c>
      <c r="Q31" s="13">
        <f t="shared" si="6"/>
        <v>7.1923381171572782E-3</v>
      </c>
      <c r="R31" s="9">
        <f t="shared" si="7"/>
        <v>0.13599859444444448</v>
      </c>
      <c r="S31" s="14">
        <f t="shared" si="8"/>
        <v>5.288538566547725E-2</v>
      </c>
      <c r="T31" s="2">
        <v>0.01</v>
      </c>
      <c r="U31" s="15">
        <f t="shared" si="9"/>
        <v>5.2885385665477254E-4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2.2428853856654773E-2</v>
      </c>
      <c r="AR31" s="9">
        <f t="shared" si="15"/>
        <v>99.511166666666668</v>
      </c>
      <c r="AS31" s="1">
        <f t="shared" si="16"/>
        <v>0.13666666666666669</v>
      </c>
      <c r="AT31" s="1">
        <f t="shared" si="20"/>
        <v>90.960427181604175</v>
      </c>
      <c r="AU31" s="1">
        <f t="shared" si="17"/>
        <v>185895.46497950098</v>
      </c>
    </row>
    <row r="32" spans="1:47" x14ac:dyDescent="0.15">
      <c r="C32" s="7">
        <v>5</v>
      </c>
      <c r="D32" s="8">
        <v>11.5313111362903</v>
      </c>
      <c r="E32" s="10">
        <f t="shared" si="18"/>
        <v>7.3758072858666699</v>
      </c>
      <c r="F32" s="7" t="s">
        <v>75</v>
      </c>
      <c r="G32" s="1">
        <v>6</v>
      </c>
      <c r="H32" s="9">
        <f t="shared" si="0"/>
        <v>11.5313111362903</v>
      </c>
      <c r="I32" s="9">
        <f t="shared" si="1"/>
        <v>284.68131113629028</v>
      </c>
      <c r="J32" s="9">
        <f t="shared" si="2"/>
        <v>7.3838144471782205E-2</v>
      </c>
      <c r="K32" s="9">
        <f t="shared" si="3"/>
        <v>99.511166666666668</v>
      </c>
      <c r="L32" s="9">
        <f t="shared" si="4"/>
        <v>0.99511166666666673</v>
      </c>
      <c r="M32" s="1" t="s">
        <v>73</v>
      </c>
      <c r="O32" s="9">
        <f t="shared" si="19"/>
        <v>2.1254223861775787</v>
      </c>
      <c r="P32" s="9">
        <f t="shared" si="5"/>
        <v>0.15693724521414013</v>
      </c>
      <c r="Q32" s="13">
        <f t="shared" si="6"/>
        <v>2.144809017926582E-2</v>
      </c>
      <c r="R32" s="9">
        <f t="shared" si="7"/>
        <v>0.13599859444444448</v>
      </c>
      <c r="S32" s="14">
        <f t="shared" si="8"/>
        <v>0.15770817534461637</v>
      </c>
      <c r="T32" s="2">
        <v>0.01</v>
      </c>
      <c r="U32" s="15">
        <f t="shared" si="9"/>
        <v>1.5770817534461637E-3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2.3477081753446163E-2</v>
      </c>
      <c r="AR32" s="9">
        <f t="shared" si="15"/>
        <v>99.511166666666668</v>
      </c>
      <c r="AS32" s="1">
        <f t="shared" si="16"/>
        <v>0.13666666666666669</v>
      </c>
      <c r="AT32" s="1">
        <f t="shared" si="20"/>
        <v>90.960427181604175</v>
      </c>
      <c r="AU32" s="1">
        <f t="shared" si="17"/>
        <v>194583.41727184263</v>
      </c>
    </row>
    <row r="33" spans="1:48" x14ac:dyDescent="0.15">
      <c r="C33" s="7">
        <v>6</v>
      </c>
      <c r="D33" s="8">
        <v>16.135736881666698</v>
      </c>
      <c r="E33" s="10">
        <f t="shared" si="18"/>
        <v>11.5313111362903</v>
      </c>
      <c r="F33" s="7" t="s">
        <v>73</v>
      </c>
      <c r="G33" s="1">
        <v>7</v>
      </c>
      <c r="H33" s="9">
        <f t="shared" si="0"/>
        <v>16.135736881666698</v>
      </c>
      <c r="I33" s="9">
        <f t="shared" si="1"/>
        <v>289.28573688166665</v>
      </c>
      <c r="J33" s="9">
        <f t="shared" si="2"/>
        <v>0.12726344960743388</v>
      </c>
      <c r="K33" s="9">
        <f t="shared" si="3"/>
        <v>99.511166666666668</v>
      </c>
      <c r="L33" s="9">
        <f t="shared" si="4"/>
        <v>0.99511166666666673</v>
      </c>
      <c r="M33" s="1" t="s">
        <v>73</v>
      </c>
      <c r="O33" s="9">
        <f t="shared" si="19"/>
        <v>2.9635968076301054</v>
      </c>
      <c r="P33" s="9">
        <f t="shared" si="5"/>
        <v>0.37715755298458581</v>
      </c>
      <c r="Q33" s="13">
        <f t="shared" si="6"/>
        <v>5.1544865574560068E-2</v>
      </c>
      <c r="R33" s="9">
        <f t="shared" si="7"/>
        <v>0.13599859444444448</v>
      </c>
      <c r="S33" s="14">
        <f t="shared" si="8"/>
        <v>0.37901028157769806</v>
      </c>
      <c r="T33" s="2">
        <v>0.01</v>
      </c>
      <c r="U33" s="15">
        <f t="shared" si="9"/>
        <v>3.7901028157769807E-3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3.3240102815776981E-2</v>
      </c>
      <c r="AR33" s="9">
        <f t="shared" si="15"/>
        <v>99.511166666666668</v>
      </c>
      <c r="AS33" s="1">
        <f t="shared" si="16"/>
        <v>0.13666666666666669</v>
      </c>
      <c r="AT33" s="1">
        <f t="shared" si="20"/>
        <v>90.960427181604175</v>
      </c>
      <c r="AU33" s="1">
        <f t="shared" si="17"/>
        <v>275501.5663482903</v>
      </c>
    </row>
    <row r="34" spans="1:48" x14ac:dyDescent="0.15">
      <c r="C34" s="7">
        <v>7</v>
      </c>
      <c r="D34" s="8">
        <v>17.593267950000001</v>
      </c>
      <c r="E34" s="10">
        <f t="shared" si="18"/>
        <v>16.135736881666698</v>
      </c>
      <c r="F34" s="7" t="s">
        <v>73</v>
      </c>
      <c r="G34" s="1">
        <v>8</v>
      </c>
      <c r="H34" s="9">
        <f t="shared" si="0"/>
        <v>17.593267950000001</v>
      </c>
      <c r="I34" s="9">
        <f t="shared" si="1"/>
        <v>290.74326794999996</v>
      </c>
      <c r="J34" s="9">
        <f t="shared" si="2"/>
        <v>0.15065480006440882</v>
      </c>
      <c r="K34" s="9">
        <f t="shared" si="3"/>
        <v>99.511166666666668</v>
      </c>
      <c r="L34" s="9">
        <f t="shared" si="4"/>
        <v>0.99511166666666673</v>
      </c>
      <c r="M34" s="1" t="s">
        <v>73</v>
      </c>
      <c r="O34" s="9">
        <f t="shared" si="19"/>
        <v>3.5815509213121866</v>
      </c>
      <c r="P34" s="9">
        <f t="shared" si="5"/>
        <v>0.53957783797078662</v>
      </c>
      <c r="Q34" s="13">
        <f t="shared" si="6"/>
        <v>7.3742304522674176E-2</v>
      </c>
      <c r="R34" s="9">
        <f t="shared" si="7"/>
        <v>0.13599859444444448</v>
      </c>
      <c r="S34" s="14">
        <f t="shared" si="8"/>
        <v>0.54222843128572151</v>
      </c>
      <c r="T34" s="2">
        <v>0.01</v>
      </c>
      <c r="U34" s="15">
        <f t="shared" si="9"/>
        <v>5.4222843128572153E-3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3.4872284312857216E-2</v>
      </c>
      <c r="AR34" s="9">
        <f t="shared" si="15"/>
        <v>99.511166666666668</v>
      </c>
      <c r="AS34" s="1">
        <f t="shared" si="16"/>
        <v>0.13666666666666669</v>
      </c>
      <c r="AT34" s="1">
        <f t="shared" si="20"/>
        <v>90.960427181604175</v>
      </c>
      <c r="AU34" s="1">
        <f t="shared" si="17"/>
        <v>289029.45949297916</v>
      </c>
    </row>
    <row r="35" spans="1:48" x14ac:dyDescent="0.15">
      <c r="C35" s="7">
        <v>8</v>
      </c>
      <c r="D35" s="8">
        <v>17.166313620967699</v>
      </c>
      <c r="E35" s="10">
        <f t="shared" si="18"/>
        <v>17.593267950000001</v>
      </c>
      <c r="F35" s="7" t="s">
        <v>73</v>
      </c>
      <c r="G35" s="1">
        <v>9</v>
      </c>
      <c r="H35" s="9">
        <f t="shared" si="0"/>
        <v>17.166313620967699</v>
      </c>
      <c r="I35" s="9">
        <f t="shared" si="1"/>
        <v>290.31631362096766</v>
      </c>
      <c r="J35" s="9">
        <f t="shared" si="2"/>
        <v>0.14341463945625599</v>
      </c>
      <c r="K35" s="9">
        <f t="shared" si="3"/>
        <v>99.511166666666668</v>
      </c>
      <c r="L35" s="9">
        <f t="shared" si="4"/>
        <v>0.99511166666666673</v>
      </c>
      <c r="M35" s="1" t="s">
        <v>73</v>
      </c>
      <c r="O35" s="9">
        <f t="shared" si="19"/>
        <v>4.0370847500080664</v>
      </c>
      <c r="P35" s="9">
        <f t="shared" si="5"/>
        <v>0.57897705387675613</v>
      </c>
      <c r="Q35" s="13">
        <f t="shared" si="6"/>
        <v>7.9126864029823343E-2</v>
      </c>
      <c r="R35" s="9">
        <f t="shared" si="7"/>
        <v>0.13599859444444448</v>
      </c>
      <c r="S35" s="14">
        <f t="shared" si="8"/>
        <v>0.58182118979286013</v>
      </c>
      <c r="T35" s="2">
        <v>0.01</v>
      </c>
      <c r="U35" s="15">
        <f t="shared" si="9"/>
        <v>5.8182118979286015E-3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2.7718211897928599E-2</v>
      </c>
      <c r="AR35" s="9">
        <f t="shared" si="15"/>
        <v>99.511166666666668</v>
      </c>
      <c r="AS35" s="1">
        <f t="shared" si="16"/>
        <v>0.13666666666666669</v>
      </c>
      <c r="AT35" s="1">
        <f t="shared" si="20"/>
        <v>90.960427181604175</v>
      </c>
      <c r="AU35" s="1">
        <f t="shared" si="17"/>
        <v>229734.87286052023</v>
      </c>
    </row>
    <row r="36" spans="1:48" x14ac:dyDescent="0.15">
      <c r="C36" s="7">
        <v>9</v>
      </c>
      <c r="D36" s="8">
        <v>12.536564326466699</v>
      </c>
      <c r="E36" s="10">
        <f t="shared" si="18"/>
        <v>17.166313620967699</v>
      </c>
      <c r="F36" s="7" t="s">
        <v>73</v>
      </c>
      <c r="G36" s="1">
        <v>10</v>
      </c>
      <c r="H36" s="9">
        <f t="shared" si="0"/>
        <v>12.536564326466699</v>
      </c>
      <c r="I36" s="9">
        <f t="shared" si="1"/>
        <v>285.68656432646668</v>
      </c>
      <c r="J36" s="9">
        <f t="shared" si="2"/>
        <v>8.3281334724455744E-2</v>
      </c>
      <c r="K36" s="9">
        <f t="shared" si="3"/>
        <v>99.511166666666668</v>
      </c>
      <c r="L36" s="9">
        <f t="shared" si="4"/>
        <v>0.99511166666666673</v>
      </c>
      <c r="M36" s="1" t="s">
        <v>73</v>
      </c>
      <c r="O36" s="9">
        <f t="shared" si="19"/>
        <v>4.4532193627979764</v>
      </c>
      <c r="P36" s="9">
        <f t="shared" si="5"/>
        <v>0.37087005235460579</v>
      </c>
      <c r="Q36" s="13">
        <f t="shared" si="6"/>
        <v>5.0685573821796136E-2</v>
      </c>
      <c r="R36" s="9">
        <f t="shared" si="7"/>
        <v>0.13599859444444448</v>
      </c>
      <c r="S36" s="14">
        <f t="shared" si="8"/>
        <v>0.37269189456587531</v>
      </c>
      <c r="T36" s="2">
        <v>0.01</v>
      </c>
      <c r="U36" s="15">
        <f t="shared" si="9"/>
        <v>3.7269189456587532E-3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2.5626918945658751E-2</v>
      </c>
      <c r="AR36" s="9">
        <f t="shared" si="15"/>
        <v>99.511166666666668</v>
      </c>
      <c r="AS36" s="1">
        <f t="shared" si="16"/>
        <v>0.13666666666666669</v>
      </c>
      <c r="AT36" s="1">
        <f t="shared" si="20"/>
        <v>90.960427181604175</v>
      </c>
      <c r="AU36" s="1">
        <f t="shared" si="17"/>
        <v>212401.75908416876</v>
      </c>
    </row>
    <row r="37" spans="1:48" x14ac:dyDescent="0.15">
      <c r="C37" s="7">
        <v>10</v>
      </c>
      <c r="D37" s="8">
        <v>7.5222696661935498</v>
      </c>
      <c r="E37" s="10">
        <f t="shared" si="18"/>
        <v>12.536564326466699</v>
      </c>
      <c r="F37" s="7" t="s">
        <v>73</v>
      </c>
      <c r="G37" s="1">
        <v>11</v>
      </c>
      <c r="H37" s="9">
        <f t="shared" si="0"/>
        <v>7.5222696661935498</v>
      </c>
      <c r="I37" s="9">
        <f t="shared" si="1"/>
        <v>280.67226966619353</v>
      </c>
      <c r="J37" s="9">
        <f t="shared" si="2"/>
        <v>4.5301403949169219E-2</v>
      </c>
      <c r="K37" s="9">
        <f t="shared" si="3"/>
        <v>99.511166666666668</v>
      </c>
      <c r="L37" s="9">
        <f t="shared" si="4"/>
        <v>0.99511166666666673</v>
      </c>
      <c r="M37" s="1" t="s">
        <v>75</v>
      </c>
      <c r="N37" s="9">
        <f>(O36-P36)*C22/100</f>
        <v>3.8782318449212014</v>
      </c>
      <c r="O37" s="9">
        <f t="shared" si="19"/>
        <v>1.1992291321888353</v>
      </c>
      <c r="P37" s="9">
        <f t="shared" si="5"/>
        <v>5.4326763344898082E-2</v>
      </c>
      <c r="Q37" s="13">
        <f t="shared" si="6"/>
        <v>7.4246576571360724E-3</v>
      </c>
      <c r="R37" s="9">
        <f t="shared" si="7"/>
        <v>0.13599859444444448</v>
      </c>
      <c r="S37" s="14">
        <f t="shared" si="8"/>
        <v>5.4593635231789471E-2</v>
      </c>
      <c r="T37" s="2">
        <v>0.01</v>
      </c>
      <c r="U37" s="15">
        <f t="shared" si="9"/>
        <v>5.4593635231789471E-4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2.2445936352317893E-2</v>
      </c>
      <c r="AR37" s="9">
        <f t="shared" si="15"/>
        <v>99.511166666666668</v>
      </c>
      <c r="AS37" s="1">
        <f t="shared" si="16"/>
        <v>0.13666666666666669</v>
      </c>
      <c r="AT37" s="1">
        <f t="shared" si="20"/>
        <v>90.960427181604175</v>
      </c>
      <c r="AU37" s="1">
        <f t="shared" si="17"/>
        <v>186037.04860631496</v>
      </c>
    </row>
    <row r="38" spans="1:48" x14ac:dyDescent="0.15">
      <c r="C38" s="7">
        <v>11</v>
      </c>
      <c r="D38" s="8">
        <v>1.0365115572333301</v>
      </c>
      <c r="E38" s="10">
        <f t="shared" si="18"/>
        <v>7.5222696661935498</v>
      </c>
      <c r="F38" s="7" t="s">
        <v>75</v>
      </c>
      <c r="G38" s="1">
        <v>12</v>
      </c>
      <c r="H38" s="9">
        <f t="shared" si="0"/>
        <v>1.0365115572333301</v>
      </c>
      <c r="I38" s="9">
        <f t="shared" si="1"/>
        <v>274.1865115572333</v>
      </c>
      <c r="J38" s="9">
        <f t="shared" si="2"/>
        <v>1.9940226940795412E-2</v>
      </c>
      <c r="K38" s="9">
        <f t="shared" si="3"/>
        <v>99.511166666666668</v>
      </c>
      <c r="L38" s="9">
        <f t="shared" si="4"/>
        <v>0.99511166666666673</v>
      </c>
      <c r="M38" s="1" t="s">
        <v>73</v>
      </c>
      <c r="O38" s="9">
        <f t="shared" si="19"/>
        <v>2.1400140355106041</v>
      </c>
      <c r="P38" s="9">
        <f t="shared" si="5"/>
        <v>4.2672365524568857E-2</v>
      </c>
      <c r="Q38" s="13">
        <f t="shared" si="6"/>
        <v>5.8318899550244109E-3</v>
      </c>
      <c r="R38" s="9">
        <f t="shared" si="7"/>
        <v>0.13599859444444448</v>
      </c>
      <c r="S38" s="14">
        <f t="shared" si="8"/>
        <v>4.288198697087816E-2</v>
      </c>
      <c r="T38" s="2">
        <v>0.01</v>
      </c>
      <c r="U38" s="15">
        <f t="shared" si="9"/>
        <v>4.288198697087816E-4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2.232881986970878E-2</v>
      </c>
      <c r="AR38" s="9">
        <f t="shared" si="15"/>
        <v>99.511166666666668</v>
      </c>
      <c r="AS38" s="1">
        <f t="shared" si="16"/>
        <v>0.13666666666666669</v>
      </c>
      <c r="AT38" s="1">
        <f t="shared" si="20"/>
        <v>90.960427181604175</v>
      </c>
      <c r="AU38" s="1">
        <f t="shared" si="17"/>
        <v>185066.36044139453</v>
      </c>
      <c r="AV38" s="1">
        <f>SUM(AU27:AU38)</f>
        <v>2502949.6254024347</v>
      </c>
    </row>
    <row r="39" spans="1:48" x14ac:dyDescent="0.15">
      <c r="C39" s="7">
        <v>12</v>
      </c>
      <c r="D39" s="8">
        <v>-3.9337636925483901</v>
      </c>
      <c r="E39" s="10">
        <f t="shared" si="18"/>
        <v>1.0365115572333301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-2.8018627352258099</v>
      </c>
      <c r="E42" s="7"/>
      <c r="F42" s="7"/>
      <c r="G42" s="1">
        <v>1</v>
      </c>
      <c r="H42" s="9">
        <f t="shared" ref="H42:H53" si="21">E43</f>
        <v>-2.8018627352258099</v>
      </c>
      <c r="I42" s="9">
        <f t="shared" ref="I42:I53" si="22">H42+273.15</f>
        <v>270.34813726477415</v>
      </c>
      <c r="J42" s="9">
        <f t="shared" ref="J42:J53" si="23">EXP(($C$16*(I42-$C$14))/($C$17*I42*$C$14))</f>
        <v>1.2043798167801397E-2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9.2846894637890114E-4</v>
      </c>
      <c r="Q42" s="13">
        <f t="shared" ref="Q42:Q53" si="27">P42*$B$44</f>
        <v>1.4391268668872967E-4</v>
      </c>
      <c r="R42" s="9">
        <f t="shared" ref="R42:R53" si="28">L42*$B$44</f>
        <v>1.1949111458333333E-2</v>
      </c>
      <c r="S42" s="14">
        <f t="shared" ref="S42:S53" si="29">Q42/R42</f>
        <v>1.2043798167801396E-2</v>
      </c>
      <c r="T42" s="2">
        <v>0.01</v>
      </c>
      <c r="U42" s="15">
        <f t="shared" ref="U42:U53" si="30">S42*T42</f>
        <v>1.2043798167801396E-4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1.4920437981678015E-2</v>
      </c>
      <c r="AR42" s="9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273.64052739725997</v>
      </c>
      <c r="AU42" s="1">
        <f t="shared" ref="AU42:AU53" si="37">AT42*10000*AS42*0.67*AR42*AQ42</f>
        <v>32686.799977660481</v>
      </c>
    </row>
    <row r="43" spans="1:48" x14ac:dyDescent="0.15">
      <c r="A43" s="1" t="s">
        <v>74</v>
      </c>
      <c r="B43" s="1">
        <v>1</v>
      </c>
      <c r="C43" s="7">
        <v>1</v>
      </c>
      <c r="D43" s="8">
        <v>-4.6340140693548397</v>
      </c>
      <c r="E43" s="10">
        <f t="shared" ref="E43:E54" si="38">D42</f>
        <v>-2.8018627352258099</v>
      </c>
      <c r="F43" s="7" t="s">
        <v>73</v>
      </c>
      <c r="G43" s="1">
        <v>2</v>
      </c>
      <c r="H43" s="9">
        <f t="shared" si="21"/>
        <v>-4.6340140693548397</v>
      </c>
      <c r="I43" s="9">
        <f t="shared" si="22"/>
        <v>268.51598593064512</v>
      </c>
      <c r="J43" s="9">
        <f t="shared" si="23"/>
        <v>9.4197210997803427E-3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0.15325361438695442</v>
      </c>
      <c r="P43" s="9">
        <f t="shared" si="26"/>
        <v>1.4436063050583948E-3</v>
      </c>
      <c r="Q43" s="13">
        <f t="shared" si="27"/>
        <v>2.2375897728405119E-4</v>
      </c>
      <c r="R43" s="9">
        <f t="shared" si="28"/>
        <v>1.1949111458333333E-2</v>
      </c>
      <c r="S43" s="14">
        <f t="shared" si="29"/>
        <v>1.8725992979837947E-2</v>
      </c>
      <c r="T43" s="2">
        <v>0.01</v>
      </c>
      <c r="U43" s="15">
        <f t="shared" si="30"/>
        <v>1.8725992979837949E-4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1.498725992979838E-2</v>
      </c>
      <c r="AR43" s="9">
        <f t="shared" si="34"/>
        <v>7.7091041666666671</v>
      </c>
      <c r="AS43" s="1">
        <f t="shared" si="35"/>
        <v>0.155</v>
      </c>
      <c r="AT43" s="1">
        <f t="shared" si="36"/>
        <v>273.64052739725997</v>
      </c>
      <c r="AU43" s="1">
        <f t="shared" si="37"/>
        <v>32833.189490824247</v>
      </c>
    </row>
    <row r="44" spans="1:48" x14ac:dyDescent="0.15">
      <c r="A44" s="1" t="s">
        <v>37</v>
      </c>
      <c r="B44" s="1">
        <f>I5</f>
        <v>0.155</v>
      </c>
      <c r="C44" s="7">
        <v>2</v>
      </c>
      <c r="D44" s="8">
        <v>0.99744727399999999</v>
      </c>
      <c r="E44" s="10">
        <f t="shared" si="38"/>
        <v>-4.6340140693548397</v>
      </c>
      <c r="F44" s="7" t="s">
        <v>73</v>
      </c>
      <c r="G44" s="1">
        <v>3</v>
      </c>
      <c r="H44" s="9">
        <f t="shared" si="21"/>
        <v>0.99744727399999999</v>
      </c>
      <c r="I44" s="9">
        <f t="shared" si="22"/>
        <v>274.147447274</v>
      </c>
      <c r="J44" s="9">
        <f t="shared" si="23"/>
        <v>1.9839580808583331E-2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0.22890104974856271</v>
      </c>
      <c r="P44" s="9">
        <f t="shared" si="26"/>
        <v>4.5413008736561629E-3</v>
      </c>
      <c r="Q44" s="13">
        <f t="shared" si="27"/>
        <v>7.039016354167052E-4</v>
      </c>
      <c r="R44" s="9">
        <f t="shared" si="28"/>
        <v>1.1949111458333333E-2</v>
      </c>
      <c r="S44" s="14">
        <f t="shared" si="29"/>
        <v>5.8908282667813165E-2</v>
      </c>
      <c r="T44" s="2">
        <v>0.01</v>
      </c>
      <c r="U44" s="15">
        <f t="shared" si="30"/>
        <v>5.8908282667813165E-4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1.5389082826678132E-2</v>
      </c>
      <c r="AR44" s="9">
        <f t="shared" si="34"/>
        <v>7.7091041666666671</v>
      </c>
      <c r="AS44" s="1">
        <f t="shared" si="35"/>
        <v>0.155</v>
      </c>
      <c r="AT44" s="1">
        <f t="shared" si="36"/>
        <v>273.64052739725997</v>
      </c>
      <c r="AU44" s="1">
        <f t="shared" si="37"/>
        <v>33713.478975146434</v>
      </c>
    </row>
    <row r="45" spans="1:48" x14ac:dyDescent="0.15">
      <c r="C45" s="7">
        <v>3</v>
      </c>
      <c r="D45" s="8">
        <v>5.3619008402258101</v>
      </c>
      <c r="E45" s="10">
        <f t="shared" si="38"/>
        <v>0.99744727399999999</v>
      </c>
      <c r="F45" s="7" t="s">
        <v>73</v>
      </c>
      <c r="G45" s="1">
        <v>4</v>
      </c>
      <c r="H45" s="9">
        <f t="shared" si="21"/>
        <v>5.3619008402258101</v>
      </c>
      <c r="I45" s="9">
        <f t="shared" si="22"/>
        <v>278.51190084022579</v>
      </c>
      <c r="J45" s="9">
        <f t="shared" si="23"/>
        <v>3.4613585942183847E-2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0.3014507905415732</v>
      </c>
      <c r="P45" s="9">
        <f t="shared" si="26"/>
        <v>1.0434292845750006E-2</v>
      </c>
      <c r="Q45" s="13">
        <f t="shared" si="27"/>
        <v>1.617315391091251E-3</v>
      </c>
      <c r="R45" s="9">
        <f t="shared" si="28"/>
        <v>1.1949111458333333E-2</v>
      </c>
      <c r="S45" s="14">
        <f t="shared" si="29"/>
        <v>0.13535026405359474</v>
      </c>
      <c r="T45" s="2">
        <v>0.01</v>
      </c>
      <c r="U45" s="15">
        <f t="shared" si="30"/>
        <v>1.3535026405359473E-3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1.6153502640535947E-2</v>
      </c>
      <c r="AR45" s="9">
        <f t="shared" si="34"/>
        <v>7.7091041666666671</v>
      </c>
      <c r="AS45" s="1">
        <f t="shared" si="35"/>
        <v>0.155</v>
      </c>
      <c r="AT45" s="1">
        <f t="shared" si="36"/>
        <v>273.64052739725997</v>
      </c>
      <c r="AU45" s="1">
        <f t="shared" si="37"/>
        <v>35388.124021438889</v>
      </c>
    </row>
    <row r="46" spans="1:48" x14ac:dyDescent="0.15">
      <c r="C46" s="7">
        <v>4</v>
      </c>
      <c r="D46" s="8">
        <v>7.3758072858666699</v>
      </c>
      <c r="E46" s="10">
        <f t="shared" si="38"/>
        <v>5.3619008402258101</v>
      </c>
      <c r="F46" s="7" t="s">
        <v>73</v>
      </c>
      <c r="G46" s="1">
        <v>5</v>
      </c>
      <c r="H46" s="9">
        <f t="shared" si="21"/>
        <v>7.3758072858666699</v>
      </c>
      <c r="I46" s="9">
        <f t="shared" si="22"/>
        <v>280.52580728586662</v>
      </c>
      <c r="J46" s="9">
        <f t="shared" si="23"/>
        <v>4.4488284921671423E-2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0.27646567281103207</v>
      </c>
      <c r="O46" s="9">
        <f t="shared" si="39"/>
        <v>9.164186655145784E-2</v>
      </c>
      <c r="P46" s="9">
        <f t="shared" si="26"/>
        <v>4.0769894698950461E-3</v>
      </c>
      <c r="Q46" s="13">
        <f t="shared" si="27"/>
        <v>6.3193336783373211E-4</v>
      </c>
      <c r="R46" s="9">
        <f t="shared" si="28"/>
        <v>1.1949111458333333E-2</v>
      </c>
      <c r="S46" s="14">
        <f t="shared" si="29"/>
        <v>5.2885385665477291E-2</v>
      </c>
      <c r="T46" s="2">
        <v>0.01</v>
      </c>
      <c r="U46" s="15">
        <f t="shared" si="30"/>
        <v>5.2885385665477297E-4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1.5328853856654773E-2</v>
      </c>
      <c r="AR46" s="9">
        <f t="shared" si="34"/>
        <v>7.7091041666666671</v>
      </c>
      <c r="AS46" s="1">
        <f t="shared" si="35"/>
        <v>0.155</v>
      </c>
      <c r="AT46" s="1">
        <f t="shared" si="36"/>
        <v>273.64052739725997</v>
      </c>
      <c r="AU46" s="1">
        <f t="shared" si="37"/>
        <v>33581.532962674712</v>
      </c>
    </row>
    <row r="47" spans="1:48" x14ac:dyDescent="0.15">
      <c r="C47" s="7">
        <v>5</v>
      </c>
      <c r="D47" s="8">
        <v>11.5313111362903</v>
      </c>
      <c r="E47" s="10">
        <f t="shared" si="38"/>
        <v>7.3758072858666699</v>
      </c>
      <c r="F47" s="7" t="s">
        <v>75</v>
      </c>
      <c r="G47" s="1">
        <v>6</v>
      </c>
      <c r="H47" s="9">
        <f t="shared" si="21"/>
        <v>11.5313111362903</v>
      </c>
      <c r="I47" s="9">
        <f t="shared" si="22"/>
        <v>284.68131113629028</v>
      </c>
      <c r="J47" s="9">
        <f t="shared" si="23"/>
        <v>7.3838144471782205E-2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0.16465591874822946</v>
      </c>
      <c r="P47" s="9">
        <f t="shared" si="26"/>
        <v>1.21578875166658E-2</v>
      </c>
      <c r="Q47" s="13">
        <f t="shared" si="27"/>
        <v>1.8844725650831989E-3</v>
      </c>
      <c r="R47" s="9">
        <f t="shared" si="28"/>
        <v>1.1949111458333333E-2</v>
      </c>
      <c r="S47" s="14">
        <f t="shared" si="29"/>
        <v>0.15770817534461645</v>
      </c>
      <c r="T47" s="2">
        <v>0.01</v>
      </c>
      <c r="U47" s="15">
        <f t="shared" si="30"/>
        <v>1.5770817534461645E-3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1.6377081753446165E-2</v>
      </c>
      <c r="AR47" s="9">
        <f t="shared" si="34"/>
        <v>7.7091041666666671</v>
      </c>
      <c r="AS47" s="1">
        <f t="shared" si="35"/>
        <v>0.155</v>
      </c>
      <c r="AT47" s="1">
        <f t="shared" si="36"/>
        <v>273.64052739725997</v>
      </c>
      <c r="AU47" s="1">
        <f t="shared" si="37"/>
        <v>35877.927722365981</v>
      </c>
    </row>
    <row r="48" spans="1:48" x14ac:dyDescent="0.15">
      <c r="C48" s="7">
        <v>6</v>
      </c>
      <c r="D48" s="8">
        <v>16.135736881666698</v>
      </c>
      <c r="E48" s="10">
        <f t="shared" si="38"/>
        <v>11.5313111362903</v>
      </c>
      <c r="F48" s="7" t="s">
        <v>73</v>
      </c>
      <c r="G48" s="1">
        <v>7</v>
      </c>
      <c r="H48" s="9">
        <f t="shared" si="21"/>
        <v>16.135736881666698</v>
      </c>
      <c r="I48" s="9">
        <f t="shared" si="22"/>
        <v>289.28573688166665</v>
      </c>
      <c r="J48" s="9">
        <f t="shared" si="23"/>
        <v>0.12726344960743388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0.22958907289823033</v>
      </c>
      <c r="P48" s="9">
        <f t="shared" si="26"/>
        <v>2.9218297409201399E-2</v>
      </c>
      <c r="Q48" s="13">
        <f t="shared" si="27"/>
        <v>4.5288360984262165E-3</v>
      </c>
      <c r="R48" s="9">
        <f t="shared" si="28"/>
        <v>1.1949111458333333E-2</v>
      </c>
      <c r="S48" s="14">
        <f t="shared" si="29"/>
        <v>0.37901028157769817</v>
      </c>
      <c r="T48" s="2">
        <v>0.01</v>
      </c>
      <c r="U48" s="15">
        <f t="shared" si="30"/>
        <v>3.7901028157769816E-3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3.089010281577698E-2</v>
      </c>
      <c r="AR48" s="9">
        <f t="shared" si="34"/>
        <v>7.7091041666666671</v>
      </c>
      <c r="AS48" s="1">
        <f t="shared" si="35"/>
        <v>0.155</v>
      </c>
      <c r="AT48" s="1">
        <f t="shared" si="36"/>
        <v>273.64052739725997</v>
      </c>
      <c r="AU48" s="1">
        <f t="shared" si="37"/>
        <v>67672.183167046285</v>
      </c>
    </row>
    <row r="49" spans="1:78" x14ac:dyDescent="0.15">
      <c r="C49" s="7">
        <v>7</v>
      </c>
      <c r="D49" s="8">
        <v>17.593267950000001</v>
      </c>
      <c r="E49" s="10">
        <f t="shared" si="38"/>
        <v>16.135736881666698</v>
      </c>
      <c r="F49" s="7" t="s">
        <v>73</v>
      </c>
      <c r="G49" s="1">
        <v>8</v>
      </c>
      <c r="H49" s="9">
        <f t="shared" si="21"/>
        <v>17.593267950000001</v>
      </c>
      <c r="I49" s="9">
        <f t="shared" si="22"/>
        <v>290.74326794999996</v>
      </c>
      <c r="J49" s="9">
        <f t="shared" si="23"/>
        <v>0.15065480006440882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0.27746181715569557</v>
      </c>
      <c r="P49" s="9">
        <f t="shared" si="26"/>
        <v>4.1800954589098875E-2</v>
      </c>
      <c r="Q49" s="13">
        <f t="shared" si="27"/>
        <v>6.4791479613103258E-3</v>
      </c>
      <c r="R49" s="9">
        <f t="shared" si="28"/>
        <v>1.1949111458333333E-2</v>
      </c>
      <c r="S49" s="14">
        <f t="shared" si="29"/>
        <v>0.54222843128572173</v>
      </c>
      <c r="T49" s="2">
        <v>0.01</v>
      </c>
      <c r="U49" s="15">
        <f t="shared" si="30"/>
        <v>5.4222843128572179E-3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3.2522284312857218E-2</v>
      </c>
      <c r="AR49" s="9">
        <f t="shared" si="34"/>
        <v>7.7091041666666671</v>
      </c>
      <c r="AS49" s="1">
        <f t="shared" si="35"/>
        <v>0.155</v>
      </c>
      <c r="AT49" s="1">
        <f t="shared" si="36"/>
        <v>273.64052739725997</v>
      </c>
      <c r="AU49" s="1">
        <f t="shared" si="37"/>
        <v>71247.868424262837</v>
      </c>
    </row>
    <row r="50" spans="1:78" x14ac:dyDescent="0.15">
      <c r="C50" s="7">
        <v>8</v>
      </c>
      <c r="D50" s="8">
        <v>17.166313620967699</v>
      </c>
      <c r="E50" s="10">
        <f t="shared" si="38"/>
        <v>17.593267950000001</v>
      </c>
      <c r="F50" s="7" t="s">
        <v>73</v>
      </c>
      <c r="G50" s="1">
        <v>9</v>
      </c>
      <c r="H50" s="9">
        <f t="shared" si="21"/>
        <v>17.166313620967699</v>
      </c>
      <c r="I50" s="9">
        <f t="shared" si="22"/>
        <v>290.31631362096766</v>
      </c>
      <c r="J50" s="9">
        <f t="shared" si="23"/>
        <v>0.14341463945625599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0.31275190423326332</v>
      </c>
      <c r="P50" s="9">
        <f t="shared" si="26"/>
        <v>4.4853201584870959E-2</v>
      </c>
      <c r="Q50" s="13">
        <f t="shared" si="27"/>
        <v>6.9522462456549985E-3</v>
      </c>
      <c r="R50" s="9">
        <f t="shared" si="28"/>
        <v>1.1949111458333333E-2</v>
      </c>
      <c r="S50" s="14">
        <f t="shared" si="29"/>
        <v>0.58182118979286013</v>
      </c>
      <c r="T50" s="2">
        <v>0.01</v>
      </c>
      <c r="U50" s="15">
        <f t="shared" si="30"/>
        <v>5.8182118979286015E-3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2.0618211897928604E-2</v>
      </c>
      <c r="AR50" s="9">
        <f t="shared" si="34"/>
        <v>7.7091041666666671</v>
      </c>
      <c r="AS50" s="1">
        <f t="shared" si="35"/>
        <v>0.155</v>
      </c>
      <c r="AT50" s="1">
        <f t="shared" si="36"/>
        <v>273.64052739725997</v>
      </c>
      <c r="AU50" s="1">
        <f t="shared" si="37"/>
        <v>45169.141082332841</v>
      </c>
    </row>
    <row r="51" spans="1:78" x14ac:dyDescent="0.15">
      <c r="C51" s="7">
        <v>9</v>
      </c>
      <c r="D51" s="8">
        <v>12.536564326466699</v>
      </c>
      <c r="E51" s="10">
        <f t="shared" si="38"/>
        <v>17.166313620967699</v>
      </c>
      <c r="F51" s="7" t="s">
        <v>73</v>
      </c>
      <c r="G51" s="1">
        <v>10</v>
      </c>
      <c r="H51" s="9">
        <f t="shared" si="21"/>
        <v>12.536564326466699</v>
      </c>
      <c r="I51" s="9">
        <f t="shared" si="22"/>
        <v>285.68656432646668</v>
      </c>
      <c r="J51" s="9">
        <f t="shared" si="23"/>
        <v>8.3281334724455744E-2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0.34498974431505902</v>
      </c>
      <c r="P51" s="9">
        <f t="shared" si="26"/>
        <v>2.8731206372806833E-2</v>
      </c>
      <c r="Q51" s="13">
        <f t="shared" si="27"/>
        <v>4.4533369877850591E-3</v>
      </c>
      <c r="R51" s="9">
        <f t="shared" si="28"/>
        <v>1.1949111458333333E-2</v>
      </c>
      <c r="S51" s="14">
        <f t="shared" si="29"/>
        <v>0.37269189456587531</v>
      </c>
      <c r="T51" s="2">
        <v>0.01</v>
      </c>
      <c r="U51" s="15">
        <f t="shared" si="30"/>
        <v>3.7269189456587532E-3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1.8526918945658753E-2</v>
      </c>
      <c r="AR51" s="9">
        <f t="shared" si="34"/>
        <v>7.7091041666666671</v>
      </c>
      <c r="AS51" s="1">
        <f t="shared" si="35"/>
        <v>0.155</v>
      </c>
      <c r="AT51" s="1">
        <f t="shared" si="36"/>
        <v>273.64052739725997</v>
      </c>
      <c r="AU51" s="1">
        <f t="shared" si="37"/>
        <v>40587.662005815284</v>
      </c>
    </row>
    <row r="52" spans="1:78" x14ac:dyDescent="0.15">
      <c r="C52" s="7">
        <v>10</v>
      </c>
      <c r="D52" s="8">
        <v>7.5222696661935498</v>
      </c>
      <c r="E52" s="10">
        <f t="shared" si="38"/>
        <v>12.536564326466699</v>
      </c>
      <c r="F52" s="7" t="s">
        <v>73</v>
      </c>
      <c r="G52" s="1">
        <v>11</v>
      </c>
      <c r="H52" s="9">
        <f t="shared" si="21"/>
        <v>7.5222696661935498</v>
      </c>
      <c r="I52" s="9">
        <f t="shared" si="22"/>
        <v>280.67226966619353</v>
      </c>
      <c r="J52" s="9">
        <f t="shared" si="23"/>
        <v>4.5301403949169219E-2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0.30044561104513956</v>
      </c>
      <c r="O52" s="9">
        <f t="shared" si="39"/>
        <v>9.2903968563779304E-2</v>
      </c>
      <c r="P52" s="9">
        <f t="shared" si="26"/>
        <v>4.208680208388685E-3</v>
      </c>
      <c r="Q52" s="13">
        <f t="shared" si="27"/>
        <v>6.5234543230024619E-4</v>
      </c>
      <c r="R52" s="9">
        <f t="shared" si="28"/>
        <v>1.1949111458333333E-2</v>
      </c>
      <c r="S52" s="14">
        <f t="shared" si="29"/>
        <v>5.4593635231789492E-2</v>
      </c>
      <c r="T52" s="2">
        <v>0.01</v>
      </c>
      <c r="U52" s="15">
        <f t="shared" si="30"/>
        <v>5.4593635231789492E-4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1.5345936352317896E-2</v>
      </c>
      <c r="AR52" s="9">
        <f t="shared" si="34"/>
        <v>7.7091041666666671</v>
      </c>
      <c r="AS52" s="1">
        <f t="shared" si="35"/>
        <v>0.155</v>
      </c>
      <c r="AT52" s="1">
        <f t="shared" si="36"/>
        <v>273.64052739725997</v>
      </c>
      <c r="AU52" s="1">
        <f t="shared" si="37"/>
        <v>33618.956268850132</v>
      </c>
    </row>
    <row r="53" spans="1:78" x14ac:dyDescent="0.15">
      <c r="C53" s="7">
        <v>11</v>
      </c>
      <c r="D53" s="8">
        <v>1.0365115572333301</v>
      </c>
      <c r="E53" s="10">
        <f t="shared" si="38"/>
        <v>7.5222696661935498</v>
      </c>
      <c r="F53" s="7" t="s">
        <v>75</v>
      </c>
      <c r="G53" s="1">
        <v>12</v>
      </c>
      <c r="H53" s="9">
        <f t="shared" si="21"/>
        <v>1.0365115572333301</v>
      </c>
      <c r="I53" s="9">
        <f t="shared" si="22"/>
        <v>274.1865115572333</v>
      </c>
      <c r="J53" s="9">
        <f t="shared" si="23"/>
        <v>1.9940226940795412E-2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0.16578633002205728</v>
      </c>
      <c r="P53" s="9">
        <f t="shared" si="26"/>
        <v>3.3058170443214258E-3</v>
      </c>
      <c r="Q53" s="13">
        <f t="shared" si="27"/>
        <v>5.1240164186982097E-4</v>
      </c>
      <c r="R53" s="9">
        <f t="shared" si="28"/>
        <v>1.1949111458333333E-2</v>
      </c>
      <c r="S53" s="14">
        <f t="shared" si="29"/>
        <v>4.2881986970878166E-2</v>
      </c>
      <c r="T53" s="2">
        <v>0.01</v>
      </c>
      <c r="U53" s="15">
        <f t="shared" si="30"/>
        <v>4.2881986970878165E-4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1.5228819869708782E-2</v>
      </c>
      <c r="AR53" s="9">
        <f t="shared" si="34"/>
        <v>7.7091041666666671</v>
      </c>
      <c r="AS53" s="1">
        <f t="shared" si="35"/>
        <v>0.155</v>
      </c>
      <c r="AT53" s="1">
        <f t="shared" si="36"/>
        <v>273.64052739725997</v>
      </c>
      <c r="AU53" s="1">
        <f t="shared" si="37"/>
        <v>33362.384508300463</v>
      </c>
      <c r="AV53" s="1">
        <f>SUM(AU42:AU53)</f>
        <v>495739.24860671861</v>
      </c>
    </row>
    <row r="54" spans="1:78" x14ac:dyDescent="0.15">
      <c r="C54" s="7">
        <v>12</v>
      </c>
      <c r="D54" s="8">
        <v>-3.9337636925483901</v>
      </c>
      <c r="E54" s="10">
        <f t="shared" si="38"/>
        <v>1.0365115572333301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108.2955</v>
      </c>
      <c r="C58" s="7" t="s">
        <v>72</v>
      </c>
      <c r="D58" s="8">
        <v>-2.8018627352258099</v>
      </c>
      <c r="E58" s="7"/>
      <c r="F58" s="7"/>
      <c r="G58" s="1">
        <v>1</v>
      </c>
      <c r="H58" s="9">
        <f t="shared" ref="H58:H69" si="40">E59</f>
        <v>-2.8018627352258099</v>
      </c>
      <c r="I58" s="9">
        <f t="shared" ref="I58:I69" si="41">H58+273.15</f>
        <v>270.34813726477415</v>
      </c>
      <c r="J58" s="9">
        <f t="shared" ref="J58:J69" si="42">EXP(($C$16*(I58-$C$14))/($C$17*I58*$C$14))</f>
        <v>1.2043798167801397E-2</v>
      </c>
      <c r="K58" s="9">
        <f t="shared" ref="K58:K69" si="43">$B$58/12</f>
        <v>9.0246250000000003</v>
      </c>
      <c r="L58" s="9">
        <f t="shared" ref="L58:L69" si="44">K58*$B$59/100</f>
        <v>2.4366487499999998</v>
      </c>
      <c r="M58" s="1" t="s">
        <v>73</v>
      </c>
      <c r="O58" s="9">
        <f>L58</f>
        <v>2.4366487499999998</v>
      </c>
      <c r="P58" s="9">
        <f t="shared" ref="P58:P69" si="45">O58*J58</f>
        <v>2.9346505750825563E-2</v>
      </c>
      <c r="Q58" s="13">
        <f t="shared" ref="Q58:Q69" si="46">P58*$B$60</f>
        <v>1.3205927587871504E-2</v>
      </c>
      <c r="R58" s="9">
        <f t="shared" ref="R58:R69" si="47">L58*$B$60</f>
        <v>1.0964919375</v>
      </c>
      <c r="S58" s="14">
        <f t="shared" ref="S58:S69" si="48">Q58/R58</f>
        <v>1.2043798167801397E-2</v>
      </c>
      <c r="T58" s="2">
        <v>0.27</v>
      </c>
      <c r="U58" s="15">
        <f t="shared" ref="U58:U69" si="49">S58*T58</f>
        <v>3.2518255053063773E-3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0.2273804253898499</v>
      </c>
      <c r="AC58" s="9">
        <f t="shared" ref="AC58:AC69" si="51">$B$58/12</f>
        <v>9.0246250000000003</v>
      </c>
      <c r="AD58" s="1">
        <f t="shared" ref="AD58:AD69" si="52">$B$60</f>
        <v>0.45</v>
      </c>
      <c r="AE58" s="16">
        <f t="shared" ref="AE58:AE69" si="53">$E$7/12</f>
        <v>784.4173976433641</v>
      </c>
      <c r="AF58" s="1">
        <f t="shared" ref="AF58:AF69" si="54">AE58*10000*AC58*AB58</f>
        <v>16096425.976375235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-4.6340140693548397</v>
      </c>
      <c r="E59" s="10">
        <f t="shared" ref="E59:E70" si="55">D58</f>
        <v>-2.8018627352258099</v>
      </c>
      <c r="F59" s="7" t="s">
        <v>73</v>
      </c>
      <c r="G59" s="1">
        <v>2</v>
      </c>
      <c r="H59" s="9">
        <f t="shared" si="40"/>
        <v>-4.6340140693548397</v>
      </c>
      <c r="I59" s="9">
        <f t="shared" si="41"/>
        <v>268.51598593064512</v>
      </c>
      <c r="J59" s="9">
        <f t="shared" si="42"/>
        <v>9.4197210997803427E-3</v>
      </c>
      <c r="K59" s="9">
        <f t="shared" si="43"/>
        <v>9.0246250000000003</v>
      </c>
      <c r="L59" s="9">
        <f t="shared" si="44"/>
        <v>2.4366487499999998</v>
      </c>
      <c r="M59" s="1" t="s">
        <v>73</v>
      </c>
      <c r="O59" s="9">
        <f t="shared" ref="O59:O69" si="56">L59+O58-P58-N59</f>
        <v>4.8439509942491741</v>
      </c>
      <c r="P59" s="9">
        <f t="shared" si="45"/>
        <v>4.5628667386830912E-2</v>
      </c>
      <c r="Q59" s="13">
        <f t="shared" si="46"/>
        <v>2.053290032407391E-2</v>
      </c>
      <c r="R59" s="9">
        <f t="shared" si="47"/>
        <v>1.0964919375</v>
      </c>
      <c r="S59" s="14">
        <f t="shared" si="48"/>
        <v>1.8725992979837947E-2</v>
      </c>
      <c r="T59" s="2">
        <v>0.27</v>
      </c>
      <c r="U59" s="15">
        <f t="shared" si="49"/>
        <v>5.0560181045562463E-3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0.22792438945852372</v>
      </c>
      <c r="AC59" s="9">
        <f t="shared" si="51"/>
        <v>9.0246250000000003</v>
      </c>
      <c r="AD59" s="1">
        <f t="shared" si="52"/>
        <v>0.45</v>
      </c>
      <c r="AE59" s="16">
        <f t="shared" si="53"/>
        <v>784.4173976433641</v>
      </c>
      <c r="AF59" s="1">
        <f t="shared" si="54"/>
        <v>16134933.589113683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0.45</v>
      </c>
      <c r="C60" s="7">
        <v>2</v>
      </c>
      <c r="D60" s="8">
        <v>0.99744727399999999</v>
      </c>
      <c r="E60" s="10">
        <f t="shared" si="55"/>
        <v>-4.6340140693548397</v>
      </c>
      <c r="F60" s="7" t="s">
        <v>73</v>
      </c>
      <c r="G60" s="1">
        <v>3</v>
      </c>
      <c r="H60" s="9">
        <f t="shared" si="40"/>
        <v>0.99744727399999999</v>
      </c>
      <c r="I60" s="9">
        <f t="shared" si="41"/>
        <v>274.147447274</v>
      </c>
      <c r="J60" s="9">
        <f t="shared" si="42"/>
        <v>1.9839580808583331E-2</v>
      </c>
      <c r="K60" s="9">
        <f t="shared" si="43"/>
        <v>9.0246250000000003</v>
      </c>
      <c r="L60" s="9">
        <f t="shared" si="44"/>
        <v>2.4366487499999998</v>
      </c>
      <c r="M60" s="1" t="s">
        <v>73</v>
      </c>
      <c r="O60" s="9">
        <f t="shared" si="56"/>
        <v>7.234971076862343</v>
      </c>
      <c r="P60" s="9">
        <f t="shared" si="45"/>
        <v>0.14353879332717362</v>
      </c>
      <c r="Q60" s="13">
        <f t="shared" si="46"/>
        <v>6.4592456997228126E-2</v>
      </c>
      <c r="R60" s="9">
        <f t="shared" si="47"/>
        <v>1.0964919375</v>
      </c>
      <c r="S60" s="14">
        <f t="shared" si="48"/>
        <v>5.8908282667813165E-2</v>
      </c>
      <c r="T60" s="2">
        <v>0.27</v>
      </c>
      <c r="U60" s="15">
        <f t="shared" si="49"/>
        <v>1.5905236320309556E-2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0.23119542875057336</v>
      </c>
      <c r="AC60" s="9">
        <f t="shared" si="51"/>
        <v>9.0246250000000003</v>
      </c>
      <c r="AD60" s="1">
        <f t="shared" si="52"/>
        <v>0.45</v>
      </c>
      <c r="AE60" s="16">
        <f t="shared" si="53"/>
        <v>784.4173976433641</v>
      </c>
      <c r="AF60" s="1">
        <f t="shared" si="54"/>
        <v>16366492.843785753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5.3619008402258101</v>
      </c>
      <c r="E61" s="10">
        <f t="shared" si="55"/>
        <v>0.99744727399999999</v>
      </c>
      <c r="F61" s="7" t="s">
        <v>73</v>
      </c>
      <c r="G61" s="1">
        <v>4</v>
      </c>
      <c r="H61" s="9">
        <f t="shared" si="40"/>
        <v>5.3619008402258101</v>
      </c>
      <c r="I61" s="9">
        <f t="shared" si="41"/>
        <v>278.51190084022579</v>
      </c>
      <c r="J61" s="9">
        <f t="shared" si="42"/>
        <v>3.4613585942183847E-2</v>
      </c>
      <c r="K61" s="9">
        <f t="shared" si="43"/>
        <v>9.0246250000000003</v>
      </c>
      <c r="L61" s="9">
        <f t="shared" si="44"/>
        <v>2.4366487499999998</v>
      </c>
      <c r="M61" s="1" t="s">
        <v>73</v>
      </c>
      <c r="O61" s="9">
        <f t="shared" si="56"/>
        <v>9.5280810335351696</v>
      </c>
      <c r="P61" s="9">
        <f t="shared" si="45"/>
        <v>0.32980105171836149</v>
      </c>
      <c r="Q61" s="13">
        <f t="shared" si="46"/>
        <v>0.14841047327326268</v>
      </c>
      <c r="R61" s="9">
        <f t="shared" si="47"/>
        <v>1.0964919375</v>
      </c>
      <c r="S61" s="14">
        <f t="shared" si="48"/>
        <v>0.13535026405359474</v>
      </c>
      <c r="T61" s="2">
        <v>0.27</v>
      </c>
      <c r="U61" s="15">
        <f t="shared" si="49"/>
        <v>3.6544571294470585E-2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0.23741818824528291</v>
      </c>
      <c r="AC61" s="9">
        <f t="shared" si="51"/>
        <v>9.0246250000000003</v>
      </c>
      <c r="AD61" s="1">
        <f t="shared" si="52"/>
        <v>0.45</v>
      </c>
      <c r="AE61" s="16">
        <f t="shared" si="53"/>
        <v>784.4173976433641</v>
      </c>
      <c r="AF61" s="1">
        <f t="shared" si="54"/>
        <v>16807006.522145022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7.3758072858666699</v>
      </c>
      <c r="E62" s="10">
        <f t="shared" si="55"/>
        <v>5.3619008402258101</v>
      </c>
      <c r="F62" s="7" t="s">
        <v>73</v>
      </c>
      <c r="G62" s="1">
        <v>5</v>
      </c>
      <c r="H62" s="9">
        <f t="shared" si="40"/>
        <v>7.3758072858666699</v>
      </c>
      <c r="I62" s="9">
        <f t="shared" si="41"/>
        <v>280.52580728586662</v>
      </c>
      <c r="J62" s="9">
        <f t="shared" si="42"/>
        <v>4.4488284921671423E-2</v>
      </c>
      <c r="K62" s="9">
        <f t="shared" si="43"/>
        <v>9.0246250000000003</v>
      </c>
      <c r="L62" s="9">
        <f t="shared" si="44"/>
        <v>2.4366487499999998</v>
      </c>
      <c r="M62" s="1" t="s">
        <v>75</v>
      </c>
      <c r="N62" s="9">
        <f>(O61-P61)*$C$22/100</f>
        <v>8.7383659827259681</v>
      </c>
      <c r="O62" s="9">
        <f t="shared" si="56"/>
        <v>2.8965627490908403</v>
      </c>
      <c r="P62" s="9">
        <f t="shared" si="45"/>
        <v>0.12886310887505315</v>
      </c>
      <c r="Q62" s="13">
        <f t="shared" si="46"/>
        <v>5.7988398993773914E-2</v>
      </c>
      <c r="R62" s="9">
        <f t="shared" si="47"/>
        <v>1.0964919375</v>
      </c>
      <c r="S62" s="14">
        <f t="shared" si="48"/>
        <v>5.2885385665477284E-2</v>
      </c>
      <c r="T62" s="2">
        <v>0.27</v>
      </c>
      <c r="U62" s="15">
        <f t="shared" si="49"/>
        <v>1.4279054129678868E-2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0.23070513482009819</v>
      </c>
      <c r="AC62" s="9">
        <f t="shared" si="51"/>
        <v>9.0246250000000003</v>
      </c>
      <c r="AD62" s="1">
        <f t="shared" si="52"/>
        <v>0.45</v>
      </c>
      <c r="AE62" s="16">
        <f t="shared" si="53"/>
        <v>784.4173976433641</v>
      </c>
      <c r="AF62" s="1">
        <f t="shared" si="54"/>
        <v>16331784.579232952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11.5313111362903</v>
      </c>
      <c r="E63" s="10">
        <f t="shared" si="55"/>
        <v>7.3758072858666699</v>
      </c>
      <c r="F63" s="7" t="s">
        <v>75</v>
      </c>
      <c r="G63" s="1">
        <v>6</v>
      </c>
      <c r="H63" s="9">
        <f t="shared" si="40"/>
        <v>11.5313111362903</v>
      </c>
      <c r="I63" s="9">
        <f t="shared" si="41"/>
        <v>284.68131113629028</v>
      </c>
      <c r="J63" s="9">
        <f t="shared" si="42"/>
        <v>7.3838144471782205E-2</v>
      </c>
      <c r="K63" s="9">
        <f t="shared" si="43"/>
        <v>9.0246250000000003</v>
      </c>
      <c r="L63" s="9">
        <f t="shared" si="44"/>
        <v>2.4366487499999998</v>
      </c>
      <c r="M63" s="1" t="s">
        <v>73</v>
      </c>
      <c r="O63" s="9">
        <f t="shared" si="56"/>
        <v>5.2043483902157872</v>
      </c>
      <c r="P63" s="9">
        <f t="shared" si="45"/>
        <v>0.38427942831824047</v>
      </c>
      <c r="Q63" s="13">
        <f t="shared" si="46"/>
        <v>0.17292574274320821</v>
      </c>
      <c r="R63" s="9">
        <f t="shared" si="47"/>
        <v>1.0964919375</v>
      </c>
      <c r="S63" s="14">
        <f t="shared" si="48"/>
        <v>0.15770817534461645</v>
      </c>
      <c r="T63" s="2">
        <v>0.27</v>
      </c>
      <c r="U63" s="15">
        <f t="shared" si="49"/>
        <v>4.2581207343046448E-2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0.23923823401392852</v>
      </c>
      <c r="AC63" s="9">
        <f t="shared" si="51"/>
        <v>9.0246250000000003</v>
      </c>
      <c r="AD63" s="1">
        <f t="shared" si="52"/>
        <v>0.45</v>
      </c>
      <c r="AE63" s="16">
        <f t="shared" si="53"/>
        <v>784.4173976433641</v>
      </c>
      <c r="AF63" s="1">
        <f t="shared" si="54"/>
        <v>16935848.888141964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16.135736881666698</v>
      </c>
      <c r="E64" s="10">
        <f t="shared" si="55"/>
        <v>11.5313111362903</v>
      </c>
      <c r="F64" s="7" t="s">
        <v>73</v>
      </c>
      <c r="G64" s="1">
        <v>7</v>
      </c>
      <c r="H64" s="9">
        <f t="shared" si="40"/>
        <v>16.135736881666698</v>
      </c>
      <c r="I64" s="9">
        <f t="shared" si="41"/>
        <v>289.28573688166665</v>
      </c>
      <c r="J64" s="9">
        <f t="shared" si="42"/>
        <v>0.12726344960743388</v>
      </c>
      <c r="K64" s="9">
        <f t="shared" si="43"/>
        <v>9.0246250000000003</v>
      </c>
      <c r="L64" s="9">
        <f t="shared" si="44"/>
        <v>2.4366487499999998</v>
      </c>
      <c r="M64" s="1" t="s">
        <v>73</v>
      </c>
      <c r="O64" s="9">
        <f t="shared" si="56"/>
        <v>7.2567177118975463</v>
      </c>
      <c r="P64" s="9">
        <f t="shared" si="45"/>
        <v>0.92351492884344633</v>
      </c>
      <c r="Q64" s="13">
        <f t="shared" si="46"/>
        <v>0.41558171797955085</v>
      </c>
      <c r="R64" s="9">
        <f t="shared" si="47"/>
        <v>1.0964919375</v>
      </c>
      <c r="S64" s="14">
        <f t="shared" si="48"/>
        <v>0.37901028157769823</v>
      </c>
      <c r="T64" s="2">
        <v>0.27</v>
      </c>
      <c r="U64" s="15">
        <f t="shared" si="49"/>
        <v>0.10233277602597853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0.32125333197183253</v>
      </c>
      <c r="AC64" s="9">
        <f t="shared" si="51"/>
        <v>9.0246250000000003</v>
      </c>
      <c r="AD64" s="1">
        <f t="shared" si="52"/>
        <v>0.45</v>
      </c>
      <c r="AE64" s="16">
        <f t="shared" si="53"/>
        <v>784.4173976433641</v>
      </c>
      <c r="AF64" s="1">
        <f t="shared" si="54"/>
        <v>22741757.426491879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17.593267950000001</v>
      </c>
      <c r="E65" s="10">
        <f t="shared" si="55"/>
        <v>16.135736881666698</v>
      </c>
      <c r="F65" s="7" t="s">
        <v>73</v>
      </c>
      <c r="G65" s="1">
        <v>8</v>
      </c>
      <c r="H65" s="9">
        <f t="shared" si="40"/>
        <v>17.593267950000001</v>
      </c>
      <c r="I65" s="9">
        <f t="shared" si="41"/>
        <v>290.74326794999996</v>
      </c>
      <c r="J65" s="9">
        <f t="shared" si="42"/>
        <v>0.15065480006440882</v>
      </c>
      <c r="K65" s="9">
        <f t="shared" si="43"/>
        <v>9.0246250000000003</v>
      </c>
      <c r="L65" s="9">
        <f t="shared" si="44"/>
        <v>2.4366487499999998</v>
      </c>
      <c r="M65" s="1" t="s">
        <v>73</v>
      </c>
      <c r="O65" s="9">
        <f t="shared" si="56"/>
        <v>8.7698515330541014</v>
      </c>
      <c r="P65" s="9">
        <f t="shared" si="45"/>
        <v>1.3212202293068147</v>
      </c>
      <c r="Q65" s="13">
        <f t="shared" si="46"/>
        <v>0.59454910318806664</v>
      </c>
      <c r="R65" s="9">
        <f t="shared" si="47"/>
        <v>1.0964919375</v>
      </c>
      <c r="S65" s="14">
        <f t="shared" si="48"/>
        <v>0.54222843128572173</v>
      </c>
      <c r="T65" s="2">
        <v>0.27</v>
      </c>
      <c r="U65" s="15">
        <f t="shared" si="49"/>
        <v>0.14640167644714489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0.33454010544881418</v>
      </c>
      <c r="AC65" s="9">
        <f t="shared" si="51"/>
        <v>9.0246250000000003</v>
      </c>
      <c r="AD65" s="1">
        <f t="shared" si="52"/>
        <v>0.45</v>
      </c>
      <c r="AE65" s="16">
        <f t="shared" si="53"/>
        <v>784.4173976433641</v>
      </c>
      <c r="AF65" s="1">
        <f t="shared" si="54"/>
        <v>23682337.801299501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17.166313620967699</v>
      </c>
      <c r="E66" s="10">
        <f t="shared" si="55"/>
        <v>17.593267950000001</v>
      </c>
      <c r="F66" s="7" t="s">
        <v>73</v>
      </c>
      <c r="G66" s="1">
        <v>9</v>
      </c>
      <c r="H66" s="9">
        <f t="shared" si="40"/>
        <v>17.166313620967699</v>
      </c>
      <c r="I66" s="9">
        <f t="shared" si="41"/>
        <v>290.31631362096766</v>
      </c>
      <c r="J66" s="9">
        <f t="shared" si="42"/>
        <v>0.14341463945625599</v>
      </c>
      <c r="K66" s="9">
        <f t="shared" si="43"/>
        <v>9.0246250000000003</v>
      </c>
      <c r="L66" s="9">
        <f t="shared" si="44"/>
        <v>2.4366487499999998</v>
      </c>
      <c r="M66" s="1" t="s">
        <v>73</v>
      </c>
      <c r="O66" s="9">
        <f t="shared" si="56"/>
        <v>9.8852800537472874</v>
      </c>
      <c r="P66" s="9">
        <f t="shared" si="45"/>
        <v>1.417693874832286</v>
      </c>
      <c r="Q66" s="13">
        <f t="shared" si="46"/>
        <v>0.6379622436745287</v>
      </c>
      <c r="R66" s="9">
        <f t="shared" si="47"/>
        <v>1.0964919375</v>
      </c>
      <c r="S66" s="14">
        <f t="shared" si="48"/>
        <v>0.58182118979286035</v>
      </c>
      <c r="T66" s="2">
        <v>0.27</v>
      </c>
      <c r="U66" s="15">
        <f t="shared" si="49"/>
        <v>0.15709172124407231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0.27376315395508782</v>
      </c>
      <c r="AC66" s="9">
        <f t="shared" si="51"/>
        <v>9.0246250000000003</v>
      </c>
      <c r="AD66" s="1">
        <f t="shared" si="52"/>
        <v>0.45</v>
      </c>
      <c r="AE66" s="16">
        <f t="shared" si="53"/>
        <v>784.4173976433641</v>
      </c>
      <c r="AF66" s="1">
        <f t="shared" si="54"/>
        <v>19379893.124669105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12.536564326466699</v>
      </c>
      <c r="E67" s="10">
        <f t="shared" si="55"/>
        <v>17.166313620967699</v>
      </c>
      <c r="F67" s="7" t="s">
        <v>73</v>
      </c>
      <c r="G67" s="1">
        <v>10</v>
      </c>
      <c r="H67" s="9">
        <f t="shared" si="40"/>
        <v>12.536564326466699</v>
      </c>
      <c r="I67" s="9">
        <f t="shared" si="41"/>
        <v>285.68656432646668</v>
      </c>
      <c r="J67" s="9">
        <f t="shared" si="42"/>
        <v>8.3281334724455744E-2</v>
      </c>
      <c r="K67" s="9">
        <f t="shared" si="43"/>
        <v>9.0246250000000003</v>
      </c>
      <c r="L67" s="9">
        <f t="shared" si="44"/>
        <v>2.4366487499999998</v>
      </c>
      <c r="M67" s="1" t="s">
        <v>73</v>
      </c>
      <c r="O67" s="9">
        <f t="shared" si="56"/>
        <v>10.904234928915001</v>
      </c>
      <c r="P67" s="9">
        <f t="shared" si="45"/>
        <v>0.9081192390290721</v>
      </c>
      <c r="Q67" s="13">
        <f t="shared" si="46"/>
        <v>0.40865365756308247</v>
      </c>
      <c r="R67" s="9">
        <f t="shared" si="47"/>
        <v>1.0964919375</v>
      </c>
      <c r="S67" s="14">
        <f t="shared" si="48"/>
        <v>0.37269189456587543</v>
      </c>
      <c r="T67" s="2">
        <v>0.27</v>
      </c>
      <c r="U67" s="15">
        <f t="shared" si="49"/>
        <v>0.10062681153278637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0.2567389836771351</v>
      </c>
      <c r="AC67" s="9">
        <f t="shared" si="51"/>
        <v>9.0246250000000003</v>
      </c>
      <c r="AD67" s="1">
        <f t="shared" si="52"/>
        <v>0.45</v>
      </c>
      <c r="AE67" s="16">
        <f t="shared" si="53"/>
        <v>784.4173976433641</v>
      </c>
      <c r="AF67" s="1">
        <f t="shared" si="54"/>
        <v>18174739.707357809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7.5222696661935498</v>
      </c>
      <c r="E68" s="10">
        <f t="shared" si="55"/>
        <v>12.536564326466699</v>
      </c>
      <c r="F68" s="7" t="s">
        <v>73</v>
      </c>
      <c r="G68" s="1">
        <v>11</v>
      </c>
      <c r="H68" s="9">
        <f t="shared" si="40"/>
        <v>7.5222696661935498</v>
      </c>
      <c r="I68" s="9">
        <f t="shared" si="41"/>
        <v>280.67226966619353</v>
      </c>
      <c r="J68" s="9">
        <f t="shared" si="42"/>
        <v>4.5301403949169219E-2</v>
      </c>
      <c r="K68" s="9">
        <f t="shared" si="43"/>
        <v>9.0246250000000003</v>
      </c>
      <c r="L68" s="9">
        <f t="shared" si="44"/>
        <v>2.4366487499999998</v>
      </c>
      <c r="M68" s="1" t="s">
        <v>75</v>
      </c>
      <c r="N68" s="9">
        <f>(O67-P67)*$C$22/100</f>
        <v>9.496309905391632</v>
      </c>
      <c r="O68" s="9">
        <f t="shared" si="56"/>
        <v>2.9364545344942972</v>
      </c>
      <c r="P68" s="9">
        <f t="shared" si="45"/>
        <v>0.13302551304549581</v>
      </c>
      <c r="Q68" s="13">
        <f t="shared" si="46"/>
        <v>5.9861480870473119E-2</v>
      </c>
      <c r="R68" s="9">
        <f t="shared" si="47"/>
        <v>1.0964919375</v>
      </c>
      <c r="S68" s="14">
        <f t="shared" si="48"/>
        <v>5.4593635231789492E-2</v>
      </c>
      <c r="T68" s="2">
        <v>0.27</v>
      </c>
      <c r="U68" s="15">
        <f t="shared" si="49"/>
        <v>1.4740281512583164E-2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0.23084419487604385</v>
      </c>
      <c r="AC68" s="9">
        <f t="shared" si="51"/>
        <v>9.0246250000000003</v>
      </c>
      <c r="AD68" s="1">
        <f t="shared" si="52"/>
        <v>0.45</v>
      </c>
      <c r="AE68" s="16">
        <f t="shared" si="53"/>
        <v>784.4173976433641</v>
      </c>
      <c r="AF68" s="1">
        <f t="shared" si="54"/>
        <v>16341628.741908617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1.0365115572333301</v>
      </c>
      <c r="E69" s="10">
        <f t="shared" si="55"/>
        <v>7.5222696661935498</v>
      </c>
      <c r="F69" s="7" t="s">
        <v>75</v>
      </c>
      <c r="G69" s="1">
        <v>12</v>
      </c>
      <c r="H69" s="9">
        <f t="shared" si="40"/>
        <v>1.0365115572333301</v>
      </c>
      <c r="I69" s="9">
        <f t="shared" si="41"/>
        <v>274.1865115572333</v>
      </c>
      <c r="J69" s="9">
        <f t="shared" si="42"/>
        <v>1.9940226940795412E-2</v>
      </c>
      <c r="K69" s="9">
        <f t="shared" si="43"/>
        <v>9.0246250000000003</v>
      </c>
      <c r="L69" s="9">
        <f t="shared" si="44"/>
        <v>2.4366487499999998</v>
      </c>
      <c r="M69" s="1" t="s">
        <v>73</v>
      </c>
      <c r="O69" s="9">
        <f t="shared" si="56"/>
        <v>5.2400777714488012</v>
      </c>
      <c r="P69" s="9">
        <f t="shared" si="45"/>
        <v>0.10448833995010658</v>
      </c>
      <c r="Q69" s="13">
        <f t="shared" si="46"/>
        <v>4.7019752977547957E-2</v>
      </c>
      <c r="R69" s="9">
        <f t="shared" si="47"/>
        <v>1.0964919375</v>
      </c>
      <c r="S69" s="14">
        <f t="shared" si="48"/>
        <v>4.2881986970878166E-2</v>
      </c>
      <c r="T69" s="2">
        <v>0.27</v>
      </c>
      <c r="U69" s="15">
        <f t="shared" si="49"/>
        <v>1.1578136482137106E-2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0.22989080814936436</v>
      </c>
      <c r="AC69" s="9">
        <f t="shared" si="51"/>
        <v>9.0246250000000003</v>
      </c>
      <c r="AD69" s="1">
        <f t="shared" si="52"/>
        <v>0.45</v>
      </c>
      <c r="AE69" s="16">
        <f t="shared" si="53"/>
        <v>784.4173976433641</v>
      </c>
      <c r="AF69" s="1">
        <f t="shared" si="54"/>
        <v>16274137.800916033</v>
      </c>
      <c r="AG69" s="1">
        <f>SUM(AF58:AF69)</f>
        <v>215266987.00143757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-3.9337636925483901</v>
      </c>
      <c r="E70" s="10">
        <f t="shared" si="55"/>
        <v>1.0365115572333301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-2.8018627352258099</v>
      </c>
      <c r="E74" s="7"/>
      <c r="F74" s="7"/>
      <c r="G74" s="1">
        <v>1</v>
      </c>
      <c r="H74" s="9">
        <f t="shared" ref="H74:H85" si="57">E75</f>
        <v>-2.8018627352258099</v>
      </c>
      <c r="I74" s="9">
        <f t="shared" ref="I74:I85" si="58">H74+273.15</f>
        <v>270.34813726477415</v>
      </c>
      <c r="J74" s="9">
        <f t="shared" ref="J74:J85" si="59">EXP(($C$16*(I74-$C$14))/($C$17*I74*$C$14))</f>
        <v>1.2043798167801397E-2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6.2774684810214445E-3</v>
      </c>
      <c r="Q74" s="13">
        <f t="shared" ref="Q74:Q85" si="63">P74*$B$76</f>
        <v>1.8832405443064333E-3</v>
      </c>
      <c r="R74" s="9">
        <f t="shared" ref="R74:R85" si="64">L74*$B$76</f>
        <v>0.156366</v>
      </c>
      <c r="S74" s="14">
        <f t="shared" ref="S74:S85" si="65">Q74/R74</f>
        <v>1.2043798167801397E-2</v>
      </c>
      <c r="T74" s="2">
        <v>0.01</v>
      </c>
      <c r="U74" s="15">
        <f t="shared" ref="U74:U85" si="66">S74*T74</f>
        <v>1.2043798167801398E-4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5.6104379816780143E-3</v>
      </c>
      <c r="AU74" s="9">
        <f t="shared" ref="AU74:AU85" si="70">$B$74/12</f>
        <v>52.122000000000007</v>
      </c>
      <c r="AV74" s="1">
        <f t="shared" ref="AV74:AV85" si="71">$B$76</f>
        <v>0.3</v>
      </c>
      <c r="AW74" s="1">
        <f t="shared" ref="AW74:AW85" si="72">$E$8</f>
        <v>77.496760778539397</v>
      </c>
      <c r="AX74" s="1">
        <f t="shared" ref="AX74:AX85" si="73">AW74*10000*AV74*0.67*AU74*AT74</f>
        <v>45550.950686527052</v>
      </c>
    </row>
    <row r="75" spans="1:78" x14ac:dyDescent="0.15">
      <c r="A75" s="1" t="s">
        <v>74</v>
      </c>
      <c r="B75" s="1">
        <v>1</v>
      </c>
      <c r="C75" s="7">
        <v>1</v>
      </c>
      <c r="D75" s="8">
        <v>-4.6340140693548397</v>
      </c>
      <c r="E75" s="10">
        <f t="shared" ref="E75:E86" si="74">D74</f>
        <v>-2.8018627352258099</v>
      </c>
      <c r="F75" s="7" t="s">
        <v>73</v>
      </c>
      <c r="G75" s="1">
        <v>2</v>
      </c>
      <c r="H75" s="9">
        <f t="shared" si="57"/>
        <v>-4.6340140693548397</v>
      </c>
      <c r="I75" s="9">
        <f t="shared" si="58"/>
        <v>268.51598593064512</v>
      </c>
      <c r="J75" s="9">
        <f t="shared" si="59"/>
        <v>9.4197210997803427E-3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1.0361625315189786</v>
      </c>
      <c r="P75" s="9">
        <f t="shared" si="62"/>
        <v>9.7603620609511381E-3</v>
      </c>
      <c r="Q75" s="13">
        <f t="shared" si="63"/>
        <v>2.9281086182853413E-3</v>
      </c>
      <c r="R75" s="9">
        <f t="shared" si="64"/>
        <v>0.156366</v>
      </c>
      <c r="S75" s="14">
        <f t="shared" si="65"/>
        <v>1.8725992979837951E-2</v>
      </c>
      <c r="T75" s="2">
        <v>0.01</v>
      </c>
      <c r="U75" s="15">
        <f t="shared" si="66"/>
        <v>1.8725992979837952E-4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5.6772599297983794E-3</v>
      </c>
      <c r="AU75" s="9">
        <f t="shared" si="70"/>
        <v>52.122000000000007</v>
      </c>
      <c r="AV75" s="1">
        <f t="shared" si="71"/>
        <v>0.3</v>
      </c>
      <c r="AW75" s="1">
        <f t="shared" si="72"/>
        <v>77.496760778539397</v>
      </c>
      <c r="AX75" s="1">
        <f t="shared" si="73"/>
        <v>46093.475757394699</v>
      </c>
    </row>
    <row r="76" spans="1:78" x14ac:dyDescent="0.15">
      <c r="A76" s="1" t="s">
        <v>37</v>
      </c>
      <c r="B76" s="1">
        <f>H8</f>
        <v>0.3</v>
      </c>
      <c r="C76" s="7">
        <v>2</v>
      </c>
      <c r="D76" s="8">
        <v>0.99744727399999999</v>
      </c>
      <c r="E76" s="10">
        <f t="shared" si="74"/>
        <v>-4.6340140693548397</v>
      </c>
      <c r="F76" s="7" t="s">
        <v>73</v>
      </c>
      <c r="G76" s="1">
        <v>3</v>
      </c>
      <c r="H76" s="9">
        <f t="shared" si="57"/>
        <v>0.99744727399999999</v>
      </c>
      <c r="I76" s="9">
        <f t="shared" si="58"/>
        <v>274.147447274</v>
      </c>
      <c r="J76" s="9">
        <f t="shared" si="59"/>
        <v>1.9839580808583331E-2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1.5476221694580274</v>
      </c>
      <c r="P76" s="9">
        <f t="shared" si="62"/>
        <v>3.0704175092117581E-2</v>
      </c>
      <c r="Q76" s="13">
        <f t="shared" si="63"/>
        <v>9.2112525276352736E-3</v>
      </c>
      <c r="R76" s="9">
        <f t="shared" si="64"/>
        <v>0.156366</v>
      </c>
      <c r="S76" s="14">
        <f t="shared" si="65"/>
        <v>5.8908282667813165E-2</v>
      </c>
      <c r="T76" s="2">
        <v>0.01</v>
      </c>
      <c r="U76" s="15">
        <f t="shared" si="66"/>
        <v>5.8908282667813165E-4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6.0790828266781317E-3</v>
      </c>
      <c r="AU76" s="9">
        <f t="shared" si="70"/>
        <v>52.122000000000007</v>
      </c>
      <c r="AV76" s="1">
        <f t="shared" si="71"/>
        <v>0.3</v>
      </c>
      <c r="AW76" s="1">
        <f t="shared" si="72"/>
        <v>77.496760778539397</v>
      </c>
      <c r="AX76" s="1">
        <f t="shared" si="73"/>
        <v>49355.861870610897</v>
      </c>
    </row>
    <row r="77" spans="1:78" x14ac:dyDescent="0.15">
      <c r="C77" s="7">
        <v>3</v>
      </c>
      <c r="D77" s="8">
        <v>5.3619008402258101</v>
      </c>
      <c r="E77" s="10">
        <f t="shared" si="74"/>
        <v>0.99744727399999999</v>
      </c>
      <c r="F77" s="7" t="s">
        <v>73</v>
      </c>
      <c r="G77" s="1">
        <v>4</v>
      </c>
      <c r="H77" s="9">
        <f t="shared" si="57"/>
        <v>5.3619008402258101</v>
      </c>
      <c r="I77" s="9">
        <f t="shared" si="58"/>
        <v>278.51190084022579</v>
      </c>
      <c r="J77" s="9">
        <f t="shared" si="59"/>
        <v>3.4613585942183847E-2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2.0381379943659095</v>
      </c>
      <c r="P77" s="9">
        <f t="shared" si="62"/>
        <v>7.0547264630014622E-2</v>
      </c>
      <c r="Q77" s="13">
        <f t="shared" si="63"/>
        <v>2.1164179389004386E-2</v>
      </c>
      <c r="R77" s="9">
        <f t="shared" si="64"/>
        <v>0.156366</v>
      </c>
      <c r="S77" s="14">
        <f t="shared" si="65"/>
        <v>0.13535026405359468</v>
      </c>
      <c r="T77" s="2">
        <v>0.01</v>
      </c>
      <c r="U77" s="15">
        <f t="shared" si="66"/>
        <v>1.3535026405359469E-3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6.8435026405359468E-3</v>
      </c>
      <c r="AU77" s="9">
        <f t="shared" si="70"/>
        <v>52.122000000000007</v>
      </c>
      <c r="AV77" s="1">
        <f t="shared" si="71"/>
        <v>0.3</v>
      </c>
      <c r="AW77" s="1">
        <f t="shared" si="72"/>
        <v>77.496760778539397</v>
      </c>
      <c r="AX77" s="1">
        <f t="shared" si="73"/>
        <v>55562.159731589527</v>
      </c>
    </row>
    <row r="78" spans="1:78" x14ac:dyDescent="0.15">
      <c r="C78" s="7">
        <v>4</v>
      </c>
      <c r="D78" s="8">
        <v>7.3758072858666699</v>
      </c>
      <c r="E78" s="10">
        <f t="shared" si="74"/>
        <v>5.3619008402258101</v>
      </c>
      <c r="F78" s="7" t="s">
        <v>73</v>
      </c>
      <c r="G78" s="1">
        <v>5</v>
      </c>
      <c r="H78" s="9">
        <f t="shared" si="57"/>
        <v>7.3758072858666699</v>
      </c>
      <c r="I78" s="9">
        <f t="shared" si="58"/>
        <v>280.52580728586662</v>
      </c>
      <c r="J78" s="9">
        <f t="shared" si="59"/>
        <v>4.4488284921671423E-2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1.8692111932491</v>
      </c>
      <c r="O78" s="9">
        <f t="shared" si="75"/>
        <v>0.61959953648679478</v>
      </c>
      <c r="P78" s="9">
        <f t="shared" si="62"/>
        <v>2.7564920716560075E-2</v>
      </c>
      <c r="Q78" s="13">
        <f t="shared" si="63"/>
        <v>8.2694762149680221E-3</v>
      </c>
      <c r="R78" s="9">
        <f t="shared" si="64"/>
        <v>0.156366</v>
      </c>
      <c r="S78" s="14">
        <f t="shared" si="65"/>
        <v>5.2885385665477291E-2</v>
      </c>
      <c r="T78" s="2">
        <v>0.01</v>
      </c>
      <c r="U78" s="15">
        <f t="shared" si="66"/>
        <v>5.2885385665477297E-4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6.0188538566547734E-3</v>
      </c>
      <c r="AU78" s="9">
        <f t="shared" si="70"/>
        <v>52.122000000000007</v>
      </c>
      <c r="AV78" s="1">
        <f t="shared" si="71"/>
        <v>0.3</v>
      </c>
      <c r="AW78" s="1">
        <f t="shared" si="72"/>
        <v>77.496760778539397</v>
      </c>
      <c r="AX78" s="1">
        <f t="shared" si="73"/>
        <v>48866.864959426115</v>
      </c>
    </row>
    <row r="79" spans="1:78" x14ac:dyDescent="0.15">
      <c r="C79" s="7">
        <v>5</v>
      </c>
      <c r="D79" s="8">
        <v>11.5313111362903</v>
      </c>
      <c r="E79" s="10">
        <f t="shared" si="74"/>
        <v>7.3758072858666699</v>
      </c>
      <c r="F79" s="7" t="s">
        <v>75</v>
      </c>
      <c r="G79" s="1">
        <v>6</v>
      </c>
      <c r="H79" s="9">
        <f t="shared" si="57"/>
        <v>11.5313111362903</v>
      </c>
      <c r="I79" s="9">
        <f t="shared" si="58"/>
        <v>284.68131113629028</v>
      </c>
      <c r="J79" s="9">
        <f t="shared" si="59"/>
        <v>7.3838144471782205E-2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1.1132546157702348</v>
      </c>
      <c r="P79" s="9">
        <f t="shared" si="62"/>
        <v>8.2200655153120986E-2</v>
      </c>
      <c r="Q79" s="13">
        <f t="shared" si="63"/>
        <v>2.4660196545936295E-2</v>
      </c>
      <c r="R79" s="9">
        <f t="shared" si="64"/>
        <v>0.156366</v>
      </c>
      <c r="S79" s="14">
        <f t="shared" si="65"/>
        <v>0.15770817534461645</v>
      </c>
      <c r="T79" s="2">
        <v>0.01</v>
      </c>
      <c r="U79" s="15">
        <f t="shared" si="66"/>
        <v>1.5770817534461645E-3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7.0670817534461651E-3</v>
      </c>
      <c r="AU79" s="9">
        <f t="shared" si="70"/>
        <v>52.122000000000007</v>
      </c>
      <c r="AV79" s="1">
        <f t="shared" si="71"/>
        <v>0.3</v>
      </c>
      <c r="AW79" s="1">
        <f t="shared" si="72"/>
        <v>77.496760778539397</v>
      </c>
      <c r="AX79" s="1">
        <f t="shared" si="73"/>
        <v>57377.390767021956</v>
      </c>
    </row>
    <row r="80" spans="1:78" x14ac:dyDescent="0.15">
      <c r="C80" s="7">
        <v>6</v>
      </c>
      <c r="D80" s="8">
        <v>16.135736881666698</v>
      </c>
      <c r="E80" s="10">
        <f t="shared" si="74"/>
        <v>11.5313111362903</v>
      </c>
      <c r="F80" s="7" t="s">
        <v>73</v>
      </c>
      <c r="G80" s="1">
        <v>7</v>
      </c>
      <c r="H80" s="9">
        <f t="shared" si="57"/>
        <v>16.135736881666698</v>
      </c>
      <c r="I80" s="9">
        <f t="shared" si="58"/>
        <v>289.28573688166665</v>
      </c>
      <c r="J80" s="9">
        <f t="shared" si="59"/>
        <v>0.12726344960743388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1.5522739606171139</v>
      </c>
      <c r="P80" s="9">
        <f t="shared" si="62"/>
        <v>0.19754773896392788</v>
      </c>
      <c r="Q80" s="13">
        <f t="shared" si="63"/>
        <v>5.9264321689178362E-2</v>
      </c>
      <c r="R80" s="9">
        <f t="shared" si="64"/>
        <v>0.156366</v>
      </c>
      <c r="S80" s="14">
        <f t="shared" si="65"/>
        <v>0.37901028157769823</v>
      </c>
      <c r="T80" s="2">
        <v>0.01</v>
      </c>
      <c r="U80" s="15">
        <f t="shared" si="66"/>
        <v>3.7901028157769825E-3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1.3740102815776981E-2</v>
      </c>
      <c r="AU80" s="9">
        <f t="shared" si="70"/>
        <v>52.122000000000007</v>
      </c>
      <c r="AV80" s="1">
        <f t="shared" si="71"/>
        <v>0.3</v>
      </c>
      <c r="AW80" s="1">
        <f t="shared" si="72"/>
        <v>77.496760778539397</v>
      </c>
      <c r="AX80" s="1">
        <f t="shared" si="73"/>
        <v>111555.41649924401</v>
      </c>
    </row>
    <row r="81" spans="1:53" x14ac:dyDescent="0.15">
      <c r="C81" s="7">
        <v>7</v>
      </c>
      <c r="D81" s="8">
        <v>17.593267950000001</v>
      </c>
      <c r="E81" s="10">
        <f t="shared" si="74"/>
        <v>16.135736881666698</v>
      </c>
      <c r="F81" s="7" t="s">
        <v>73</v>
      </c>
      <c r="G81" s="1">
        <v>8</v>
      </c>
      <c r="H81" s="9">
        <f t="shared" si="57"/>
        <v>17.593267950000001</v>
      </c>
      <c r="I81" s="9">
        <f t="shared" si="58"/>
        <v>290.74326794999996</v>
      </c>
      <c r="J81" s="9">
        <f t="shared" si="59"/>
        <v>0.15065480006440882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1.8759462216531859</v>
      </c>
      <c r="P81" s="9">
        <f t="shared" si="62"/>
        <v>0.28262030295474388</v>
      </c>
      <c r="Q81" s="13">
        <f t="shared" si="63"/>
        <v>8.4786090886423165E-2</v>
      </c>
      <c r="R81" s="9">
        <f t="shared" si="64"/>
        <v>0.156366</v>
      </c>
      <c r="S81" s="14">
        <f t="shared" si="65"/>
        <v>0.54222843128572173</v>
      </c>
      <c r="T81" s="2">
        <v>0.01</v>
      </c>
      <c r="U81" s="15">
        <f t="shared" si="66"/>
        <v>5.4222843128572179E-3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1.5372284312857219E-2</v>
      </c>
      <c r="AU81" s="9">
        <f t="shared" si="70"/>
        <v>52.122000000000007</v>
      </c>
      <c r="AV81" s="1">
        <f t="shared" si="71"/>
        <v>0.3</v>
      </c>
      <c r="AW81" s="1">
        <f t="shared" si="72"/>
        <v>77.496760778539397</v>
      </c>
      <c r="AX81" s="1">
        <f t="shared" si="73"/>
        <v>124807.04126147467</v>
      </c>
    </row>
    <row r="82" spans="1:53" x14ac:dyDescent="0.15">
      <c r="C82" s="7">
        <v>8</v>
      </c>
      <c r="D82" s="8">
        <v>17.166313620967699</v>
      </c>
      <c r="E82" s="10">
        <f t="shared" si="74"/>
        <v>17.593267950000001</v>
      </c>
      <c r="F82" s="7" t="s">
        <v>73</v>
      </c>
      <c r="G82" s="1">
        <v>9</v>
      </c>
      <c r="H82" s="9">
        <f t="shared" si="57"/>
        <v>17.166313620967699</v>
      </c>
      <c r="I82" s="9">
        <f t="shared" si="58"/>
        <v>290.31631362096766</v>
      </c>
      <c r="J82" s="9">
        <f t="shared" si="59"/>
        <v>0.14341463945625599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2.1145459186984419</v>
      </c>
      <c r="P82" s="9">
        <f t="shared" si="62"/>
        <v>0.30325684054383462</v>
      </c>
      <c r="Q82" s="13">
        <f t="shared" si="63"/>
        <v>9.0977052163150385E-2</v>
      </c>
      <c r="R82" s="9">
        <f t="shared" si="64"/>
        <v>0.156366</v>
      </c>
      <c r="S82" s="14">
        <f t="shared" si="65"/>
        <v>0.58182118979286024</v>
      </c>
      <c r="T82" s="2">
        <v>0.01</v>
      </c>
      <c r="U82" s="15">
        <f t="shared" si="66"/>
        <v>5.8182118979286023E-3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1.1308211897928602E-2</v>
      </c>
      <c r="AU82" s="9">
        <f t="shared" si="70"/>
        <v>52.122000000000007</v>
      </c>
      <c r="AV82" s="1">
        <f t="shared" si="71"/>
        <v>0.3</v>
      </c>
      <c r="AW82" s="1">
        <f t="shared" si="72"/>
        <v>77.496760778539397</v>
      </c>
      <c r="AX82" s="1">
        <f t="shared" si="73"/>
        <v>91810.97878588154</v>
      </c>
    </row>
    <row r="83" spans="1:53" x14ac:dyDescent="0.15">
      <c r="C83" s="7">
        <v>9</v>
      </c>
      <c r="D83" s="8">
        <v>12.536564326466699</v>
      </c>
      <c r="E83" s="10">
        <f t="shared" si="74"/>
        <v>17.166313620967699</v>
      </c>
      <c r="F83" s="7" t="s">
        <v>73</v>
      </c>
      <c r="G83" s="1">
        <v>10</v>
      </c>
      <c r="H83" s="9">
        <f t="shared" si="57"/>
        <v>12.536564326466699</v>
      </c>
      <c r="I83" s="9">
        <f t="shared" si="58"/>
        <v>285.68656432646668</v>
      </c>
      <c r="J83" s="9">
        <f t="shared" si="59"/>
        <v>8.3281334724455744E-2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2.3325090781546072</v>
      </c>
      <c r="P83" s="9">
        <f t="shared" si="62"/>
        <v>0.19425446928562554</v>
      </c>
      <c r="Q83" s="13">
        <f t="shared" si="63"/>
        <v>5.8276340785687657E-2</v>
      </c>
      <c r="R83" s="9">
        <f t="shared" si="64"/>
        <v>0.156366</v>
      </c>
      <c r="S83" s="14">
        <f t="shared" si="65"/>
        <v>0.37269189456587526</v>
      </c>
      <c r="T83" s="2">
        <v>0.01</v>
      </c>
      <c r="U83" s="15">
        <f t="shared" si="66"/>
        <v>3.7269189456587528E-3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9.2169189456587537E-3</v>
      </c>
      <c r="AU83" s="9">
        <f t="shared" si="70"/>
        <v>52.122000000000007</v>
      </c>
      <c r="AV83" s="1">
        <f t="shared" si="71"/>
        <v>0.3</v>
      </c>
      <c r="AW83" s="1">
        <f t="shared" si="72"/>
        <v>77.496760778539397</v>
      </c>
      <c r="AX83" s="1">
        <f t="shared" si="73"/>
        <v>74831.844099602706</v>
      </c>
    </row>
    <row r="84" spans="1:53" x14ac:dyDescent="0.15">
      <c r="C84" s="7">
        <v>10</v>
      </c>
      <c r="D84" s="8">
        <v>7.5222696661935498</v>
      </c>
      <c r="E84" s="10">
        <f t="shared" si="74"/>
        <v>12.536564326466699</v>
      </c>
      <c r="F84" s="7" t="s">
        <v>73</v>
      </c>
      <c r="G84" s="1">
        <v>11</v>
      </c>
      <c r="H84" s="9">
        <f t="shared" si="57"/>
        <v>7.5222696661935498</v>
      </c>
      <c r="I84" s="9">
        <f t="shared" si="58"/>
        <v>280.67226966619353</v>
      </c>
      <c r="J84" s="9">
        <f t="shared" si="59"/>
        <v>4.5301403949169219E-2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2.0313418784255326</v>
      </c>
      <c r="O84" s="9">
        <f t="shared" si="75"/>
        <v>0.62813273044344919</v>
      </c>
      <c r="P84" s="9">
        <f t="shared" si="62"/>
        <v>2.8455294555513315E-2</v>
      </c>
      <c r="Q84" s="13">
        <f t="shared" si="63"/>
        <v>8.5365883666539948E-3</v>
      </c>
      <c r="R84" s="9">
        <f t="shared" si="64"/>
        <v>0.156366</v>
      </c>
      <c r="S84" s="14">
        <f t="shared" si="65"/>
        <v>5.4593635231789485E-2</v>
      </c>
      <c r="T84" s="2">
        <v>0.01</v>
      </c>
      <c r="U84" s="15">
        <f t="shared" si="66"/>
        <v>5.4593635231789481E-4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6.0359363523178949E-3</v>
      </c>
      <c r="AU84" s="9">
        <f t="shared" si="70"/>
        <v>52.122000000000007</v>
      </c>
      <c r="AV84" s="1">
        <f t="shared" si="71"/>
        <v>0.3</v>
      </c>
      <c r="AW84" s="1">
        <f t="shared" si="72"/>
        <v>77.496760778539397</v>
      </c>
      <c r="AX84" s="1">
        <f t="shared" si="73"/>
        <v>49005.55714711178</v>
      </c>
    </row>
    <row r="85" spans="1:53" x14ac:dyDescent="0.15">
      <c r="C85" s="7">
        <v>11</v>
      </c>
      <c r="D85" s="8">
        <v>1.0365115572333301</v>
      </c>
      <c r="E85" s="10">
        <f t="shared" si="74"/>
        <v>7.5222696661935498</v>
      </c>
      <c r="F85" s="7" t="s">
        <v>75</v>
      </c>
      <c r="G85" s="1">
        <v>12</v>
      </c>
      <c r="H85" s="9">
        <f t="shared" si="57"/>
        <v>1.0365115572333301</v>
      </c>
      <c r="I85" s="9">
        <f t="shared" si="58"/>
        <v>274.1865115572333</v>
      </c>
      <c r="J85" s="9">
        <f t="shared" si="59"/>
        <v>1.9940226940795412E-2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1.120897435887936</v>
      </c>
      <c r="P85" s="9">
        <f t="shared" si="62"/>
        <v>2.2350949248961121E-2</v>
      </c>
      <c r="Q85" s="13">
        <f t="shared" si="63"/>
        <v>6.7052847746883358E-3</v>
      </c>
      <c r="R85" s="9">
        <f t="shared" si="64"/>
        <v>0.156366</v>
      </c>
      <c r="S85" s="14">
        <f t="shared" si="65"/>
        <v>4.2881986970878166E-2</v>
      </c>
      <c r="T85" s="2">
        <v>0.01</v>
      </c>
      <c r="U85" s="15">
        <f t="shared" si="66"/>
        <v>4.2881986970878165E-4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5.9188198697087821E-3</v>
      </c>
      <c r="AU85" s="9">
        <f t="shared" si="70"/>
        <v>52.122000000000007</v>
      </c>
      <c r="AV85" s="1">
        <f t="shared" si="71"/>
        <v>0.3</v>
      </c>
      <c r="AW85" s="1">
        <f t="shared" si="72"/>
        <v>77.496760778539397</v>
      </c>
      <c r="AX85" s="1">
        <f t="shared" si="73"/>
        <v>48054.692501369515</v>
      </c>
      <c r="AY85" s="1">
        <f>SUM(AX74:AX85)</f>
        <v>802872.23406725435</v>
      </c>
    </row>
    <row r="86" spans="1:53" x14ac:dyDescent="0.15">
      <c r="C86" s="7">
        <v>12</v>
      </c>
      <c r="D86" s="8">
        <v>-3.9337636925483901</v>
      </c>
      <c r="E86" s="10">
        <f t="shared" si="74"/>
        <v>1.0365115572333301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-2.8018627352258099</v>
      </c>
      <c r="E90" s="7"/>
      <c r="F90" s="7"/>
      <c r="G90" s="1">
        <v>1</v>
      </c>
      <c r="H90" s="9">
        <f t="shared" ref="H90:H101" si="76">E91</f>
        <v>-2.8018627352258099</v>
      </c>
      <c r="I90" s="9">
        <f t="shared" ref="I90:I101" si="77">H90+273.15</f>
        <v>270.34813726477415</v>
      </c>
      <c r="J90" s="9">
        <f t="shared" ref="J90:J101" si="78">EXP(($C$16*(I90-$C$14))/($C$17*I90*$C$14))</f>
        <v>1.2043798167801397E-2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3.4288693383730581E-3</v>
      </c>
      <c r="Q90" s="13">
        <f t="shared" ref="Q90:Q101" si="82">P90*$B$76</f>
        <v>1.0286608015119174E-3</v>
      </c>
      <c r="R90" s="9">
        <f t="shared" ref="R90:R101" si="83">L90*$B$76</f>
        <v>8.541E-2</v>
      </c>
      <c r="S90" s="14">
        <f t="shared" ref="S90:S101" si="84">Q90/R90</f>
        <v>1.2043798167801397E-2</v>
      </c>
      <c r="T90" s="2">
        <v>0.01</v>
      </c>
      <c r="U90" s="15">
        <f t="shared" ref="U90:U101" si="85">S90*T90</f>
        <v>1.2043798167801398E-4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5.6104379816780143E-3</v>
      </c>
      <c r="AU90" s="9">
        <f t="shared" ref="AU90:AU101" si="89">$B$90/12</f>
        <v>28.47</v>
      </c>
      <c r="AV90" s="1">
        <f t="shared" ref="AV90:AV101" si="90">$B$76</f>
        <v>0.3</v>
      </c>
      <c r="AW90" s="1">
        <f t="shared" ref="AW90:AW101" si="91">$E$9</f>
        <v>15.096</v>
      </c>
      <c r="AX90" s="1">
        <f t="shared" ref="AX90:AX101" si="92">AW90*10000*AV90*0.67*AU90*AT90</f>
        <v>4846.6557960674809</v>
      </c>
      <c r="AZ90" s="1">
        <f t="shared" ref="AZ90:AZ101" si="93">$E$10</f>
        <v>10.07</v>
      </c>
      <c r="BA90" s="1">
        <f t="shared" ref="BA90:BA101" si="94">AZ90*10000*AV90*0.67*AU90*AT90</f>
        <v>3233.0301978272082</v>
      </c>
    </row>
    <row r="91" spans="1:53" x14ac:dyDescent="0.15">
      <c r="A91" s="1" t="s">
        <v>74</v>
      </c>
      <c r="B91" s="1">
        <v>1</v>
      </c>
      <c r="C91" s="7">
        <v>1</v>
      </c>
      <c r="D91" s="8">
        <v>-4.6340140693548397</v>
      </c>
      <c r="E91" s="10">
        <f t="shared" ref="E91:E102" si="95">D90</f>
        <v>-2.8018627352258099</v>
      </c>
      <c r="F91" s="7" t="s">
        <v>73</v>
      </c>
      <c r="G91" s="1">
        <v>2</v>
      </c>
      <c r="H91" s="9">
        <f t="shared" si="76"/>
        <v>-4.6340140693548397</v>
      </c>
      <c r="I91" s="9">
        <f t="shared" si="77"/>
        <v>268.51598593064512</v>
      </c>
      <c r="J91" s="9">
        <f t="shared" si="78"/>
        <v>9.4197210997803427E-3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0.56597113066162696</v>
      </c>
      <c r="P91" s="9">
        <f t="shared" si="81"/>
        <v>5.3312902013598644E-3</v>
      </c>
      <c r="Q91" s="13">
        <f t="shared" si="82"/>
        <v>1.5993870604079593E-3</v>
      </c>
      <c r="R91" s="9">
        <f t="shared" si="83"/>
        <v>8.541E-2</v>
      </c>
      <c r="S91" s="14">
        <f t="shared" si="84"/>
        <v>1.8725992979837951E-2</v>
      </c>
      <c r="T91" s="2">
        <v>0.01</v>
      </c>
      <c r="U91" s="15">
        <f t="shared" si="85"/>
        <v>1.8725992979837952E-4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5.6772599297983794E-3</v>
      </c>
      <c r="AU91" s="9">
        <f t="shared" si="89"/>
        <v>28.47</v>
      </c>
      <c r="AV91" s="1">
        <f t="shared" si="90"/>
        <v>0.3</v>
      </c>
      <c r="AW91" s="1">
        <f t="shared" si="91"/>
        <v>15.096</v>
      </c>
      <c r="AX91" s="1">
        <f t="shared" si="92"/>
        <v>4904.3808762162544</v>
      </c>
      <c r="AZ91" s="1">
        <f t="shared" si="93"/>
        <v>10.07</v>
      </c>
      <c r="BA91" s="1">
        <f t="shared" si="94"/>
        <v>3271.5365277886649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0.99744727399999999</v>
      </c>
      <c r="E92" s="10">
        <f t="shared" si="95"/>
        <v>-4.6340140693548397</v>
      </c>
      <c r="F92" s="7" t="s">
        <v>73</v>
      </c>
      <c r="G92" s="1">
        <v>3</v>
      </c>
      <c r="H92" s="9">
        <f t="shared" si="76"/>
        <v>0.99744727399999999</v>
      </c>
      <c r="I92" s="9">
        <f t="shared" si="77"/>
        <v>274.147447274</v>
      </c>
      <c r="J92" s="9">
        <f t="shared" si="78"/>
        <v>1.9839580808583331E-2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0.84533984046026711</v>
      </c>
      <c r="P92" s="9">
        <f t="shared" si="81"/>
        <v>1.6771188075526411E-2</v>
      </c>
      <c r="Q92" s="13">
        <f t="shared" si="82"/>
        <v>5.0313564226579233E-3</v>
      </c>
      <c r="R92" s="9">
        <f t="shared" si="83"/>
        <v>8.541E-2</v>
      </c>
      <c r="S92" s="14">
        <f t="shared" si="84"/>
        <v>5.8908282667813172E-2</v>
      </c>
      <c r="T92" s="2">
        <v>0.01</v>
      </c>
      <c r="U92" s="15">
        <f t="shared" si="85"/>
        <v>5.8908282667813176E-4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6.0790828266781317E-3</v>
      </c>
      <c r="AU92" s="9">
        <f t="shared" si="89"/>
        <v>28.47</v>
      </c>
      <c r="AV92" s="1">
        <f t="shared" si="90"/>
        <v>0.3</v>
      </c>
      <c r="AW92" s="1">
        <f t="shared" si="91"/>
        <v>15.096</v>
      </c>
      <c r="AX92" s="1">
        <f t="shared" si="92"/>
        <v>5251.5012398161753</v>
      </c>
      <c r="AZ92" s="1">
        <f t="shared" si="93"/>
        <v>10.07</v>
      </c>
      <c r="BA92" s="1">
        <f t="shared" si="94"/>
        <v>3503.0880686903079</v>
      </c>
    </row>
    <row r="93" spans="1:53" x14ac:dyDescent="0.15">
      <c r="C93" s="7">
        <v>3</v>
      </c>
      <c r="D93" s="8">
        <v>5.3619008402258101</v>
      </c>
      <c r="E93" s="10">
        <f t="shared" si="95"/>
        <v>0.99744727399999999</v>
      </c>
      <c r="F93" s="7" t="s">
        <v>73</v>
      </c>
      <c r="G93" s="1">
        <v>4</v>
      </c>
      <c r="H93" s="9">
        <f t="shared" si="76"/>
        <v>5.3619008402258101</v>
      </c>
      <c r="I93" s="9">
        <f t="shared" si="77"/>
        <v>278.51190084022579</v>
      </c>
      <c r="J93" s="9">
        <f t="shared" si="78"/>
        <v>3.4613585942183847E-2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1.1132686523847408</v>
      </c>
      <c r="P93" s="9">
        <f t="shared" si="81"/>
        <v>3.8534220176058419E-2</v>
      </c>
      <c r="Q93" s="13">
        <f t="shared" si="82"/>
        <v>1.1560266052817526E-2</v>
      </c>
      <c r="R93" s="9">
        <f t="shared" si="83"/>
        <v>8.541E-2</v>
      </c>
      <c r="S93" s="14">
        <f t="shared" si="84"/>
        <v>0.13535026405359474</v>
      </c>
      <c r="T93" s="2">
        <v>0.01</v>
      </c>
      <c r="U93" s="15">
        <f t="shared" si="85"/>
        <v>1.3535026405359473E-3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6.8435026405359476E-3</v>
      </c>
      <c r="AU93" s="9">
        <f t="shared" si="89"/>
        <v>28.47</v>
      </c>
      <c r="AV93" s="1">
        <f t="shared" si="90"/>
        <v>0.3</v>
      </c>
      <c r="AW93" s="1">
        <f t="shared" si="91"/>
        <v>15.096</v>
      </c>
      <c r="AX93" s="1">
        <f t="shared" si="92"/>
        <v>5911.8560523213337</v>
      </c>
      <c r="AZ93" s="1">
        <f t="shared" si="93"/>
        <v>10.07</v>
      </c>
      <c r="BA93" s="1">
        <f t="shared" si="94"/>
        <v>3943.5870725275463</v>
      </c>
    </row>
    <row r="94" spans="1:53" x14ac:dyDescent="0.15">
      <c r="C94" s="7">
        <v>4</v>
      </c>
      <c r="D94" s="8">
        <v>7.3758072858666699</v>
      </c>
      <c r="E94" s="10">
        <f t="shared" si="95"/>
        <v>5.3619008402258101</v>
      </c>
      <c r="F94" s="7" t="s">
        <v>73</v>
      </c>
      <c r="G94" s="1">
        <v>5</v>
      </c>
      <c r="H94" s="9">
        <f t="shared" si="76"/>
        <v>7.3758072858666699</v>
      </c>
      <c r="I94" s="9">
        <f t="shared" si="77"/>
        <v>280.52580728586662</v>
      </c>
      <c r="J94" s="9">
        <f t="shared" si="78"/>
        <v>4.4488284921671423E-2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1.0209977105982484</v>
      </c>
      <c r="O94" s="9">
        <f t="shared" si="96"/>
        <v>0.33843672161043403</v>
      </c>
      <c r="P94" s="9">
        <f t="shared" si="81"/>
        <v>1.5056469298961381E-2</v>
      </c>
      <c r="Q94" s="13">
        <f t="shared" si="82"/>
        <v>4.5169407896884142E-3</v>
      </c>
      <c r="R94" s="9">
        <f t="shared" si="83"/>
        <v>8.541E-2</v>
      </c>
      <c r="S94" s="14">
        <f t="shared" si="84"/>
        <v>5.2885385665477277E-2</v>
      </c>
      <c r="T94" s="2">
        <v>0.01</v>
      </c>
      <c r="U94" s="15">
        <f t="shared" si="85"/>
        <v>5.2885385665477275E-4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6.0188538566547725E-3</v>
      </c>
      <c r="AU94" s="9">
        <f t="shared" si="89"/>
        <v>28.47</v>
      </c>
      <c r="AV94" s="1">
        <f t="shared" si="90"/>
        <v>0.3</v>
      </c>
      <c r="AW94" s="1">
        <f t="shared" si="91"/>
        <v>15.096</v>
      </c>
      <c r="AX94" s="1">
        <f t="shared" si="92"/>
        <v>5199.4715965676132</v>
      </c>
      <c r="AZ94" s="1">
        <f t="shared" si="93"/>
        <v>10.07</v>
      </c>
      <c r="BA94" s="1">
        <f t="shared" si="94"/>
        <v>3468.3809603494879</v>
      </c>
    </row>
    <row r="95" spans="1:53" x14ac:dyDescent="0.15">
      <c r="C95" s="7">
        <v>5</v>
      </c>
      <c r="D95" s="8">
        <v>11.5313111362903</v>
      </c>
      <c r="E95" s="10">
        <f t="shared" si="95"/>
        <v>7.3758072858666699</v>
      </c>
      <c r="F95" s="7" t="s">
        <v>75</v>
      </c>
      <c r="G95" s="1">
        <v>6</v>
      </c>
      <c r="H95" s="9">
        <f t="shared" si="76"/>
        <v>11.5313111362903</v>
      </c>
      <c r="I95" s="9">
        <f t="shared" si="77"/>
        <v>284.68131113629028</v>
      </c>
      <c r="J95" s="9">
        <f t="shared" si="78"/>
        <v>7.3838144471782205E-2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0.60808025231147256</v>
      </c>
      <c r="P95" s="9">
        <f t="shared" si="81"/>
        <v>4.4899517520612282E-2</v>
      </c>
      <c r="Q95" s="13">
        <f t="shared" si="82"/>
        <v>1.3469855256183685E-2</v>
      </c>
      <c r="R95" s="9">
        <f t="shared" si="83"/>
        <v>8.541E-2</v>
      </c>
      <c r="S95" s="14">
        <f t="shared" si="84"/>
        <v>0.15770817534461637</v>
      </c>
      <c r="T95" s="2">
        <v>0.01</v>
      </c>
      <c r="U95" s="15">
        <f t="shared" si="85"/>
        <v>1.5770817534461637E-3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7.0670817534461633E-3</v>
      </c>
      <c r="AU95" s="9">
        <f t="shared" si="89"/>
        <v>28.47</v>
      </c>
      <c r="AV95" s="1">
        <f t="shared" si="90"/>
        <v>0.3</v>
      </c>
      <c r="AW95" s="1">
        <f t="shared" si="91"/>
        <v>15.096</v>
      </c>
      <c r="AX95" s="1">
        <f t="shared" si="92"/>
        <v>6104.9980150352376</v>
      </c>
      <c r="AZ95" s="1">
        <f t="shared" si="93"/>
        <v>10.07</v>
      </c>
      <c r="BA95" s="1">
        <f t="shared" si="94"/>
        <v>4072.4251464894573</v>
      </c>
    </row>
    <row r="96" spans="1:53" x14ac:dyDescent="0.15">
      <c r="C96" s="7">
        <v>6</v>
      </c>
      <c r="D96" s="8">
        <v>16.135736881666698</v>
      </c>
      <c r="E96" s="10">
        <f t="shared" si="95"/>
        <v>11.5313111362903</v>
      </c>
      <c r="F96" s="7" t="s">
        <v>73</v>
      </c>
      <c r="G96" s="1">
        <v>7</v>
      </c>
      <c r="H96" s="9">
        <f t="shared" si="76"/>
        <v>16.135736881666698</v>
      </c>
      <c r="I96" s="9">
        <f t="shared" si="77"/>
        <v>289.28573688166665</v>
      </c>
      <c r="J96" s="9">
        <f t="shared" si="78"/>
        <v>0.12726344960743388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0.84788073479086024</v>
      </c>
      <c r="P96" s="9">
        <f t="shared" si="81"/>
        <v>0.10790422716517065</v>
      </c>
      <c r="Q96" s="13">
        <f t="shared" si="82"/>
        <v>3.2371268149551193E-2</v>
      </c>
      <c r="R96" s="9">
        <f t="shared" si="83"/>
        <v>8.541E-2</v>
      </c>
      <c r="S96" s="14">
        <f t="shared" si="84"/>
        <v>0.37901028157769806</v>
      </c>
      <c r="T96" s="2">
        <v>0.01</v>
      </c>
      <c r="U96" s="15">
        <f t="shared" si="85"/>
        <v>3.7901028157769807E-3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1.3740102815776981E-2</v>
      </c>
      <c r="AU96" s="9">
        <f t="shared" si="89"/>
        <v>28.47</v>
      </c>
      <c r="AV96" s="1">
        <f t="shared" si="90"/>
        <v>0.3</v>
      </c>
      <c r="AW96" s="1">
        <f t="shared" si="91"/>
        <v>15.096</v>
      </c>
      <c r="AX96" s="1">
        <f t="shared" si="92"/>
        <v>11869.581157143686</v>
      </c>
      <c r="AZ96" s="1">
        <f t="shared" si="93"/>
        <v>10.07</v>
      </c>
      <c r="BA96" s="1">
        <f t="shared" si="94"/>
        <v>7917.7717443320707</v>
      </c>
    </row>
    <row r="97" spans="3:54" x14ac:dyDescent="0.15">
      <c r="C97" s="7">
        <v>7</v>
      </c>
      <c r="D97" s="8">
        <v>17.593267950000001</v>
      </c>
      <c r="E97" s="10">
        <f t="shared" si="95"/>
        <v>16.135736881666698</v>
      </c>
      <c r="F97" s="7" t="s">
        <v>73</v>
      </c>
      <c r="G97" s="1">
        <v>8</v>
      </c>
      <c r="H97" s="9">
        <f t="shared" si="76"/>
        <v>17.593267950000001</v>
      </c>
      <c r="I97" s="9">
        <f t="shared" si="77"/>
        <v>290.74326794999996</v>
      </c>
      <c r="J97" s="9">
        <f t="shared" si="78"/>
        <v>0.15065480006440882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1.0246765076256896</v>
      </c>
      <c r="P97" s="9">
        <f t="shared" si="81"/>
        <v>0.15437243438704495</v>
      </c>
      <c r="Q97" s="13">
        <f t="shared" si="82"/>
        <v>4.6311730316113485E-2</v>
      </c>
      <c r="R97" s="9">
        <f t="shared" si="83"/>
        <v>8.541E-2</v>
      </c>
      <c r="S97" s="14">
        <f t="shared" si="84"/>
        <v>0.54222843128572162</v>
      </c>
      <c r="T97" s="2">
        <v>0.01</v>
      </c>
      <c r="U97" s="15">
        <f t="shared" si="85"/>
        <v>5.4222843128572161E-3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1.5372284312857216E-2</v>
      </c>
      <c r="AU97" s="9">
        <f t="shared" si="89"/>
        <v>28.47</v>
      </c>
      <c r="AV97" s="1">
        <f t="shared" si="90"/>
        <v>0.3</v>
      </c>
      <c r="AW97" s="1">
        <f t="shared" si="91"/>
        <v>15.096</v>
      </c>
      <c r="AX97" s="1">
        <f t="shared" si="92"/>
        <v>13279.564110148729</v>
      </c>
      <c r="AZ97" s="1">
        <f t="shared" si="93"/>
        <v>10.07</v>
      </c>
      <c r="BA97" s="1">
        <f t="shared" si="94"/>
        <v>8858.3207862478612</v>
      </c>
    </row>
    <row r="98" spans="3:54" x14ac:dyDescent="0.15">
      <c r="C98" s="7">
        <v>8</v>
      </c>
      <c r="D98" s="8">
        <v>17.166313620967699</v>
      </c>
      <c r="E98" s="10">
        <f t="shared" si="95"/>
        <v>17.593267950000001</v>
      </c>
      <c r="F98" s="7" t="s">
        <v>73</v>
      </c>
      <c r="G98" s="1">
        <v>9</v>
      </c>
      <c r="H98" s="9">
        <f t="shared" si="76"/>
        <v>17.166313620967699</v>
      </c>
      <c r="I98" s="9">
        <f t="shared" si="77"/>
        <v>290.31631362096766</v>
      </c>
      <c r="J98" s="9">
        <f t="shared" si="78"/>
        <v>0.14341463945625599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1.1550040732386446</v>
      </c>
      <c r="P98" s="9">
        <f t="shared" si="81"/>
        <v>0.16564449273402732</v>
      </c>
      <c r="Q98" s="13">
        <f t="shared" si="82"/>
        <v>4.9693347820208192E-2</v>
      </c>
      <c r="R98" s="9">
        <f t="shared" si="83"/>
        <v>8.541E-2</v>
      </c>
      <c r="S98" s="14">
        <f t="shared" si="84"/>
        <v>0.58182118979286024</v>
      </c>
      <c r="T98" s="2">
        <v>0.01</v>
      </c>
      <c r="U98" s="15">
        <f t="shared" si="85"/>
        <v>5.8182118979286023E-3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1.1308211897928602E-2</v>
      </c>
      <c r="AU98" s="9">
        <f t="shared" si="89"/>
        <v>28.47</v>
      </c>
      <c r="AV98" s="1">
        <f t="shared" si="90"/>
        <v>0.3</v>
      </c>
      <c r="AW98" s="1">
        <f t="shared" si="91"/>
        <v>15.096</v>
      </c>
      <c r="AX98" s="1">
        <f t="shared" si="92"/>
        <v>9768.7579681368807</v>
      </c>
      <c r="AZ98" s="1">
        <f t="shared" si="93"/>
        <v>10.07</v>
      </c>
      <c r="BA98" s="1">
        <f t="shared" si="94"/>
        <v>6516.387966291627</v>
      </c>
    </row>
    <row r="99" spans="3:54" x14ac:dyDescent="0.15">
      <c r="C99" s="7">
        <v>9</v>
      </c>
      <c r="D99" s="8">
        <v>12.536564326466699</v>
      </c>
      <c r="E99" s="10">
        <f t="shared" si="95"/>
        <v>17.166313620967699</v>
      </c>
      <c r="F99" s="7" t="s">
        <v>73</v>
      </c>
      <c r="G99" s="1">
        <v>10</v>
      </c>
      <c r="H99" s="9">
        <f t="shared" si="76"/>
        <v>12.536564326466699</v>
      </c>
      <c r="I99" s="9">
        <f t="shared" si="77"/>
        <v>285.68656432646668</v>
      </c>
      <c r="J99" s="9">
        <f t="shared" si="78"/>
        <v>8.3281334724455744E-2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1.2740595805046173</v>
      </c>
      <c r="P99" s="9">
        <f t="shared" si="81"/>
        <v>0.10610538238290471</v>
      </c>
      <c r="Q99" s="13">
        <f t="shared" si="82"/>
        <v>3.1831614714871413E-2</v>
      </c>
      <c r="R99" s="9">
        <f t="shared" si="83"/>
        <v>8.541E-2</v>
      </c>
      <c r="S99" s="14">
        <f t="shared" si="84"/>
        <v>0.37269189456587537</v>
      </c>
      <c r="T99" s="2">
        <v>0.01</v>
      </c>
      <c r="U99" s="15">
        <f t="shared" si="85"/>
        <v>3.7269189456587536E-3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9.2169189456587537E-3</v>
      </c>
      <c r="AU99" s="9">
        <f t="shared" si="89"/>
        <v>28.47</v>
      </c>
      <c r="AV99" s="1">
        <f t="shared" si="90"/>
        <v>0.3</v>
      </c>
      <c r="AW99" s="1">
        <f t="shared" si="91"/>
        <v>15.096</v>
      </c>
      <c r="AX99" s="1">
        <f t="shared" si="92"/>
        <v>7962.1651243171827</v>
      </c>
      <c r="AZ99" s="1">
        <f t="shared" si="93"/>
        <v>10.07</v>
      </c>
      <c r="BA99" s="1">
        <f t="shared" si="94"/>
        <v>5311.2746954076601</v>
      </c>
    </row>
    <row r="100" spans="3:54" x14ac:dyDescent="0.15">
      <c r="C100" s="7">
        <v>10</v>
      </c>
      <c r="D100" s="8">
        <v>7.5222696661935498</v>
      </c>
      <c r="E100" s="10">
        <f t="shared" si="95"/>
        <v>12.536564326466699</v>
      </c>
      <c r="F100" s="7" t="s">
        <v>73</v>
      </c>
      <c r="G100" s="1">
        <v>11</v>
      </c>
      <c r="H100" s="9">
        <f t="shared" si="76"/>
        <v>7.5222696661935498</v>
      </c>
      <c r="I100" s="9">
        <f t="shared" si="77"/>
        <v>280.67226966619353</v>
      </c>
      <c r="J100" s="9">
        <f t="shared" si="78"/>
        <v>4.5301403949169219E-2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1.1095564882156268</v>
      </c>
      <c r="O100" s="9">
        <f t="shared" si="96"/>
        <v>0.34309770990608568</v>
      </c>
      <c r="P100" s="9">
        <f t="shared" si="81"/>
        <v>1.5542807950490465E-2</v>
      </c>
      <c r="Q100" s="13">
        <f t="shared" si="82"/>
        <v>4.6628423851471394E-3</v>
      </c>
      <c r="R100" s="9">
        <f t="shared" si="83"/>
        <v>8.541E-2</v>
      </c>
      <c r="S100" s="14">
        <f t="shared" si="84"/>
        <v>5.4593635231789478E-2</v>
      </c>
      <c r="T100" s="2">
        <v>0.01</v>
      </c>
      <c r="U100" s="15">
        <f t="shared" si="85"/>
        <v>5.4593635231789481E-4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6.0359363523178949E-3</v>
      </c>
      <c r="AU100" s="9">
        <f t="shared" si="89"/>
        <v>28.47</v>
      </c>
      <c r="AV100" s="1">
        <f t="shared" si="90"/>
        <v>0.3</v>
      </c>
      <c r="AW100" s="1">
        <f t="shared" si="91"/>
        <v>15.096</v>
      </c>
      <c r="AX100" s="1">
        <f t="shared" si="92"/>
        <v>5214.2285508174145</v>
      </c>
      <c r="AZ100" s="1">
        <f t="shared" si="93"/>
        <v>10.07</v>
      </c>
      <c r="BA100" s="1">
        <f t="shared" si="94"/>
        <v>3478.2247950934925</v>
      </c>
    </row>
    <row r="101" spans="3:54" x14ac:dyDescent="0.15">
      <c r="C101" s="7">
        <v>11</v>
      </c>
      <c r="D101" s="8">
        <v>1.0365115572333301</v>
      </c>
      <c r="E101" s="10">
        <f t="shared" si="95"/>
        <v>7.5222696661935498</v>
      </c>
      <c r="F101" s="7" t="s">
        <v>75</v>
      </c>
      <c r="G101" s="1">
        <v>12</v>
      </c>
      <c r="H101" s="9">
        <f t="shared" si="76"/>
        <v>1.0365115572333301</v>
      </c>
      <c r="I101" s="9">
        <f t="shared" si="77"/>
        <v>274.1865115572333</v>
      </c>
      <c r="J101" s="9">
        <f t="shared" si="78"/>
        <v>1.9940226940795412E-2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0.61225490195559518</v>
      </c>
      <c r="P101" s="9">
        <f t="shared" si="81"/>
        <v>1.2208501690609013E-2</v>
      </c>
      <c r="Q101" s="13">
        <f t="shared" si="82"/>
        <v>3.6625505071827035E-3</v>
      </c>
      <c r="R101" s="9">
        <f t="shared" si="83"/>
        <v>8.541E-2</v>
      </c>
      <c r="S101" s="14">
        <f t="shared" si="84"/>
        <v>4.288198697087816E-2</v>
      </c>
      <c r="T101" s="2">
        <v>0.01</v>
      </c>
      <c r="U101" s="15">
        <f t="shared" si="85"/>
        <v>4.288198697087816E-4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5.9188198697087821E-3</v>
      </c>
      <c r="AU101" s="9">
        <f t="shared" si="89"/>
        <v>28.47</v>
      </c>
      <c r="AV101" s="1">
        <f t="shared" si="90"/>
        <v>0.3</v>
      </c>
      <c r="AW101" s="1">
        <f t="shared" si="91"/>
        <v>15.096</v>
      </c>
      <c r="AX101" s="1">
        <f t="shared" si="92"/>
        <v>5113.0558293460817</v>
      </c>
      <c r="AY101" s="1">
        <f>SUM(AX90:AX101)</f>
        <v>85426.216315934056</v>
      </c>
      <c r="AZ101" s="1">
        <f t="shared" si="93"/>
        <v>10.07</v>
      </c>
      <c r="BA101" s="1">
        <f t="shared" si="94"/>
        <v>3410.7361023791104</v>
      </c>
      <c r="BB101" s="1">
        <f>SUM(BA90:BA101)</f>
        <v>56984.764063424489</v>
      </c>
    </row>
    <row r="102" spans="3:54" x14ac:dyDescent="0.15">
      <c r="C102" s="7">
        <v>12</v>
      </c>
      <c r="D102" s="8">
        <v>-3.9337636925483901</v>
      </c>
      <c r="E102" s="10">
        <f t="shared" si="95"/>
        <v>1.0365115572333301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Z102"/>
  <sheetViews>
    <sheetView workbookViewId="0">
      <selection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588.92899999999997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201.24904109588999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2434.2484931506801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5">
        <v>11.5371330451301</v>
      </c>
      <c r="F8" s="2">
        <v>625.46400000000006</v>
      </c>
      <c r="G8" s="2"/>
      <c r="H8" s="2">
        <v>0.3</v>
      </c>
    </row>
    <row r="9" spans="1:12" x14ac:dyDescent="0.15">
      <c r="A9" s="28" t="s">
        <v>7</v>
      </c>
      <c r="B9" s="22"/>
      <c r="C9" s="2"/>
      <c r="D9" s="2"/>
      <c r="E9" s="5">
        <v>0.2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0.351408539680927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65784813.036693193</v>
      </c>
      <c r="J14" s="6" t="s">
        <v>21</v>
      </c>
      <c r="K14" s="6">
        <f>I14/(10000*1000)</f>
        <v>6.578481303669319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50987240.812001497</v>
      </c>
      <c r="J15" s="6" t="s">
        <v>21</v>
      </c>
      <c r="K15" s="6">
        <f>I15/(10000*1000)</f>
        <v>5.0987240812001495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6.5884043287942688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8">
        <v>5.7322154504516103</v>
      </c>
      <c r="E27" s="7"/>
      <c r="F27" s="7"/>
      <c r="G27" s="1">
        <v>1</v>
      </c>
      <c r="H27" s="9">
        <f t="shared" ref="H27:H38" si="0">E28</f>
        <v>5.7322154504516103</v>
      </c>
      <c r="I27" s="9">
        <f t="shared" ref="I27:I38" si="1">H27+273.15</f>
        <v>278.88221545045161</v>
      </c>
      <c r="J27" s="9">
        <f t="shared" ref="J27:J38" si="2">EXP(($C$16*(I27-$C$14))/($C$17*I27*$C$14))</f>
        <v>3.6258290858478169E-2</v>
      </c>
      <c r="K27" s="9">
        <f t="shared" ref="K27:K38" si="3">$B$27/12</f>
        <v>108.81258333333334</v>
      </c>
      <c r="L27" s="9">
        <f t="shared" ref="L27:L38" si="4">K27*$B$28/100</f>
        <v>1.0881258333333335</v>
      </c>
      <c r="M27" s="1" t="s">
        <v>73</v>
      </c>
      <c r="O27" s="9">
        <f>L27</f>
        <v>1.0881258333333335</v>
      </c>
      <c r="P27" s="9">
        <f t="shared" ref="P27:P38" si="5">O27*J27</f>
        <v>3.9453582955623942E-2</v>
      </c>
      <c r="Q27" s="13">
        <f t="shared" ref="Q27:Q38" si="6">P27*$B$29</f>
        <v>4.7344299546748731E-3</v>
      </c>
      <c r="R27" s="9">
        <f t="shared" ref="R27:R38" si="7">L27*$B$29</f>
        <v>0.1305751</v>
      </c>
      <c r="S27" s="14">
        <f t="shared" ref="S27:S38" si="8">Q27/R27</f>
        <v>3.6258290858478169E-2</v>
      </c>
      <c r="T27" s="2">
        <v>0.01</v>
      </c>
      <c r="U27" s="15">
        <f t="shared" ref="U27:U38" si="9">S27*T27</f>
        <v>3.625829085847817E-4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2.226258290858478E-2</v>
      </c>
      <c r="AR27" s="9">
        <f t="shared" ref="AR27:AR38" si="15">$B$27/12</f>
        <v>108.81258333333334</v>
      </c>
      <c r="AS27" s="1">
        <f t="shared" ref="AS27:AS38" si="16">$B$29</f>
        <v>0.12</v>
      </c>
      <c r="AT27" s="1">
        <f>$E$2/12</f>
        <v>49.077416666666664</v>
      </c>
      <c r="AU27" s="1">
        <f t="shared" ref="AU27:AU38" si="17">AT27*10000*AS27*0.67*AR27*AQ27</f>
        <v>95585.587529758384</v>
      </c>
    </row>
    <row r="28" spans="1:47" x14ac:dyDescent="0.15">
      <c r="A28" s="1" t="s">
        <v>74</v>
      </c>
      <c r="B28" s="1">
        <v>1</v>
      </c>
      <c r="C28" s="7">
        <v>1</v>
      </c>
      <c r="D28" s="8">
        <v>5.0942107393871003</v>
      </c>
      <c r="E28" s="10">
        <f t="shared" ref="E28:E39" si="18">D27</f>
        <v>5.7322154504516103</v>
      </c>
      <c r="F28" s="7" t="s">
        <v>73</v>
      </c>
      <c r="G28" s="1">
        <v>2</v>
      </c>
      <c r="H28" s="9">
        <f t="shared" si="0"/>
        <v>5.0942107393871003</v>
      </c>
      <c r="I28" s="9">
        <f t="shared" si="1"/>
        <v>278.24421073938709</v>
      </c>
      <c r="J28" s="9">
        <f t="shared" si="2"/>
        <v>3.3468754044276391E-2</v>
      </c>
      <c r="K28" s="9">
        <f t="shared" si="3"/>
        <v>108.81258333333334</v>
      </c>
      <c r="L28" s="9">
        <f t="shared" si="4"/>
        <v>1.0881258333333335</v>
      </c>
      <c r="M28" s="1" t="s">
        <v>73</v>
      </c>
      <c r="O28" s="9">
        <f t="shared" ref="O28:O38" si="19">L28+O27-P27-N28</f>
        <v>2.1367980837110432</v>
      </c>
      <c r="P28" s="9">
        <f t="shared" si="5"/>
        <v>7.1515969506006014E-2</v>
      </c>
      <c r="Q28" s="13">
        <f t="shared" si="6"/>
        <v>8.5819163407207209E-3</v>
      </c>
      <c r="R28" s="9">
        <f t="shared" si="7"/>
        <v>0.1305751</v>
      </c>
      <c r="S28" s="14">
        <f t="shared" si="8"/>
        <v>6.5723988269744543E-2</v>
      </c>
      <c r="T28" s="2">
        <v>0.01</v>
      </c>
      <c r="U28" s="15">
        <f t="shared" si="9"/>
        <v>6.5723988269744541E-4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2.2557239882697446E-2</v>
      </c>
      <c r="AR28" s="9">
        <f t="shared" si="15"/>
        <v>108.81258333333334</v>
      </c>
      <c r="AS28" s="1">
        <f t="shared" si="16"/>
        <v>0.12</v>
      </c>
      <c r="AT28" s="1">
        <f t="shared" ref="AT28:AT38" si="20">$E$2/12</f>
        <v>49.077416666666664</v>
      </c>
      <c r="AU28" s="1">
        <f t="shared" si="17"/>
        <v>96850.712969423301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9.2956357063214305</v>
      </c>
      <c r="E29" s="10">
        <f t="shared" si="18"/>
        <v>5.0942107393871003</v>
      </c>
      <c r="F29" s="7" t="s">
        <v>73</v>
      </c>
      <c r="G29" s="1">
        <v>3</v>
      </c>
      <c r="H29" s="9">
        <f t="shared" si="0"/>
        <v>9.2956357063214305</v>
      </c>
      <c r="I29" s="9">
        <f t="shared" si="1"/>
        <v>282.44563570632141</v>
      </c>
      <c r="J29" s="9">
        <f t="shared" si="2"/>
        <v>5.6325592649575582E-2</v>
      </c>
      <c r="K29" s="9">
        <f t="shared" si="3"/>
        <v>108.81258333333334</v>
      </c>
      <c r="L29" s="9">
        <f t="shared" si="4"/>
        <v>1.0881258333333335</v>
      </c>
      <c r="M29" s="1" t="s">
        <v>73</v>
      </c>
      <c r="O29" s="9">
        <f t="shared" si="19"/>
        <v>3.1534079475383709</v>
      </c>
      <c r="P29" s="9">
        <f t="shared" si="5"/>
        <v>0.17761757151098048</v>
      </c>
      <c r="Q29" s="13">
        <f t="shared" si="6"/>
        <v>2.1314108581317655E-2</v>
      </c>
      <c r="R29" s="9">
        <f t="shared" si="7"/>
        <v>0.1305751</v>
      </c>
      <c r="S29" s="14">
        <f t="shared" si="8"/>
        <v>0.16323256563707519</v>
      </c>
      <c r="T29" s="2">
        <v>0.01</v>
      </c>
      <c r="U29" s="15">
        <f t="shared" si="9"/>
        <v>1.632325656370752E-3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2.3532325656370753E-2</v>
      </c>
      <c r="AR29" s="9">
        <f t="shared" si="15"/>
        <v>108.81258333333334</v>
      </c>
      <c r="AS29" s="1">
        <f t="shared" si="16"/>
        <v>0.12</v>
      </c>
      <c r="AT29" s="1">
        <f t="shared" si="20"/>
        <v>49.077416666666664</v>
      </c>
      <c r="AU29" s="1">
        <f t="shared" si="17"/>
        <v>101037.29576402488</v>
      </c>
    </row>
    <row r="30" spans="1:47" x14ac:dyDescent="0.15">
      <c r="C30" s="7">
        <v>3</v>
      </c>
      <c r="D30" s="8">
        <v>14.290997503258099</v>
      </c>
      <c r="E30" s="10">
        <f t="shared" si="18"/>
        <v>9.2956357063214305</v>
      </c>
      <c r="F30" s="7" t="s">
        <v>73</v>
      </c>
      <c r="G30" s="1">
        <v>4</v>
      </c>
      <c r="H30" s="9">
        <f t="shared" si="0"/>
        <v>14.290997503258099</v>
      </c>
      <c r="I30" s="9">
        <f t="shared" si="1"/>
        <v>287.44099750325807</v>
      </c>
      <c r="J30" s="9">
        <f t="shared" si="2"/>
        <v>0.10253956772530562</v>
      </c>
      <c r="K30" s="9">
        <f t="shared" si="3"/>
        <v>108.81258333333334</v>
      </c>
      <c r="L30" s="9">
        <f t="shared" si="4"/>
        <v>1.0881258333333335</v>
      </c>
      <c r="M30" s="1" t="s">
        <v>73</v>
      </c>
      <c r="O30" s="9">
        <f t="shared" si="19"/>
        <v>4.0639162093607242</v>
      </c>
      <c r="P30" s="9">
        <f t="shared" si="5"/>
        <v>0.41671221137971126</v>
      </c>
      <c r="Q30" s="13">
        <f t="shared" si="6"/>
        <v>5.0005465365565348E-2</v>
      </c>
      <c r="R30" s="9">
        <f t="shared" si="7"/>
        <v>0.1305751</v>
      </c>
      <c r="S30" s="14">
        <f t="shared" si="8"/>
        <v>0.38296325536465486</v>
      </c>
      <c r="T30" s="2">
        <v>0.01</v>
      </c>
      <c r="U30" s="15">
        <f t="shared" si="9"/>
        <v>3.8296325536465487E-3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2.5729632553646548E-2</v>
      </c>
      <c r="AR30" s="9">
        <f t="shared" si="15"/>
        <v>108.81258333333334</v>
      </c>
      <c r="AS30" s="1">
        <f t="shared" si="16"/>
        <v>0.12</v>
      </c>
      <c r="AT30" s="1">
        <f t="shared" si="20"/>
        <v>49.077416666666664</v>
      </c>
      <c r="AU30" s="1">
        <f t="shared" si="17"/>
        <v>110471.55016396273</v>
      </c>
    </row>
    <row r="31" spans="1:47" x14ac:dyDescent="0.15">
      <c r="C31" s="7">
        <v>4</v>
      </c>
      <c r="D31" s="8">
        <v>15.7205065249667</v>
      </c>
      <c r="E31" s="10">
        <f t="shared" si="18"/>
        <v>14.290997503258099</v>
      </c>
      <c r="F31" s="7" t="s">
        <v>73</v>
      </c>
      <c r="G31" s="1">
        <v>5</v>
      </c>
      <c r="H31" s="9">
        <f t="shared" si="0"/>
        <v>15.7205065249667</v>
      </c>
      <c r="I31" s="9">
        <f t="shared" si="1"/>
        <v>288.87050652496669</v>
      </c>
      <c r="J31" s="9">
        <f t="shared" si="2"/>
        <v>0.1212528902857464</v>
      </c>
      <c r="K31" s="9">
        <f t="shared" si="3"/>
        <v>108.81258333333334</v>
      </c>
      <c r="L31" s="9">
        <f t="shared" si="4"/>
        <v>1.0881258333333335</v>
      </c>
      <c r="M31" s="1" t="s">
        <v>75</v>
      </c>
      <c r="N31" s="9">
        <f>(O30-P30)*C22/100</f>
        <v>3.464843798081962</v>
      </c>
      <c r="O31" s="9">
        <f t="shared" si="19"/>
        <v>1.2704860332323844</v>
      </c>
      <c r="P31" s="9">
        <f t="shared" si="5"/>
        <v>0.15405010359709947</v>
      </c>
      <c r="Q31" s="13">
        <f t="shared" si="6"/>
        <v>1.8486012431651936E-2</v>
      </c>
      <c r="R31" s="9">
        <f t="shared" si="7"/>
        <v>0.1305751</v>
      </c>
      <c r="S31" s="14">
        <f t="shared" si="8"/>
        <v>0.14157379493986169</v>
      </c>
      <c r="T31" s="2">
        <v>0.01</v>
      </c>
      <c r="U31" s="15">
        <f t="shared" si="9"/>
        <v>1.415737949398617E-3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2.3315737949398615E-2</v>
      </c>
      <c r="AR31" s="9">
        <f t="shared" si="15"/>
        <v>108.81258333333334</v>
      </c>
      <c r="AS31" s="1">
        <f t="shared" si="16"/>
        <v>0.12</v>
      </c>
      <c r="AT31" s="1">
        <f t="shared" si="20"/>
        <v>49.077416666666664</v>
      </c>
      <c r="AU31" s="1">
        <f t="shared" si="17"/>
        <v>100107.36488818424</v>
      </c>
    </row>
    <row r="32" spans="1:47" x14ac:dyDescent="0.15">
      <c r="C32" s="7">
        <v>5</v>
      </c>
      <c r="D32" s="8">
        <v>19.677801059032301</v>
      </c>
      <c r="E32" s="10">
        <f t="shared" si="18"/>
        <v>15.7205065249667</v>
      </c>
      <c r="F32" s="7" t="s">
        <v>75</v>
      </c>
      <c r="G32" s="1">
        <v>6</v>
      </c>
      <c r="H32" s="9">
        <f t="shared" si="0"/>
        <v>19.677801059032301</v>
      </c>
      <c r="I32" s="9">
        <f t="shared" si="1"/>
        <v>292.82780105903225</v>
      </c>
      <c r="J32" s="9">
        <f t="shared" si="2"/>
        <v>0.19121321546317557</v>
      </c>
      <c r="K32" s="9">
        <f t="shared" si="3"/>
        <v>108.81258333333334</v>
      </c>
      <c r="L32" s="9">
        <f t="shared" si="4"/>
        <v>1.0881258333333335</v>
      </c>
      <c r="M32" s="1" t="s">
        <v>73</v>
      </c>
      <c r="O32" s="9">
        <f t="shared" si="19"/>
        <v>2.2045617629686181</v>
      </c>
      <c r="P32" s="9">
        <f t="shared" si="5"/>
        <v>0.42154134338439658</v>
      </c>
      <c r="Q32" s="13">
        <f t="shared" si="6"/>
        <v>5.0584961206127585E-2</v>
      </c>
      <c r="R32" s="9">
        <f t="shared" si="7"/>
        <v>0.1305751</v>
      </c>
      <c r="S32" s="14">
        <f t="shared" si="8"/>
        <v>0.38740128252727807</v>
      </c>
      <c r="T32" s="2">
        <v>0.01</v>
      </c>
      <c r="U32" s="15">
        <f t="shared" si="9"/>
        <v>3.8740128252727807E-3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2.577401282527278E-2</v>
      </c>
      <c r="AR32" s="9">
        <f t="shared" si="15"/>
        <v>108.81258333333334</v>
      </c>
      <c r="AS32" s="1">
        <f t="shared" si="16"/>
        <v>0.12</v>
      </c>
      <c r="AT32" s="1">
        <f t="shared" si="20"/>
        <v>49.077416666666664</v>
      </c>
      <c r="AU32" s="1">
        <f t="shared" si="17"/>
        <v>110662.09922808268</v>
      </c>
    </row>
    <row r="33" spans="1:48" x14ac:dyDescent="0.15">
      <c r="C33" s="7">
        <v>6</v>
      </c>
      <c r="D33" s="8">
        <v>23.094030692333298</v>
      </c>
      <c r="E33" s="10">
        <f t="shared" si="18"/>
        <v>19.677801059032301</v>
      </c>
      <c r="F33" s="7" t="s">
        <v>73</v>
      </c>
      <c r="G33" s="1">
        <v>7</v>
      </c>
      <c r="H33" s="9">
        <f t="shared" si="0"/>
        <v>23.094030692333298</v>
      </c>
      <c r="I33" s="9">
        <f t="shared" si="1"/>
        <v>296.2440306923333</v>
      </c>
      <c r="J33" s="9">
        <f t="shared" si="2"/>
        <v>0.28057251103440867</v>
      </c>
      <c r="K33" s="9">
        <f t="shared" si="3"/>
        <v>108.81258333333334</v>
      </c>
      <c r="L33" s="9">
        <f t="shared" si="4"/>
        <v>1.0881258333333335</v>
      </c>
      <c r="M33" s="1" t="s">
        <v>73</v>
      </c>
      <c r="O33" s="9">
        <f t="shared" si="19"/>
        <v>2.8711462529175553</v>
      </c>
      <c r="P33" s="9">
        <f t="shared" si="5"/>
        <v>0.80556471372811189</v>
      </c>
      <c r="Q33" s="13">
        <f t="shared" si="6"/>
        <v>9.6667765647373421E-2</v>
      </c>
      <c r="R33" s="9">
        <f t="shared" si="7"/>
        <v>0.1305751</v>
      </c>
      <c r="S33" s="14">
        <f t="shared" si="8"/>
        <v>0.74032312169298298</v>
      </c>
      <c r="T33" s="2">
        <v>0.01</v>
      </c>
      <c r="U33" s="15">
        <f t="shared" si="9"/>
        <v>7.4032312169298297E-3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3.6853231216929828E-2</v>
      </c>
      <c r="AR33" s="9">
        <f t="shared" si="15"/>
        <v>108.81258333333334</v>
      </c>
      <c r="AS33" s="1">
        <f t="shared" si="16"/>
        <v>0.12</v>
      </c>
      <c r="AT33" s="1">
        <f t="shared" si="20"/>
        <v>49.077416666666664</v>
      </c>
      <c r="AU33" s="1">
        <f t="shared" si="17"/>
        <v>158231.31452019833</v>
      </c>
    </row>
    <row r="34" spans="1:48" x14ac:dyDescent="0.15">
      <c r="C34" s="7">
        <v>7</v>
      </c>
      <c r="D34" s="8">
        <v>25.381095908064498</v>
      </c>
      <c r="E34" s="10">
        <f t="shared" si="18"/>
        <v>23.094030692333298</v>
      </c>
      <c r="F34" s="7" t="s">
        <v>73</v>
      </c>
      <c r="G34" s="1">
        <v>8</v>
      </c>
      <c r="H34" s="9">
        <f t="shared" si="0"/>
        <v>25.381095908064498</v>
      </c>
      <c r="I34" s="9">
        <f t="shared" si="1"/>
        <v>298.53109590806446</v>
      </c>
      <c r="J34" s="9">
        <f t="shared" si="2"/>
        <v>0.3609111667043623</v>
      </c>
      <c r="K34" s="9">
        <f t="shared" si="3"/>
        <v>108.81258333333334</v>
      </c>
      <c r="L34" s="9">
        <f t="shared" si="4"/>
        <v>1.0881258333333335</v>
      </c>
      <c r="M34" s="1" t="s">
        <v>73</v>
      </c>
      <c r="O34" s="9">
        <f t="shared" si="19"/>
        <v>3.1537073725227769</v>
      </c>
      <c r="P34" s="9">
        <f t="shared" si="5"/>
        <v>1.1382082072613444</v>
      </c>
      <c r="Q34" s="13">
        <f t="shared" si="6"/>
        <v>0.13658498487136134</v>
      </c>
      <c r="R34" s="9">
        <f t="shared" si="7"/>
        <v>0.1305751</v>
      </c>
      <c r="S34" s="14">
        <f t="shared" si="8"/>
        <v>1.0460262704861902</v>
      </c>
      <c r="T34" s="2">
        <v>0.01</v>
      </c>
      <c r="U34" s="15">
        <f t="shared" si="9"/>
        <v>1.0460262704861903E-2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3.99102627048619E-2</v>
      </c>
      <c r="AR34" s="9">
        <f t="shared" si="15"/>
        <v>108.81258333333334</v>
      </c>
      <c r="AS34" s="1">
        <f t="shared" si="16"/>
        <v>0.12</v>
      </c>
      <c r="AT34" s="1">
        <f t="shared" si="20"/>
        <v>49.077416666666664</v>
      </c>
      <c r="AU34" s="1">
        <f t="shared" si="17"/>
        <v>171356.84232040157</v>
      </c>
    </row>
    <row r="35" spans="1:48" x14ac:dyDescent="0.15">
      <c r="C35" s="7">
        <v>8</v>
      </c>
      <c r="D35" s="8">
        <v>24.289460480967701</v>
      </c>
      <c r="E35" s="10">
        <f t="shared" si="18"/>
        <v>25.381095908064498</v>
      </c>
      <c r="F35" s="7" t="s">
        <v>73</v>
      </c>
      <c r="G35" s="1">
        <v>9</v>
      </c>
      <c r="H35" s="9">
        <f t="shared" si="0"/>
        <v>24.289460480967701</v>
      </c>
      <c r="I35" s="9">
        <f t="shared" si="1"/>
        <v>297.43946048096768</v>
      </c>
      <c r="J35" s="9">
        <f t="shared" si="2"/>
        <v>0.32019455637760841</v>
      </c>
      <c r="K35" s="9">
        <f t="shared" si="3"/>
        <v>108.81258333333334</v>
      </c>
      <c r="L35" s="9">
        <f t="shared" si="4"/>
        <v>1.0881258333333335</v>
      </c>
      <c r="M35" s="1" t="s">
        <v>73</v>
      </c>
      <c r="O35" s="9">
        <f t="shared" si="19"/>
        <v>3.1036249985947659</v>
      </c>
      <c r="P35" s="9">
        <f t="shared" si="5"/>
        <v>0.99376382958750664</v>
      </c>
      <c r="Q35" s="13">
        <f t="shared" si="6"/>
        <v>0.11925165955050079</v>
      </c>
      <c r="R35" s="9">
        <f t="shared" si="7"/>
        <v>0.1305751</v>
      </c>
      <c r="S35" s="14">
        <f t="shared" si="8"/>
        <v>0.91328024677370179</v>
      </c>
      <c r="T35" s="2">
        <v>0.01</v>
      </c>
      <c r="U35" s="15">
        <f t="shared" si="9"/>
        <v>9.1328024677370181E-3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3.1032802467737017E-2</v>
      </c>
      <c r="AR35" s="9">
        <f t="shared" si="15"/>
        <v>108.81258333333334</v>
      </c>
      <c r="AS35" s="1">
        <f t="shared" si="16"/>
        <v>0.12</v>
      </c>
      <c r="AT35" s="1">
        <f t="shared" si="20"/>
        <v>49.077416666666664</v>
      </c>
      <c r="AU35" s="1">
        <f t="shared" si="17"/>
        <v>133240.99313874915</v>
      </c>
    </row>
    <row r="36" spans="1:48" x14ac:dyDescent="0.15">
      <c r="C36" s="7">
        <v>9</v>
      </c>
      <c r="D36" s="8">
        <v>19.909951920000001</v>
      </c>
      <c r="E36" s="10">
        <f t="shared" si="18"/>
        <v>24.289460480967701</v>
      </c>
      <c r="F36" s="7" t="s">
        <v>73</v>
      </c>
      <c r="G36" s="1">
        <v>10</v>
      </c>
      <c r="H36" s="9">
        <f t="shared" si="0"/>
        <v>19.909951920000001</v>
      </c>
      <c r="I36" s="9">
        <f t="shared" si="1"/>
        <v>293.05995192</v>
      </c>
      <c r="J36" s="9">
        <f t="shared" si="2"/>
        <v>0.19631670725420083</v>
      </c>
      <c r="K36" s="9">
        <f t="shared" si="3"/>
        <v>108.81258333333334</v>
      </c>
      <c r="L36" s="9">
        <f t="shared" si="4"/>
        <v>1.0881258333333335</v>
      </c>
      <c r="M36" s="1" t="s">
        <v>73</v>
      </c>
      <c r="O36" s="9">
        <f t="shared" si="19"/>
        <v>3.197987002340593</v>
      </c>
      <c r="P36" s="9">
        <f t="shared" si="5"/>
        <v>0.62781827814123747</v>
      </c>
      <c r="Q36" s="13">
        <f t="shared" si="6"/>
        <v>7.5338193376948498E-2</v>
      </c>
      <c r="R36" s="9">
        <f t="shared" si="7"/>
        <v>0.1305751</v>
      </c>
      <c r="S36" s="14">
        <f t="shared" si="8"/>
        <v>0.57697212850649549</v>
      </c>
      <c r="T36" s="2">
        <v>0.01</v>
      </c>
      <c r="U36" s="15">
        <f t="shared" si="9"/>
        <v>5.7697212850649554E-3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2.7669721285064956E-2</v>
      </c>
      <c r="AR36" s="9">
        <f t="shared" si="15"/>
        <v>108.81258333333334</v>
      </c>
      <c r="AS36" s="1">
        <f t="shared" si="16"/>
        <v>0.12</v>
      </c>
      <c r="AT36" s="1">
        <f t="shared" si="20"/>
        <v>49.077416666666664</v>
      </c>
      <c r="AU36" s="1">
        <f t="shared" si="17"/>
        <v>118801.42464501326</v>
      </c>
    </row>
    <row r="37" spans="1:48" x14ac:dyDescent="0.15">
      <c r="C37" s="7">
        <v>10</v>
      </c>
      <c r="D37" s="8">
        <v>15.2743756209677</v>
      </c>
      <c r="E37" s="10">
        <f t="shared" si="18"/>
        <v>19.909951920000001</v>
      </c>
      <c r="F37" s="7" t="s">
        <v>73</v>
      </c>
      <c r="G37" s="1">
        <v>11</v>
      </c>
      <c r="H37" s="9">
        <f t="shared" si="0"/>
        <v>15.2743756209677</v>
      </c>
      <c r="I37" s="9">
        <f t="shared" si="1"/>
        <v>288.42437562096768</v>
      </c>
      <c r="J37" s="9">
        <f t="shared" si="2"/>
        <v>0.11509314333622336</v>
      </c>
      <c r="K37" s="9">
        <f t="shared" si="3"/>
        <v>108.81258333333334</v>
      </c>
      <c r="L37" s="9">
        <f t="shared" si="4"/>
        <v>1.0881258333333335</v>
      </c>
      <c r="M37" s="1" t="s">
        <v>75</v>
      </c>
      <c r="N37" s="9">
        <f>(O36-P36)*C22/100</f>
        <v>2.4416602879893876</v>
      </c>
      <c r="O37" s="9">
        <f t="shared" si="19"/>
        <v>1.2166342695433014</v>
      </c>
      <c r="P37" s="9">
        <f t="shared" si="5"/>
        <v>0.14002626237230861</v>
      </c>
      <c r="Q37" s="13">
        <f t="shared" si="6"/>
        <v>1.6803151484677033E-2</v>
      </c>
      <c r="R37" s="9">
        <f t="shared" si="7"/>
        <v>0.1305751</v>
      </c>
      <c r="S37" s="14">
        <f t="shared" si="8"/>
        <v>0.12868572556848154</v>
      </c>
      <c r="T37" s="2">
        <v>0.01</v>
      </c>
      <c r="U37" s="15">
        <f t="shared" si="9"/>
        <v>1.2868572556848155E-3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2.3186857255684815E-2</v>
      </c>
      <c r="AR37" s="9">
        <f t="shared" si="15"/>
        <v>108.81258333333334</v>
      </c>
      <c r="AS37" s="1">
        <f t="shared" si="16"/>
        <v>0.12</v>
      </c>
      <c r="AT37" s="1">
        <f t="shared" si="20"/>
        <v>49.077416666666664</v>
      </c>
      <c r="AU37" s="1">
        <f t="shared" si="17"/>
        <v>99554.008753343034</v>
      </c>
    </row>
    <row r="38" spans="1:48" x14ac:dyDescent="0.15">
      <c r="C38" s="7">
        <v>11</v>
      </c>
      <c r="D38" s="8">
        <v>12.086537530433301</v>
      </c>
      <c r="E38" s="10">
        <f t="shared" si="18"/>
        <v>15.2743756209677</v>
      </c>
      <c r="F38" s="7" t="s">
        <v>75</v>
      </c>
      <c r="G38" s="1">
        <v>12</v>
      </c>
      <c r="H38" s="9">
        <f t="shared" si="0"/>
        <v>12.086537530433301</v>
      </c>
      <c r="I38" s="9">
        <f t="shared" si="1"/>
        <v>285.23653753043328</v>
      </c>
      <c r="J38" s="9">
        <f t="shared" si="2"/>
        <v>7.8921373336115513E-2</v>
      </c>
      <c r="K38" s="9">
        <f t="shared" si="3"/>
        <v>108.81258333333334</v>
      </c>
      <c r="L38" s="9">
        <f t="shared" si="4"/>
        <v>1.0881258333333335</v>
      </c>
      <c r="M38" s="1" t="s">
        <v>73</v>
      </c>
      <c r="O38" s="9">
        <f t="shared" si="19"/>
        <v>2.1647338405043266</v>
      </c>
      <c r="P38" s="9">
        <f t="shared" si="5"/>
        <v>0.17084376759976511</v>
      </c>
      <c r="Q38" s="13">
        <f t="shared" si="6"/>
        <v>2.0501252111971811E-2</v>
      </c>
      <c r="R38" s="9">
        <f t="shared" si="7"/>
        <v>0.1305751</v>
      </c>
      <c r="S38" s="14">
        <f t="shared" si="8"/>
        <v>0.15700736290435016</v>
      </c>
      <c r="T38" s="2">
        <v>0.01</v>
      </c>
      <c r="U38" s="15">
        <f t="shared" si="9"/>
        <v>1.5700736290435017E-3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2.3470073629043502E-2</v>
      </c>
      <c r="AR38" s="9">
        <f t="shared" si="15"/>
        <v>108.81258333333334</v>
      </c>
      <c r="AS38" s="1">
        <f t="shared" si="16"/>
        <v>0.12</v>
      </c>
      <c r="AT38" s="1">
        <f t="shared" si="20"/>
        <v>49.077416666666664</v>
      </c>
      <c r="AU38" s="1">
        <f t="shared" si="17"/>
        <v>100770.01336326178</v>
      </c>
      <c r="AV38" s="1">
        <f>SUM(AU27:AU38)</f>
        <v>1396669.207284403</v>
      </c>
    </row>
    <row r="39" spans="1:48" x14ac:dyDescent="0.15">
      <c r="C39" s="7">
        <v>12</v>
      </c>
      <c r="D39" s="8">
        <v>5.49967107635484</v>
      </c>
      <c r="E39" s="10">
        <f t="shared" si="18"/>
        <v>12.086537530433301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5.7322154504516103</v>
      </c>
      <c r="E42" s="7"/>
      <c r="F42" s="7"/>
      <c r="G42" s="1">
        <v>1</v>
      </c>
      <c r="H42" s="9">
        <f t="shared" ref="H42:H53" si="21">E43</f>
        <v>5.7322154504516103</v>
      </c>
      <c r="I42" s="9">
        <f t="shared" ref="I42:I53" si="22">H42+273.15</f>
        <v>278.88221545045161</v>
      </c>
      <c r="J42" s="9">
        <f t="shared" ref="J42:J53" si="23">EXP(($C$16*(I42-$C$14))/($C$17*I42*$C$14))</f>
        <v>3.6258290858478169E-2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2.7951894113330596E-3</v>
      </c>
      <c r="Q42" s="13">
        <f t="shared" ref="Q42:Q53" si="27">P42*$B$44</f>
        <v>3.6337462347329775E-4</v>
      </c>
      <c r="R42" s="9">
        <f t="shared" ref="R42:R53" si="28">L42*$B$44</f>
        <v>1.0021835416666666E-2</v>
      </c>
      <c r="S42" s="14">
        <f t="shared" ref="S42:S53" si="29">Q42/R42</f>
        <v>3.6258290858478169E-2</v>
      </c>
      <c r="T42" s="2">
        <v>0.01</v>
      </c>
      <c r="U42" s="15">
        <f t="shared" ref="U42:U53" si="30">S42*T42</f>
        <v>3.625829085847817E-4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1.5162582908584783E-2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 t="shared" ref="AT42:AT53" si="36">$E$5/12</f>
        <v>16.770753424657499</v>
      </c>
      <c r="AU42" s="1">
        <f t="shared" ref="AU42:AU53" si="37">AT42*10000*AS42*0.67*AR42*AQ42</f>
        <v>1707.4493565948133</v>
      </c>
    </row>
    <row r="43" spans="1:48" x14ac:dyDescent="0.15">
      <c r="A43" s="1" t="s">
        <v>74</v>
      </c>
      <c r="B43" s="1">
        <v>1</v>
      </c>
      <c r="C43" s="7">
        <v>1</v>
      </c>
      <c r="D43" s="8">
        <v>5.0942107393871003</v>
      </c>
      <c r="E43" s="10">
        <f t="shared" ref="E43:E54" si="38">D42</f>
        <v>5.7322154504516103</v>
      </c>
      <c r="F43" s="7" t="s">
        <v>73</v>
      </c>
      <c r="G43" s="1">
        <v>2</v>
      </c>
      <c r="H43" s="9">
        <f t="shared" si="21"/>
        <v>5.0942107393871003</v>
      </c>
      <c r="I43" s="9">
        <f t="shared" si="22"/>
        <v>278.24421073938709</v>
      </c>
      <c r="J43" s="9">
        <f t="shared" si="23"/>
        <v>3.3468754044276391E-2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0.15138689392200028</v>
      </c>
      <c r="P43" s="9">
        <f t="shared" si="26"/>
        <v>5.0667307182023875E-3</v>
      </c>
      <c r="Q43" s="13">
        <f t="shared" si="27"/>
        <v>6.5867499336631037E-4</v>
      </c>
      <c r="R43" s="9">
        <f t="shared" si="28"/>
        <v>1.0021835416666666E-2</v>
      </c>
      <c r="S43" s="14">
        <f t="shared" si="29"/>
        <v>6.5723988269744543E-2</v>
      </c>
      <c r="T43" s="2">
        <v>0.01</v>
      </c>
      <c r="U43" s="15">
        <f t="shared" si="30"/>
        <v>6.5723988269744541E-4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1.5457239882697446E-2</v>
      </c>
      <c r="AR43" s="9">
        <f t="shared" si="34"/>
        <v>7.7091041666666671</v>
      </c>
      <c r="AS43" s="1">
        <f t="shared" si="35"/>
        <v>0.13</v>
      </c>
      <c r="AT43" s="1">
        <f t="shared" si="36"/>
        <v>16.770753424657499</v>
      </c>
      <c r="AU43" s="1">
        <f t="shared" si="37"/>
        <v>1740.6305015157086</v>
      </c>
    </row>
    <row r="44" spans="1:48" x14ac:dyDescent="0.15">
      <c r="A44" s="1" t="s">
        <v>37</v>
      </c>
      <c r="B44" s="1">
        <f>I5</f>
        <v>0.13</v>
      </c>
      <c r="C44" s="7">
        <v>2</v>
      </c>
      <c r="D44" s="8">
        <v>9.2956357063214305</v>
      </c>
      <c r="E44" s="10">
        <f t="shared" si="38"/>
        <v>5.0942107393871003</v>
      </c>
      <c r="F44" s="7" t="s">
        <v>73</v>
      </c>
      <c r="G44" s="1">
        <v>3</v>
      </c>
      <c r="H44" s="9">
        <f t="shared" si="21"/>
        <v>9.2956357063214305</v>
      </c>
      <c r="I44" s="9">
        <f t="shared" si="22"/>
        <v>282.44563570632141</v>
      </c>
      <c r="J44" s="9">
        <f t="shared" si="23"/>
        <v>5.6325592649575582E-2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0.22341120487046456</v>
      </c>
      <c r="P44" s="9">
        <f t="shared" si="26"/>
        <v>1.2583768518884663E-2</v>
      </c>
      <c r="Q44" s="13">
        <f t="shared" si="27"/>
        <v>1.6358899074550063E-3</v>
      </c>
      <c r="R44" s="9">
        <f t="shared" si="28"/>
        <v>1.0021835416666666E-2</v>
      </c>
      <c r="S44" s="14">
        <f t="shared" si="29"/>
        <v>0.16323256563707519</v>
      </c>
      <c r="T44" s="2">
        <v>0.01</v>
      </c>
      <c r="U44" s="15">
        <f t="shared" si="30"/>
        <v>1.632325656370752E-3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1.6432325656370754E-2</v>
      </c>
      <c r="AR44" s="9">
        <f t="shared" si="34"/>
        <v>7.7091041666666671</v>
      </c>
      <c r="AS44" s="1">
        <f t="shared" si="35"/>
        <v>0.13</v>
      </c>
      <c r="AT44" s="1">
        <f t="shared" si="36"/>
        <v>16.770753424657499</v>
      </c>
      <c r="AU44" s="1">
        <f t="shared" si="37"/>
        <v>1850.4343249751407</v>
      </c>
    </row>
    <row r="45" spans="1:48" x14ac:dyDescent="0.15">
      <c r="C45" s="7">
        <v>3</v>
      </c>
      <c r="D45" s="8">
        <v>14.290997503258099</v>
      </c>
      <c r="E45" s="10">
        <f t="shared" si="38"/>
        <v>9.2956357063214305</v>
      </c>
      <c r="F45" s="7" t="s">
        <v>73</v>
      </c>
      <c r="G45" s="1">
        <v>4</v>
      </c>
      <c r="H45" s="9">
        <f t="shared" si="21"/>
        <v>14.290997503258099</v>
      </c>
      <c r="I45" s="9">
        <f t="shared" si="22"/>
        <v>287.44099750325807</v>
      </c>
      <c r="J45" s="9">
        <f t="shared" si="23"/>
        <v>0.10253956772530562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0.28791847801824655</v>
      </c>
      <c r="P45" s="9">
        <f t="shared" si="26"/>
        <v>2.9523036276118908E-2</v>
      </c>
      <c r="Q45" s="13">
        <f t="shared" si="27"/>
        <v>3.8379947158954583E-3</v>
      </c>
      <c r="R45" s="9">
        <f t="shared" si="28"/>
        <v>1.0021835416666666E-2</v>
      </c>
      <c r="S45" s="14">
        <f t="shared" si="29"/>
        <v>0.38296325536465481</v>
      </c>
      <c r="T45" s="2">
        <v>0.01</v>
      </c>
      <c r="U45" s="15">
        <f t="shared" si="30"/>
        <v>3.8296325536465482E-3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1.8629632553646549E-2</v>
      </c>
      <c r="AR45" s="9">
        <f t="shared" si="34"/>
        <v>7.7091041666666671</v>
      </c>
      <c r="AS45" s="1">
        <f t="shared" si="35"/>
        <v>0.13</v>
      </c>
      <c r="AT45" s="1">
        <f t="shared" si="36"/>
        <v>16.770753424657499</v>
      </c>
      <c r="AU45" s="1">
        <f t="shared" si="37"/>
        <v>2097.8717352511107</v>
      </c>
    </row>
    <row r="46" spans="1:48" x14ac:dyDescent="0.15">
      <c r="C46" s="7">
        <v>4</v>
      </c>
      <c r="D46" s="8">
        <v>15.7205065249667</v>
      </c>
      <c r="E46" s="10">
        <f t="shared" si="38"/>
        <v>14.290997503258099</v>
      </c>
      <c r="F46" s="7" t="s">
        <v>73</v>
      </c>
      <c r="G46" s="1">
        <v>5</v>
      </c>
      <c r="H46" s="9">
        <f t="shared" si="21"/>
        <v>15.7205065249667</v>
      </c>
      <c r="I46" s="9">
        <f t="shared" si="22"/>
        <v>288.87050652496669</v>
      </c>
      <c r="J46" s="9">
        <f t="shared" si="23"/>
        <v>0.1212528902857464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0.24547566965502124</v>
      </c>
      <c r="O46" s="9">
        <f t="shared" si="39"/>
        <v>9.0010813753773095E-2</v>
      </c>
      <c r="P46" s="9">
        <f t="shared" si="26"/>
        <v>1.0914071324617003E-2</v>
      </c>
      <c r="Q46" s="13">
        <f t="shared" si="27"/>
        <v>1.4188292722002104E-3</v>
      </c>
      <c r="R46" s="9">
        <f t="shared" si="28"/>
        <v>1.0021835416666666E-2</v>
      </c>
      <c r="S46" s="14">
        <f t="shared" si="29"/>
        <v>0.14157379493986175</v>
      </c>
      <c r="T46" s="2">
        <v>0.01</v>
      </c>
      <c r="U46" s="15">
        <f t="shared" si="30"/>
        <v>1.4157379493986175E-3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1.621573794939862E-2</v>
      </c>
      <c r="AR46" s="9">
        <f t="shared" si="34"/>
        <v>7.7091041666666671</v>
      </c>
      <c r="AS46" s="1">
        <f t="shared" si="35"/>
        <v>0.13</v>
      </c>
      <c r="AT46" s="1">
        <f t="shared" si="36"/>
        <v>16.770753424657499</v>
      </c>
      <c r="AU46" s="1">
        <f t="shared" si="37"/>
        <v>1826.044513348354</v>
      </c>
    </row>
    <row r="47" spans="1:48" x14ac:dyDescent="0.15">
      <c r="C47" s="7">
        <v>5</v>
      </c>
      <c r="D47" s="8">
        <v>19.677801059032301</v>
      </c>
      <c r="E47" s="10">
        <f t="shared" si="38"/>
        <v>15.7205065249667</v>
      </c>
      <c r="F47" s="7" t="s">
        <v>75</v>
      </c>
      <c r="G47" s="1">
        <v>6</v>
      </c>
      <c r="H47" s="9">
        <f t="shared" si="21"/>
        <v>19.677801059032301</v>
      </c>
      <c r="I47" s="9">
        <f t="shared" si="22"/>
        <v>292.82780105903225</v>
      </c>
      <c r="J47" s="9">
        <f t="shared" si="23"/>
        <v>0.19121321546317557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0.15618778409582276</v>
      </c>
      <c r="P47" s="9">
        <f t="shared" si="26"/>
        <v>2.9865168413030507E-2</v>
      </c>
      <c r="Q47" s="13">
        <f t="shared" si="27"/>
        <v>3.8824718936939658E-3</v>
      </c>
      <c r="R47" s="9">
        <f t="shared" si="28"/>
        <v>1.0021835416666666E-2</v>
      </c>
      <c r="S47" s="14">
        <f t="shared" si="29"/>
        <v>0.38740128252727818</v>
      </c>
      <c r="T47" s="2">
        <v>0.01</v>
      </c>
      <c r="U47" s="15">
        <f t="shared" si="30"/>
        <v>3.874012825272782E-3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1.8674012825272784E-2</v>
      </c>
      <c r="AR47" s="9">
        <f t="shared" si="34"/>
        <v>7.7091041666666671</v>
      </c>
      <c r="AS47" s="1">
        <f t="shared" si="35"/>
        <v>0.13</v>
      </c>
      <c r="AT47" s="1">
        <f t="shared" si="36"/>
        <v>16.770753424657499</v>
      </c>
      <c r="AU47" s="1">
        <f t="shared" si="37"/>
        <v>2102.8693709897298</v>
      </c>
    </row>
    <row r="48" spans="1:48" x14ac:dyDescent="0.15">
      <c r="C48" s="7">
        <v>6</v>
      </c>
      <c r="D48" s="8">
        <v>23.094030692333298</v>
      </c>
      <c r="E48" s="10">
        <f t="shared" si="38"/>
        <v>19.677801059032301</v>
      </c>
      <c r="F48" s="7" t="s">
        <v>73</v>
      </c>
      <c r="G48" s="1">
        <v>7</v>
      </c>
      <c r="H48" s="9">
        <f t="shared" si="21"/>
        <v>23.094030692333298</v>
      </c>
      <c r="I48" s="9">
        <f t="shared" si="22"/>
        <v>296.2440306923333</v>
      </c>
      <c r="J48" s="9">
        <f t="shared" si="23"/>
        <v>0.28057251103440867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0.20341365734945893</v>
      </c>
      <c r="P48" s="9">
        <f t="shared" si="26"/>
        <v>5.7072280621230487E-2</v>
      </c>
      <c r="Q48" s="13">
        <f t="shared" si="27"/>
        <v>7.4193964807599639E-3</v>
      </c>
      <c r="R48" s="9">
        <f t="shared" si="28"/>
        <v>1.0021835416666666E-2</v>
      </c>
      <c r="S48" s="14">
        <f t="shared" si="29"/>
        <v>0.74032312169298309</v>
      </c>
      <c r="T48" s="2">
        <v>0.01</v>
      </c>
      <c r="U48" s="15">
        <f t="shared" si="30"/>
        <v>7.4032312169298314E-3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3.4503231216929831E-2</v>
      </c>
      <c r="AR48" s="9">
        <f t="shared" si="34"/>
        <v>7.7091041666666671</v>
      </c>
      <c r="AS48" s="1">
        <f t="shared" si="35"/>
        <v>0.13</v>
      </c>
      <c r="AT48" s="1">
        <f t="shared" si="36"/>
        <v>16.770753424657499</v>
      </c>
      <c r="AU48" s="1">
        <f t="shared" si="37"/>
        <v>3885.3881490358549</v>
      </c>
    </row>
    <row r="49" spans="1:78" x14ac:dyDescent="0.15">
      <c r="C49" s="7">
        <v>7</v>
      </c>
      <c r="D49" s="8">
        <v>25.381095908064498</v>
      </c>
      <c r="E49" s="10">
        <f t="shared" si="38"/>
        <v>23.094030692333298</v>
      </c>
      <c r="F49" s="7" t="s">
        <v>73</v>
      </c>
      <c r="G49" s="1">
        <v>8</v>
      </c>
      <c r="H49" s="9">
        <f t="shared" si="21"/>
        <v>25.381095908064498</v>
      </c>
      <c r="I49" s="9">
        <f t="shared" si="22"/>
        <v>298.53109590806446</v>
      </c>
      <c r="J49" s="9">
        <f t="shared" si="23"/>
        <v>0.3609111667043623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0.22343241839489514</v>
      </c>
      <c r="P49" s="9">
        <f t="shared" si="26"/>
        <v>8.0639254802478827E-2</v>
      </c>
      <c r="Q49" s="13">
        <f t="shared" si="27"/>
        <v>1.0483103124322248E-2</v>
      </c>
      <c r="R49" s="9">
        <f t="shared" si="28"/>
        <v>1.0021835416666666E-2</v>
      </c>
      <c r="S49" s="14">
        <f t="shared" si="29"/>
        <v>1.0460262704861902</v>
      </c>
      <c r="T49" s="2">
        <v>0.01</v>
      </c>
      <c r="U49" s="15">
        <f t="shared" si="30"/>
        <v>1.0460262704861903E-2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3.7560262704861902E-2</v>
      </c>
      <c r="AR49" s="9">
        <f t="shared" si="34"/>
        <v>7.7091041666666671</v>
      </c>
      <c r="AS49" s="1">
        <f t="shared" si="35"/>
        <v>0.13</v>
      </c>
      <c r="AT49" s="1">
        <f t="shared" si="36"/>
        <v>16.770753424657499</v>
      </c>
      <c r="AU49" s="1">
        <f t="shared" si="37"/>
        <v>4229.6386292231309</v>
      </c>
    </row>
    <row r="50" spans="1:78" x14ac:dyDescent="0.15">
      <c r="C50" s="7">
        <v>8</v>
      </c>
      <c r="D50" s="8">
        <v>24.289460480967701</v>
      </c>
      <c r="E50" s="10">
        <f t="shared" si="38"/>
        <v>25.381095908064498</v>
      </c>
      <c r="F50" s="7" t="s">
        <v>73</v>
      </c>
      <c r="G50" s="1">
        <v>9</v>
      </c>
      <c r="H50" s="9">
        <f t="shared" si="21"/>
        <v>24.289460480967701</v>
      </c>
      <c r="I50" s="9">
        <f t="shared" si="22"/>
        <v>297.43946048096768</v>
      </c>
      <c r="J50" s="9">
        <f t="shared" si="23"/>
        <v>0.32019455637760841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0.219884205259083</v>
      </c>
      <c r="P50" s="9">
        <f t="shared" si="26"/>
        <v>7.0405725557375079E-2</v>
      </c>
      <c r="Q50" s="13">
        <f t="shared" si="27"/>
        <v>9.1527443224587602E-3</v>
      </c>
      <c r="R50" s="9">
        <f t="shared" si="28"/>
        <v>1.0021835416666666E-2</v>
      </c>
      <c r="S50" s="14">
        <f t="shared" si="29"/>
        <v>0.91328024677370212</v>
      </c>
      <c r="T50" s="2">
        <v>0.01</v>
      </c>
      <c r="U50" s="15">
        <f t="shared" si="30"/>
        <v>9.1328024677370216E-3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2.3932802467737022E-2</v>
      </c>
      <c r="AR50" s="9">
        <f t="shared" si="34"/>
        <v>7.7091041666666671</v>
      </c>
      <c r="AS50" s="1">
        <f t="shared" si="35"/>
        <v>0.13</v>
      </c>
      <c r="AT50" s="1">
        <f t="shared" si="36"/>
        <v>16.770753424657499</v>
      </c>
      <c r="AU50" s="1">
        <f t="shared" si="37"/>
        <v>2695.0585148597506</v>
      </c>
    </row>
    <row r="51" spans="1:78" x14ac:dyDescent="0.15">
      <c r="C51" s="7">
        <v>9</v>
      </c>
      <c r="D51" s="8">
        <v>19.909951920000001</v>
      </c>
      <c r="E51" s="10">
        <f t="shared" si="38"/>
        <v>24.289460480967701</v>
      </c>
      <c r="F51" s="7" t="s">
        <v>73</v>
      </c>
      <c r="G51" s="1">
        <v>10</v>
      </c>
      <c r="H51" s="9">
        <f t="shared" si="21"/>
        <v>19.909951920000001</v>
      </c>
      <c r="I51" s="9">
        <f t="shared" si="22"/>
        <v>293.05995192</v>
      </c>
      <c r="J51" s="9">
        <f t="shared" si="23"/>
        <v>0.19631670725420083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0.2265695213683746</v>
      </c>
      <c r="P51" s="9">
        <f t="shared" si="26"/>
        <v>4.4479382399199595E-2</v>
      </c>
      <c r="Q51" s="13">
        <f t="shared" si="27"/>
        <v>5.7823197118959477E-3</v>
      </c>
      <c r="R51" s="9">
        <f t="shared" si="28"/>
        <v>1.0021835416666666E-2</v>
      </c>
      <c r="S51" s="14">
        <f t="shared" si="29"/>
        <v>0.57697212850649549</v>
      </c>
      <c r="T51" s="2">
        <v>0.01</v>
      </c>
      <c r="U51" s="15">
        <f t="shared" si="30"/>
        <v>5.7697212850649554E-3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2.0569721285064957E-2</v>
      </c>
      <c r="AR51" s="9">
        <f t="shared" si="34"/>
        <v>7.7091041666666671</v>
      </c>
      <c r="AS51" s="1">
        <f t="shared" si="35"/>
        <v>0.13</v>
      </c>
      <c r="AT51" s="1">
        <f t="shared" si="36"/>
        <v>16.770753424657499</v>
      </c>
      <c r="AU51" s="1">
        <f t="shared" si="37"/>
        <v>2316.3439623227709</v>
      </c>
    </row>
    <row r="52" spans="1:78" x14ac:dyDescent="0.15">
      <c r="C52" s="7">
        <v>10</v>
      </c>
      <c r="D52" s="8">
        <v>15.2743756209677</v>
      </c>
      <c r="E52" s="10">
        <f t="shared" si="38"/>
        <v>19.909951920000001</v>
      </c>
      <c r="F52" s="7" t="s">
        <v>73</v>
      </c>
      <c r="G52" s="1">
        <v>11</v>
      </c>
      <c r="H52" s="9">
        <f t="shared" si="21"/>
        <v>15.2743756209677</v>
      </c>
      <c r="I52" s="9">
        <f t="shared" si="22"/>
        <v>288.42437562096768</v>
      </c>
      <c r="J52" s="9">
        <f t="shared" si="23"/>
        <v>0.11509314333622336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0.17298563202071626</v>
      </c>
      <c r="O52" s="9">
        <f t="shared" si="39"/>
        <v>8.6195548615125461E-2</v>
      </c>
      <c r="P52" s="9">
        <f t="shared" si="26"/>
        <v>9.9205166317050432E-3</v>
      </c>
      <c r="Q52" s="13">
        <f t="shared" si="27"/>
        <v>1.2896671621216557E-3</v>
      </c>
      <c r="R52" s="9">
        <f t="shared" si="28"/>
        <v>1.0021835416666666E-2</v>
      </c>
      <c r="S52" s="14">
        <f t="shared" si="29"/>
        <v>0.12868572556848157</v>
      </c>
      <c r="T52" s="2">
        <v>0.01</v>
      </c>
      <c r="U52" s="15">
        <f t="shared" si="30"/>
        <v>1.2868572556848157E-3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1.6086857255684817E-2</v>
      </c>
      <c r="AR52" s="9">
        <f t="shared" si="34"/>
        <v>7.7091041666666671</v>
      </c>
      <c r="AS52" s="1">
        <f t="shared" si="35"/>
        <v>0.13</v>
      </c>
      <c r="AT52" s="1">
        <f t="shared" si="36"/>
        <v>16.770753424657499</v>
      </c>
      <c r="AU52" s="1">
        <f t="shared" si="37"/>
        <v>1811.5313358187834</v>
      </c>
    </row>
    <row r="53" spans="1:78" x14ac:dyDescent="0.15">
      <c r="C53" s="7">
        <v>11</v>
      </c>
      <c r="D53" s="8">
        <v>12.086537530433301</v>
      </c>
      <c r="E53" s="10">
        <f t="shared" si="38"/>
        <v>15.2743756209677</v>
      </c>
      <c r="F53" s="7" t="s">
        <v>75</v>
      </c>
      <c r="G53" s="1">
        <v>12</v>
      </c>
      <c r="H53" s="9">
        <f t="shared" si="21"/>
        <v>12.086537530433301</v>
      </c>
      <c r="I53" s="9">
        <f t="shared" si="22"/>
        <v>285.23653753043328</v>
      </c>
      <c r="J53" s="9">
        <f t="shared" si="23"/>
        <v>7.8921373336115513E-2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0.15336607365008709</v>
      </c>
      <c r="P53" s="9">
        <f t="shared" si="26"/>
        <v>1.210386115563271E-2</v>
      </c>
      <c r="Q53" s="13">
        <f t="shared" si="27"/>
        <v>1.5735019502322524E-3</v>
      </c>
      <c r="R53" s="9">
        <f t="shared" si="28"/>
        <v>1.0021835416666666E-2</v>
      </c>
      <c r="S53" s="14">
        <f t="shared" si="29"/>
        <v>0.15700736290435013</v>
      </c>
      <c r="T53" s="2">
        <v>0.01</v>
      </c>
      <c r="U53" s="15">
        <f t="shared" si="30"/>
        <v>1.5700736290435013E-3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1.6370073629043504E-2</v>
      </c>
      <c r="AR53" s="9">
        <f t="shared" si="34"/>
        <v>7.7091041666666671</v>
      </c>
      <c r="AS53" s="1">
        <f t="shared" si="35"/>
        <v>0.13</v>
      </c>
      <c r="AT53" s="1">
        <f t="shared" si="36"/>
        <v>16.770753424657499</v>
      </c>
      <c r="AU53" s="1">
        <f t="shared" si="37"/>
        <v>1843.4241615585597</v>
      </c>
      <c r="AV53" s="1">
        <f>SUM(AU42:AU53)</f>
        <v>28106.684555493706</v>
      </c>
    </row>
    <row r="54" spans="1:78" x14ac:dyDescent="0.15">
      <c r="C54" s="7">
        <v>12</v>
      </c>
      <c r="D54" s="8">
        <v>5.49967107635484</v>
      </c>
      <c r="E54" s="10">
        <f t="shared" si="38"/>
        <v>12.086537530433301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5.7322154504516103</v>
      </c>
      <c r="E58" s="7"/>
      <c r="F58" s="7"/>
      <c r="G58" s="1">
        <v>1</v>
      </c>
      <c r="H58" s="9">
        <f t="shared" ref="H58:H69" si="40">E59</f>
        <v>5.7322154504516103</v>
      </c>
      <c r="I58" s="9">
        <f t="shared" ref="I58:I69" si="41">H58+273.15</f>
        <v>278.88221545045161</v>
      </c>
      <c r="J58" s="9">
        <f t="shared" ref="J58:J69" si="42">EXP(($C$16*(I58-$C$14))/($C$17*I58*$C$14))</f>
        <v>3.6258290858478169E-2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0.10017023628035474</v>
      </c>
      <c r="Q58" s="13">
        <f t="shared" ref="Q58:Q69" si="46">P58*$B$60</f>
        <v>2.9049368521302871E-2</v>
      </c>
      <c r="R58" s="9">
        <f t="shared" ref="R58:R69" si="47">L58*$B$60</f>
        <v>0.80117864999999977</v>
      </c>
      <c r="S58" s="14">
        <f t="shared" ref="S58:S69" si="48">Q58/R58</f>
        <v>3.6258290858478169E-2</v>
      </c>
      <c r="T58" s="2">
        <v>0.27</v>
      </c>
      <c r="U58" s="15">
        <f t="shared" ref="U58:U69" si="49">S58*T58</f>
        <v>9.7897385317891068E-3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0.22830214619672665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202.85404109589001</v>
      </c>
      <c r="AF58" s="1">
        <f t="shared" ref="AF58:AF69" si="54">AE58*10000*AC58*AB58</f>
        <v>4738722.3514120523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5.0942107393871003</v>
      </c>
      <c r="E59" s="10">
        <f t="shared" ref="E59:E70" si="55">D58</f>
        <v>5.7322154504516103</v>
      </c>
      <c r="F59" s="7" t="s">
        <v>73</v>
      </c>
      <c r="G59" s="1">
        <v>2</v>
      </c>
      <c r="H59" s="9">
        <f t="shared" si="40"/>
        <v>5.0942107393871003</v>
      </c>
      <c r="I59" s="9">
        <f t="shared" si="41"/>
        <v>278.24421073938709</v>
      </c>
      <c r="J59" s="9">
        <f t="shared" si="42"/>
        <v>3.3468754044276391E-2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5.4251997637196441</v>
      </c>
      <c r="P59" s="9">
        <f t="shared" si="45"/>
        <v>0.18157467653299916</v>
      </c>
      <c r="Q59" s="13">
        <f t="shared" si="46"/>
        <v>5.2656656194569752E-2</v>
      </c>
      <c r="R59" s="9">
        <f t="shared" si="47"/>
        <v>0.80117864999999977</v>
      </c>
      <c r="S59" s="14">
        <f t="shared" si="48"/>
        <v>6.5723988269744543E-2</v>
      </c>
      <c r="T59" s="2">
        <v>0.27</v>
      </c>
      <c r="U59" s="15">
        <f t="shared" si="49"/>
        <v>1.7745476832831029E-2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0.22984794614861909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202.85404109589001</v>
      </c>
      <c r="AF59" s="1">
        <f t="shared" si="54"/>
        <v>4770807.5372277489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9.2956357063214305</v>
      </c>
      <c r="E60" s="10">
        <f t="shared" si="55"/>
        <v>5.0942107393871003</v>
      </c>
      <c r="F60" s="7" t="s">
        <v>73</v>
      </c>
      <c r="G60" s="1">
        <v>3</v>
      </c>
      <c r="H60" s="9">
        <f t="shared" si="40"/>
        <v>9.2956357063214305</v>
      </c>
      <c r="I60" s="9">
        <f t="shared" si="41"/>
        <v>282.44563570632141</v>
      </c>
      <c r="J60" s="9">
        <f t="shared" si="42"/>
        <v>5.6325592649575582E-2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8.0063100871866446</v>
      </c>
      <c r="P60" s="9">
        <f t="shared" si="45"/>
        <v>0.4509601605970629</v>
      </c>
      <c r="Q60" s="13">
        <f t="shared" si="46"/>
        <v>0.13077844657314824</v>
      </c>
      <c r="R60" s="9">
        <f t="shared" si="47"/>
        <v>0.80117864999999977</v>
      </c>
      <c r="S60" s="14">
        <f t="shared" si="48"/>
        <v>0.16323256563707517</v>
      </c>
      <c r="T60" s="2">
        <v>0.27</v>
      </c>
      <c r="U60" s="15">
        <f t="shared" si="49"/>
        <v>4.4072792722010298E-2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0.23496334362588661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202.85404109589001</v>
      </c>
      <c r="AF60" s="1">
        <f t="shared" si="54"/>
        <v>4876984.5870965514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14.290997503258099</v>
      </c>
      <c r="E61" s="10">
        <f t="shared" si="55"/>
        <v>9.2956357063214305</v>
      </c>
      <c r="F61" s="7" t="s">
        <v>73</v>
      </c>
      <c r="G61" s="1">
        <v>4</v>
      </c>
      <c r="H61" s="9">
        <f t="shared" si="40"/>
        <v>14.290997503258099</v>
      </c>
      <c r="I61" s="9">
        <f t="shared" si="41"/>
        <v>287.44099750325807</v>
      </c>
      <c r="J61" s="9">
        <f t="shared" si="42"/>
        <v>0.10253956772530562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10.318034926589581</v>
      </c>
      <c r="P61" s="9">
        <f t="shared" si="45"/>
        <v>1.0580068411471011</v>
      </c>
      <c r="Q61" s="13">
        <f t="shared" si="46"/>
        <v>0.3068219839326593</v>
      </c>
      <c r="R61" s="9">
        <f t="shared" si="47"/>
        <v>0.80117864999999977</v>
      </c>
      <c r="S61" s="14">
        <f t="shared" si="48"/>
        <v>0.38296325536465481</v>
      </c>
      <c r="T61" s="2">
        <v>0.27</v>
      </c>
      <c r="U61" s="15">
        <f t="shared" si="49"/>
        <v>0.10340007894845681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0.24649063533968518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202.85404109589001</v>
      </c>
      <c r="AF61" s="1">
        <f t="shared" si="54"/>
        <v>5116249.2449432388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15.7205065249667</v>
      </c>
      <c r="E62" s="10">
        <f t="shared" si="55"/>
        <v>14.290997503258099</v>
      </c>
      <c r="F62" s="7" t="s">
        <v>73</v>
      </c>
      <c r="G62" s="1">
        <v>5</v>
      </c>
      <c r="H62" s="9">
        <f t="shared" si="40"/>
        <v>15.7205065249667</v>
      </c>
      <c r="I62" s="9">
        <f t="shared" si="41"/>
        <v>288.87050652496669</v>
      </c>
      <c r="J62" s="9">
        <f t="shared" si="42"/>
        <v>0.1212528902857464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8.7970266811703564</v>
      </c>
      <c r="O62" s="9">
        <f t="shared" si="56"/>
        <v>3.2256864042721229</v>
      </c>
      <c r="P62" s="9">
        <f t="shared" si="45"/>
        <v>0.39112379967343153</v>
      </c>
      <c r="Q62" s="13">
        <f t="shared" si="46"/>
        <v>0.11342590190529514</v>
      </c>
      <c r="R62" s="9">
        <f t="shared" si="47"/>
        <v>0.80117864999999977</v>
      </c>
      <c r="S62" s="14">
        <f t="shared" si="48"/>
        <v>0.14157379493986164</v>
      </c>
      <c r="T62" s="2">
        <v>0.27</v>
      </c>
      <c r="U62" s="15">
        <f t="shared" si="49"/>
        <v>3.8224924633762647E-2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0.23382710285634009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202.85404109589001</v>
      </c>
      <c r="AF62" s="1">
        <f t="shared" si="54"/>
        <v>4853400.360575106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19.677801059032301</v>
      </c>
      <c r="E63" s="10">
        <f t="shared" si="55"/>
        <v>15.7205065249667</v>
      </c>
      <c r="F63" s="7" t="s">
        <v>75</v>
      </c>
      <c r="G63" s="1">
        <v>6</v>
      </c>
      <c r="H63" s="9">
        <f t="shared" si="40"/>
        <v>19.677801059032301</v>
      </c>
      <c r="I63" s="9">
        <f t="shared" si="41"/>
        <v>292.82780105903225</v>
      </c>
      <c r="J63" s="9">
        <f t="shared" si="42"/>
        <v>0.19121321546317557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5.5972476045986905</v>
      </c>
      <c r="P63" s="9">
        <f t="shared" si="45"/>
        <v>1.0702677122188728</v>
      </c>
      <c r="Q63" s="13">
        <f t="shared" si="46"/>
        <v>0.31037763654347311</v>
      </c>
      <c r="R63" s="9">
        <f t="shared" si="47"/>
        <v>0.80117864999999977</v>
      </c>
      <c r="S63" s="14">
        <f t="shared" si="48"/>
        <v>0.38740128252727801</v>
      </c>
      <c r="T63" s="2">
        <v>0.27</v>
      </c>
      <c r="U63" s="15">
        <f t="shared" si="49"/>
        <v>0.10459834628236507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0.24672345868266354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202.85404109589001</v>
      </c>
      <c r="AF63" s="1">
        <f t="shared" si="54"/>
        <v>5121081.8108988451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23.094030692333298</v>
      </c>
      <c r="E64" s="10">
        <f t="shared" si="55"/>
        <v>19.677801059032301</v>
      </c>
      <c r="F64" s="7" t="s">
        <v>73</v>
      </c>
      <c r="G64" s="1">
        <v>7</v>
      </c>
      <c r="H64" s="9">
        <f t="shared" si="40"/>
        <v>23.094030692333298</v>
      </c>
      <c r="I64" s="9">
        <f t="shared" si="41"/>
        <v>296.2440306923333</v>
      </c>
      <c r="J64" s="9">
        <f t="shared" si="42"/>
        <v>0.28057251103440867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7.2896648923798173</v>
      </c>
      <c r="P64" s="9">
        <f t="shared" si="45"/>
        <v>2.0452795834543775</v>
      </c>
      <c r="Q64" s="13">
        <f t="shared" si="46"/>
        <v>0.59313107920176944</v>
      </c>
      <c r="R64" s="9">
        <f t="shared" si="47"/>
        <v>0.80117864999999977</v>
      </c>
      <c r="S64" s="14">
        <f t="shared" si="48"/>
        <v>0.74032312169298276</v>
      </c>
      <c r="T64" s="2">
        <v>0.27</v>
      </c>
      <c r="U64" s="15">
        <f t="shared" si="49"/>
        <v>0.19988724285710535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0.32923809128713555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202.85404109589001</v>
      </c>
      <c r="AF64" s="1">
        <f t="shared" si="54"/>
        <v>6833785.5254948111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25.381095908064498</v>
      </c>
      <c r="E65" s="10">
        <f t="shared" si="55"/>
        <v>23.094030692333298</v>
      </c>
      <c r="F65" s="7" t="s">
        <v>73</v>
      </c>
      <c r="G65" s="1">
        <v>8</v>
      </c>
      <c r="H65" s="9">
        <f t="shared" si="40"/>
        <v>25.381095908064498</v>
      </c>
      <c r="I65" s="9">
        <f t="shared" si="41"/>
        <v>298.53109590806446</v>
      </c>
      <c r="J65" s="9">
        <f t="shared" si="42"/>
        <v>0.3609111667043623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8.0070703089254387</v>
      </c>
      <c r="P65" s="9">
        <f t="shared" si="45"/>
        <v>2.8898410870781386</v>
      </c>
      <c r="Q65" s="13">
        <f t="shared" si="46"/>
        <v>0.83805391525266015</v>
      </c>
      <c r="R65" s="9">
        <f t="shared" si="47"/>
        <v>0.80117864999999977</v>
      </c>
      <c r="S65" s="14">
        <f t="shared" si="48"/>
        <v>1.0460262704861898</v>
      </c>
      <c r="T65" s="2">
        <v>0.27</v>
      </c>
      <c r="U65" s="15">
        <f t="shared" si="49"/>
        <v>0.28242709303127128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0.34527558417597598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202.85404109589001</v>
      </c>
      <c r="AF65" s="1">
        <f t="shared" si="54"/>
        <v>7166665.5587270595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24.289460480967701</v>
      </c>
      <c r="E66" s="10">
        <f t="shared" si="55"/>
        <v>25.381095908064498</v>
      </c>
      <c r="F66" s="7" t="s">
        <v>73</v>
      </c>
      <c r="G66" s="1">
        <v>9</v>
      </c>
      <c r="H66" s="9">
        <f t="shared" si="40"/>
        <v>24.289460480967701</v>
      </c>
      <c r="I66" s="9">
        <f t="shared" si="41"/>
        <v>297.43946048096768</v>
      </c>
      <c r="J66" s="9">
        <f t="shared" si="42"/>
        <v>0.32019455637760841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7.8799142218472991</v>
      </c>
      <c r="P66" s="9">
        <f t="shared" si="45"/>
        <v>2.5231056385580031</v>
      </c>
      <c r="Q66" s="13">
        <f t="shared" si="46"/>
        <v>0.73170063518182082</v>
      </c>
      <c r="R66" s="9">
        <f t="shared" si="47"/>
        <v>0.80117864999999977</v>
      </c>
      <c r="S66" s="14">
        <f t="shared" si="48"/>
        <v>0.91328024677370157</v>
      </c>
      <c r="T66" s="2">
        <v>0.27</v>
      </c>
      <c r="U66" s="15">
        <f t="shared" si="49"/>
        <v>0.24658566662889944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0.27431159502599517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202.85404109589001</v>
      </c>
      <c r="AF66" s="1">
        <f t="shared" si="54"/>
        <v>5693711.1991977058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19.909951920000001</v>
      </c>
      <c r="E67" s="10">
        <f t="shared" si="55"/>
        <v>24.289460480967701</v>
      </c>
      <c r="F67" s="7" t="s">
        <v>73</v>
      </c>
      <c r="G67" s="1">
        <v>10</v>
      </c>
      <c r="H67" s="9">
        <f t="shared" si="40"/>
        <v>19.909951920000001</v>
      </c>
      <c r="I67" s="9">
        <f t="shared" si="41"/>
        <v>293.05995192</v>
      </c>
      <c r="J67" s="9">
        <f t="shared" si="42"/>
        <v>0.19631670725420083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8.1194935832892945</v>
      </c>
      <c r="P67" s="9">
        <f t="shared" si="45"/>
        <v>1.5939922448429666</v>
      </c>
      <c r="Q67" s="13">
        <f t="shared" si="46"/>
        <v>0.46225775100446032</v>
      </c>
      <c r="R67" s="9">
        <f t="shared" si="47"/>
        <v>0.80117864999999977</v>
      </c>
      <c r="S67" s="14">
        <f t="shared" si="48"/>
        <v>0.57697212850649537</v>
      </c>
      <c r="T67" s="2">
        <v>0.27</v>
      </c>
      <c r="U67" s="15">
        <f t="shared" si="49"/>
        <v>0.15578247469675377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0.25666853483357926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202.85404109589001</v>
      </c>
      <c r="AF67" s="1">
        <f t="shared" si="54"/>
        <v>5327505.4272683123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15.2743756209677</v>
      </c>
      <c r="E68" s="10">
        <f t="shared" si="55"/>
        <v>19.909951920000001</v>
      </c>
      <c r="F68" s="7" t="s">
        <v>73</v>
      </c>
      <c r="G68" s="1">
        <v>11</v>
      </c>
      <c r="H68" s="9">
        <f t="shared" si="40"/>
        <v>15.2743756209677</v>
      </c>
      <c r="I68" s="9">
        <f t="shared" si="41"/>
        <v>288.42437562096768</v>
      </c>
      <c r="J68" s="9">
        <f t="shared" si="42"/>
        <v>0.11509314333622336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6.1992262715240125</v>
      </c>
      <c r="O68" s="9">
        <f t="shared" si="56"/>
        <v>3.0889600669223141</v>
      </c>
      <c r="P68" s="9">
        <f t="shared" si="45"/>
        <v>0.35551812374216002</v>
      </c>
      <c r="Q68" s="13">
        <f t="shared" si="46"/>
        <v>0.10310025588522639</v>
      </c>
      <c r="R68" s="9">
        <f t="shared" si="47"/>
        <v>0.80117864999999977</v>
      </c>
      <c r="S68" s="14">
        <f t="shared" si="48"/>
        <v>0.12868572556848143</v>
      </c>
      <c r="T68" s="2">
        <v>0.27</v>
      </c>
      <c r="U68" s="15">
        <f t="shared" si="49"/>
        <v>3.4745145903489989E-2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0.23315098184904812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202.85404109589001</v>
      </c>
      <c r="AF68" s="1">
        <f t="shared" si="54"/>
        <v>4839366.5471270587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12.086537530433301</v>
      </c>
      <c r="E69" s="10">
        <f t="shared" si="55"/>
        <v>15.2743756209677</v>
      </c>
      <c r="F69" s="7" t="s">
        <v>75</v>
      </c>
      <c r="G69" s="1">
        <v>12</v>
      </c>
      <c r="H69" s="9">
        <f t="shared" si="40"/>
        <v>12.086537530433301</v>
      </c>
      <c r="I69" s="9">
        <f t="shared" si="41"/>
        <v>285.23653753043328</v>
      </c>
      <c r="J69" s="9">
        <f t="shared" si="42"/>
        <v>7.8921373336115513E-2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5.4961269431801538</v>
      </c>
      <c r="P69" s="9">
        <f t="shared" si="45"/>
        <v>0.43376188638540425</v>
      </c>
      <c r="Q69" s="13">
        <f t="shared" si="46"/>
        <v>0.12579094705176722</v>
      </c>
      <c r="R69" s="9">
        <f t="shared" si="47"/>
        <v>0.80117864999999977</v>
      </c>
      <c r="S69" s="14">
        <f t="shared" si="48"/>
        <v>0.15700736290435005</v>
      </c>
      <c r="T69" s="2">
        <v>0.27</v>
      </c>
      <c r="U69" s="15">
        <f t="shared" si="49"/>
        <v>4.2391987984174519E-2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0.23463676326532512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202.85404109589001</v>
      </c>
      <c r="AF69" s="1">
        <f t="shared" si="54"/>
        <v>4870205.9663962824</v>
      </c>
      <c r="AG69" s="1">
        <f>SUM(AF58:AF69)</f>
        <v>64208486.116364777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5.49967107635484</v>
      </c>
      <c r="E70" s="10">
        <f t="shared" si="55"/>
        <v>12.086537530433301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5.7322154504516103</v>
      </c>
      <c r="E74" s="7"/>
      <c r="F74" s="7"/>
      <c r="G74" s="1">
        <v>1</v>
      </c>
      <c r="H74" s="9">
        <f t="shared" ref="H74:H85" si="57">E75</f>
        <v>5.7322154504516103</v>
      </c>
      <c r="I74" s="9">
        <f t="shared" ref="I74:I85" si="58">H74+273.15</f>
        <v>278.88221545045161</v>
      </c>
      <c r="J74" s="9">
        <f t="shared" ref="J74:J85" si="59">EXP(($C$16*(I74-$C$14))/($C$17*I74*$C$14))</f>
        <v>3.6258290858478169E-2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1.8898546361255993E-2</v>
      </c>
      <c r="Q74" s="13">
        <f t="shared" ref="Q74:Q85" si="63">P74*$B$76</f>
        <v>5.6695639083767973E-3</v>
      </c>
      <c r="R74" s="9">
        <f t="shared" ref="R74:R85" si="64">L74*$B$76</f>
        <v>0.156366</v>
      </c>
      <c r="S74" s="14">
        <f t="shared" ref="S74:S85" si="65">Q74/R74</f>
        <v>3.6258290858478169E-2</v>
      </c>
      <c r="T74" s="2">
        <v>0.01</v>
      </c>
      <c r="U74" s="15">
        <f t="shared" ref="U74:U85" si="66">S74*T74</f>
        <v>3.625829085847817E-4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5.8525829085847815E-3</v>
      </c>
      <c r="AU74" s="9">
        <f t="shared" ref="AU74:AU85" si="70">$B$74/12</f>
        <v>52.122000000000007</v>
      </c>
      <c r="AV74" s="1">
        <f t="shared" ref="AV74:AV85" si="71">$B$76</f>
        <v>0.3</v>
      </c>
      <c r="AW74" s="1">
        <f t="shared" ref="AW74:AW85" si="72">$E$8</f>
        <v>11.5371330451301</v>
      </c>
      <c r="AX74" s="1">
        <f t="shared" ref="AX74:AX85" si="73">AW74*10000*AV74*0.67*AU74*AT74</f>
        <v>7073.9600841123975</v>
      </c>
    </row>
    <row r="75" spans="1:78" x14ac:dyDescent="0.15">
      <c r="A75" s="1" t="s">
        <v>74</v>
      </c>
      <c r="B75" s="1">
        <v>1</v>
      </c>
      <c r="C75" s="7">
        <v>1</v>
      </c>
      <c r="D75" s="8">
        <v>5.0942107393871003</v>
      </c>
      <c r="E75" s="10">
        <f t="shared" ref="E75:E86" si="74">D74</f>
        <v>5.7322154504516103</v>
      </c>
      <c r="F75" s="7" t="s">
        <v>73</v>
      </c>
      <c r="G75" s="1">
        <v>2</v>
      </c>
      <c r="H75" s="9">
        <f t="shared" si="57"/>
        <v>5.0942107393871003</v>
      </c>
      <c r="I75" s="9">
        <f t="shared" si="58"/>
        <v>278.24421073938709</v>
      </c>
      <c r="J75" s="9">
        <f t="shared" si="59"/>
        <v>3.3468754044276391E-2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1.0235414536387439</v>
      </c>
      <c r="P75" s="9">
        <f t="shared" si="62"/>
        <v>3.4256657165956245E-2</v>
      </c>
      <c r="Q75" s="13">
        <f t="shared" si="63"/>
        <v>1.0276997149786873E-2</v>
      </c>
      <c r="R75" s="9">
        <f t="shared" si="64"/>
        <v>0.156366</v>
      </c>
      <c r="S75" s="14">
        <f t="shared" si="65"/>
        <v>6.5723988269744529E-2</v>
      </c>
      <c r="T75" s="2">
        <v>0.01</v>
      </c>
      <c r="U75" s="15">
        <f t="shared" si="66"/>
        <v>6.572398826974453E-4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6.1472398826974452E-3</v>
      </c>
      <c r="AU75" s="9">
        <f t="shared" si="70"/>
        <v>52.122000000000007</v>
      </c>
      <c r="AV75" s="1">
        <f t="shared" si="71"/>
        <v>0.3</v>
      </c>
      <c r="AW75" s="1">
        <f t="shared" si="72"/>
        <v>11.5371330451301</v>
      </c>
      <c r="AX75" s="1">
        <f t="shared" si="73"/>
        <v>7430.1091051405083</v>
      </c>
    </row>
    <row r="76" spans="1:78" x14ac:dyDescent="0.15">
      <c r="A76" s="1" t="s">
        <v>37</v>
      </c>
      <c r="B76" s="1">
        <f>H8</f>
        <v>0.3</v>
      </c>
      <c r="C76" s="7">
        <v>2</v>
      </c>
      <c r="D76" s="8">
        <v>9.2956357063214305</v>
      </c>
      <c r="E76" s="10">
        <f t="shared" si="74"/>
        <v>5.0942107393871003</v>
      </c>
      <c r="F76" s="7" t="s">
        <v>73</v>
      </c>
      <c r="G76" s="1">
        <v>3</v>
      </c>
      <c r="H76" s="9">
        <f t="shared" si="57"/>
        <v>9.2956357063214305</v>
      </c>
      <c r="I76" s="9">
        <f t="shared" si="58"/>
        <v>282.44563570632141</v>
      </c>
      <c r="J76" s="9">
        <f t="shared" si="59"/>
        <v>5.6325592649575582E-2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1.5105047964727878</v>
      </c>
      <c r="P76" s="9">
        <f t="shared" si="62"/>
        <v>8.508007786135631E-2</v>
      </c>
      <c r="Q76" s="13">
        <f t="shared" si="63"/>
        <v>2.5524023358406891E-2</v>
      </c>
      <c r="R76" s="9">
        <f t="shared" si="64"/>
        <v>0.156366</v>
      </c>
      <c r="S76" s="14">
        <f t="shared" si="65"/>
        <v>0.16323256563707514</v>
      </c>
      <c r="T76" s="2">
        <v>0.01</v>
      </c>
      <c r="U76" s="15">
        <f t="shared" si="66"/>
        <v>1.6323256563707514E-3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7.1223256563707517E-3</v>
      </c>
      <c r="AU76" s="9">
        <f t="shared" si="70"/>
        <v>52.122000000000007</v>
      </c>
      <c r="AV76" s="1">
        <f t="shared" si="71"/>
        <v>0.3</v>
      </c>
      <c r="AW76" s="1">
        <f t="shared" si="72"/>
        <v>11.5371330451301</v>
      </c>
      <c r="AX76" s="1">
        <f t="shared" si="73"/>
        <v>8608.6858035471214</v>
      </c>
    </row>
    <row r="77" spans="1:78" x14ac:dyDescent="0.15">
      <c r="C77" s="7">
        <v>3</v>
      </c>
      <c r="D77" s="8">
        <v>14.290997503258099</v>
      </c>
      <c r="E77" s="10">
        <f t="shared" si="74"/>
        <v>9.2956357063214305</v>
      </c>
      <c r="F77" s="7" t="s">
        <v>73</v>
      </c>
      <c r="G77" s="1">
        <v>4</v>
      </c>
      <c r="H77" s="9">
        <f t="shared" si="57"/>
        <v>14.290997503258099</v>
      </c>
      <c r="I77" s="9">
        <f t="shared" si="58"/>
        <v>287.44099750325807</v>
      </c>
      <c r="J77" s="9">
        <f t="shared" si="59"/>
        <v>0.10253956772530562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1.9466447186114315</v>
      </c>
      <c r="P77" s="9">
        <f t="shared" si="62"/>
        <v>0.19960810796116538</v>
      </c>
      <c r="Q77" s="13">
        <f t="shared" si="63"/>
        <v>5.9882432388349609E-2</v>
      </c>
      <c r="R77" s="9">
        <f t="shared" si="64"/>
        <v>0.156366</v>
      </c>
      <c r="S77" s="14">
        <f t="shared" si="65"/>
        <v>0.38296325536465475</v>
      </c>
      <c r="T77" s="2">
        <v>0.01</v>
      </c>
      <c r="U77" s="15">
        <f t="shared" si="66"/>
        <v>3.8296325536465478E-3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9.3196325536465466E-3</v>
      </c>
      <c r="AU77" s="9">
        <f t="shared" si="70"/>
        <v>52.122000000000007</v>
      </c>
      <c r="AV77" s="1">
        <f t="shared" si="71"/>
        <v>0.3</v>
      </c>
      <c r="AW77" s="1">
        <f t="shared" si="72"/>
        <v>11.5371330451301</v>
      </c>
      <c r="AX77" s="1">
        <f t="shared" si="73"/>
        <v>11264.549296070025</v>
      </c>
    </row>
    <row r="78" spans="1:78" x14ac:dyDescent="0.15">
      <c r="C78" s="7">
        <v>4</v>
      </c>
      <c r="D78" s="8">
        <v>15.7205065249667</v>
      </c>
      <c r="E78" s="10">
        <f t="shared" si="74"/>
        <v>14.290997503258099</v>
      </c>
      <c r="F78" s="7" t="s">
        <v>73</v>
      </c>
      <c r="G78" s="1">
        <v>5</v>
      </c>
      <c r="H78" s="9">
        <f t="shared" si="57"/>
        <v>15.7205065249667</v>
      </c>
      <c r="I78" s="9">
        <f t="shared" si="58"/>
        <v>288.87050652496669</v>
      </c>
      <c r="J78" s="9">
        <f t="shared" si="59"/>
        <v>0.1212528902857464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1.659684780117753</v>
      </c>
      <c r="O78" s="9">
        <f t="shared" si="75"/>
        <v>0.60857183053251296</v>
      </c>
      <c r="P78" s="9">
        <f t="shared" si="62"/>
        <v>7.379109339855465E-2</v>
      </c>
      <c r="Q78" s="13">
        <f t="shared" si="63"/>
        <v>2.2137328019566395E-2</v>
      </c>
      <c r="R78" s="9">
        <f t="shared" si="64"/>
        <v>0.156366</v>
      </c>
      <c r="S78" s="14">
        <f t="shared" si="65"/>
        <v>0.14157379493986158</v>
      </c>
      <c r="T78" s="2">
        <v>0.01</v>
      </c>
      <c r="U78" s="15">
        <f t="shared" si="66"/>
        <v>1.4157379493986157E-3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6.9057379493986156E-3</v>
      </c>
      <c r="AU78" s="9">
        <f t="shared" si="70"/>
        <v>52.122000000000007</v>
      </c>
      <c r="AV78" s="1">
        <f t="shared" si="71"/>
        <v>0.3</v>
      </c>
      <c r="AW78" s="1">
        <f t="shared" si="72"/>
        <v>11.5371330451301</v>
      </c>
      <c r="AX78" s="1">
        <f t="shared" si="73"/>
        <v>8346.8983470067051</v>
      </c>
    </row>
    <row r="79" spans="1:78" x14ac:dyDescent="0.15">
      <c r="C79" s="7">
        <v>5</v>
      </c>
      <c r="D79" s="8">
        <v>19.677801059032301</v>
      </c>
      <c r="E79" s="10">
        <f t="shared" si="74"/>
        <v>15.7205065249667</v>
      </c>
      <c r="F79" s="7" t="s">
        <v>75</v>
      </c>
      <c r="G79" s="1">
        <v>6</v>
      </c>
      <c r="H79" s="9">
        <f t="shared" si="57"/>
        <v>19.677801059032301</v>
      </c>
      <c r="I79" s="9">
        <f t="shared" si="58"/>
        <v>292.82780105903225</v>
      </c>
      <c r="J79" s="9">
        <f t="shared" si="59"/>
        <v>0.19121321546317557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1.0560007371339584</v>
      </c>
      <c r="P79" s="9">
        <f t="shared" si="62"/>
        <v>0.20192129647886781</v>
      </c>
      <c r="Q79" s="13">
        <f t="shared" si="63"/>
        <v>6.0576388943660339E-2</v>
      </c>
      <c r="R79" s="9">
        <f t="shared" si="64"/>
        <v>0.156366</v>
      </c>
      <c r="S79" s="14">
        <f t="shared" si="65"/>
        <v>0.3874012825272779</v>
      </c>
      <c r="T79" s="2">
        <v>0.01</v>
      </c>
      <c r="U79" s="15">
        <f t="shared" si="66"/>
        <v>3.874012825272779E-3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9.3640128252727786E-3</v>
      </c>
      <c r="AU79" s="9">
        <f t="shared" si="70"/>
        <v>52.122000000000007</v>
      </c>
      <c r="AV79" s="1">
        <f t="shared" si="71"/>
        <v>0.3</v>
      </c>
      <c r="AW79" s="1">
        <f t="shared" si="72"/>
        <v>11.5371330451301</v>
      </c>
      <c r="AX79" s="1">
        <f t="shared" si="73"/>
        <v>11318.191299081298</v>
      </c>
    </row>
    <row r="80" spans="1:78" x14ac:dyDescent="0.15">
      <c r="C80" s="7">
        <v>6</v>
      </c>
      <c r="D80" s="8">
        <v>23.094030692333298</v>
      </c>
      <c r="E80" s="10">
        <f t="shared" si="74"/>
        <v>19.677801059032301</v>
      </c>
      <c r="F80" s="7" t="s">
        <v>73</v>
      </c>
      <c r="G80" s="1">
        <v>7</v>
      </c>
      <c r="H80" s="9">
        <f t="shared" si="57"/>
        <v>23.094030692333298</v>
      </c>
      <c r="I80" s="9">
        <f t="shared" si="58"/>
        <v>296.2440306923333</v>
      </c>
      <c r="J80" s="9">
        <f t="shared" si="59"/>
        <v>0.28057251103440867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1.3752994406550907</v>
      </c>
      <c r="P80" s="9">
        <f t="shared" si="62"/>
        <v>0.38587121748881648</v>
      </c>
      <c r="Q80" s="13">
        <f t="shared" si="63"/>
        <v>0.11576136524664493</v>
      </c>
      <c r="R80" s="9">
        <f t="shared" si="64"/>
        <v>0.156366</v>
      </c>
      <c r="S80" s="14">
        <f t="shared" si="65"/>
        <v>0.74032312169298264</v>
      </c>
      <c r="T80" s="2">
        <v>0.01</v>
      </c>
      <c r="U80" s="15">
        <f t="shared" si="66"/>
        <v>7.4032312169298262E-3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1.7353231216929825E-2</v>
      </c>
      <c r="AU80" s="9">
        <f t="shared" si="70"/>
        <v>52.122000000000007</v>
      </c>
      <c r="AV80" s="1">
        <f t="shared" si="71"/>
        <v>0.3</v>
      </c>
      <c r="AW80" s="1">
        <f t="shared" si="72"/>
        <v>11.5371330451301</v>
      </c>
      <c r="AX80" s="1">
        <f t="shared" si="73"/>
        <v>20974.681926995298</v>
      </c>
    </row>
    <row r="81" spans="1:53" x14ac:dyDescent="0.15">
      <c r="C81" s="7">
        <v>7</v>
      </c>
      <c r="D81" s="8">
        <v>25.381095908064498</v>
      </c>
      <c r="E81" s="10">
        <f t="shared" si="74"/>
        <v>23.094030692333298</v>
      </c>
      <c r="F81" s="7" t="s">
        <v>73</v>
      </c>
      <c r="G81" s="1">
        <v>8</v>
      </c>
      <c r="H81" s="9">
        <f t="shared" si="57"/>
        <v>25.381095908064498</v>
      </c>
      <c r="I81" s="9">
        <f t="shared" si="58"/>
        <v>298.53109590806446</v>
      </c>
      <c r="J81" s="9">
        <f t="shared" si="59"/>
        <v>0.3609111667043623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1.5106482231662741</v>
      </c>
      <c r="P81" s="9">
        <f t="shared" si="62"/>
        <v>0.54520981270281188</v>
      </c>
      <c r="Q81" s="13">
        <f t="shared" si="63"/>
        <v>0.16356294381084355</v>
      </c>
      <c r="R81" s="9">
        <f t="shared" si="64"/>
        <v>0.156366</v>
      </c>
      <c r="S81" s="14">
        <f t="shared" si="65"/>
        <v>1.0460262704861898</v>
      </c>
      <c r="T81" s="2">
        <v>0.01</v>
      </c>
      <c r="U81" s="15">
        <f t="shared" si="66"/>
        <v>1.0460262704861898E-2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2.0410262704861896E-2</v>
      </c>
      <c r="AU81" s="9">
        <f t="shared" si="70"/>
        <v>52.122000000000007</v>
      </c>
      <c r="AV81" s="1">
        <f t="shared" si="71"/>
        <v>0.3</v>
      </c>
      <c r="AW81" s="1">
        <f t="shared" si="72"/>
        <v>11.5371330451301</v>
      </c>
      <c r="AX81" s="1">
        <f t="shared" si="73"/>
        <v>24669.686177133368</v>
      </c>
    </row>
    <row r="82" spans="1:53" x14ac:dyDescent="0.15">
      <c r="C82" s="7">
        <v>8</v>
      </c>
      <c r="D82" s="8">
        <v>24.289460480967701</v>
      </c>
      <c r="E82" s="10">
        <f t="shared" si="74"/>
        <v>25.381095908064498</v>
      </c>
      <c r="F82" s="7" t="s">
        <v>73</v>
      </c>
      <c r="G82" s="1">
        <v>9</v>
      </c>
      <c r="H82" s="9">
        <f t="shared" si="57"/>
        <v>24.289460480967701</v>
      </c>
      <c r="I82" s="9">
        <f t="shared" si="58"/>
        <v>297.43946048096768</v>
      </c>
      <c r="J82" s="9">
        <f t="shared" si="59"/>
        <v>0.32019455637760841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1.4866584104634621</v>
      </c>
      <c r="P82" s="9">
        <f t="shared" si="62"/>
        <v>0.47601993022338873</v>
      </c>
      <c r="Q82" s="13">
        <f t="shared" si="63"/>
        <v>0.14280597906701661</v>
      </c>
      <c r="R82" s="9">
        <f t="shared" si="64"/>
        <v>0.156366</v>
      </c>
      <c r="S82" s="14">
        <f t="shared" si="65"/>
        <v>0.91328024677370145</v>
      </c>
      <c r="T82" s="2">
        <v>0.01</v>
      </c>
      <c r="U82" s="15">
        <f t="shared" si="66"/>
        <v>9.1328024677370147E-3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1.4622802467737017E-2</v>
      </c>
      <c r="AU82" s="9">
        <f t="shared" si="70"/>
        <v>52.122000000000007</v>
      </c>
      <c r="AV82" s="1">
        <f t="shared" si="71"/>
        <v>0.3</v>
      </c>
      <c r="AW82" s="1">
        <f t="shared" si="72"/>
        <v>11.5371330451301</v>
      </c>
      <c r="AX82" s="1">
        <f t="shared" si="73"/>
        <v>17674.439233129138</v>
      </c>
    </row>
    <row r="83" spans="1:53" x14ac:dyDescent="0.15">
      <c r="C83" s="7">
        <v>9</v>
      </c>
      <c r="D83" s="8">
        <v>19.909951920000001</v>
      </c>
      <c r="E83" s="10">
        <f t="shared" si="74"/>
        <v>24.289460480967701</v>
      </c>
      <c r="F83" s="7" t="s">
        <v>73</v>
      </c>
      <c r="G83" s="1">
        <v>10</v>
      </c>
      <c r="H83" s="9">
        <f t="shared" si="57"/>
        <v>19.909951920000001</v>
      </c>
      <c r="I83" s="9">
        <f t="shared" si="58"/>
        <v>293.05995192</v>
      </c>
      <c r="J83" s="9">
        <f t="shared" si="59"/>
        <v>0.19631670725420083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1.5318584802400734</v>
      </c>
      <c r="P83" s="9">
        <f t="shared" si="62"/>
        <v>0.30072941282015547</v>
      </c>
      <c r="Q83" s="13">
        <f t="shared" si="63"/>
        <v>9.0218823846046639E-2</v>
      </c>
      <c r="R83" s="9">
        <f t="shared" si="64"/>
        <v>0.156366</v>
      </c>
      <c r="S83" s="14">
        <f t="shared" si="65"/>
        <v>0.57697212850649526</v>
      </c>
      <c r="T83" s="2">
        <v>0.01</v>
      </c>
      <c r="U83" s="15">
        <f t="shared" si="66"/>
        <v>5.7697212850649528E-3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1.1259721285064955E-2</v>
      </c>
      <c r="AU83" s="9">
        <f t="shared" si="70"/>
        <v>52.122000000000007</v>
      </c>
      <c r="AV83" s="1">
        <f t="shared" si="71"/>
        <v>0.3</v>
      </c>
      <c r="AW83" s="1">
        <f t="shared" si="72"/>
        <v>11.5371330451301</v>
      </c>
      <c r="AX83" s="1">
        <f t="shared" si="73"/>
        <v>13609.515691259241</v>
      </c>
    </row>
    <row r="84" spans="1:53" x14ac:dyDescent="0.15">
      <c r="C84" s="7">
        <v>10</v>
      </c>
      <c r="D84" s="8">
        <v>15.2743756209677</v>
      </c>
      <c r="E84" s="10">
        <f t="shared" si="74"/>
        <v>19.909951920000001</v>
      </c>
      <c r="F84" s="7" t="s">
        <v>73</v>
      </c>
      <c r="G84" s="1">
        <v>11</v>
      </c>
      <c r="H84" s="9">
        <f t="shared" si="57"/>
        <v>15.2743756209677</v>
      </c>
      <c r="I84" s="9">
        <f t="shared" si="58"/>
        <v>288.42437562096768</v>
      </c>
      <c r="J84" s="9">
        <f t="shared" si="59"/>
        <v>0.11509314333622336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1.169572614048922</v>
      </c>
      <c r="O84" s="9">
        <f t="shared" si="75"/>
        <v>0.58277645337099626</v>
      </c>
      <c r="P84" s="9">
        <f t="shared" si="62"/>
        <v>6.7073573880803969E-2</v>
      </c>
      <c r="Q84" s="13">
        <f t="shared" si="63"/>
        <v>2.0122072164241191E-2</v>
      </c>
      <c r="R84" s="9">
        <f t="shared" si="64"/>
        <v>0.156366</v>
      </c>
      <c r="S84" s="14">
        <f t="shared" si="65"/>
        <v>0.12868572556848157</v>
      </c>
      <c r="T84" s="2">
        <v>0.01</v>
      </c>
      <c r="U84" s="15">
        <f t="shared" si="66"/>
        <v>1.2868572556848157E-3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6.776857255684816E-3</v>
      </c>
      <c r="AU84" s="9">
        <f t="shared" si="70"/>
        <v>52.122000000000007</v>
      </c>
      <c r="AV84" s="1">
        <f t="shared" si="71"/>
        <v>0.3</v>
      </c>
      <c r="AW84" s="1">
        <f t="shared" si="72"/>
        <v>11.5371330451301</v>
      </c>
      <c r="AX84" s="1">
        <f t="shared" si="73"/>
        <v>8191.1215050235141</v>
      </c>
    </row>
    <row r="85" spans="1:53" x14ac:dyDescent="0.15">
      <c r="C85" s="7">
        <v>11</v>
      </c>
      <c r="D85" s="8">
        <v>12.086537530433301</v>
      </c>
      <c r="E85" s="10">
        <f t="shared" si="74"/>
        <v>15.2743756209677</v>
      </c>
      <c r="F85" s="7" t="s">
        <v>75</v>
      </c>
      <c r="G85" s="1">
        <v>12</v>
      </c>
      <c r="H85" s="9">
        <f t="shared" si="57"/>
        <v>12.086537530433301</v>
      </c>
      <c r="I85" s="9">
        <f t="shared" si="58"/>
        <v>285.23653753043328</v>
      </c>
      <c r="J85" s="9">
        <f t="shared" si="59"/>
        <v>7.8921373336115513E-2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1.0369228794901924</v>
      </c>
      <c r="P85" s="9">
        <f t="shared" si="62"/>
        <v>8.183537769300539E-2</v>
      </c>
      <c r="Q85" s="13">
        <f t="shared" si="63"/>
        <v>2.4550613307901616E-2</v>
      </c>
      <c r="R85" s="9">
        <f t="shared" si="64"/>
        <v>0.156366</v>
      </c>
      <c r="S85" s="14">
        <f t="shared" si="65"/>
        <v>0.15700736290435016</v>
      </c>
      <c r="T85" s="2">
        <v>0.01</v>
      </c>
      <c r="U85" s="15">
        <f t="shared" si="66"/>
        <v>1.5700736290435017E-3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7.0600736290435022E-3</v>
      </c>
      <c r="AU85" s="9">
        <f t="shared" si="70"/>
        <v>52.122000000000007</v>
      </c>
      <c r="AV85" s="1">
        <f t="shared" si="71"/>
        <v>0.3</v>
      </c>
      <c r="AW85" s="1">
        <f t="shared" si="72"/>
        <v>11.5371330451301</v>
      </c>
      <c r="AX85" s="1">
        <f t="shared" si="73"/>
        <v>8533.4423831041422</v>
      </c>
      <c r="AY85" s="1">
        <f>SUM(AX74:AX85)</f>
        <v>147695.28085160276</v>
      </c>
    </row>
    <row r="86" spans="1:53" x14ac:dyDescent="0.15">
      <c r="C86" s="7">
        <v>12</v>
      </c>
      <c r="D86" s="8">
        <v>5.49967107635484</v>
      </c>
      <c r="E86" s="10">
        <f t="shared" si="74"/>
        <v>12.086537530433301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5.7322154504516103</v>
      </c>
      <c r="E90" s="7"/>
      <c r="F90" s="7"/>
      <c r="G90" s="1">
        <v>1</v>
      </c>
      <c r="H90" s="9">
        <f t="shared" ref="H90:H101" si="76">E91</f>
        <v>5.7322154504516103</v>
      </c>
      <c r="I90" s="9">
        <f t="shared" ref="I90:I101" si="77">H90+273.15</f>
        <v>278.88221545045161</v>
      </c>
      <c r="J90" s="9">
        <f t="shared" ref="J90:J101" si="78">EXP(($C$16*(I90-$C$14))/($C$17*I90*$C$14))</f>
        <v>3.6258290858478169E-2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1.0322735407408735E-2</v>
      </c>
      <c r="Q90" s="13">
        <f t="shared" ref="Q90:Q101" si="82">P90*$B$76</f>
        <v>3.0968206222226203E-3</v>
      </c>
      <c r="R90" s="9">
        <f t="shared" ref="R90:R101" si="83">L90*$B$76</f>
        <v>8.541E-2</v>
      </c>
      <c r="S90" s="14">
        <f t="shared" ref="S90:S101" si="84">Q90/R90</f>
        <v>3.6258290858478169E-2</v>
      </c>
      <c r="T90" s="2">
        <v>0.01</v>
      </c>
      <c r="U90" s="15">
        <f t="shared" ref="U90:U101" si="85">S90*T90</f>
        <v>3.625829085847817E-4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5.8525829085847815E-3</v>
      </c>
      <c r="AU90" s="9">
        <f t="shared" ref="AU90:AU101" si="89">$B$90/12</f>
        <v>28.47</v>
      </c>
      <c r="AV90" s="1">
        <f t="shared" ref="AV90:AV101" si="90">$B$76</f>
        <v>0.3</v>
      </c>
      <c r="AW90" s="1">
        <f t="shared" ref="AW90:AW101" si="91">$E$9</f>
        <v>0.2</v>
      </c>
      <c r="AX90" s="1">
        <f t="shared" ref="AX90:AX101" si="92">AW90*10000*AV90*0.67*AU90*AT90</f>
        <v>66.982460233778298</v>
      </c>
      <c r="AZ90" s="1">
        <f t="shared" ref="AZ90:AZ101" si="93">$E$10</f>
        <v>0.351408539680927</v>
      </c>
      <c r="BA90" s="1">
        <f t="shared" ref="BA90:BA101" si="94">AZ90*10000*AV90*0.67*AU90*AT90</f>
        <v>117.69104267493901</v>
      </c>
    </row>
    <row r="91" spans="1:53" x14ac:dyDescent="0.15">
      <c r="A91" s="1" t="s">
        <v>74</v>
      </c>
      <c r="B91" s="1">
        <v>1</v>
      </c>
      <c r="C91" s="7">
        <v>1</v>
      </c>
      <c r="D91" s="8">
        <v>5.0942107393871003</v>
      </c>
      <c r="E91" s="10">
        <f t="shared" ref="E91:E102" si="95">D90</f>
        <v>5.7322154504516103</v>
      </c>
      <c r="F91" s="7" t="s">
        <v>73</v>
      </c>
      <c r="G91" s="1">
        <v>2</v>
      </c>
      <c r="H91" s="9">
        <f t="shared" si="76"/>
        <v>5.0942107393871003</v>
      </c>
      <c r="I91" s="9">
        <f t="shared" si="77"/>
        <v>278.24421073938709</v>
      </c>
      <c r="J91" s="9">
        <f t="shared" si="78"/>
        <v>3.3468754044276391E-2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0.55907726459259133</v>
      </c>
      <c r="P91" s="9">
        <f t="shared" si="81"/>
        <v>1.8711619460396272E-2</v>
      </c>
      <c r="Q91" s="13">
        <f t="shared" si="82"/>
        <v>5.6134858381188812E-3</v>
      </c>
      <c r="R91" s="9">
        <f t="shared" si="83"/>
        <v>8.541E-2</v>
      </c>
      <c r="S91" s="14">
        <f t="shared" si="84"/>
        <v>6.5723988269744543E-2</v>
      </c>
      <c r="T91" s="2">
        <v>0.01</v>
      </c>
      <c r="U91" s="15">
        <f t="shared" si="85"/>
        <v>6.5723988269744541E-4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6.1472398826974452E-3</v>
      </c>
      <c r="AU91" s="9">
        <f t="shared" si="89"/>
        <v>28.47</v>
      </c>
      <c r="AV91" s="1">
        <f t="shared" si="90"/>
        <v>0.3</v>
      </c>
      <c r="AW91" s="1">
        <f t="shared" si="91"/>
        <v>0.2</v>
      </c>
      <c r="AX91" s="1">
        <f t="shared" si="92"/>
        <v>70.354791623079294</v>
      </c>
      <c r="AZ91" s="1">
        <f t="shared" si="93"/>
        <v>0.351408539680927</v>
      </c>
      <c r="BA91" s="1">
        <f t="shared" si="94"/>
        <v>123.61637291911107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9.2956357063214305</v>
      </c>
      <c r="E92" s="10">
        <f t="shared" si="95"/>
        <v>5.0942107393871003</v>
      </c>
      <c r="F92" s="7" t="s">
        <v>73</v>
      </c>
      <c r="G92" s="1">
        <v>3</v>
      </c>
      <c r="H92" s="9">
        <f t="shared" si="76"/>
        <v>9.2956357063214305</v>
      </c>
      <c r="I92" s="9">
        <f t="shared" si="77"/>
        <v>282.44563570632141</v>
      </c>
      <c r="J92" s="9">
        <f t="shared" si="78"/>
        <v>5.6325592649575582E-2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0.82506564513219516</v>
      </c>
      <c r="P92" s="9">
        <f t="shared" si="81"/>
        <v>4.6472311436875309E-2</v>
      </c>
      <c r="Q92" s="13">
        <f t="shared" si="82"/>
        <v>1.3941693431062592E-2</v>
      </c>
      <c r="R92" s="9">
        <f t="shared" si="83"/>
        <v>8.541E-2</v>
      </c>
      <c r="S92" s="14">
        <f t="shared" si="84"/>
        <v>0.16323256563707519</v>
      </c>
      <c r="T92" s="2">
        <v>0.01</v>
      </c>
      <c r="U92" s="15">
        <f t="shared" si="85"/>
        <v>1.632325656370752E-3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7.1223256563707526E-3</v>
      </c>
      <c r="AU92" s="9">
        <f t="shared" si="89"/>
        <v>28.47</v>
      </c>
      <c r="AV92" s="1">
        <f t="shared" si="90"/>
        <v>0.3</v>
      </c>
      <c r="AW92" s="1">
        <f t="shared" si="91"/>
        <v>0.2</v>
      </c>
      <c r="AX92" s="1">
        <f t="shared" si="92"/>
        <v>81.51458979762387</v>
      </c>
      <c r="AZ92" s="1">
        <f t="shared" si="93"/>
        <v>0.351408539680927</v>
      </c>
      <c r="BA92" s="1">
        <f t="shared" si="94"/>
        <v>143.224614817364</v>
      </c>
    </row>
    <row r="93" spans="1:53" x14ac:dyDescent="0.15">
      <c r="C93" s="7">
        <v>3</v>
      </c>
      <c r="D93" s="8">
        <v>14.290997503258099</v>
      </c>
      <c r="E93" s="10">
        <f t="shared" si="95"/>
        <v>9.2956357063214305</v>
      </c>
      <c r="F93" s="7" t="s">
        <v>73</v>
      </c>
      <c r="G93" s="1">
        <v>4</v>
      </c>
      <c r="H93" s="9">
        <f t="shared" si="76"/>
        <v>14.290997503258099</v>
      </c>
      <c r="I93" s="9">
        <f t="shared" si="77"/>
        <v>287.44099750325807</v>
      </c>
      <c r="J93" s="9">
        <f t="shared" si="78"/>
        <v>0.10253956772530562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1.0632933336953199</v>
      </c>
      <c r="P93" s="9">
        <f t="shared" si="81"/>
        <v>0.10902963880231724</v>
      </c>
      <c r="Q93" s="13">
        <f t="shared" si="82"/>
        <v>3.2708891640695167E-2</v>
      </c>
      <c r="R93" s="9">
        <f t="shared" si="83"/>
        <v>8.541E-2</v>
      </c>
      <c r="S93" s="14">
        <f t="shared" si="84"/>
        <v>0.38296325536465481</v>
      </c>
      <c r="T93" s="2">
        <v>0.01</v>
      </c>
      <c r="U93" s="15">
        <f t="shared" si="85"/>
        <v>3.8296325536465482E-3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9.31963255364655E-3</v>
      </c>
      <c r="AU93" s="9">
        <f t="shared" si="89"/>
        <v>28.47</v>
      </c>
      <c r="AV93" s="1">
        <f t="shared" si="90"/>
        <v>0.3</v>
      </c>
      <c r="AW93" s="1">
        <f t="shared" si="91"/>
        <v>0.2</v>
      </c>
      <c r="AX93" s="1">
        <f t="shared" si="92"/>
        <v>106.66263539853153</v>
      </c>
      <c r="AZ93" s="1">
        <f t="shared" si="93"/>
        <v>0.351408539680927</v>
      </c>
      <c r="BA93" s="1">
        <f t="shared" si="94"/>
        <v>187.41080471958563</v>
      </c>
    </row>
    <row r="94" spans="1:53" x14ac:dyDescent="0.15">
      <c r="C94" s="7">
        <v>4</v>
      </c>
      <c r="D94" s="8">
        <v>15.7205065249667</v>
      </c>
      <c r="E94" s="10">
        <f t="shared" si="95"/>
        <v>14.290997503258099</v>
      </c>
      <c r="F94" s="7" t="s">
        <v>73</v>
      </c>
      <c r="G94" s="1">
        <v>5</v>
      </c>
      <c r="H94" s="9">
        <f t="shared" si="76"/>
        <v>15.7205065249667</v>
      </c>
      <c r="I94" s="9">
        <f t="shared" si="77"/>
        <v>288.87050652496669</v>
      </c>
      <c r="J94" s="9">
        <f t="shared" si="78"/>
        <v>0.1212528902857464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0.90655051014835253</v>
      </c>
      <c r="O94" s="9">
        <f t="shared" si="96"/>
        <v>0.33241318474464998</v>
      </c>
      <c r="P94" s="9">
        <f t="shared" si="81"/>
        <v>4.0306059419378593E-2</v>
      </c>
      <c r="Q94" s="13">
        <f t="shared" si="82"/>
        <v>1.2091817825813577E-2</v>
      </c>
      <c r="R94" s="9">
        <f t="shared" si="83"/>
        <v>8.541E-2</v>
      </c>
      <c r="S94" s="14">
        <f t="shared" si="84"/>
        <v>0.14157379493986158</v>
      </c>
      <c r="T94" s="2">
        <v>0.01</v>
      </c>
      <c r="U94" s="15">
        <f t="shared" si="85"/>
        <v>1.4157379493986157E-3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6.9057379493986156E-3</v>
      </c>
      <c r="AU94" s="9">
        <f t="shared" si="89"/>
        <v>28.47</v>
      </c>
      <c r="AV94" s="1">
        <f t="shared" si="90"/>
        <v>0.3</v>
      </c>
      <c r="AW94" s="1">
        <f t="shared" si="91"/>
        <v>0.2</v>
      </c>
      <c r="AX94" s="1">
        <f t="shared" si="92"/>
        <v>79.035756486590188</v>
      </c>
      <c r="AZ94" s="1">
        <f t="shared" si="93"/>
        <v>0.351408539680927</v>
      </c>
      <c r="BA94" s="1">
        <f t="shared" si="94"/>
        <v>138.86919884765007</v>
      </c>
    </row>
    <row r="95" spans="1:53" x14ac:dyDescent="0.15">
      <c r="C95" s="7">
        <v>5</v>
      </c>
      <c r="D95" s="8">
        <v>19.677801059032301</v>
      </c>
      <c r="E95" s="10">
        <f t="shared" si="95"/>
        <v>15.7205065249667</v>
      </c>
      <c r="F95" s="7" t="s">
        <v>75</v>
      </c>
      <c r="G95" s="1">
        <v>6</v>
      </c>
      <c r="H95" s="9">
        <f t="shared" si="76"/>
        <v>19.677801059032301</v>
      </c>
      <c r="I95" s="9">
        <f t="shared" si="77"/>
        <v>292.82780105903225</v>
      </c>
      <c r="J95" s="9">
        <f t="shared" si="78"/>
        <v>0.19121321546317557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0.57680712532527145</v>
      </c>
      <c r="P95" s="9">
        <f t="shared" si="81"/>
        <v>0.11029314513551605</v>
      </c>
      <c r="Q95" s="13">
        <f t="shared" si="82"/>
        <v>3.3087943540654814E-2</v>
      </c>
      <c r="R95" s="9">
        <f t="shared" si="83"/>
        <v>8.541E-2</v>
      </c>
      <c r="S95" s="14">
        <f t="shared" si="84"/>
        <v>0.38740128252727801</v>
      </c>
      <c r="T95" s="2">
        <v>0.01</v>
      </c>
      <c r="U95" s="15">
        <f t="shared" si="85"/>
        <v>3.8740128252727803E-3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9.3640128252727821E-3</v>
      </c>
      <c r="AU95" s="9">
        <f t="shared" si="89"/>
        <v>28.47</v>
      </c>
      <c r="AV95" s="1">
        <f t="shared" si="90"/>
        <v>0.3</v>
      </c>
      <c r="AW95" s="1">
        <f t="shared" si="91"/>
        <v>0.2</v>
      </c>
      <c r="AX95" s="1">
        <f t="shared" si="92"/>
        <v>107.17056494447746</v>
      </c>
      <c r="AZ95" s="1">
        <f t="shared" si="93"/>
        <v>0.351408539680927</v>
      </c>
      <c r="BA95" s="1">
        <f t="shared" si="94"/>
        <v>188.30325861959389</v>
      </c>
    </row>
    <row r="96" spans="1:53" x14ac:dyDescent="0.15">
      <c r="C96" s="7">
        <v>6</v>
      </c>
      <c r="D96" s="8">
        <v>23.094030692333298</v>
      </c>
      <c r="E96" s="10">
        <f t="shared" si="95"/>
        <v>19.677801059032301</v>
      </c>
      <c r="F96" s="7" t="s">
        <v>73</v>
      </c>
      <c r="G96" s="1">
        <v>7</v>
      </c>
      <c r="H96" s="9">
        <f t="shared" si="76"/>
        <v>23.094030692333298</v>
      </c>
      <c r="I96" s="9">
        <f t="shared" si="77"/>
        <v>296.2440306923333</v>
      </c>
      <c r="J96" s="9">
        <f t="shared" si="78"/>
        <v>0.28057251103440867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0.75121398018975549</v>
      </c>
      <c r="P96" s="9">
        <f t="shared" si="81"/>
        <v>0.21076999274599223</v>
      </c>
      <c r="Q96" s="13">
        <f t="shared" si="82"/>
        <v>6.3230997823797666E-2</v>
      </c>
      <c r="R96" s="9">
        <f t="shared" si="83"/>
        <v>8.541E-2</v>
      </c>
      <c r="S96" s="14">
        <f t="shared" si="84"/>
        <v>0.74032312169298287</v>
      </c>
      <c r="T96" s="2">
        <v>0.01</v>
      </c>
      <c r="U96" s="15">
        <f t="shared" si="85"/>
        <v>7.4032312169298288E-3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1.7353231216929828E-2</v>
      </c>
      <c r="AU96" s="9">
        <f t="shared" si="89"/>
        <v>28.47</v>
      </c>
      <c r="AV96" s="1">
        <f t="shared" si="90"/>
        <v>0.3</v>
      </c>
      <c r="AW96" s="1">
        <f t="shared" si="91"/>
        <v>0.2</v>
      </c>
      <c r="AX96" s="1">
        <f t="shared" si="92"/>
        <v>198.60669008388885</v>
      </c>
      <c r="AZ96" s="1">
        <f t="shared" si="93"/>
        <v>0.351408539680927</v>
      </c>
      <c r="BA96" s="1">
        <f t="shared" si="94"/>
        <v>348.96043466620921</v>
      </c>
    </row>
    <row r="97" spans="3:54" x14ac:dyDescent="0.15">
      <c r="C97" s="7">
        <v>7</v>
      </c>
      <c r="D97" s="8">
        <v>25.381095908064498</v>
      </c>
      <c r="E97" s="10">
        <f t="shared" si="95"/>
        <v>23.094030692333298</v>
      </c>
      <c r="F97" s="7" t="s">
        <v>73</v>
      </c>
      <c r="G97" s="1">
        <v>8</v>
      </c>
      <c r="H97" s="9">
        <f t="shared" si="76"/>
        <v>25.381095908064498</v>
      </c>
      <c r="I97" s="9">
        <f t="shared" si="77"/>
        <v>298.53109590806446</v>
      </c>
      <c r="J97" s="9">
        <f t="shared" si="78"/>
        <v>0.3609111667043623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0.82514398744376316</v>
      </c>
      <c r="P97" s="9">
        <f t="shared" si="81"/>
        <v>0.29780367920741824</v>
      </c>
      <c r="Q97" s="13">
        <f t="shared" si="82"/>
        <v>8.9341103762225468E-2</v>
      </c>
      <c r="R97" s="9">
        <f t="shared" si="83"/>
        <v>8.541E-2</v>
      </c>
      <c r="S97" s="14">
        <f t="shared" si="84"/>
        <v>1.0460262704861898</v>
      </c>
      <c r="T97" s="2">
        <v>0.01</v>
      </c>
      <c r="U97" s="15">
        <f t="shared" si="85"/>
        <v>1.0460262704861898E-2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2.0410262704861896E-2</v>
      </c>
      <c r="AU97" s="9">
        <f t="shared" si="89"/>
        <v>28.47</v>
      </c>
      <c r="AV97" s="1">
        <f t="shared" si="90"/>
        <v>0.3</v>
      </c>
      <c r="AW97" s="1">
        <f t="shared" si="91"/>
        <v>0.2</v>
      </c>
      <c r="AX97" s="1">
        <f t="shared" si="92"/>
        <v>233.5942320413821</v>
      </c>
      <c r="AZ97" s="1">
        <f t="shared" si="93"/>
        <v>0.351408539680927</v>
      </c>
      <c r="BA97" s="1">
        <f t="shared" si="94"/>
        <v>410.43503979774852</v>
      </c>
    </row>
    <row r="98" spans="3:54" x14ac:dyDescent="0.15">
      <c r="C98" s="7">
        <v>8</v>
      </c>
      <c r="D98" s="8">
        <v>24.289460480967701</v>
      </c>
      <c r="E98" s="10">
        <f t="shared" si="95"/>
        <v>25.381095908064498</v>
      </c>
      <c r="F98" s="7" t="s">
        <v>73</v>
      </c>
      <c r="G98" s="1">
        <v>9</v>
      </c>
      <c r="H98" s="9">
        <f t="shared" si="76"/>
        <v>24.289460480967701</v>
      </c>
      <c r="I98" s="9">
        <f t="shared" si="77"/>
        <v>297.43946048096768</v>
      </c>
      <c r="J98" s="9">
        <f t="shared" si="78"/>
        <v>0.32019455637760841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0.81204030823634488</v>
      </c>
      <c r="P98" s="9">
        <f t="shared" si="81"/>
        <v>0.26001088625647284</v>
      </c>
      <c r="Q98" s="13">
        <f t="shared" si="82"/>
        <v>7.8003265876941855E-2</v>
      </c>
      <c r="R98" s="9">
        <f t="shared" si="83"/>
        <v>8.541E-2</v>
      </c>
      <c r="S98" s="14">
        <f t="shared" si="84"/>
        <v>0.91328024677370157</v>
      </c>
      <c r="T98" s="2">
        <v>0.01</v>
      </c>
      <c r="U98" s="15">
        <f t="shared" si="85"/>
        <v>9.1328024677370164E-3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1.4622802467737017E-2</v>
      </c>
      <c r="AU98" s="9">
        <f t="shared" si="89"/>
        <v>28.47</v>
      </c>
      <c r="AV98" s="1">
        <f t="shared" si="90"/>
        <v>0.3</v>
      </c>
      <c r="AW98" s="1">
        <f t="shared" si="91"/>
        <v>0.2</v>
      </c>
      <c r="AX98" s="1">
        <f t="shared" si="92"/>
        <v>167.35709687510206</v>
      </c>
      <c r="AZ98" s="1">
        <f t="shared" si="93"/>
        <v>0.351408539680927</v>
      </c>
      <c r="BA98" s="1">
        <f t="shared" si="94"/>
        <v>294.05356509059533</v>
      </c>
    </row>
    <row r="99" spans="3:54" x14ac:dyDescent="0.15">
      <c r="C99" s="7">
        <v>9</v>
      </c>
      <c r="D99" s="8">
        <v>19.909951920000001</v>
      </c>
      <c r="E99" s="10">
        <f t="shared" si="95"/>
        <v>24.289460480967701</v>
      </c>
      <c r="F99" s="7" t="s">
        <v>73</v>
      </c>
      <c r="G99" s="1">
        <v>10</v>
      </c>
      <c r="H99" s="9">
        <f t="shared" si="76"/>
        <v>19.909951920000001</v>
      </c>
      <c r="I99" s="9">
        <f t="shared" si="77"/>
        <v>293.05995192</v>
      </c>
      <c r="J99" s="9">
        <f t="shared" si="78"/>
        <v>0.19631670725420083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0.8367294219798721</v>
      </c>
      <c r="P99" s="9">
        <f t="shared" si="81"/>
        <v>0.16426396498579923</v>
      </c>
      <c r="Q99" s="13">
        <f t="shared" si="82"/>
        <v>4.927918949573977E-2</v>
      </c>
      <c r="R99" s="9">
        <f t="shared" si="83"/>
        <v>8.541E-2</v>
      </c>
      <c r="S99" s="14">
        <f t="shared" si="84"/>
        <v>0.57697212850649537</v>
      </c>
      <c r="T99" s="2">
        <v>0.01</v>
      </c>
      <c r="U99" s="15">
        <f t="shared" si="85"/>
        <v>5.7697212850649536E-3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1.1259721285064955E-2</v>
      </c>
      <c r="AU99" s="9">
        <f t="shared" si="89"/>
        <v>28.47</v>
      </c>
      <c r="AV99" s="1">
        <f t="shared" si="90"/>
        <v>0.3</v>
      </c>
      <c r="AW99" s="1">
        <f t="shared" si="91"/>
        <v>0.2</v>
      </c>
      <c r="AX99" s="1">
        <f t="shared" si="92"/>
        <v>128.86683452429128</v>
      </c>
      <c r="AZ99" s="1">
        <f t="shared" si="93"/>
        <v>0.351408539680927</v>
      </c>
      <c r="BA99" s="1">
        <f t="shared" si="94"/>
        <v>226.42453066742439</v>
      </c>
    </row>
    <row r="100" spans="3:54" x14ac:dyDescent="0.15">
      <c r="C100" s="7">
        <v>10</v>
      </c>
      <c r="D100" s="8">
        <v>15.2743756209677</v>
      </c>
      <c r="E100" s="10">
        <f t="shared" si="95"/>
        <v>19.909951920000001</v>
      </c>
      <c r="F100" s="7" t="s">
        <v>73</v>
      </c>
      <c r="G100" s="1">
        <v>11</v>
      </c>
      <c r="H100" s="9">
        <f t="shared" si="76"/>
        <v>15.2743756209677</v>
      </c>
      <c r="I100" s="9">
        <f t="shared" si="77"/>
        <v>288.42437562096768</v>
      </c>
      <c r="J100" s="9">
        <f t="shared" si="78"/>
        <v>0.11509314333622336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0.63884218414436922</v>
      </c>
      <c r="O100" s="9">
        <f t="shared" si="96"/>
        <v>0.31832327284970374</v>
      </c>
      <c r="P100" s="9">
        <f t="shared" si="81"/>
        <v>3.6636826069346692E-2</v>
      </c>
      <c r="Q100" s="13">
        <f t="shared" si="82"/>
        <v>1.0991047820804007E-2</v>
      </c>
      <c r="R100" s="9">
        <f t="shared" si="83"/>
        <v>8.541E-2</v>
      </c>
      <c r="S100" s="14">
        <f t="shared" si="84"/>
        <v>0.12868572556848151</v>
      </c>
      <c r="T100" s="2">
        <v>0.01</v>
      </c>
      <c r="U100" s="15">
        <f t="shared" si="85"/>
        <v>1.2868572556848151E-3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6.7768572556848152E-3</v>
      </c>
      <c r="AU100" s="9">
        <f t="shared" si="89"/>
        <v>28.47</v>
      </c>
      <c r="AV100" s="1">
        <f t="shared" si="90"/>
        <v>0.3</v>
      </c>
      <c r="AW100" s="1">
        <f t="shared" si="91"/>
        <v>0.2</v>
      </c>
      <c r="AX100" s="1">
        <f t="shared" si="92"/>
        <v>77.560724679877353</v>
      </c>
      <c r="AZ100" s="1">
        <f t="shared" si="93"/>
        <v>0.351408539680927</v>
      </c>
      <c r="BA100" s="1">
        <f t="shared" si="94"/>
        <v>136.27750498175072</v>
      </c>
    </row>
    <row r="101" spans="3:54" x14ac:dyDescent="0.15">
      <c r="C101" s="7">
        <v>11</v>
      </c>
      <c r="D101" s="8">
        <v>12.086537530433301</v>
      </c>
      <c r="E101" s="10">
        <f t="shared" si="95"/>
        <v>15.2743756209677</v>
      </c>
      <c r="F101" s="7" t="s">
        <v>75</v>
      </c>
      <c r="G101" s="1">
        <v>12</v>
      </c>
      <c r="H101" s="9">
        <f t="shared" si="76"/>
        <v>12.086537530433301</v>
      </c>
      <c r="I101" s="9">
        <f t="shared" si="77"/>
        <v>285.23653753043328</v>
      </c>
      <c r="J101" s="9">
        <f t="shared" si="78"/>
        <v>7.8921373336115513E-2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0.5663864467803571</v>
      </c>
      <c r="P101" s="9">
        <f t="shared" si="81"/>
        <v>4.4699996218868485E-2</v>
      </c>
      <c r="Q101" s="13">
        <f t="shared" si="82"/>
        <v>1.3409998865660544E-2</v>
      </c>
      <c r="R101" s="9">
        <f t="shared" si="83"/>
        <v>8.541E-2</v>
      </c>
      <c r="S101" s="14">
        <f t="shared" si="84"/>
        <v>0.15700736290435013</v>
      </c>
      <c r="T101" s="2">
        <v>0.01</v>
      </c>
      <c r="U101" s="15">
        <f t="shared" si="85"/>
        <v>1.5700736290435013E-3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7.0600736290435014E-3</v>
      </c>
      <c r="AU101" s="9">
        <f t="shared" si="89"/>
        <v>28.47</v>
      </c>
      <c r="AV101" s="1">
        <f t="shared" si="90"/>
        <v>0.3</v>
      </c>
      <c r="AW101" s="1">
        <f t="shared" si="91"/>
        <v>0.2</v>
      </c>
      <c r="AX101" s="1">
        <f t="shared" si="92"/>
        <v>80.802119079985118</v>
      </c>
      <c r="AY101" s="1">
        <f>SUM(AX90:AX101)</f>
        <v>1398.5084957686076</v>
      </c>
      <c r="AZ101" s="1">
        <f t="shared" si="93"/>
        <v>0.351408539680927</v>
      </c>
      <c r="BA101" s="1">
        <f t="shared" si="94"/>
        <v>141.97277334510974</v>
      </c>
      <c r="BB101" s="1">
        <f>SUM(BA90:BA101)</f>
        <v>2457.2391411470812</v>
      </c>
    </row>
    <row r="102" spans="3:54" x14ac:dyDescent="0.15">
      <c r="C102" s="7">
        <v>12</v>
      </c>
      <c r="D102" s="8">
        <v>5.49967107635484</v>
      </c>
      <c r="E102" s="10">
        <f t="shared" si="95"/>
        <v>12.086537530433301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Z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1182.076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1583.3344931506799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5507.7493295592303</v>
      </c>
      <c r="F7" s="2">
        <v>122.786</v>
      </c>
      <c r="G7" s="2"/>
      <c r="H7" s="2">
        <v>0.45</v>
      </c>
    </row>
    <row r="8" spans="1:12" x14ac:dyDescent="0.15">
      <c r="A8" s="28" t="s">
        <v>6</v>
      </c>
      <c r="B8" s="22"/>
      <c r="C8" s="2"/>
      <c r="D8" s="2"/>
      <c r="E8" s="5">
        <v>12.54</v>
      </c>
      <c r="F8" s="2">
        <v>625.46400000000006</v>
      </c>
      <c r="G8" s="2"/>
      <c r="H8" s="2">
        <v>0.3</v>
      </c>
    </row>
    <row r="9" spans="1:12" x14ac:dyDescent="0.15">
      <c r="A9" s="28" t="s">
        <v>7</v>
      </c>
      <c r="B9" s="22"/>
      <c r="C9" s="2"/>
      <c r="D9" s="2"/>
      <c r="E9" s="5">
        <v>8.63247077505617</v>
      </c>
      <c r="F9" s="2">
        <v>341.64</v>
      </c>
      <c r="G9" s="2"/>
      <c r="H9" s="2">
        <v>0.33</v>
      </c>
    </row>
    <row r="10" spans="1:12" x14ac:dyDescent="0.15">
      <c r="A10" s="28" t="s">
        <v>8</v>
      </c>
      <c r="B10" s="22"/>
      <c r="C10" s="2"/>
      <c r="D10" s="2"/>
      <c r="E10" s="5">
        <v>18.267630764075498</v>
      </c>
      <c r="F10" s="2">
        <v>341.64</v>
      </c>
      <c r="G10" s="2"/>
      <c r="H10" s="2">
        <v>0.33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163357188.3006295</v>
      </c>
      <c r="J14" s="6" t="s">
        <v>21</v>
      </c>
      <c r="K14" s="6">
        <f>I14/(10000*1000)</f>
        <v>16.335718830062948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88717365.172751203</v>
      </c>
      <c r="J15" s="6" t="s">
        <v>21</v>
      </c>
      <c r="K15" s="6">
        <f>I15/(10000*1000)</f>
        <v>8.8717365172751208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16.335718830062948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8">
        <v>9.5750845475483892</v>
      </c>
      <c r="E27" s="7"/>
      <c r="F27" s="7"/>
      <c r="G27" s="1">
        <v>1</v>
      </c>
      <c r="H27" s="9">
        <f t="shared" ref="H27:H38" si="0">E28</f>
        <v>9.5750845475483892</v>
      </c>
      <c r="I27" s="9">
        <f t="shared" ref="I27:I38" si="1">H27+273.15</f>
        <v>282.72508454754836</v>
      </c>
      <c r="J27" s="9">
        <f t="shared" ref="J27:J38" si="2">EXP(($C$16*(I27-$C$14))/($C$17*I27*$C$14))</f>
        <v>5.8277884081270201E-2</v>
      </c>
      <c r="K27" s="9">
        <f t="shared" ref="K27:K38" si="3">$B$27/12</f>
        <v>99.511166666666668</v>
      </c>
      <c r="L27" s="9">
        <f t="shared" ref="L27:L38" si="4">K27*$B$28/100</f>
        <v>0.99511166666666673</v>
      </c>
      <c r="M27" s="1" t="s">
        <v>73</v>
      </c>
      <c r="O27" s="9">
        <f>L27</f>
        <v>0.99511166666666673</v>
      </c>
      <c r="P27" s="9">
        <f t="shared" ref="P27:P38" si="5">O27*J27</f>
        <v>5.7993002357919599E-2</v>
      </c>
      <c r="Q27" s="13">
        <f t="shared" ref="Q27:Q38" si="6">P27*$B$29</f>
        <v>7.5390903065295483E-3</v>
      </c>
      <c r="R27" s="9">
        <f t="shared" ref="R27:R38" si="7">L27*$B$29</f>
        <v>0.12936451666666668</v>
      </c>
      <c r="S27" s="14">
        <f t="shared" ref="S27:S38" si="8">Q27/R27</f>
        <v>5.8277884081270208E-2</v>
      </c>
      <c r="T27" s="2">
        <v>0.01</v>
      </c>
      <c r="U27" s="15">
        <f t="shared" ref="U27:U38" si="9">S27*T27</f>
        <v>5.8277884081270207E-4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2.2482778840812703E-2</v>
      </c>
      <c r="AR27" s="9">
        <f t="shared" ref="AR27:AR38" si="15">$B$27/12</f>
        <v>99.511166666666668</v>
      </c>
      <c r="AS27" s="1">
        <f t="shared" ref="AS27:AS38" si="16">$B$29</f>
        <v>0.13</v>
      </c>
      <c r="AT27" s="1">
        <f>$E$2/12</f>
        <v>98.50633333333333</v>
      </c>
      <c r="AU27" s="1">
        <f t="shared" ref="AU27:AU38" si="17">AT27*10000*AS27*0.67*AR27*AQ27</f>
        <v>191957.07124712048</v>
      </c>
    </row>
    <row r="28" spans="1:47" x14ac:dyDescent="0.15">
      <c r="A28" s="1" t="s">
        <v>74</v>
      </c>
      <c r="B28" s="1">
        <v>1</v>
      </c>
      <c r="C28" s="7">
        <v>1</v>
      </c>
      <c r="D28" s="8">
        <v>8.6569735120322608</v>
      </c>
      <c r="E28" s="10">
        <f t="shared" ref="E28:E39" si="18">D27</f>
        <v>9.5750845475483892</v>
      </c>
      <c r="F28" s="7" t="s">
        <v>73</v>
      </c>
      <c r="G28" s="1">
        <v>2</v>
      </c>
      <c r="H28" s="9">
        <f t="shared" si="0"/>
        <v>8.6569735120322608</v>
      </c>
      <c r="I28" s="9">
        <f t="shared" si="1"/>
        <v>281.80697351203224</v>
      </c>
      <c r="J28" s="9">
        <f t="shared" si="2"/>
        <v>5.209256063183066E-2</v>
      </c>
      <c r="K28" s="9">
        <f t="shared" si="3"/>
        <v>99.511166666666668</v>
      </c>
      <c r="L28" s="9">
        <f t="shared" si="4"/>
        <v>0.99511166666666673</v>
      </c>
      <c r="M28" s="1" t="s">
        <v>73</v>
      </c>
      <c r="O28" s="9">
        <f t="shared" ref="O28:O38" si="19">L28+O27-P27-N28</f>
        <v>1.9322303309754139</v>
      </c>
      <c r="P28" s="9">
        <f t="shared" si="5"/>
        <v>0.10065482567099897</v>
      </c>
      <c r="Q28" s="13">
        <f t="shared" si="6"/>
        <v>1.3085127337229866E-2</v>
      </c>
      <c r="R28" s="9">
        <f t="shared" si="7"/>
        <v>0.12936451666666668</v>
      </c>
      <c r="S28" s="14">
        <f t="shared" si="8"/>
        <v>0.10114927705366294</v>
      </c>
      <c r="T28" s="2">
        <v>0.01</v>
      </c>
      <c r="U28" s="15">
        <f t="shared" si="9"/>
        <v>1.0114927705366294E-3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2.291149277053663E-2</v>
      </c>
      <c r="AR28" s="9">
        <f t="shared" si="15"/>
        <v>99.511166666666668</v>
      </c>
      <c r="AS28" s="1">
        <f t="shared" si="16"/>
        <v>0.13</v>
      </c>
      <c r="AT28" s="1">
        <f t="shared" ref="AT28:AT38" si="20">$E$2/12</f>
        <v>98.50633333333333</v>
      </c>
      <c r="AU28" s="1">
        <f t="shared" si="17"/>
        <v>195617.41372236915</v>
      </c>
    </row>
    <row r="29" spans="1:47" x14ac:dyDescent="0.15">
      <c r="A29" s="1" t="s">
        <v>37</v>
      </c>
      <c r="B29" s="1">
        <f>H3</f>
        <v>0.13</v>
      </c>
      <c r="C29" s="7">
        <v>2</v>
      </c>
      <c r="D29" s="8">
        <v>13.3194084028571</v>
      </c>
      <c r="E29" s="10">
        <f t="shared" si="18"/>
        <v>8.6569735120322608</v>
      </c>
      <c r="F29" s="7" t="s">
        <v>73</v>
      </c>
      <c r="G29" s="1">
        <v>3</v>
      </c>
      <c r="H29" s="9">
        <f t="shared" si="0"/>
        <v>13.3194084028571</v>
      </c>
      <c r="I29" s="9">
        <f t="shared" si="1"/>
        <v>286.46940840285708</v>
      </c>
      <c r="J29" s="9">
        <f t="shared" si="2"/>
        <v>9.141061466839169E-2</v>
      </c>
      <c r="K29" s="9">
        <f t="shared" si="3"/>
        <v>99.511166666666668</v>
      </c>
      <c r="L29" s="9">
        <f t="shared" si="4"/>
        <v>0.99511166666666673</v>
      </c>
      <c r="M29" s="1" t="s">
        <v>73</v>
      </c>
      <c r="O29" s="9">
        <f t="shared" si="19"/>
        <v>2.8266871719710815</v>
      </c>
      <c r="P29" s="9">
        <f t="shared" si="5"/>
        <v>0.25838921186513436</v>
      </c>
      <c r="Q29" s="13">
        <f t="shared" si="6"/>
        <v>3.3590597542467467E-2</v>
      </c>
      <c r="R29" s="9">
        <f t="shared" si="7"/>
        <v>0.12936451666666668</v>
      </c>
      <c r="S29" s="14">
        <f t="shared" si="8"/>
        <v>0.25965850921099409</v>
      </c>
      <c r="T29" s="2">
        <v>0.01</v>
      </c>
      <c r="U29" s="15">
        <f t="shared" si="9"/>
        <v>2.596585092109941E-3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2.4496585092109939E-2</v>
      </c>
      <c r="AR29" s="9">
        <f t="shared" si="15"/>
        <v>99.511166666666668</v>
      </c>
      <c r="AS29" s="1">
        <f t="shared" si="16"/>
        <v>0.13</v>
      </c>
      <c r="AT29" s="1">
        <f t="shared" si="20"/>
        <v>98.50633333333333</v>
      </c>
      <c r="AU29" s="1">
        <f t="shared" si="17"/>
        <v>209150.86889976807</v>
      </c>
    </row>
    <row r="30" spans="1:47" x14ac:dyDescent="0.15">
      <c r="C30" s="7">
        <v>3</v>
      </c>
      <c r="D30" s="8">
        <v>15.3252067893548</v>
      </c>
      <c r="E30" s="10">
        <f t="shared" si="18"/>
        <v>13.3194084028571</v>
      </c>
      <c r="F30" s="7" t="s">
        <v>73</v>
      </c>
      <c r="G30" s="1">
        <v>4</v>
      </c>
      <c r="H30" s="9">
        <f t="shared" si="0"/>
        <v>15.3252067893548</v>
      </c>
      <c r="I30" s="9">
        <f t="shared" si="1"/>
        <v>288.47520678935479</v>
      </c>
      <c r="J30" s="9">
        <f t="shared" si="2"/>
        <v>0.11577981193601428</v>
      </c>
      <c r="K30" s="9">
        <f t="shared" si="3"/>
        <v>99.511166666666668</v>
      </c>
      <c r="L30" s="9">
        <f t="shared" si="4"/>
        <v>0.99511166666666673</v>
      </c>
      <c r="M30" s="1" t="s">
        <v>73</v>
      </c>
      <c r="O30" s="9">
        <f t="shared" si="19"/>
        <v>3.5634096267726139</v>
      </c>
      <c r="P30" s="9">
        <f t="shared" si="5"/>
        <v>0.41257089643871603</v>
      </c>
      <c r="Q30" s="13">
        <f t="shared" si="6"/>
        <v>5.3634216537033083E-2</v>
      </c>
      <c r="R30" s="9">
        <f t="shared" si="7"/>
        <v>0.12936451666666668</v>
      </c>
      <c r="S30" s="14">
        <f t="shared" si="8"/>
        <v>0.41459758764632709</v>
      </c>
      <c r="T30" s="2">
        <v>0.01</v>
      </c>
      <c r="U30" s="15">
        <f t="shared" si="9"/>
        <v>4.1459758764632714E-3</v>
      </c>
      <c r="V30" s="14"/>
      <c r="W30" s="2"/>
      <c r="X30" s="15"/>
      <c r="Y30" s="2">
        <v>0.04</v>
      </c>
      <c r="Z30" s="2">
        <v>0.21</v>
      </c>
      <c r="AA30" s="2">
        <f t="shared" si="10"/>
        <v>8.3999999999999995E-3</v>
      </c>
      <c r="AB30" s="2">
        <v>1.4999999999999999E-2</v>
      </c>
      <c r="AC30" s="2">
        <v>0.28999999999999998</v>
      </c>
      <c r="AD30" s="2">
        <f t="shared" si="11"/>
        <v>4.3499999999999997E-3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1.4999999999999999E-2</v>
      </c>
      <c r="AO30" s="2">
        <v>0.38</v>
      </c>
      <c r="AP30" s="2">
        <f t="shared" si="13"/>
        <v>5.7000000000000002E-3</v>
      </c>
      <c r="AQ30" s="1">
        <f t="shared" si="14"/>
        <v>3.359597587646327E-2</v>
      </c>
      <c r="AR30" s="9">
        <f t="shared" si="15"/>
        <v>99.511166666666668</v>
      </c>
      <c r="AS30" s="1">
        <f t="shared" si="16"/>
        <v>0.13</v>
      </c>
      <c r="AT30" s="1">
        <f t="shared" si="20"/>
        <v>98.50633333333333</v>
      </c>
      <c r="AU30" s="1">
        <f t="shared" si="17"/>
        <v>286841.10538987466</v>
      </c>
    </row>
    <row r="31" spans="1:47" x14ac:dyDescent="0.15">
      <c r="C31" s="7">
        <v>4</v>
      </c>
      <c r="D31" s="8">
        <v>17.442487945666699</v>
      </c>
      <c r="E31" s="10">
        <f t="shared" si="18"/>
        <v>15.3252067893548</v>
      </c>
      <c r="F31" s="7" t="s">
        <v>73</v>
      </c>
      <c r="G31" s="1">
        <v>5</v>
      </c>
      <c r="H31" s="9">
        <f t="shared" si="0"/>
        <v>17.442487945666699</v>
      </c>
      <c r="I31" s="9">
        <f t="shared" si="1"/>
        <v>290.59248794566668</v>
      </c>
      <c r="J31" s="9">
        <f t="shared" si="2"/>
        <v>0.14805954160086301</v>
      </c>
      <c r="K31" s="9">
        <f t="shared" si="3"/>
        <v>99.511166666666668</v>
      </c>
      <c r="L31" s="9">
        <f t="shared" si="4"/>
        <v>0.99511166666666673</v>
      </c>
      <c r="M31" s="1" t="s">
        <v>75</v>
      </c>
      <c r="N31" s="9">
        <f>(O30-P30)*C22/100</f>
        <v>2.9932967938172026</v>
      </c>
      <c r="O31" s="9">
        <f t="shared" si="19"/>
        <v>1.1526536031833623</v>
      </c>
      <c r="P31" s="9">
        <f t="shared" si="5"/>
        <v>0.17066136411191168</v>
      </c>
      <c r="Q31" s="13">
        <f t="shared" si="6"/>
        <v>2.218597733454852E-2</v>
      </c>
      <c r="R31" s="9">
        <f t="shared" si="7"/>
        <v>0.12936451666666668</v>
      </c>
      <c r="S31" s="14">
        <f t="shared" si="8"/>
        <v>0.17149971187010338</v>
      </c>
      <c r="T31" s="2">
        <v>0.01</v>
      </c>
      <c r="U31" s="15">
        <f t="shared" si="9"/>
        <v>1.7149971187010338E-3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3.1164997118701031E-2</v>
      </c>
      <c r="AR31" s="9">
        <f t="shared" si="15"/>
        <v>99.511166666666668</v>
      </c>
      <c r="AS31" s="1">
        <f t="shared" si="16"/>
        <v>0.13</v>
      </c>
      <c r="AT31" s="1">
        <f t="shared" si="20"/>
        <v>98.50633333333333</v>
      </c>
      <c r="AU31" s="1">
        <f t="shared" si="17"/>
        <v>266085.50547457818</v>
      </c>
    </row>
    <row r="32" spans="1:47" x14ac:dyDescent="0.15">
      <c r="C32" s="7">
        <v>5</v>
      </c>
      <c r="D32" s="8">
        <v>19.293843723870999</v>
      </c>
      <c r="E32" s="10">
        <f t="shared" si="18"/>
        <v>17.442487945666699</v>
      </c>
      <c r="F32" s="7" t="s">
        <v>75</v>
      </c>
      <c r="G32" s="1">
        <v>6</v>
      </c>
      <c r="H32" s="9">
        <f t="shared" si="0"/>
        <v>19.293843723870999</v>
      </c>
      <c r="I32" s="9">
        <f t="shared" si="1"/>
        <v>292.443843723871</v>
      </c>
      <c r="J32" s="9">
        <f t="shared" si="2"/>
        <v>0.18304519992418189</v>
      </c>
      <c r="K32" s="9">
        <f t="shared" si="3"/>
        <v>99.511166666666668</v>
      </c>
      <c r="L32" s="9">
        <f t="shared" si="4"/>
        <v>0.99511166666666673</v>
      </c>
      <c r="M32" s="1" t="s">
        <v>73</v>
      </c>
      <c r="O32" s="9">
        <f t="shared" si="19"/>
        <v>1.9771039057381175</v>
      </c>
      <c r="P32" s="9">
        <f t="shared" si="5"/>
        <v>0.3618993796967146</v>
      </c>
      <c r="Q32" s="13">
        <f t="shared" si="6"/>
        <v>4.7046919360572897E-2</v>
      </c>
      <c r="R32" s="9">
        <f t="shared" si="7"/>
        <v>0.12936451666666668</v>
      </c>
      <c r="S32" s="14">
        <f t="shared" si="8"/>
        <v>0.36367715485536589</v>
      </c>
      <c r="T32" s="2">
        <v>0.01</v>
      </c>
      <c r="U32" s="15">
        <f t="shared" si="9"/>
        <v>3.6367715485536591E-3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3.3086771548553655E-2</v>
      </c>
      <c r="AR32" s="9">
        <f t="shared" si="15"/>
        <v>99.511166666666668</v>
      </c>
      <c r="AS32" s="1">
        <f t="shared" si="16"/>
        <v>0.13</v>
      </c>
      <c r="AT32" s="1">
        <f t="shared" si="20"/>
        <v>98.50633333333333</v>
      </c>
      <c r="AU32" s="1">
        <f t="shared" si="17"/>
        <v>282493.53909729293</v>
      </c>
    </row>
    <row r="33" spans="1:48" x14ac:dyDescent="0.15">
      <c r="C33" s="7">
        <v>6</v>
      </c>
      <c r="D33" s="8">
        <v>21.277328143999998</v>
      </c>
      <c r="E33" s="10">
        <f t="shared" si="18"/>
        <v>19.293843723870999</v>
      </c>
      <c r="F33" s="7" t="s">
        <v>73</v>
      </c>
      <c r="G33" s="1">
        <v>7</v>
      </c>
      <c r="H33" s="9">
        <f t="shared" si="0"/>
        <v>21.277328143999998</v>
      </c>
      <c r="I33" s="9">
        <f t="shared" si="1"/>
        <v>294.427328144</v>
      </c>
      <c r="J33" s="9">
        <f t="shared" si="2"/>
        <v>0.22907062692593044</v>
      </c>
      <c r="K33" s="9">
        <f t="shared" si="3"/>
        <v>99.511166666666668</v>
      </c>
      <c r="L33" s="9">
        <f t="shared" si="4"/>
        <v>0.99511166666666673</v>
      </c>
      <c r="M33" s="1" t="s">
        <v>73</v>
      </c>
      <c r="O33" s="9">
        <f t="shared" si="19"/>
        <v>2.6103161927080696</v>
      </c>
      <c r="P33" s="9">
        <f t="shared" si="5"/>
        <v>0.59794676673854541</v>
      </c>
      <c r="Q33" s="13">
        <f t="shared" si="6"/>
        <v>7.7733079676010911E-2</v>
      </c>
      <c r="R33" s="9">
        <f t="shared" si="7"/>
        <v>0.12936451666666668</v>
      </c>
      <c r="S33" s="14">
        <f t="shared" si="8"/>
        <v>0.60088408845762242</v>
      </c>
      <c r="T33" s="2">
        <v>0.01</v>
      </c>
      <c r="U33" s="15">
        <f t="shared" si="9"/>
        <v>6.0088408845762244E-3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3.5458840884576223E-2</v>
      </c>
      <c r="AR33" s="9">
        <f t="shared" si="15"/>
        <v>99.511166666666668</v>
      </c>
      <c r="AS33" s="1">
        <f t="shared" si="16"/>
        <v>0.13</v>
      </c>
      <c r="AT33" s="1">
        <f t="shared" si="20"/>
        <v>98.50633333333333</v>
      </c>
      <c r="AU33" s="1">
        <f t="shared" si="17"/>
        <v>302746.1727135356</v>
      </c>
    </row>
    <row r="34" spans="1:48" x14ac:dyDescent="0.15">
      <c r="C34" s="7">
        <v>7</v>
      </c>
      <c r="D34" s="8">
        <v>20.844003231290301</v>
      </c>
      <c r="E34" s="10">
        <f t="shared" si="18"/>
        <v>21.277328143999998</v>
      </c>
      <c r="F34" s="7" t="s">
        <v>73</v>
      </c>
      <c r="G34" s="1">
        <v>8</v>
      </c>
      <c r="H34" s="9">
        <f t="shared" si="0"/>
        <v>20.844003231290301</v>
      </c>
      <c r="I34" s="9">
        <f t="shared" si="1"/>
        <v>293.99400323129026</v>
      </c>
      <c r="J34" s="9">
        <f t="shared" si="2"/>
        <v>0.21817277738607935</v>
      </c>
      <c r="K34" s="9">
        <f t="shared" si="3"/>
        <v>99.511166666666668</v>
      </c>
      <c r="L34" s="9">
        <f t="shared" si="4"/>
        <v>0.99511166666666673</v>
      </c>
      <c r="M34" s="1" t="s">
        <v>73</v>
      </c>
      <c r="O34" s="9">
        <f t="shared" si="19"/>
        <v>3.007481092636191</v>
      </c>
      <c r="P34" s="9">
        <f t="shared" si="5"/>
        <v>0.65615050291655841</v>
      </c>
      <c r="Q34" s="13">
        <f t="shared" si="6"/>
        <v>8.5299565379152592E-2</v>
      </c>
      <c r="R34" s="9">
        <f t="shared" si="7"/>
        <v>0.12936451666666668</v>
      </c>
      <c r="S34" s="14">
        <f t="shared" si="8"/>
        <v>0.65937374155653383</v>
      </c>
      <c r="T34" s="2">
        <v>0.01</v>
      </c>
      <c r="U34" s="15">
        <f t="shared" si="9"/>
        <v>6.5937374155653388E-3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3.6043737415565338E-2</v>
      </c>
      <c r="AR34" s="9">
        <f t="shared" si="15"/>
        <v>99.511166666666668</v>
      </c>
      <c r="AS34" s="1">
        <f t="shared" si="16"/>
        <v>0.13</v>
      </c>
      <c r="AT34" s="1">
        <f t="shared" si="20"/>
        <v>98.50633333333333</v>
      </c>
      <c r="AU34" s="1">
        <f t="shared" si="17"/>
        <v>307739.99602453399</v>
      </c>
    </row>
    <row r="35" spans="1:48" x14ac:dyDescent="0.15">
      <c r="C35" s="7">
        <v>8</v>
      </c>
      <c r="D35" s="8">
        <v>20.307697340322601</v>
      </c>
      <c r="E35" s="10">
        <f t="shared" si="18"/>
        <v>20.844003231290301</v>
      </c>
      <c r="F35" s="7" t="s">
        <v>73</v>
      </c>
      <c r="G35" s="1">
        <v>9</v>
      </c>
      <c r="H35" s="9">
        <f t="shared" si="0"/>
        <v>20.307697340322601</v>
      </c>
      <c r="I35" s="9">
        <f t="shared" si="1"/>
        <v>293.45769734032257</v>
      </c>
      <c r="J35" s="9">
        <f t="shared" si="2"/>
        <v>0.205359268364259</v>
      </c>
      <c r="K35" s="9">
        <f t="shared" si="3"/>
        <v>99.511166666666668</v>
      </c>
      <c r="L35" s="9">
        <f t="shared" si="4"/>
        <v>0.99511166666666673</v>
      </c>
      <c r="M35" s="1" t="s">
        <v>73</v>
      </c>
      <c r="O35" s="9">
        <f t="shared" si="19"/>
        <v>3.3464422563862994</v>
      </c>
      <c r="P35" s="9">
        <f t="shared" si="5"/>
        <v>0.68722293339473051</v>
      </c>
      <c r="Q35" s="13">
        <f t="shared" si="6"/>
        <v>8.9338981341314974E-2</v>
      </c>
      <c r="R35" s="9">
        <f t="shared" si="7"/>
        <v>0.12936451666666668</v>
      </c>
      <c r="S35" s="14">
        <f t="shared" si="8"/>
        <v>0.69059881058045125</v>
      </c>
      <c r="T35" s="2">
        <v>0.01</v>
      </c>
      <c r="U35" s="15">
        <f t="shared" si="9"/>
        <v>6.9059881058045128E-3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3.635598810580451E-2</v>
      </c>
      <c r="AR35" s="9">
        <f t="shared" si="15"/>
        <v>99.511166666666668</v>
      </c>
      <c r="AS35" s="1">
        <f t="shared" si="16"/>
        <v>0.13</v>
      </c>
      <c r="AT35" s="1">
        <f t="shared" si="20"/>
        <v>98.50633333333333</v>
      </c>
      <c r="AU35" s="1">
        <f t="shared" si="17"/>
        <v>310405.97999464703</v>
      </c>
    </row>
    <row r="36" spans="1:48" x14ac:dyDescent="0.15">
      <c r="C36" s="7">
        <v>9</v>
      </c>
      <c r="D36" s="8">
        <v>18.793662205</v>
      </c>
      <c r="E36" s="10">
        <f t="shared" si="18"/>
        <v>20.307697340322601</v>
      </c>
      <c r="F36" s="7" t="s">
        <v>73</v>
      </c>
      <c r="G36" s="1">
        <v>10</v>
      </c>
      <c r="H36" s="9">
        <f t="shared" si="0"/>
        <v>18.793662205</v>
      </c>
      <c r="I36" s="9">
        <f t="shared" si="1"/>
        <v>291.94366220499995</v>
      </c>
      <c r="J36" s="9">
        <f t="shared" si="2"/>
        <v>0.17289598665305606</v>
      </c>
      <c r="K36" s="9">
        <f t="shared" si="3"/>
        <v>99.511166666666668</v>
      </c>
      <c r="L36" s="9">
        <f t="shared" si="4"/>
        <v>0.99511166666666673</v>
      </c>
      <c r="M36" s="1" t="s">
        <v>73</v>
      </c>
      <c r="O36" s="9">
        <f t="shared" si="19"/>
        <v>3.6543309896582352</v>
      </c>
      <c r="P36" s="9">
        <f t="shared" si="5"/>
        <v>0.6318191620137994</v>
      </c>
      <c r="Q36" s="13">
        <f t="shared" si="6"/>
        <v>8.2136491061793923E-2</v>
      </c>
      <c r="R36" s="9">
        <f t="shared" si="7"/>
        <v>0.12936451666666668</v>
      </c>
      <c r="S36" s="14">
        <f t="shared" si="8"/>
        <v>0.63492287667595027</v>
      </c>
      <c r="T36" s="2">
        <v>0.01</v>
      </c>
      <c r="U36" s="15">
        <f t="shared" si="9"/>
        <v>6.3492287667595024E-3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3.5799228766759499E-2</v>
      </c>
      <c r="AR36" s="9">
        <f t="shared" si="15"/>
        <v>99.511166666666668</v>
      </c>
      <c r="AS36" s="1">
        <f t="shared" si="16"/>
        <v>0.13</v>
      </c>
      <c r="AT36" s="1">
        <f t="shared" si="20"/>
        <v>98.50633333333333</v>
      </c>
      <c r="AU36" s="1">
        <f t="shared" si="17"/>
        <v>305652.39090900624</v>
      </c>
    </row>
    <row r="37" spans="1:48" x14ac:dyDescent="0.15">
      <c r="C37" s="7">
        <v>10</v>
      </c>
      <c r="D37" s="8">
        <v>15.473095224516101</v>
      </c>
      <c r="E37" s="10">
        <f t="shared" si="18"/>
        <v>18.793662205</v>
      </c>
      <c r="F37" s="7" t="s">
        <v>73</v>
      </c>
      <c r="G37" s="1">
        <v>11</v>
      </c>
      <c r="H37" s="9">
        <f t="shared" si="0"/>
        <v>15.473095224516101</v>
      </c>
      <c r="I37" s="9">
        <f t="shared" si="1"/>
        <v>288.62309522451608</v>
      </c>
      <c r="J37" s="9">
        <f t="shared" si="2"/>
        <v>0.11779959223104092</v>
      </c>
      <c r="K37" s="9">
        <f t="shared" si="3"/>
        <v>99.511166666666668</v>
      </c>
      <c r="L37" s="9">
        <f t="shared" si="4"/>
        <v>0.99511166666666673</v>
      </c>
      <c r="M37" s="1" t="s">
        <v>75</v>
      </c>
      <c r="N37" s="9">
        <f>(O36-P36)*C22/100</f>
        <v>2.8713862362622145</v>
      </c>
      <c r="O37" s="9">
        <f t="shared" si="19"/>
        <v>1.1462372580488882</v>
      </c>
      <c r="P37" s="9">
        <f t="shared" si="5"/>
        <v>0.13502628159818544</v>
      </c>
      <c r="Q37" s="13">
        <f t="shared" si="6"/>
        <v>1.7553416607764109E-2</v>
      </c>
      <c r="R37" s="9">
        <f t="shared" si="7"/>
        <v>0.12936451666666668</v>
      </c>
      <c r="S37" s="14">
        <f t="shared" si="8"/>
        <v>0.13568957748278043</v>
      </c>
      <c r="T37" s="2">
        <v>0.01</v>
      </c>
      <c r="U37" s="15">
        <f t="shared" si="9"/>
        <v>1.3568957748278045E-3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2.3256895774827802E-2</v>
      </c>
      <c r="AR37" s="9">
        <f t="shared" si="15"/>
        <v>99.511166666666668</v>
      </c>
      <c r="AS37" s="1">
        <f t="shared" si="16"/>
        <v>0.13</v>
      </c>
      <c r="AT37" s="1">
        <f t="shared" si="20"/>
        <v>98.50633333333333</v>
      </c>
      <c r="AU37" s="1">
        <f t="shared" si="17"/>
        <v>198566.45083086626</v>
      </c>
    </row>
    <row r="38" spans="1:48" x14ac:dyDescent="0.15">
      <c r="C38" s="7">
        <v>11</v>
      </c>
      <c r="D38" s="8">
        <v>12.900173743</v>
      </c>
      <c r="E38" s="10">
        <f t="shared" si="18"/>
        <v>15.473095224516101</v>
      </c>
      <c r="F38" s="7" t="s">
        <v>75</v>
      </c>
      <c r="G38" s="1">
        <v>12</v>
      </c>
      <c r="H38" s="9">
        <f t="shared" si="0"/>
        <v>12.900173743</v>
      </c>
      <c r="I38" s="9">
        <f t="shared" si="1"/>
        <v>286.05017374299996</v>
      </c>
      <c r="J38" s="9">
        <f t="shared" si="2"/>
        <v>8.6968630459028334E-2</v>
      </c>
      <c r="K38" s="9">
        <f t="shared" si="3"/>
        <v>99.511166666666668</v>
      </c>
      <c r="L38" s="9">
        <f t="shared" si="4"/>
        <v>0.99511166666666673</v>
      </c>
      <c r="M38" s="1" t="s">
        <v>73</v>
      </c>
      <c r="O38" s="9">
        <f t="shared" si="19"/>
        <v>2.0063226431173695</v>
      </c>
      <c r="P38" s="9">
        <f t="shared" si="5"/>
        <v>0.17448713253085549</v>
      </c>
      <c r="Q38" s="13">
        <f t="shared" si="6"/>
        <v>2.2683327229011216E-2</v>
      </c>
      <c r="R38" s="9">
        <f t="shared" si="7"/>
        <v>0.12936451666666668</v>
      </c>
      <c r="S38" s="14">
        <f t="shared" si="8"/>
        <v>0.17534427378922851</v>
      </c>
      <c r="T38" s="2">
        <v>0.01</v>
      </c>
      <c r="U38" s="15">
        <f t="shared" si="9"/>
        <v>1.7534427378922851E-3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2.3653442737892286E-2</v>
      </c>
      <c r="AR38" s="9">
        <f t="shared" si="15"/>
        <v>99.511166666666668</v>
      </c>
      <c r="AS38" s="1">
        <f t="shared" si="16"/>
        <v>0.13</v>
      </c>
      <c r="AT38" s="1">
        <f t="shared" si="20"/>
        <v>98.50633333333333</v>
      </c>
      <c r="AU38" s="1">
        <f t="shared" si="17"/>
        <v>201952.15302456566</v>
      </c>
      <c r="AV38" s="1">
        <f>SUM(AU27:AU38)</f>
        <v>3059208.6473281579</v>
      </c>
    </row>
    <row r="39" spans="1:48" x14ac:dyDescent="0.15">
      <c r="C39" s="7">
        <v>12</v>
      </c>
      <c r="D39" s="8">
        <v>7.31370314432258</v>
      </c>
      <c r="E39" s="10">
        <f t="shared" si="18"/>
        <v>12.900173743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9.5750845475483892</v>
      </c>
      <c r="E42" s="7"/>
      <c r="F42" s="7"/>
      <c r="G42" s="1">
        <v>1</v>
      </c>
      <c r="H42" s="9">
        <f t="shared" ref="H42:H53" si="21">E43</f>
        <v>9.5750845475483892</v>
      </c>
      <c r="I42" s="9">
        <f t="shared" ref="I42:I53" si="22">H42+273.15</f>
        <v>282.72508454754836</v>
      </c>
      <c r="J42" s="9">
        <f t="shared" ref="J42:J53" si="23">EXP(($C$16*(I42-$C$14))/($C$17*I42*$C$14))</f>
        <v>5.8277884081270201E-2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4.4927027899543713E-3</v>
      </c>
      <c r="Q42" s="13">
        <f t="shared" ref="Q42:Q53" si="27">P42*$B$44</f>
        <v>6.963689324429275E-4</v>
      </c>
      <c r="R42" s="9">
        <f t="shared" ref="R42:R53" si="28">L42*$B$44</f>
        <v>1.1949111458333333E-2</v>
      </c>
      <c r="S42" s="14">
        <f t="shared" ref="S42:S53" si="29">Q42/R42</f>
        <v>5.8277884081270201E-2</v>
      </c>
      <c r="T42" s="2">
        <v>0.01</v>
      </c>
      <c r="U42" s="15">
        <f t="shared" ref="U42:U53" si="30">S42*T42</f>
        <v>5.8277884081270207E-4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1.5382778840812702E-2</v>
      </c>
      <c r="AR42" s="9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131.94454109589</v>
      </c>
      <c r="AU42" s="1">
        <f t="shared" ref="AU42:AU53" si="37">AT42*10000*AS42*0.67*AR42*AQ42</f>
        <v>16249.374127197894</v>
      </c>
    </row>
    <row r="43" spans="1:48" x14ac:dyDescent="0.15">
      <c r="A43" s="1" t="s">
        <v>74</v>
      </c>
      <c r="B43" s="1">
        <v>1</v>
      </c>
      <c r="C43" s="7">
        <v>1</v>
      </c>
      <c r="D43" s="8">
        <v>8.6569735120322608</v>
      </c>
      <c r="E43" s="10">
        <f t="shared" ref="E43:E54" si="38">D42</f>
        <v>9.5750845475483892</v>
      </c>
      <c r="F43" s="7" t="s">
        <v>73</v>
      </c>
      <c r="G43" s="1">
        <v>2</v>
      </c>
      <c r="H43" s="9">
        <f t="shared" si="21"/>
        <v>8.6569735120322608</v>
      </c>
      <c r="I43" s="9">
        <f t="shared" si="22"/>
        <v>281.80697351203224</v>
      </c>
      <c r="J43" s="9">
        <f t="shared" si="23"/>
        <v>5.209256063183066E-2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0.14968938054337896</v>
      </c>
      <c r="P43" s="9">
        <f t="shared" si="26"/>
        <v>7.7977031318971412E-3</v>
      </c>
      <c r="Q43" s="13">
        <f t="shared" si="27"/>
        <v>1.2086439854440568E-3</v>
      </c>
      <c r="R43" s="9">
        <f t="shared" si="28"/>
        <v>1.1949111458333333E-2</v>
      </c>
      <c r="S43" s="14">
        <f t="shared" si="29"/>
        <v>0.10114927705366294</v>
      </c>
      <c r="T43" s="2">
        <v>0.01</v>
      </c>
      <c r="U43" s="15">
        <f t="shared" si="30"/>
        <v>1.0114927705366294E-3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1.5811492770536631E-2</v>
      </c>
      <c r="AR43" s="9">
        <f t="shared" si="34"/>
        <v>7.7091041666666671</v>
      </c>
      <c r="AS43" s="1">
        <f t="shared" si="35"/>
        <v>0.155</v>
      </c>
      <c r="AT43" s="1">
        <f t="shared" si="36"/>
        <v>131.94454109589</v>
      </c>
      <c r="AU43" s="1">
        <f t="shared" si="37"/>
        <v>16702.239835644712</v>
      </c>
    </row>
    <row r="44" spans="1:48" x14ac:dyDescent="0.15">
      <c r="A44" s="1" t="s">
        <v>37</v>
      </c>
      <c r="B44" s="1">
        <f>I5</f>
        <v>0.155</v>
      </c>
      <c r="C44" s="7">
        <v>2</v>
      </c>
      <c r="D44" s="8">
        <v>13.3194084028571</v>
      </c>
      <c r="E44" s="10">
        <f t="shared" si="38"/>
        <v>8.6569735120322608</v>
      </c>
      <c r="F44" s="7" t="s">
        <v>73</v>
      </c>
      <c r="G44" s="1">
        <v>3</v>
      </c>
      <c r="H44" s="9">
        <f t="shared" si="21"/>
        <v>13.3194084028571</v>
      </c>
      <c r="I44" s="9">
        <f t="shared" si="22"/>
        <v>286.46940840285708</v>
      </c>
      <c r="J44" s="9">
        <f t="shared" si="23"/>
        <v>9.141061466839169E-2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0.21898271907814848</v>
      </c>
      <c r="P44" s="9">
        <f t="shared" si="26"/>
        <v>2.0017344952689295E-2</v>
      </c>
      <c r="Q44" s="13">
        <f t="shared" si="27"/>
        <v>3.1026884676668407E-3</v>
      </c>
      <c r="R44" s="9">
        <f t="shared" si="28"/>
        <v>1.1949111458333333E-2</v>
      </c>
      <c r="S44" s="14">
        <f t="shared" si="29"/>
        <v>0.25965850921099409</v>
      </c>
      <c r="T44" s="2">
        <v>0.01</v>
      </c>
      <c r="U44" s="15">
        <f t="shared" si="30"/>
        <v>2.596585092109941E-3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1.739658509210994E-2</v>
      </c>
      <c r="AR44" s="9">
        <f t="shared" si="34"/>
        <v>7.7091041666666671</v>
      </c>
      <c r="AS44" s="1">
        <f t="shared" si="35"/>
        <v>0.155</v>
      </c>
      <c r="AT44" s="1">
        <f t="shared" si="36"/>
        <v>131.94454109589</v>
      </c>
      <c r="AU44" s="1">
        <f t="shared" si="37"/>
        <v>18376.628996792697</v>
      </c>
    </row>
    <row r="45" spans="1:48" x14ac:dyDescent="0.15">
      <c r="C45" s="7">
        <v>3</v>
      </c>
      <c r="D45" s="8">
        <v>15.3252067893548</v>
      </c>
      <c r="E45" s="10">
        <f t="shared" si="38"/>
        <v>13.3194084028571</v>
      </c>
      <c r="F45" s="7" t="s">
        <v>73</v>
      </c>
      <c r="G45" s="1">
        <v>4</v>
      </c>
      <c r="H45" s="9">
        <f t="shared" si="21"/>
        <v>15.3252067893548</v>
      </c>
      <c r="I45" s="9">
        <f t="shared" si="22"/>
        <v>288.47520678935479</v>
      </c>
      <c r="J45" s="9">
        <f t="shared" si="23"/>
        <v>0.11577981193601428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0.27605641579212586</v>
      </c>
      <c r="P45" s="9">
        <f t="shared" si="26"/>
        <v>3.1961759904142496E-2</v>
      </c>
      <c r="Q45" s="13">
        <f t="shared" si="27"/>
        <v>4.9540727851420871E-3</v>
      </c>
      <c r="R45" s="9">
        <f t="shared" si="28"/>
        <v>1.1949111458333333E-2</v>
      </c>
      <c r="S45" s="14">
        <f t="shared" si="29"/>
        <v>0.4145975876463272</v>
      </c>
      <c r="T45" s="2">
        <v>0.01</v>
      </c>
      <c r="U45" s="15">
        <f t="shared" si="30"/>
        <v>4.1459758764632723E-3</v>
      </c>
      <c r="V45" s="14"/>
      <c r="W45" s="2"/>
      <c r="X45" s="15"/>
      <c r="Y45" s="2">
        <v>0.04</v>
      </c>
      <c r="Z45" s="2">
        <v>0.49</v>
      </c>
      <c r="AA45" s="2">
        <f t="shared" si="31"/>
        <v>1.9599999999999999E-2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1.4999999999999999E-2</v>
      </c>
      <c r="AO45" s="2">
        <v>0.5</v>
      </c>
      <c r="AP45" s="2">
        <f t="shared" si="32"/>
        <v>7.4999999999999997E-3</v>
      </c>
      <c r="AQ45" s="1">
        <f t="shared" si="33"/>
        <v>3.1245975876463272E-2</v>
      </c>
      <c r="AR45" s="9">
        <f t="shared" si="34"/>
        <v>7.7091041666666671</v>
      </c>
      <c r="AS45" s="1">
        <f t="shared" si="35"/>
        <v>0.155</v>
      </c>
      <c r="AT45" s="1">
        <f t="shared" si="36"/>
        <v>131.94454109589</v>
      </c>
      <c r="AU45" s="1">
        <f t="shared" si="37"/>
        <v>33006.231009379029</v>
      </c>
    </row>
    <row r="46" spans="1:48" x14ac:dyDescent="0.15">
      <c r="C46" s="7">
        <v>4</v>
      </c>
      <c r="D46" s="8">
        <v>17.442487945666699</v>
      </c>
      <c r="E46" s="10">
        <f t="shared" si="38"/>
        <v>15.3252067893548</v>
      </c>
      <c r="F46" s="7" t="s">
        <v>73</v>
      </c>
      <c r="G46" s="1">
        <v>5</v>
      </c>
      <c r="H46" s="9">
        <f t="shared" si="21"/>
        <v>17.442487945666699</v>
      </c>
      <c r="I46" s="9">
        <f t="shared" si="22"/>
        <v>290.59248794566668</v>
      </c>
      <c r="J46" s="9">
        <f t="shared" si="23"/>
        <v>0.14805954160086301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0.23188992309358422</v>
      </c>
      <c r="O46" s="9">
        <f t="shared" si="39"/>
        <v>8.9295774461065763E-2</v>
      </c>
      <c r="P46" s="9">
        <f t="shared" si="26"/>
        <v>1.3221091433599447E-2</v>
      </c>
      <c r="Q46" s="13">
        <f t="shared" si="27"/>
        <v>2.0492691722079144E-3</v>
      </c>
      <c r="R46" s="9">
        <f t="shared" si="28"/>
        <v>1.1949111458333333E-2</v>
      </c>
      <c r="S46" s="14">
        <f t="shared" si="29"/>
        <v>0.17149971187010313</v>
      </c>
      <c r="T46" s="2">
        <v>0.01</v>
      </c>
      <c r="U46" s="15">
        <f t="shared" si="30"/>
        <v>1.7149971187010312E-3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2.881499711870103E-2</v>
      </c>
      <c r="AR46" s="9">
        <f t="shared" si="34"/>
        <v>7.7091041666666671</v>
      </c>
      <c r="AS46" s="1">
        <f t="shared" si="35"/>
        <v>0.155</v>
      </c>
      <c r="AT46" s="1">
        <f t="shared" si="36"/>
        <v>131.94454109589</v>
      </c>
      <c r="AU46" s="1">
        <f t="shared" si="37"/>
        <v>30438.302045507735</v>
      </c>
    </row>
    <row r="47" spans="1:48" x14ac:dyDescent="0.15">
      <c r="C47" s="7">
        <v>5</v>
      </c>
      <c r="D47" s="8">
        <v>19.293843723870999</v>
      </c>
      <c r="E47" s="10">
        <f t="shared" si="38"/>
        <v>17.442487945666699</v>
      </c>
      <c r="F47" s="7" t="s">
        <v>75</v>
      </c>
      <c r="G47" s="1">
        <v>6</v>
      </c>
      <c r="H47" s="9">
        <f t="shared" si="21"/>
        <v>19.293843723870999</v>
      </c>
      <c r="I47" s="9">
        <f t="shared" si="22"/>
        <v>292.443843723871</v>
      </c>
      <c r="J47" s="9">
        <f t="shared" si="23"/>
        <v>0.18304519992418189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0.15316572469413298</v>
      </c>
      <c r="P47" s="9">
        <f t="shared" si="26"/>
        <v>2.8036250698169774E-2</v>
      </c>
      <c r="Q47" s="13">
        <f t="shared" si="27"/>
        <v>4.3456188582163147E-3</v>
      </c>
      <c r="R47" s="9">
        <f t="shared" si="28"/>
        <v>1.1949111458333333E-2</v>
      </c>
      <c r="S47" s="14">
        <f t="shared" si="29"/>
        <v>0.36367715485536556</v>
      </c>
      <c r="T47" s="2">
        <v>0.01</v>
      </c>
      <c r="U47" s="15">
        <f t="shared" si="30"/>
        <v>3.6367715485536556E-3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3.0736771548553653E-2</v>
      </c>
      <c r="AR47" s="9">
        <f t="shared" si="34"/>
        <v>7.7091041666666671</v>
      </c>
      <c r="AS47" s="1">
        <f t="shared" si="35"/>
        <v>0.155</v>
      </c>
      <c r="AT47" s="1">
        <f t="shared" si="36"/>
        <v>131.94454109589</v>
      </c>
      <c r="AU47" s="1">
        <f t="shared" si="37"/>
        <v>32468.3404424654</v>
      </c>
    </row>
    <row r="48" spans="1:48" x14ac:dyDescent="0.15">
      <c r="C48" s="7">
        <v>6</v>
      </c>
      <c r="D48" s="8">
        <v>21.277328143999998</v>
      </c>
      <c r="E48" s="10">
        <f t="shared" si="38"/>
        <v>19.293843723870999</v>
      </c>
      <c r="F48" s="7" t="s">
        <v>73</v>
      </c>
      <c r="G48" s="1">
        <v>7</v>
      </c>
      <c r="H48" s="9">
        <f t="shared" si="21"/>
        <v>21.277328143999998</v>
      </c>
      <c r="I48" s="9">
        <f t="shared" si="22"/>
        <v>294.427328144</v>
      </c>
      <c r="J48" s="9">
        <f t="shared" si="23"/>
        <v>0.22907062692593044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0.20222051566262986</v>
      </c>
      <c r="P48" s="9">
        <f t="shared" si="26"/>
        <v>4.6322780300123559E-2</v>
      </c>
      <c r="Q48" s="13">
        <f t="shared" si="27"/>
        <v>7.1800309465191517E-3</v>
      </c>
      <c r="R48" s="9">
        <f t="shared" si="28"/>
        <v>1.1949111458333333E-2</v>
      </c>
      <c r="S48" s="14">
        <f t="shared" si="29"/>
        <v>0.60088408845762209</v>
      </c>
      <c r="T48" s="2">
        <v>0.01</v>
      </c>
      <c r="U48" s="15">
        <f t="shared" si="30"/>
        <v>6.008840884576221E-3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3.3108840884576218E-2</v>
      </c>
      <c r="AR48" s="9">
        <f t="shared" si="34"/>
        <v>7.7091041666666671</v>
      </c>
      <c r="AS48" s="1">
        <f t="shared" si="35"/>
        <v>0.155</v>
      </c>
      <c r="AT48" s="1">
        <f t="shared" si="36"/>
        <v>131.94454109589</v>
      </c>
      <c r="AU48" s="1">
        <f t="shared" si="37"/>
        <v>34974.041297659402</v>
      </c>
    </row>
    <row r="49" spans="1:78" x14ac:dyDescent="0.15">
      <c r="C49" s="7">
        <v>7</v>
      </c>
      <c r="D49" s="8">
        <v>20.844003231290301</v>
      </c>
      <c r="E49" s="10">
        <f t="shared" si="38"/>
        <v>21.277328143999998</v>
      </c>
      <c r="F49" s="7" t="s">
        <v>73</v>
      </c>
      <c r="G49" s="1">
        <v>8</v>
      </c>
      <c r="H49" s="9">
        <f t="shared" si="21"/>
        <v>20.844003231290301</v>
      </c>
      <c r="I49" s="9">
        <f t="shared" si="22"/>
        <v>293.99400323129026</v>
      </c>
      <c r="J49" s="9">
        <f t="shared" si="23"/>
        <v>0.21817277738607935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0.23298877702917298</v>
      </c>
      <c r="P49" s="9">
        <f t="shared" si="26"/>
        <v>5.0831808584240634E-2</v>
      </c>
      <c r="Q49" s="13">
        <f t="shared" si="27"/>
        <v>7.8789303305572978E-3</v>
      </c>
      <c r="R49" s="9">
        <f t="shared" si="28"/>
        <v>1.1949111458333333E-2</v>
      </c>
      <c r="S49" s="14">
        <f t="shared" si="29"/>
        <v>0.65937374155653361</v>
      </c>
      <c r="T49" s="2">
        <v>0.01</v>
      </c>
      <c r="U49" s="15">
        <f t="shared" si="30"/>
        <v>6.5937374155653362E-3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3.3693737415565334E-2</v>
      </c>
      <c r="AR49" s="9">
        <f t="shared" si="34"/>
        <v>7.7091041666666671</v>
      </c>
      <c r="AS49" s="1">
        <f t="shared" si="35"/>
        <v>0.155</v>
      </c>
      <c r="AT49" s="1">
        <f t="shared" si="36"/>
        <v>131.94454109589</v>
      </c>
      <c r="AU49" s="1">
        <f t="shared" si="37"/>
        <v>35591.888219603461</v>
      </c>
    </row>
    <row r="50" spans="1:78" x14ac:dyDescent="0.15">
      <c r="C50" s="7">
        <v>8</v>
      </c>
      <c r="D50" s="8">
        <v>20.307697340322601</v>
      </c>
      <c r="E50" s="10">
        <f t="shared" si="38"/>
        <v>20.844003231290301</v>
      </c>
      <c r="F50" s="7" t="s">
        <v>73</v>
      </c>
      <c r="G50" s="1">
        <v>9</v>
      </c>
      <c r="H50" s="9">
        <f t="shared" si="21"/>
        <v>20.307697340322601</v>
      </c>
      <c r="I50" s="9">
        <f t="shared" si="22"/>
        <v>293.45769734032257</v>
      </c>
      <c r="J50" s="9">
        <f t="shared" si="23"/>
        <v>0.205359268364259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0.25924801011159904</v>
      </c>
      <c r="P50" s="9">
        <f t="shared" si="26"/>
        <v>5.3238981681407997E-2</v>
      </c>
      <c r="Q50" s="13">
        <f t="shared" si="27"/>
        <v>8.2520421606182403E-3</v>
      </c>
      <c r="R50" s="9">
        <f t="shared" si="28"/>
        <v>1.1949111458333333E-2</v>
      </c>
      <c r="S50" s="14">
        <f t="shared" si="29"/>
        <v>0.69059881058045114</v>
      </c>
      <c r="T50" s="2">
        <v>0.01</v>
      </c>
      <c r="U50" s="15">
        <f t="shared" si="30"/>
        <v>6.9059881058045119E-3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3.4005988105804512E-2</v>
      </c>
      <c r="AR50" s="9">
        <f t="shared" si="34"/>
        <v>7.7091041666666671</v>
      </c>
      <c r="AS50" s="1">
        <f t="shared" si="35"/>
        <v>0.155</v>
      </c>
      <c r="AT50" s="1">
        <f t="shared" si="36"/>
        <v>131.94454109589</v>
      </c>
      <c r="AU50" s="1">
        <f t="shared" si="37"/>
        <v>35921.729683208883</v>
      </c>
    </row>
    <row r="51" spans="1:78" x14ac:dyDescent="0.15">
      <c r="C51" s="7">
        <v>9</v>
      </c>
      <c r="D51" s="8">
        <v>18.793662205</v>
      </c>
      <c r="E51" s="10">
        <f t="shared" si="38"/>
        <v>20.307697340322601</v>
      </c>
      <c r="F51" s="7" t="s">
        <v>73</v>
      </c>
      <c r="G51" s="1">
        <v>10</v>
      </c>
      <c r="H51" s="9">
        <f t="shared" si="21"/>
        <v>18.793662205</v>
      </c>
      <c r="I51" s="9">
        <f t="shared" si="22"/>
        <v>291.94366220499995</v>
      </c>
      <c r="J51" s="9">
        <f t="shared" si="23"/>
        <v>0.17289598665305606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0.28310007009685773</v>
      </c>
      <c r="P51" s="9">
        <f t="shared" si="26"/>
        <v>4.894686594094555E-2</v>
      </c>
      <c r="Q51" s="13">
        <f t="shared" si="27"/>
        <v>7.58676422084656E-3</v>
      </c>
      <c r="R51" s="9">
        <f t="shared" si="28"/>
        <v>1.1949111458333333E-2</v>
      </c>
      <c r="S51" s="14">
        <f t="shared" si="29"/>
        <v>0.63492287667595038</v>
      </c>
      <c r="T51" s="2">
        <v>0.01</v>
      </c>
      <c r="U51" s="15">
        <f t="shared" si="30"/>
        <v>6.3492287667595041E-3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3.3449228766759501E-2</v>
      </c>
      <c r="AR51" s="9">
        <f t="shared" si="34"/>
        <v>7.7091041666666671</v>
      </c>
      <c r="AS51" s="1">
        <f t="shared" si="35"/>
        <v>0.155</v>
      </c>
      <c r="AT51" s="1">
        <f t="shared" si="36"/>
        <v>131.94454109589</v>
      </c>
      <c r="AU51" s="1">
        <f t="shared" si="37"/>
        <v>35333.605073697443</v>
      </c>
    </row>
    <row r="52" spans="1:78" x14ac:dyDescent="0.15">
      <c r="C52" s="7">
        <v>10</v>
      </c>
      <c r="D52" s="8">
        <v>15.473095224516101</v>
      </c>
      <c r="E52" s="10">
        <f t="shared" si="38"/>
        <v>18.793662205</v>
      </c>
      <c r="F52" s="7" t="s">
        <v>73</v>
      </c>
      <c r="G52" s="1">
        <v>11</v>
      </c>
      <c r="H52" s="9">
        <f t="shared" si="21"/>
        <v>15.473095224516101</v>
      </c>
      <c r="I52" s="9">
        <f t="shared" si="22"/>
        <v>288.62309522451608</v>
      </c>
      <c r="J52" s="9">
        <f t="shared" si="23"/>
        <v>0.11779959223104092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0.22244554394811658</v>
      </c>
      <c r="O52" s="9">
        <f t="shared" si="39"/>
        <v>8.8798701874462233E-2</v>
      </c>
      <c r="P52" s="9">
        <f t="shared" si="26"/>
        <v>1.046045087145742E-2</v>
      </c>
      <c r="Q52" s="13">
        <f t="shared" si="27"/>
        <v>1.6213698850759E-3</v>
      </c>
      <c r="R52" s="9">
        <f t="shared" si="28"/>
        <v>1.1949111458333333E-2</v>
      </c>
      <c r="S52" s="14">
        <f t="shared" si="29"/>
        <v>0.1356895774827804</v>
      </c>
      <c r="T52" s="2">
        <v>0.01</v>
      </c>
      <c r="U52" s="15">
        <f t="shared" si="30"/>
        <v>1.356895774827804E-3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1.6156895774827804E-2</v>
      </c>
      <c r="AR52" s="9">
        <f t="shared" si="34"/>
        <v>7.7091041666666671</v>
      </c>
      <c r="AS52" s="1">
        <f t="shared" si="35"/>
        <v>0.155</v>
      </c>
      <c r="AT52" s="1">
        <f t="shared" si="36"/>
        <v>131.94454109589</v>
      </c>
      <c r="AU52" s="1">
        <f t="shared" si="37"/>
        <v>17067.101262794298</v>
      </c>
    </row>
    <row r="53" spans="1:78" x14ac:dyDescent="0.15">
      <c r="C53" s="7">
        <v>11</v>
      </c>
      <c r="D53" s="8">
        <v>12.900173743</v>
      </c>
      <c r="E53" s="10">
        <f t="shared" si="38"/>
        <v>15.473095224516101</v>
      </c>
      <c r="F53" s="7" t="s">
        <v>75</v>
      </c>
      <c r="G53" s="1">
        <v>12</v>
      </c>
      <c r="H53" s="9">
        <f t="shared" si="21"/>
        <v>12.900173743</v>
      </c>
      <c r="I53" s="9">
        <f t="shared" si="22"/>
        <v>286.05017374299996</v>
      </c>
      <c r="J53" s="9">
        <f t="shared" si="23"/>
        <v>8.6968630459028334E-2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0.15542929266967148</v>
      </c>
      <c r="P53" s="9">
        <f t="shared" si="26"/>
        <v>1.3517472716696821E-2</v>
      </c>
      <c r="Q53" s="13">
        <f t="shared" si="27"/>
        <v>2.0952082710880074E-3</v>
      </c>
      <c r="R53" s="9">
        <f t="shared" si="28"/>
        <v>1.1949111458333333E-2</v>
      </c>
      <c r="S53" s="14">
        <f t="shared" si="29"/>
        <v>0.17534427378922851</v>
      </c>
      <c r="T53" s="2">
        <v>0.01</v>
      </c>
      <c r="U53" s="15">
        <f t="shared" si="30"/>
        <v>1.7534427378922851E-3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1.6553442737892287E-2</v>
      </c>
      <c r="AR53" s="9">
        <f t="shared" si="34"/>
        <v>7.7091041666666671</v>
      </c>
      <c r="AS53" s="1">
        <f t="shared" si="35"/>
        <v>0.155</v>
      </c>
      <c r="AT53" s="1">
        <f t="shared" si="36"/>
        <v>131.94454109589</v>
      </c>
      <c r="AU53" s="1">
        <f t="shared" si="37"/>
        <v>17485.987865047398</v>
      </c>
      <c r="AV53" s="1">
        <f>SUM(AU42:AU53)</f>
        <v>323615.46985899832</v>
      </c>
    </row>
    <row r="54" spans="1:78" x14ac:dyDescent="0.15">
      <c r="C54" s="7">
        <v>12</v>
      </c>
      <c r="D54" s="8">
        <v>7.31370314432258</v>
      </c>
      <c r="E54" s="10">
        <f t="shared" si="38"/>
        <v>12.900173743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9.5750845475483892</v>
      </c>
      <c r="E58" s="7"/>
      <c r="F58" s="7"/>
      <c r="G58" s="1">
        <v>1</v>
      </c>
      <c r="H58" s="9">
        <f t="shared" ref="H58:H69" si="40">E59</f>
        <v>9.5750845475483892</v>
      </c>
      <c r="I58" s="9">
        <f t="shared" ref="I58:I69" si="41">H58+273.15</f>
        <v>282.72508454754836</v>
      </c>
      <c r="J58" s="9">
        <f t="shared" ref="J58:J69" si="42">EXP(($C$16*(I58-$C$14))/($C$17*I58*$C$14))</f>
        <v>5.8277884081270201E-2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0.16100343618306392</v>
      </c>
      <c r="Q58" s="13">
        <f t="shared" ref="Q58:Q69" si="46">P58*$B$60</f>
        <v>7.2451546282378765E-2</v>
      </c>
      <c r="R58" s="9">
        <f t="shared" ref="R58:R69" si="47">L58*$B$60</f>
        <v>1.2432082499999997</v>
      </c>
      <c r="S58" s="14">
        <f t="shared" ref="S58:S69" si="48">Q58/R58</f>
        <v>5.8277884081270201E-2</v>
      </c>
      <c r="T58" s="2">
        <v>0.27</v>
      </c>
      <c r="U58" s="15">
        <f t="shared" ref="U58:U69" si="49">S58*T58</f>
        <v>1.5735028701942957E-2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0.23114411115363581</v>
      </c>
      <c r="AC58" s="9">
        <f t="shared" ref="AC58:AC69" si="51">$B$58/12</f>
        <v>10.232166666666666</v>
      </c>
      <c r="AD58" s="1">
        <f t="shared" ref="AD58:AD69" si="52">$B$60</f>
        <v>0.45</v>
      </c>
      <c r="AE58" s="16">
        <f t="shared" ref="AE58:AE69" si="53">$E$7/12</f>
        <v>458.97911079660253</v>
      </c>
      <c r="AF58" s="1">
        <f t="shared" ref="AF58:AF69" si="54">AE58*10000*AC58*AB58</f>
        <v>10855338.2166737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8.6569735120322608</v>
      </c>
      <c r="E59" s="10">
        <f t="shared" ref="E59:E70" si="55">D58</f>
        <v>9.5750845475483892</v>
      </c>
      <c r="F59" s="7" t="s">
        <v>73</v>
      </c>
      <c r="G59" s="1">
        <v>2</v>
      </c>
      <c r="H59" s="9">
        <f t="shared" si="40"/>
        <v>8.6569735120322608</v>
      </c>
      <c r="I59" s="9">
        <f t="shared" si="41"/>
        <v>281.80697351203224</v>
      </c>
      <c r="J59" s="9">
        <f t="shared" si="42"/>
        <v>5.209256063183066E-2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5.3643665638169349</v>
      </c>
      <c r="P59" s="9">
        <f t="shared" si="45"/>
        <v>0.27944359047699879</v>
      </c>
      <c r="Q59" s="13">
        <f t="shared" si="46"/>
        <v>0.12574961571464946</v>
      </c>
      <c r="R59" s="9">
        <f t="shared" si="47"/>
        <v>1.2432082499999997</v>
      </c>
      <c r="S59" s="14">
        <f t="shared" si="48"/>
        <v>0.10114927705366297</v>
      </c>
      <c r="T59" s="2">
        <v>0.27</v>
      </c>
      <c r="U59" s="15">
        <f t="shared" si="49"/>
        <v>2.7310304804489004E-2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0.23463405689855346</v>
      </c>
      <c r="AC59" s="9">
        <f t="shared" si="51"/>
        <v>10.232166666666666</v>
      </c>
      <c r="AD59" s="1">
        <f t="shared" si="52"/>
        <v>0.45</v>
      </c>
      <c r="AE59" s="16">
        <f t="shared" si="53"/>
        <v>458.97911079660253</v>
      </c>
      <c r="AF59" s="1">
        <f t="shared" si="54"/>
        <v>11019238.310125535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0.45</v>
      </c>
      <c r="C60" s="7">
        <v>2</v>
      </c>
      <c r="D60" s="8">
        <v>13.3194084028571</v>
      </c>
      <c r="E60" s="10">
        <f t="shared" si="55"/>
        <v>8.6569735120322608</v>
      </c>
      <c r="F60" s="7" t="s">
        <v>73</v>
      </c>
      <c r="G60" s="1">
        <v>3</v>
      </c>
      <c r="H60" s="9">
        <f t="shared" si="40"/>
        <v>13.3194084028571</v>
      </c>
      <c r="I60" s="9">
        <f t="shared" si="41"/>
        <v>286.46940840285708</v>
      </c>
      <c r="J60" s="9">
        <f t="shared" si="42"/>
        <v>9.141061466839169E-2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7.8476079733399358</v>
      </c>
      <c r="P60" s="9">
        <f t="shared" si="45"/>
        <v>0.71735466851957508</v>
      </c>
      <c r="Q60" s="13">
        <f t="shared" si="46"/>
        <v>0.32280960083380877</v>
      </c>
      <c r="R60" s="9">
        <f t="shared" si="47"/>
        <v>1.2432082499999997</v>
      </c>
      <c r="S60" s="14">
        <f t="shared" si="48"/>
        <v>0.25965850921099409</v>
      </c>
      <c r="T60" s="2">
        <v>0.27</v>
      </c>
      <c r="U60" s="15">
        <f t="shared" si="49"/>
        <v>7.010779748696841E-2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0.24753750094232099</v>
      </c>
      <c r="AC60" s="9">
        <f t="shared" si="51"/>
        <v>10.232166666666666</v>
      </c>
      <c r="AD60" s="1">
        <f t="shared" si="52"/>
        <v>0.45</v>
      </c>
      <c r="AE60" s="16">
        <f t="shared" si="53"/>
        <v>458.97911079660253</v>
      </c>
      <c r="AF60" s="1">
        <f t="shared" si="54"/>
        <v>11625229.302307544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15.3252067893548</v>
      </c>
      <c r="E61" s="10">
        <f t="shared" si="55"/>
        <v>13.3194084028571</v>
      </c>
      <c r="F61" s="7" t="s">
        <v>73</v>
      </c>
      <c r="G61" s="1">
        <v>4</v>
      </c>
      <c r="H61" s="9">
        <f t="shared" si="40"/>
        <v>15.3252067893548</v>
      </c>
      <c r="I61" s="9">
        <f t="shared" si="41"/>
        <v>288.47520678935479</v>
      </c>
      <c r="J61" s="9">
        <f t="shared" si="42"/>
        <v>0.11577981193601428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9.8929383048203583</v>
      </c>
      <c r="P61" s="9">
        <f t="shared" si="45"/>
        <v>1.1454025364266929</v>
      </c>
      <c r="Q61" s="13">
        <f t="shared" si="46"/>
        <v>0.51543114139201185</v>
      </c>
      <c r="R61" s="9">
        <f t="shared" si="47"/>
        <v>1.2432082499999997</v>
      </c>
      <c r="S61" s="14">
        <f t="shared" si="48"/>
        <v>0.41459758764632715</v>
      </c>
      <c r="T61" s="2">
        <v>0.27</v>
      </c>
      <c r="U61" s="15">
        <f t="shared" si="49"/>
        <v>0.11194134866450833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0.30895031662234929</v>
      </c>
      <c r="AC61" s="9">
        <f t="shared" si="51"/>
        <v>10.232166666666666</v>
      </c>
      <c r="AD61" s="1">
        <f t="shared" si="52"/>
        <v>0.45</v>
      </c>
      <c r="AE61" s="16">
        <f t="shared" si="53"/>
        <v>458.97911079660253</v>
      </c>
      <c r="AF61" s="1">
        <f t="shared" si="54"/>
        <v>14509390.537121952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17.442487945666699</v>
      </c>
      <c r="E62" s="10">
        <f t="shared" si="55"/>
        <v>15.3252067893548</v>
      </c>
      <c r="F62" s="7" t="s">
        <v>73</v>
      </c>
      <c r="G62" s="1">
        <v>5</v>
      </c>
      <c r="H62" s="9">
        <f t="shared" si="40"/>
        <v>17.442487945666699</v>
      </c>
      <c r="I62" s="9">
        <f t="shared" si="41"/>
        <v>290.59248794566668</v>
      </c>
      <c r="J62" s="9">
        <f t="shared" si="42"/>
        <v>0.14805954160086301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8.3101589799739823</v>
      </c>
      <c r="O62" s="9">
        <f t="shared" si="56"/>
        <v>3.2000617884196831</v>
      </c>
      <c r="P62" s="9">
        <f t="shared" si="45"/>
        <v>0.47379968148785617</v>
      </c>
      <c r="Q62" s="13">
        <f t="shared" si="46"/>
        <v>0.21320985666953529</v>
      </c>
      <c r="R62" s="9">
        <f t="shared" si="47"/>
        <v>1.2432082499999997</v>
      </c>
      <c r="S62" s="14">
        <f t="shared" si="48"/>
        <v>0.17149971187010329</v>
      </c>
      <c r="T62" s="2">
        <v>0.27</v>
      </c>
      <c r="U62" s="15">
        <f t="shared" si="49"/>
        <v>4.6304922204927892E-2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0.28916093404478577</v>
      </c>
      <c r="AC62" s="9">
        <f t="shared" si="51"/>
        <v>10.232166666666666</v>
      </c>
      <c r="AD62" s="1">
        <f t="shared" si="52"/>
        <v>0.45</v>
      </c>
      <c r="AE62" s="16">
        <f t="shared" si="53"/>
        <v>458.97911079660253</v>
      </c>
      <c r="AF62" s="1">
        <f t="shared" si="54"/>
        <v>13580011.718399566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19.293843723870999</v>
      </c>
      <c r="E63" s="10">
        <f t="shared" si="55"/>
        <v>17.442487945666699</v>
      </c>
      <c r="F63" s="7" t="s">
        <v>75</v>
      </c>
      <c r="G63" s="1">
        <v>6</v>
      </c>
      <c r="H63" s="9">
        <f t="shared" si="40"/>
        <v>19.293843723870999</v>
      </c>
      <c r="I63" s="9">
        <f t="shared" si="41"/>
        <v>292.443843723871</v>
      </c>
      <c r="J63" s="9">
        <f t="shared" si="42"/>
        <v>0.18304519992418189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5.4889471069318265</v>
      </c>
      <c r="P63" s="9">
        <f t="shared" si="45"/>
        <v>1.0047254205615961</v>
      </c>
      <c r="Q63" s="13">
        <f t="shared" si="46"/>
        <v>0.45212643925271823</v>
      </c>
      <c r="R63" s="9">
        <f t="shared" si="47"/>
        <v>1.2432082499999997</v>
      </c>
      <c r="S63" s="14">
        <f t="shared" si="48"/>
        <v>0.36367715485536584</v>
      </c>
      <c r="T63" s="2">
        <v>0.27</v>
      </c>
      <c r="U63" s="15">
        <f t="shared" si="49"/>
        <v>9.8192831810948789E-2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0.30480513879100107</v>
      </c>
      <c r="AC63" s="9">
        <f t="shared" si="51"/>
        <v>10.232166666666666</v>
      </c>
      <c r="AD63" s="1">
        <f t="shared" si="52"/>
        <v>0.45</v>
      </c>
      <c r="AE63" s="16">
        <f t="shared" si="53"/>
        <v>458.97911079660253</v>
      </c>
      <c r="AF63" s="1">
        <f t="shared" si="54"/>
        <v>14314718.446611134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21.277328143999998</v>
      </c>
      <c r="E64" s="10">
        <f t="shared" si="55"/>
        <v>19.293843723870999</v>
      </c>
      <c r="F64" s="7" t="s">
        <v>73</v>
      </c>
      <c r="G64" s="1">
        <v>7</v>
      </c>
      <c r="H64" s="9">
        <f t="shared" si="40"/>
        <v>21.277328143999998</v>
      </c>
      <c r="I64" s="9">
        <f t="shared" si="41"/>
        <v>294.427328144</v>
      </c>
      <c r="J64" s="9">
        <f t="shared" si="42"/>
        <v>0.22907062692593044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7.2469066863702301</v>
      </c>
      <c r="P64" s="9">
        <f t="shared" si="45"/>
        <v>1.6600534579205457</v>
      </c>
      <c r="Q64" s="13">
        <f t="shared" si="46"/>
        <v>0.7470240560642456</v>
      </c>
      <c r="R64" s="9">
        <f t="shared" si="47"/>
        <v>1.2432082499999997</v>
      </c>
      <c r="S64" s="14">
        <f t="shared" si="48"/>
        <v>0.60088408845762231</v>
      </c>
      <c r="T64" s="2">
        <v>0.27</v>
      </c>
      <c r="U64" s="15">
        <f t="shared" si="49"/>
        <v>0.16223870388355804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0.32411496922089278</v>
      </c>
      <c r="AC64" s="9">
        <f t="shared" si="51"/>
        <v>10.232166666666666</v>
      </c>
      <c r="AD64" s="1">
        <f t="shared" si="52"/>
        <v>0.45</v>
      </c>
      <c r="AE64" s="16">
        <f t="shared" si="53"/>
        <v>458.97911079660253</v>
      </c>
      <c r="AF64" s="1">
        <f t="shared" si="54"/>
        <v>15221575.814410424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20.844003231290301</v>
      </c>
      <c r="E65" s="10">
        <f t="shared" si="55"/>
        <v>21.277328143999998</v>
      </c>
      <c r="F65" s="7" t="s">
        <v>73</v>
      </c>
      <c r="G65" s="1">
        <v>8</v>
      </c>
      <c r="H65" s="9">
        <f t="shared" si="40"/>
        <v>20.844003231290301</v>
      </c>
      <c r="I65" s="9">
        <f t="shared" si="41"/>
        <v>293.99400323129026</v>
      </c>
      <c r="J65" s="9">
        <f t="shared" si="42"/>
        <v>0.21817277738607935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8.3495382284496831</v>
      </c>
      <c r="P65" s="9">
        <f t="shared" si="45"/>
        <v>1.821641945192112</v>
      </c>
      <c r="Q65" s="13">
        <f t="shared" si="46"/>
        <v>0.8197388753364504</v>
      </c>
      <c r="R65" s="9">
        <f t="shared" si="47"/>
        <v>1.2432082499999997</v>
      </c>
      <c r="S65" s="14">
        <f t="shared" si="48"/>
        <v>0.65937374155653372</v>
      </c>
      <c r="T65" s="2">
        <v>0.27</v>
      </c>
      <c r="U65" s="15">
        <f t="shared" si="49"/>
        <v>0.17803091022026413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0.32887631943140966</v>
      </c>
      <c r="AC65" s="9">
        <f t="shared" si="51"/>
        <v>10.232166666666666</v>
      </c>
      <c r="AD65" s="1">
        <f t="shared" si="52"/>
        <v>0.45</v>
      </c>
      <c r="AE65" s="16">
        <f t="shared" si="53"/>
        <v>458.97911079660253</v>
      </c>
      <c r="AF65" s="1">
        <f t="shared" si="54"/>
        <v>15445185.521122081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20.307697340322601</v>
      </c>
      <c r="E66" s="10">
        <f t="shared" si="55"/>
        <v>20.844003231290301</v>
      </c>
      <c r="F66" s="7" t="s">
        <v>73</v>
      </c>
      <c r="G66" s="1">
        <v>9</v>
      </c>
      <c r="H66" s="9">
        <f t="shared" si="40"/>
        <v>20.307697340322601</v>
      </c>
      <c r="I66" s="9">
        <f t="shared" si="41"/>
        <v>293.45769734032257</v>
      </c>
      <c r="J66" s="9">
        <f t="shared" si="42"/>
        <v>0.205359268364259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9.2905812832575698</v>
      </c>
      <c r="P66" s="9">
        <f t="shared" si="45"/>
        <v>1.907906975008453</v>
      </c>
      <c r="Q66" s="13">
        <f t="shared" si="46"/>
        <v>0.85855813875380382</v>
      </c>
      <c r="R66" s="9">
        <f t="shared" si="47"/>
        <v>1.2432082499999997</v>
      </c>
      <c r="S66" s="14">
        <f t="shared" si="48"/>
        <v>0.69059881058045103</v>
      </c>
      <c r="T66" s="2">
        <v>0.27</v>
      </c>
      <c r="U66" s="15">
        <f t="shared" si="49"/>
        <v>0.1864616788567218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0.3314181961753016</v>
      </c>
      <c r="AC66" s="9">
        <f t="shared" si="51"/>
        <v>10.232166666666666</v>
      </c>
      <c r="AD66" s="1">
        <f t="shared" si="52"/>
        <v>0.45</v>
      </c>
      <c r="AE66" s="16">
        <f t="shared" si="53"/>
        <v>458.97911079660253</v>
      </c>
      <c r="AF66" s="1">
        <f t="shared" si="54"/>
        <v>15564560.968856087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18.793662205</v>
      </c>
      <c r="E67" s="10">
        <f t="shared" si="55"/>
        <v>20.307697340322601</v>
      </c>
      <c r="F67" s="7" t="s">
        <v>73</v>
      </c>
      <c r="G67" s="1">
        <v>10</v>
      </c>
      <c r="H67" s="9">
        <f t="shared" si="40"/>
        <v>18.793662205</v>
      </c>
      <c r="I67" s="9">
        <f t="shared" si="41"/>
        <v>291.94366220499995</v>
      </c>
      <c r="J67" s="9">
        <f t="shared" si="42"/>
        <v>0.17289598665305606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10.145359308249116</v>
      </c>
      <c r="P67" s="9">
        <f t="shared" si="45"/>
        <v>1.7540919075494972</v>
      </c>
      <c r="Q67" s="13">
        <f t="shared" si="46"/>
        <v>0.78934135839727371</v>
      </c>
      <c r="R67" s="9">
        <f t="shared" si="47"/>
        <v>1.2432082499999997</v>
      </c>
      <c r="S67" s="14">
        <f t="shared" si="48"/>
        <v>0.63492287667595027</v>
      </c>
      <c r="T67" s="2">
        <v>0.27</v>
      </c>
      <c r="U67" s="15">
        <f t="shared" si="49"/>
        <v>0.17142917670250657</v>
      </c>
      <c r="V67" s="2">
        <v>220.1</v>
      </c>
      <c r="W67" s="2">
        <v>12.1</v>
      </c>
      <c r="X67" s="2">
        <v>4.5</v>
      </c>
      <c r="Y67" s="2">
        <v>1.5</v>
      </c>
      <c r="Z67" s="2">
        <v>6.8</v>
      </c>
      <c r="AA67" s="2">
        <v>30.2</v>
      </c>
      <c r="AB67" s="1">
        <f t="shared" si="50"/>
        <v>0.32688589677580571</v>
      </c>
      <c r="AC67" s="9">
        <f t="shared" si="51"/>
        <v>10.232166666666666</v>
      </c>
      <c r="AD67" s="1">
        <f t="shared" si="52"/>
        <v>0.45</v>
      </c>
      <c r="AE67" s="16">
        <f t="shared" si="53"/>
        <v>458.97911079660253</v>
      </c>
      <c r="AF67" s="1">
        <f t="shared" si="54"/>
        <v>15351708.291644452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15.473095224516101</v>
      </c>
      <c r="E68" s="10">
        <f t="shared" si="55"/>
        <v>18.793662205</v>
      </c>
      <c r="F68" s="7" t="s">
        <v>73</v>
      </c>
      <c r="G68" s="1">
        <v>11</v>
      </c>
      <c r="H68" s="9">
        <f t="shared" si="40"/>
        <v>15.473095224516101</v>
      </c>
      <c r="I68" s="9">
        <f t="shared" si="41"/>
        <v>288.62309522451608</v>
      </c>
      <c r="J68" s="9">
        <f t="shared" si="42"/>
        <v>0.11779959223104092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7.9717040306646378</v>
      </c>
      <c r="O68" s="9">
        <f t="shared" si="56"/>
        <v>3.18224837003498</v>
      </c>
      <c r="P68" s="9">
        <f t="shared" si="45"/>
        <v>0.37486756036801527</v>
      </c>
      <c r="Q68" s="13">
        <f t="shared" si="46"/>
        <v>0.16869040216560688</v>
      </c>
      <c r="R68" s="9">
        <f t="shared" si="47"/>
        <v>1.2432082499999997</v>
      </c>
      <c r="S68" s="14">
        <f t="shared" si="48"/>
        <v>0.13568957748278049</v>
      </c>
      <c r="T68" s="2">
        <v>0.27</v>
      </c>
      <c r="U68" s="15">
        <f t="shared" si="49"/>
        <v>3.6636185920350735E-2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0.23744581005498577</v>
      </c>
      <c r="AC68" s="9">
        <f t="shared" si="51"/>
        <v>10.232166666666666</v>
      </c>
      <c r="AD68" s="1">
        <f t="shared" si="52"/>
        <v>0.45</v>
      </c>
      <c r="AE68" s="16">
        <f t="shared" si="53"/>
        <v>458.97911079660253</v>
      </c>
      <c r="AF68" s="1">
        <f t="shared" si="54"/>
        <v>11151288.100806056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12.900173743</v>
      </c>
      <c r="E69" s="10">
        <f t="shared" si="55"/>
        <v>15.473095224516101</v>
      </c>
      <c r="F69" s="7" t="s">
        <v>75</v>
      </c>
      <c r="G69" s="1">
        <v>12</v>
      </c>
      <c r="H69" s="9">
        <f t="shared" si="40"/>
        <v>12.900173743</v>
      </c>
      <c r="I69" s="9">
        <f t="shared" si="41"/>
        <v>286.05017374299996</v>
      </c>
      <c r="J69" s="9">
        <f t="shared" si="42"/>
        <v>8.6968630459028334E-2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5.5700658096669642</v>
      </c>
      <c r="P69" s="9">
        <f t="shared" si="45"/>
        <v>0.48442099503339464</v>
      </c>
      <c r="Q69" s="13">
        <f t="shared" si="46"/>
        <v>0.2179894477650276</v>
      </c>
      <c r="R69" s="9">
        <f t="shared" si="47"/>
        <v>1.2432082499999997</v>
      </c>
      <c r="S69" s="14">
        <f t="shared" si="48"/>
        <v>0.17534427378922851</v>
      </c>
      <c r="T69" s="2">
        <v>0.27</v>
      </c>
      <c r="U69" s="15">
        <f t="shared" si="49"/>
        <v>4.73429539230917E-2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0.24067390060781216</v>
      </c>
      <c r="AC69" s="9">
        <f t="shared" si="51"/>
        <v>10.232166666666666</v>
      </c>
      <c r="AD69" s="1">
        <f t="shared" si="52"/>
        <v>0.45</v>
      </c>
      <c r="AE69" s="16">
        <f t="shared" si="53"/>
        <v>458.97911079660253</v>
      </c>
      <c r="AF69" s="1">
        <f t="shared" si="54"/>
        <v>11302890.555958755</v>
      </c>
      <c r="AG69" s="1">
        <f>SUM(AF58:AF69)</f>
        <v>159941135.78403726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7.31370314432258</v>
      </c>
      <c r="E70" s="10">
        <f t="shared" si="55"/>
        <v>12.900173743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9.5750845475483892</v>
      </c>
      <c r="E74" s="7"/>
      <c r="F74" s="7"/>
      <c r="G74" s="1">
        <v>1</v>
      </c>
      <c r="H74" s="9">
        <f t="shared" ref="H74:H85" si="57">E75</f>
        <v>9.5750845475483892</v>
      </c>
      <c r="I74" s="9">
        <f t="shared" ref="I74:I85" si="58">H74+273.15</f>
        <v>282.72508454754836</v>
      </c>
      <c r="J74" s="9">
        <f t="shared" ref="J74:J85" si="59">EXP(($C$16*(I74-$C$14))/($C$17*I74*$C$14))</f>
        <v>5.8277884081270201E-2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3.0375598740839654E-2</v>
      </c>
      <c r="Q74" s="13">
        <f t="shared" ref="Q74:Q85" si="63">P74*$B$76</f>
        <v>9.1126796222518961E-3</v>
      </c>
      <c r="R74" s="9">
        <f t="shared" ref="R74:R85" si="64">L74*$B$76</f>
        <v>0.156366</v>
      </c>
      <c r="S74" s="14">
        <f t="shared" ref="S74:S85" si="65">Q74/R74</f>
        <v>5.8277884081270201E-2</v>
      </c>
      <c r="T74" s="2">
        <v>0.01</v>
      </c>
      <c r="U74" s="15">
        <f t="shared" ref="U74:U85" si="66">S74*T74</f>
        <v>5.8277884081270207E-4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6.0727788408127025E-3</v>
      </c>
      <c r="AU74" s="9">
        <f t="shared" ref="AU74:AU85" si="70">$B$74/12</f>
        <v>52.122000000000007</v>
      </c>
      <c r="AV74" s="1">
        <f t="shared" ref="AV74:AV85" si="71">$B$76</f>
        <v>0.3</v>
      </c>
      <c r="AW74" s="1">
        <f>$E$8/12</f>
        <v>1.0449999999999999</v>
      </c>
      <c r="AX74" s="1">
        <f t="shared" ref="AX74:AX85" si="72">AW74*10000*AV74*0.67*AU74*AT74</f>
        <v>664.84573177619689</v>
      </c>
    </row>
    <row r="75" spans="1:78" x14ac:dyDescent="0.15">
      <c r="A75" s="1" t="s">
        <v>74</v>
      </c>
      <c r="B75" s="1">
        <v>1</v>
      </c>
      <c r="C75" s="7">
        <v>1</v>
      </c>
      <c r="D75" s="8">
        <v>8.6569735120322608</v>
      </c>
      <c r="E75" s="10">
        <f t="shared" ref="E75:E86" si="73">D74</f>
        <v>9.5750845475483892</v>
      </c>
      <c r="F75" s="7" t="s">
        <v>73</v>
      </c>
      <c r="G75" s="1">
        <v>2</v>
      </c>
      <c r="H75" s="9">
        <f t="shared" si="57"/>
        <v>8.6569735120322608</v>
      </c>
      <c r="I75" s="9">
        <f t="shared" si="58"/>
        <v>281.80697351203224</v>
      </c>
      <c r="J75" s="9">
        <f t="shared" si="59"/>
        <v>5.209256063183066E-2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1.0120644012591604</v>
      </c>
      <c r="P75" s="9">
        <f t="shared" si="62"/>
        <v>5.2721026185910208E-2</v>
      </c>
      <c r="Q75" s="13">
        <f t="shared" si="63"/>
        <v>1.5816307855773062E-2</v>
      </c>
      <c r="R75" s="9">
        <f t="shared" si="64"/>
        <v>0.156366</v>
      </c>
      <c r="S75" s="14">
        <f t="shared" si="65"/>
        <v>0.10114927705366296</v>
      </c>
      <c r="T75" s="2">
        <v>0.01</v>
      </c>
      <c r="U75" s="15">
        <f t="shared" si="66"/>
        <v>1.0114927705366296E-3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6.5014927705366295E-3</v>
      </c>
      <c r="AU75" s="9">
        <f t="shared" si="70"/>
        <v>52.122000000000007</v>
      </c>
      <c r="AV75" s="1">
        <f t="shared" si="71"/>
        <v>0.3</v>
      </c>
      <c r="AW75" s="1">
        <f t="shared" ref="AW75:AW85" si="75">$E$8/12</f>
        <v>1.0449999999999999</v>
      </c>
      <c r="AX75" s="1">
        <f t="shared" si="72"/>
        <v>711.78118485319521</v>
      </c>
    </row>
    <row r="76" spans="1:78" x14ac:dyDescent="0.15">
      <c r="A76" s="1" t="s">
        <v>37</v>
      </c>
      <c r="B76" s="1">
        <f>H8</f>
        <v>0.3</v>
      </c>
      <c r="C76" s="7">
        <v>2</v>
      </c>
      <c r="D76" s="8">
        <v>13.3194084028571</v>
      </c>
      <c r="E76" s="10">
        <f t="shared" si="73"/>
        <v>8.6569735120322608</v>
      </c>
      <c r="F76" s="7" t="s">
        <v>73</v>
      </c>
      <c r="G76" s="1">
        <v>3</v>
      </c>
      <c r="H76" s="9">
        <f t="shared" si="57"/>
        <v>13.3194084028571</v>
      </c>
      <c r="I76" s="9">
        <f t="shared" si="58"/>
        <v>286.46940840285708</v>
      </c>
      <c r="J76" s="9">
        <f t="shared" si="59"/>
        <v>9.141061466839169E-2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1.4805633750732503</v>
      </c>
      <c r="P76" s="9">
        <f t="shared" si="62"/>
        <v>0.13533920817095435</v>
      </c>
      <c r="Q76" s="13">
        <f t="shared" si="63"/>
        <v>4.0601762451286307E-2</v>
      </c>
      <c r="R76" s="9">
        <f t="shared" si="64"/>
        <v>0.156366</v>
      </c>
      <c r="S76" s="14">
        <f t="shared" si="65"/>
        <v>0.25965850921099409</v>
      </c>
      <c r="T76" s="2">
        <v>0.01</v>
      </c>
      <c r="U76" s="15">
        <f t="shared" si="66"/>
        <v>2.596585092109941E-3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8.0865850921099415E-3</v>
      </c>
      <c r="AU76" s="9">
        <f t="shared" si="70"/>
        <v>52.122000000000007</v>
      </c>
      <c r="AV76" s="1">
        <f t="shared" si="71"/>
        <v>0.3</v>
      </c>
      <c r="AW76" s="1">
        <f t="shared" si="75"/>
        <v>1.0449999999999999</v>
      </c>
      <c r="AX76" s="1">
        <f t="shared" si="72"/>
        <v>885.31654520368124</v>
      </c>
    </row>
    <row r="77" spans="1:78" x14ac:dyDescent="0.15">
      <c r="C77" s="7">
        <v>3</v>
      </c>
      <c r="D77" s="8">
        <v>15.3252067893548</v>
      </c>
      <c r="E77" s="10">
        <f t="shared" si="73"/>
        <v>13.3194084028571</v>
      </c>
      <c r="F77" s="7" t="s">
        <v>73</v>
      </c>
      <c r="G77" s="1">
        <v>4</v>
      </c>
      <c r="H77" s="9">
        <f t="shared" si="57"/>
        <v>15.3252067893548</v>
      </c>
      <c r="I77" s="9">
        <f t="shared" si="58"/>
        <v>288.47520678935479</v>
      </c>
      <c r="J77" s="9">
        <f t="shared" si="59"/>
        <v>0.11577981193601428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1.866444166902296</v>
      </c>
      <c r="P77" s="9">
        <f t="shared" si="62"/>
        <v>0.21609655463301866</v>
      </c>
      <c r="Q77" s="13">
        <f t="shared" si="63"/>
        <v>6.4828966389905596E-2</v>
      </c>
      <c r="R77" s="9">
        <f t="shared" si="64"/>
        <v>0.156366</v>
      </c>
      <c r="S77" s="14">
        <f t="shared" si="65"/>
        <v>0.41459758764632715</v>
      </c>
      <c r="T77" s="2">
        <v>0.01</v>
      </c>
      <c r="U77" s="15">
        <f t="shared" si="66"/>
        <v>4.1459758764632714E-3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5.0000000000000001E-3</v>
      </c>
      <c r="AF77" s="2">
        <v>0.49</v>
      </c>
      <c r="AG77" s="15">
        <f t="shared" si="67"/>
        <v>2.4499999999999999E-3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1.4999999999999999E-2</v>
      </c>
      <c r="AR77" s="2">
        <v>0.5</v>
      </c>
      <c r="AS77" s="2">
        <f t="shared" si="68"/>
        <v>7.4999999999999997E-3</v>
      </c>
      <c r="AT77" s="1">
        <f t="shared" si="69"/>
        <v>1.409597587646327E-2</v>
      </c>
      <c r="AU77" s="9">
        <f t="shared" si="70"/>
        <v>52.122000000000007</v>
      </c>
      <c r="AV77" s="1">
        <f t="shared" si="71"/>
        <v>0.3</v>
      </c>
      <c r="AW77" s="1">
        <f t="shared" si="75"/>
        <v>1.0449999999999999</v>
      </c>
      <c r="AX77" s="1">
        <f t="shared" si="72"/>
        <v>1543.2225744339241</v>
      </c>
    </row>
    <row r="78" spans="1:78" x14ac:dyDescent="0.15">
      <c r="C78" s="7">
        <v>4</v>
      </c>
      <c r="D78" s="8">
        <v>17.442487945666699</v>
      </c>
      <c r="E78" s="10">
        <f t="shared" si="73"/>
        <v>15.3252067893548</v>
      </c>
      <c r="F78" s="7" t="s">
        <v>73</v>
      </c>
      <c r="G78" s="1">
        <v>5</v>
      </c>
      <c r="H78" s="9">
        <f t="shared" si="57"/>
        <v>17.442487945666699</v>
      </c>
      <c r="I78" s="9">
        <f t="shared" si="58"/>
        <v>290.59248794566668</v>
      </c>
      <c r="J78" s="9">
        <f t="shared" si="59"/>
        <v>0.14805954160086301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1.5678302316558135</v>
      </c>
      <c r="O78" s="9">
        <f t="shared" si="74"/>
        <v>0.60373738061346405</v>
      </c>
      <c r="P78" s="9">
        <f t="shared" si="62"/>
        <v>8.9389079820935247E-2</v>
      </c>
      <c r="Q78" s="13">
        <f t="shared" si="63"/>
        <v>2.6816723946280572E-2</v>
      </c>
      <c r="R78" s="9">
        <f t="shared" si="64"/>
        <v>0.156366</v>
      </c>
      <c r="S78" s="14">
        <f t="shared" si="65"/>
        <v>0.17149971187010329</v>
      </c>
      <c r="T78" s="2">
        <v>0.01</v>
      </c>
      <c r="U78" s="15">
        <f t="shared" si="66"/>
        <v>1.7149971187010329E-3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1.1664997118701032E-2</v>
      </c>
      <c r="AU78" s="9">
        <f t="shared" si="70"/>
        <v>52.122000000000007</v>
      </c>
      <c r="AV78" s="1">
        <f t="shared" si="71"/>
        <v>0.3</v>
      </c>
      <c r="AW78" s="1">
        <f t="shared" si="75"/>
        <v>1.0449999999999999</v>
      </c>
      <c r="AX78" s="1">
        <f t="shared" si="72"/>
        <v>1277.0798589648834</v>
      </c>
    </row>
    <row r="79" spans="1:78" x14ac:dyDescent="0.15">
      <c r="C79" s="7">
        <v>5</v>
      </c>
      <c r="D79" s="8">
        <v>19.293843723870999</v>
      </c>
      <c r="E79" s="10">
        <f t="shared" si="73"/>
        <v>17.442487945666699</v>
      </c>
      <c r="F79" s="7" t="s">
        <v>75</v>
      </c>
      <c r="G79" s="1">
        <v>6</v>
      </c>
      <c r="H79" s="9">
        <f t="shared" si="57"/>
        <v>19.293843723870999</v>
      </c>
      <c r="I79" s="9">
        <f t="shared" si="58"/>
        <v>292.443843723871</v>
      </c>
      <c r="J79" s="9">
        <f t="shared" si="59"/>
        <v>0.18304519992418189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1.0355683007925287</v>
      </c>
      <c r="P79" s="9">
        <f t="shared" si="62"/>
        <v>0.18955580665371374</v>
      </c>
      <c r="Q79" s="13">
        <f t="shared" si="63"/>
        <v>5.686674199611412E-2</v>
      </c>
      <c r="R79" s="9">
        <f t="shared" si="64"/>
        <v>0.156366</v>
      </c>
      <c r="S79" s="14">
        <f t="shared" si="65"/>
        <v>0.36367715485536573</v>
      </c>
      <c r="T79" s="2">
        <v>0.01</v>
      </c>
      <c r="U79" s="15">
        <f t="shared" si="66"/>
        <v>3.6367715485536574E-3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1.3586771548553658E-2</v>
      </c>
      <c r="AU79" s="9">
        <f t="shared" si="70"/>
        <v>52.122000000000007</v>
      </c>
      <c r="AV79" s="1">
        <f t="shared" si="71"/>
        <v>0.3</v>
      </c>
      <c r="AW79" s="1">
        <f t="shared" si="75"/>
        <v>1.0449999999999999</v>
      </c>
      <c r="AX79" s="1">
        <f t="shared" si="72"/>
        <v>1487.4750603407933</v>
      </c>
    </row>
    <row r="80" spans="1:78" x14ac:dyDescent="0.15">
      <c r="C80" s="7">
        <v>6</v>
      </c>
      <c r="D80" s="8">
        <v>21.277328143999998</v>
      </c>
      <c r="E80" s="10">
        <f t="shared" si="73"/>
        <v>19.293843723870999</v>
      </c>
      <c r="F80" s="7" t="s">
        <v>73</v>
      </c>
      <c r="G80" s="1">
        <v>7</v>
      </c>
      <c r="H80" s="9">
        <f t="shared" si="57"/>
        <v>21.277328143999998</v>
      </c>
      <c r="I80" s="9">
        <f t="shared" si="58"/>
        <v>294.427328144</v>
      </c>
      <c r="J80" s="9">
        <f t="shared" si="59"/>
        <v>0.22907062692593044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1.367232494138815</v>
      </c>
      <c r="P80" s="9">
        <f t="shared" si="62"/>
        <v>0.31319280458588189</v>
      </c>
      <c r="Q80" s="13">
        <f t="shared" si="63"/>
        <v>9.3957841375764559E-2</v>
      </c>
      <c r="R80" s="9">
        <f t="shared" si="64"/>
        <v>0.156366</v>
      </c>
      <c r="S80" s="14">
        <f t="shared" si="65"/>
        <v>0.6008840884576222</v>
      </c>
      <c r="T80" s="2">
        <v>0.01</v>
      </c>
      <c r="U80" s="15">
        <f t="shared" si="66"/>
        <v>6.0088408845762218E-3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1.5958840884576223E-2</v>
      </c>
      <c r="AU80" s="9">
        <f t="shared" si="70"/>
        <v>52.122000000000007</v>
      </c>
      <c r="AV80" s="1">
        <f t="shared" si="71"/>
        <v>0.3</v>
      </c>
      <c r="AW80" s="1">
        <f t="shared" si="75"/>
        <v>1.0449999999999999</v>
      </c>
      <c r="AX80" s="1">
        <f t="shared" si="72"/>
        <v>1747.1683926474161</v>
      </c>
    </row>
    <row r="81" spans="1:53" x14ac:dyDescent="0.15">
      <c r="C81" s="7">
        <v>7</v>
      </c>
      <c r="D81" s="8">
        <v>20.844003231290301</v>
      </c>
      <c r="E81" s="10">
        <f t="shared" si="73"/>
        <v>21.277328143999998</v>
      </c>
      <c r="F81" s="7" t="s">
        <v>73</v>
      </c>
      <c r="G81" s="1">
        <v>8</v>
      </c>
      <c r="H81" s="9">
        <f t="shared" si="57"/>
        <v>20.844003231290301</v>
      </c>
      <c r="I81" s="9">
        <f t="shared" si="58"/>
        <v>293.99400323129026</v>
      </c>
      <c r="J81" s="9">
        <f t="shared" si="59"/>
        <v>0.21817277738607935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1.5752596895529332</v>
      </c>
      <c r="P81" s="9">
        <f t="shared" si="62"/>
        <v>0.34367878157409654</v>
      </c>
      <c r="Q81" s="13">
        <f t="shared" si="63"/>
        <v>0.10310363447222896</v>
      </c>
      <c r="R81" s="9">
        <f t="shared" si="64"/>
        <v>0.156366</v>
      </c>
      <c r="S81" s="14">
        <f t="shared" si="65"/>
        <v>0.65937374155653383</v>
      </c>
      <c r="T81" s="2">
        <v>0.01</v>
      </c>
      <c r="U81" s="15">
        <f t="shared" si="66"/>
        <v>6.5937374155653388E-3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1.6543737415565338E-2</v>
      </c>
      <c r="AU81" s="9">
        <f t="shared" si="70"/>
        <v>52.122000000000007</v>
      </c>
      <c r="AV81" s="1">
        <f t="shared" si="71"/>
        <v>0.3</v>
      </c>
      <c r="AW81" s="1">
        <f t="shared" si="75"/>
        <v>1.0449999999999999</v>
      </c>
      <c r="AX81" s="1">
        <f t="shared" si="72"/>
        <v>1811.2026630123116</v>
      </c>
    </row>
    <row r="82" spans="1:53" x14ac:dyDescent="0.15">
      <c r="C82" s="7">
        <v>8</v>
      </c>
      <c r="D82" s="8">
        <v>20.307697340322601</v>
      </c>
      <c r="E82" s="10">
        <f t="shared" si="73"/>
        <v>20.844003231290301</v>
      </c>
      <c r="F82" s="7" t="s">
        <v>73</v>
      </c>
      <c r="G82" s="1">
        <v>9</v>
      </c>
      <c r="H82" s="9">
        <f t="shared" si="57"/>
        <v>20.307697340322601</v>
      </c>
      <c r="I82" s="9">
        <f t="shared" si="58"/>
        <v>293.45769734032257</v>
      </c>
      <c r="J82" s="9">
        <f t="shared" si="59"/>
        <v>0.205359268364259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1.7528009079788369</v>
      </c>
      <c r="P82" s="9">
        <f t="shared" si="62"/>
        <v>0.35995391205074279</v>
      </c>
      <c r="Q82" s="13">
        <f t="shared" si="63"/>
        <v>0.10798617361522284</v>
      </c>
      <c r="R82" s="9">
        <f t="shared" si="64"/>
        <v>0.156366</v>
      </c>
      <c r="S82" s="14">
        <f t="shared" si="65"/>
        <v>0.69059881058045125</v>
      </c>
      <c r="T82" s="2">
        <v>0.01</v>
      </c>
      <c r="U82" s="15">
        <f t="shared" si="66"/>
        <v>6.9059881058045128E-3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1.6855988105804513E-2</v>
      </c>
      <c r="AU82" s="9">
        <f t="shared" si="70"/>
        <v>52.122000000000007</v>
      </c>
      <c r="AV82" s="1">
        <f t="shared" si="71"/>
        <v>0.3</v>
      </c>
      <c r="AW82" s="1">
        <f t="shared" si="75"/>
        <v>1.0449999999999999</v>
      </c>
      <c r="AX82" s="1">
        <f t="shared" si="72"/>
        <v>1845.3877608219832</v>
      </c>
    </row>
    <row r="83" spans="1:53" x14ac:dyDescent="0.15">
      <c r="C83" s="7">
        <v>9</v>
      </c>
      <c r="D83" s="8">
        <v>18.793662205</v>
      </c>
      <c r="E83" s="10">
        <f t="shared" si="73"/>
        <v>20.307697340322601</v>
      </c>
      <c r="F83" s="7" t="s">
        <v>73</v>
      </c>
      <c r="G83" s="1">
        <v>10</v>
      </c>
      <c r="H83" s="9">
        <f t="shared" si="57"/>
        <v>18.793662205</v>
      </c>
      <c r="I83" s="9">
        <f t="shared" si="58"/>
        <v>291.94366220499995</v>
      </c>
      <c r="J83" s="9">
        <f t="shared" si="59"/>
        <v>0.17289598665305606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1.9140669959280943</v>
      </c>
      <c r="P83" s="9">
        <f t="shared" si="62"/>
        <v>0.33093450178103889</v>
      </c>
      <c r="Q83" s="13">
        <f t="shared" si="63"/>
        <v>9.9280350534311668E-2</v>
      </c>
      <c r="R83" s="9">
        <f t="shared" si="64"/>
        <v>0.156366</v>
      </c>
      <c r="S83" s="14">
        <f t="shared" si="65"/>
        <v>0.63492287667595038</v>
      </c>
      <c r="T83" s="2">
        <v>0.01</v>
      </c>
      <c r="U83" s="15">
        <f t="shared" si="66"/>
        <v>6.3492287667595041E-3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1.6299228766759506E-2</v>
      </c>
      <c r="AU83" s="9">
        <f t="shared" si="70"/>
        <v>52.122000000000007</v>
      </c>
      <c r="AV83" s="1">
        <f t="shared" si="71"/>
        <v>0.3</v>
      </c>
      <c r="AW83" s="1">
        <f t="shared" si="75"/>
        <v>1.0449999999999999</v>
      </c>
      <c r="AX83" s="1">
        <f t="shared" si="72"/>
        <v>1784.4339405209837</v>
      </c>
    </row>
    <row r="84" spans="1:53" x14ac:dyDescent="0.15">
      <c r="C84" s="7">
        <v>10</v>
      </c>
      <c r="D84" s="8">
        <v>15.473095224516101</v>
      </c>
      <c r="E84" s="10">
        <f t="shared" si="73"/>
        <v>18.793662205</v>
      </c>
      <c r="F84" s="7" t="s">
        <v>73</v>
      </c>
      <c r="G84" s="1">
        <v>11</v>
      </c>
      <c r="H84" s="9">
        <f t="shared" si="57"/>
        <v>15.473095224516101</v>
      </c>
      <c r="I84" s="9">
        <f t="shared" si="58"/>
        <v>288.62309522451608</v>
      </c>
      <c r="J84" s="9">
        <f t="shared" si="59"/>
        <v>0.11779959223104092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1.5039758694397025</v>
      </c>
      <c r="O84" s="9">
        <f t="shared" si="74"/>
        <v>0.60037662470735276</v>
      </c>
      <c r="P84" s="9">
        <f t="shared" si="62"/>
        <v>7.0724121575574839E-2</v>
      </c>
      <c r="Q84" s="13">
        <f t="shared" si="63"/>
        <v>2.121723647267245E-2</v>
      </c>
      <c r="R84" s="9">
        <f t="shared" si="64"/>
        <v>0.156366</v>
      </c>
      <c r="S84" s="14">
        <f t="shared" si="65"/>
        <v>0.13568957748278046</v>
      </c>
      <c r="T84" s="2">
        <v>0.01</v>
      </c>
      <c r="U84" s="15">
        <f t="shared" si="66"/>
        <v>1.3568957748278047E-3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6.8468957748278048E-3</v>
      </c>
      <c r="AU84" s="9">
        <f t="shared" si="70"/>
        <v>52.122000000000007</v>
      </c>
      <c r="AV84" s="1">
        <f t="shared" si="71"/>
        <v>0.3</v>
      </c>
      <c r="AW84" s="1">
        <f t="shared" si="75"/>
        <v>1.0449999999999999</v>
      </c>
      <c r="AX84" s="1">
        <f t="shared" si="72"/>
        <v>749.59578656441636</v>
      </c>
    </row>
    <row r="85" spans="1:53" x14ac:dyDescent="0.15">
      <c r="C85" s="7">
        <v>11</v>
      </c>
      <c r="D85" s="8">
        <v>12.900173743</v>
      </c>
      <c r="E85" s="10">
        <f t="shared" si="73"/>
        <v>15.473095224516101</v>
      </c>
      <c r="F85" s="7" t="s">
        <v>75</v>
      </c>
      <c r="G85" s="1">
        <v>12</v>
      </c>
      <c r="H85" s="9">
        <f t="shared" si="57"/>
        <v>12.900173743</v>
      </c>
      <c r="I85" s="9">
        <f t="shared" si="58"/>
        <v>286.05017374299996</v>
      </c>
      <c r="J85" s="9">
        <f t="shared" si="59"/>
        <v>8.6968630459028334E-2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1.050872503131778</v>
      </c>
      <c r="P85" s="9">
        <f t="shared" si="62"/>
        <v>9.1392942384421708E-2</v>
      </c>
      <c r="Q85" s="13">
        <f t="shared" si="63"/>
        <v>2.7417882715326511E-2</v>
      </c>
      <c r="R85" s="9">
        <f t="shared" si="64"/>
        <v>0.156366</v>
      </c>
      <c r="S85" s="14">
        <f t="shared" si="65"/>
        <v>0.17534427378922854</v>
      </c>
      <c r="T85" s="2">
        <v>0.01</v>
      </c>
      <c r="U85" s="15">
        <f t="shared" si="66"/>
        <v>1.7534427378922855E-3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7.2434427378922856E-3</v>
      </c>
      <c r="AU85" s="9">
        <f t="shared" si="70"/>
        <v>52.122000000000007</v>
      </c>
      <c r="AV85" s="1">
        <f t="shared" si="71"/>
        <v>0.3</v>
      </c>
      <c r="AW85" s="1">
        <f t="shared" si="75"/>
        <v>1.0449999999999999</v>
      </c>
      <c r="AX85" s="1">
        <f t="shared" si="72"/>
        <v>793.00961123235879</v>
      </c>
      <c r="AY85" s="1">
        <f>SUM(AX74:AX85)</f>
        <v>15300.519110372143</v>
      </c>
    </row>
    <row r="86" spans="1:53" x14ac:dyDescent="0.15">
      <c r="C86" s="7">
        <v>12</v>
      </c>
      <c r="D86" s="8">
        <v>7.31370314432258</v>
      </c>
      <c r="E86" s="10">
        <f t="shared" si="73"/>
        <v>12.900173743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9.5750845475483892</v>
      </c>
      <c r="E90" s="7"/>
      <c r="F90" s="7"/>
      <c r="G90" s="1">
        <v>1</v>
      </c>
      <c r="H90" s="9">
        <f t="shared" ref="H90:H101" si="76">E91</f>
        <v>9.5750845475483892</v>
      </c>
      <c r="I90" s="9">
        <f t="shared" ref="I90:I101" si="77">H90+273.15</f>
        <v>282.72508454754836</v>
      </c>
      <c r="J90" s="9">
        <f t="shared" ref="J90:J101" si="78">EXP(($C$16*(I90-$C$14))/($C$17*I90*$C$14))</f>
        <v>5.8277884081270201E-2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1.6591713597937627E-2</v>
      </c>
      <c r="Q90" s="13">
        <f t="shared" ref="Q90:Q101" si="82">P90*$B$76</f>
        <v>4.9775140793812877E-3</v>
      </c>
      <c r="R90" s="9">
        <f t="shared" ref="R90:R101" si="83">L90*$B$76</f>
        <v>8.541E-2</v>
      </c>
      <c r="S90" s="14">
        <f t="shared" ref="S90:S101" si="84">Q90/R90</f>
        <v>5.8277884081270201E-2</v>
      </c>
      <c r="T90" s="2">
        <v>0.01</v>
      </c>
      <c r="U90" s="15">
        <f t="shared" ref="U90:U101" si="85">S90*T90</f>
        <v>5.8277884081270207E-4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6.0727788408127025E-3</v>
      </c>
      <c r="AU90" s="9">
        <f t="shared" ref="AU90:AU101" si="89">$B$90/12</f>
        <v>28.47</v>
      </c>
      <c r="AV90" s="1">
        <f t="shared" ref="AV90:AV101" si="90">$B$76</f>
        <v>0.3</v>
      </c>
      <c r="AW90" s="1">
        <f>$E$9/12</f>
        <v>0.71937256458801413</v>
      </c>
      <c r="AX90" s="1">
        <f t="shared" ref="AX90:AX101" si="91">AW90*10000*AV90*0.67*AU90*AT90</f>
        <v>249.99128014965575</v>
      </c>
      <c r="AZ90" s="1">
        <f>$E$10/12</f>
        <v>1.5223025636729581</v>
      </c>
      <c r="BA90" s="1">
        <f t="shared" ref="BA90:BA101" si="92">AZ90*10000*AV90*0.67*AU90*AT90</f>
        <v>529.01985063282802</v>
      </c>
    </row>
    <row r="91" spans="1:53" x14ac:dyDescent="0.15">
      <c r="A91" s="1" t="s">
        <v>74</v>
      </c>
      <c r="B91" s="1">
        <v>1</v>
      </c>
      <c r="C91" s="7">
        <v>1</v>
      </c>
      <c r="D91" s="8">
        <v>8.6569735120322608</v>
      </c>
      <c r="E91" s="10">
        <f t="shared" ref="E91:E102" si="93">D90</f>
        <v>9.5750845475483892</v>
      </c>
      <c r="F91" s="7" t="s">
        <v>73</v>
      </c>
      <c r="G91" s="1">
        <v>2</v>
      </c>
      <c r="H91" s="9">
        <f t="shared" si="76"/>
        <v>8.6569735120322608</v>
      </c>
      <c r="I91" s="9">
        <f t="shared" si="77"/>
        <v>281.80697351203224</v>
      </c>
      <c r="J91" s="9">
        <f t="shared" si="78"/>
        <v>5.209256063183066E-2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0.55280828640206237</v>
      </c>
      <c r="P91" s="9">
        <f t="shared" si="81"/>
        <v>2.8797199177177841E-2</v>
      </c>
      <c r="Q91" s="13">
        <f t="shared" si="82"/>
        <v>8.6391597531533526E-3</v>
      </c>
      <c r="R91" s="9">
        <f t="shared" si="83"/>
        <v>8.541E-2</v>
      </c>
      <c r="S91" s="14">
        <f t="shared" si="84"/>
        <v>0.10114927705366294</v>
      </c>
      <c r="T91" s="2">
        <v>0.01</v>
      </c>
      <c r="U91" s="15">
        <f t="shared" si="85"/>
        <v>1.0114927705366294E-3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6.5014927705366295E-3</v>
      </c>
      <c r="AU91" s="9">
        <f t="shared" si="89"/>
        <v>28.47</v>
      </c>
      <c r="AV91" s="1">
        <f t="shared" si="90"/>
        <v>0.3</v>
      </c>
      <c r="AW91" s="1">
        <f t="shared" ref="AW91:AW101" si="95">$E$9/12</f>
        <v>0.71937256458801413</v>
      </c>
      <c r="AX91" s="1">
        <f t="shared" si="91"/>
        <v>267.63966599064764</v>
      </c>
      <c r="AZ91" s="1">
        <f t="shared" ref="AZ91:AZ101" si="96">$E$10/12</f>
        <v>1.5223025636729581</v>
      </c>
      <c r="BA91" s="1">
        <f t="shared" si="92"/>
        <v>566.36653902901094</v>
      </c>
    </row>
    <row r="92" spans="1:53" x14ac:dyDescent="0.15">
      <c r="A92" s="1" t="s">
        <v>37</v>
      </c>
      <c r="B92" s="1">
        <f>H9</f>
        <v>0.33</v>
      </c>
      <c r="C92" s="7">
        <v>2</v>
      </c>
      <c r="D92" s="8">
        <v>13.3194084028571</v>
      </c>
      <c r="E92" s="10">
        <f t="shared" si="93"/>
        <v>8.6569735120322608</v>
      </c>
      <c r="F92" s="7" t="s">
        <v>73</v>
      </c>
      <c r="G92" s="1">
        <v>3</v>
      </c>
      <c r="H92" s="9">
        <f t="shared" si="76"/>
        <v>13.3194084028571</v>
      </c>
      <c r="I92" s="9">
        <f t="shared" si="77"/>
        <v>286.46940840285708</v>
      </c>
      <c r="J92" s="9">
        <f t="shared" si="78"/>
        <v>9.141061466839169E-2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0.80871108722488461</v>
      </c>
      <c r="P92" s="9">
        <f t="shared" si="81"/>
        <v>7.3924777572370023E-2</v>
      </c>
      <c r="Q92" s="13">
        <f t="shared" si="82"/>
        <v>2.2177433271711008E-2</v>
      </c>
      <c r="R92" s="9">
        <f t="shared" si="83"/>
        <v>8.541E-2</v>
      </c>
      <c r="S92" s="14">
        <f t="shared" si="84"/>
        <v>0.25965850921099409</v>
      </c>
      <c r="T92" s="2">
        <v>0.01</v>
      </c>
      <c r="U92" s="15">
        <f t="shared" si="85"/>
        <v>2.596585092109941E-3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8.0865850921099415E-3</v>
      </c>
      <c r="AU92" s="9">
        <f t="shared" si="89"/>
        <v>28.47</v>
      </c>
      <c r="AV92" s="1">
        <f t="shared" si="90"/>
        <v>0.3</v>
      </c>
      <c r="AW92" s="1">
        <f t="shared" si="95"/>
        <v>0.71937256458801413</v>
      </c>
      <c r="AX92" s="1">
        <f t="shared" si="91"/>
        <v>332.89138501627775</v>
      </c>
      <c r="AZ92" s="1">
        <f t="shared" si="96"/>
        <v>1.5223025636729581</v>
      </c>
      <c r="BA92" s="1">
        <f t="shared" si="92"/>
        <v>704.44917387855139</v>
      </c>
    </row>
    <row r="93" spans="1:53" x14ac:dyDescent="0.15">
      <c r="C93" s="7">
        <v>3</v>
      </c>
      <c r="D93" s="8">
        <v>15.3252067893548</v>
      </c>
      <c r="E93" s="10">
        <f t="shared" si="93"/>
        <v>13.3194084028571</v>
      </c>
      <c r="F93" s="7" t="s">
        <v>73</v>
      </c>
      <c r="G93" s="1">
        <v>4</v>
      </c>
      <c r="H93" s="9">
        <f t="shared" si="76"/>
        <v>15.3252067893548</v>
      </c>
      <c r="I93" s="9">
        <f t="shared" si="77"/>
        <v>288.47520678935479</v>
      </c>
      <c r="J93" s="9">
        <f t="shared" si="78"/>
        <v>0.11577981193601428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1.0194863096525146</v>
      </c>
      <c r="P93" s="9">
        <f t="shared" si="81"/>
        <v>0.11803593320290937</v>
      </c>
      <c r="Q93" s="13">
        <f t="shared" si="82"/>
        <v>3.5410779960872808E-2</v>
      </c>
      <c r="R93" s="9">
        <f t="shared" si="83"/>
        <v>8.541E-2</v>
      </c>
      <c r="S93" s="14">
        <f t="shared" si="84"/>
        <v>0.4145975876463272</v>
      </c>
      <c r="T93" s="2">
        <v>0.01</v>
      </c>
      <c r="U93" s="15">
        <f t="shared" si="85"/>
        <v>4.1459758764632723E-3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5.0000000000000001E-3</v>
      </c>
      <c r="AF93" s="2">
        <v>0.49</v>
      </c>
      <c r="AG93" s="15">
        <f t="shared" si="86"/>
        <v>2.4499999999999999E-3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1.4999999999999999E-2</v>
      </c>
      <c r="AR93" s="2">
        <v>0.5</v>
      </c>
      <c r="AS93" s="2">
        <f t="shared" si="87"/>
        <v>7.4999999999999997E-3</v>
      </c>
      <c r="AT93" s="1">
        <f t="shared" si="88"/>
        <v>1.4095975876463274E-2</v>
      </c>
      <c r="AU93" s="9">
        <f t="shared" si="89"/>
        <v>28.47</v>
      </c>
      <c r="AV93" s="1">
        <f t="shared" si="90"/>
        <v>0.3</v>
      </c>
      <c r="AW93" s="1">
        <f t="shared" si="95"/>
        <v>0.71937256458801413</v>
      </c>
      <c r="AX93" s="1">
        <f t="shared" si="91"/>
        <v>580.27324009120844</v>
      </c>
      <c r="AZ93" s="1">
        <f t="shared" si="96"/>
        <v>1.5223025636729581</v>
      </c>
      <c r="BA93" s="1">
        <f t="shared" si="92"/>
        <v>1227.9470812562297</v>
      </c>
    </row>
    <row r="94" spans="1:53" x14ac:dyDescent="0.15">
      <c r="C94" s="7">
        <v>4</v>
      </c>
      <c r="D94" s="8">
        <v>17.442487945666699</v>
      </c>
      <c r="E94" s="10">
        <f t="shared" si="93"/>
        <v>15.3252067893548</v>
      </c>
      <c r="F94" s="7" t="s">
        <v>73</v>
      </c>
      <c r="G94" s="1">
        <v>5</v>
      </c>
      <c r="H94" s="9">
        <f t="shared" si="76"/>
        <v>17.442487945666699</v>
      </c>
      <c r="I94" s="9">
        <f t="shared" si="77"/>
        <v>290.59248794566668</v>
      </c>
      <c r="J94" s="9">
        <f t="shared" si="78"/>
        <v>0.14805954160086301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0.85637785762712493</v>
      </c>
      <c r="O94" s="9">
        <f t="shared" si="94"/>
        <v>0.32977251882248038</v>
      </c>
      <c r="P94" s="9">
        <f t="shared" si="81"/>
        <v>4.8825967969418411E-2</v>
      </c>
      <c r="Q94" s="13">
        <f t="shared" si="82"/>
        <v>1.4647790390825522E-2</v>
      </c>
      <c r="R94" s="9">
        <f t="shared" si="83"/>
        <v>8.541E-2</v>
      </c>
      <c r="S94" s="14">
        <f t="shared" si="84"/>
        <v>0.17149971187010329</v>
      </c>
      <c r="T94" s="2">
        <v>0.01</v>
      </c>
      <c r="U94" s="15">
        <f t="shared" si="85"/>
        <v>1.7149971187010329E-3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1.1664997118701032E-2</v>
      </c>
      <c r="AU94" s="9">
        <f t="shared" si="89"/>
        <v>28.47</v>
      </c>
      <c r="AV94" s="1">
        <f t="shared" si="90"/>
        <v>0.3</v>
      </c>
      <c r="AW94" s="1">
        <f t="shared" si="95"/>
        <v>0.71937256458801413</v>
      </c>
      <c r="AX94" s="1">
        <f t="shared" si="91"/>
        <v>480.19986221923028</v>
      </c>
      <c r="AZ94" s="1">
        <f t="shared" si="96"/>
        <v>1.5223025636729581</v>
      </c>
      <c r="BA94" s="1">
        <f t="shared" si="92"/>
        <v>1016.1764811678437</v>
      </c>
    </row>
    <row r="95" spans="1:53" x14ac:dyDescent="0.15">
      <c r="C95" s="7">
        <v>5</v>
      </c>
      <c r="D95" s="8">
        <v>19.293843723870999</v>
      </c>
      <c r="E95" s="10">
        <f t="shared" si="93"/>
        <v>17.442487945666699</v>
      </c>
      <c r="F95" s="7" t="s">
        <v>75</v>
      </c>
      <c r="G95" s="1">
        <v>6</v>
      </c>
      <c r="H95" s="9">
        <f t="shared" si="76"/>
        <v>19.293843723870999</v>
      </c>
      <c r="I95" s="9">
        <f t="shared" si="77"/>
        <v>292.443843723871</v>
      </c>
      <c r="J95" s="9">
        <f t="shared" si="78"/>
        <v>0.18304519992418189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0.56564655085306204</v>
      </c>
      <c r="P95" s="9">
        <f t="shared" si="81"/>
        <v>0.10353888598732265</v>
      </c>
      <c r="Q95" s="13">
        <f t="shared" si="82"/>
        <v>3.1061665796196795E-2</v>
      </c>
      <c r="R95" s="9">
        <f t="shared" si="83"/>
        <v>8.541E-2</v>
      </c>
      <c r="S95" s="14">
        <f t="shared" si="84"/>
        <v>0.36367715485536584</v>
      </c>
      <c r="T95" s="2">
        <v>0.01</v>
      </c>
      <c r="U95" s="15">
        <f t="shared" si="85"/>
        <v>3.6367715485536582E-3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1.3586771548553658E-2</v>
      </c>
      <c r="AU95" s="9">
        <f t="shared" si="89"/>
        <v>28.47</v>
      </c>
      <c r="AV95" s="1">
        <f t="shared" si="90"/>
        <v>0.3</v>
      </c>
      <c r="AW95" s="1">
        <f t="shared" si="95"/>
        <v>0.71937256458801413</v>
      </c>
      <c r="AX95" s="1">
        <f t="shared" si="91"/>
        <v>559.31139624200375</v>
      </c>
      <c r="AZ95" s="1">
        <f t="shared" si="96"/>
        <v>1.5223025636729581</v>
      </c>
      <c r="BA95" s="1">
        <f t="shared" si="92"/>
        <v>1183.5886080508587</v>
      </c>
    </row>
    <row r="96" spans="1:53" x14ac:dyDescent="0.15">
      <c r="C96" s="7">
        <v>6</v>
      </c>
      <c r="D96" s="8">
        <v>21.277328143999998</v>
      </c>
      <c r="E96" s="10">
        <f t="shared" si="93"/>
        <v>19.293843723870999</v>
      </c>
      <c r="F96" s="7" t="s">
        <v>73</v>
      </c>
      <c r="G96" s="1">
        <v>7</v>
      </c>
      <c r="H96" s="9">
        <f t="shared" si="76"/>
        <v>21.277328143999998</v>
      </c>
      <c r="I96" s="9">
        <f t="shared" si="77"/>
        <v>294.427328144</v>
      </c>
      <c r="J96" s="9">
        <f t="shared" si="78"/>
        <v>0.22907062692593044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0.74680766486573946</v>
      </c>
      <c r="P96" s="9">
        <f t="shared" si="81"/>
        <v>0.17107169998388511</v>
      </c>
      <c r="Q96" s="13">
        <f t="shared" si="82"/>
        <v>5.1321509995165528E-2</v>
      </c>
      <c r="R96" s="9">
        <f t="shared" si="83"/>
        <v>8.541E-2</v>
      </c>
      <c r="S96" s="14">
        <f t="shared" si="84"/>
        <v>0.60088408845762242</v>
      </c>
      <c r="T96" s="2">
        <v>0.01</v>
      </c>
      <c r="U96" s="15">
        <f t="shared" si="85"/>
        <v>6.0088408845762244E-3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1.5958840884576223E-2</v>
      </c>
      <c r="AU96" s="9">
        <f t="shared" si="89"/>
        <v>28.47</v>
      </c>
      <c r="AV96" s="1">
        <f t="shared" si="90"/>
        <v>0.3</v>
      </c>
      <c r="AW96" s="1">
        <f t="shared" si="95"/>
        <v>0.71937256458801413</v>
      </c>
      <c r="AX96" s="1">
        <f t="shared" si="91"/>
        <v>656.95971597509413</v>
      </c>
      <c r="AZ96" s="1">
        <f t="shared" si="96"/>
        <v>1.5223025636729581</v>
      </c>
      <c r="BA96" s="1">
        <f t="shared" si="92"/>
        <v>1390.227413567681</v>
      </c>
    </row>
    <row r="97" spans="3:54" x14ac:dyDescent="0.15">
      <c r="C97" s="7">
        <v>7</v>
      </c>
      <c r="D97" s="8">
        <v>20.844003231290301</v>
      </c>
      <c r="E97" s="10">
        <f t="shared" si="93"/>
        <v>21.277328143999998</v>
      </c>
      <c r="F97" s="7" t="s">
        <v>73</v>
      </c>
      <c r="G97" s="1">
        <v>8</v>
      </c>
      <c r="H97" s="9">
        <f t="shared" si="76"/>
        <v>20.844003231290301</v>
      </c>
      <c r="I97" s="9">
        <f t="shared" si="77"/>
        <v>293.99400323129026</v>
      </c>
      <c r="J97" s="9">
        <f t="shared" si="78"/>
        <v>0.21817277738607935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0.86043596488185448</v>
      </c>
      <c r="P97" s="9">
        <f t="shared" si="81"/>
        <v>0.18772370422114523</v>
      </c>
      <c r="Q97" s="13">
        <f t="shared" si="82"/>
        <v>5.6317111266343568E-2</v>
      </c>
      <c r="R97" s="9">
        <f t="shared" si="83"/>
        <v>8.541E-2</v>
      </c>
      <c r="S97" s="14">
        <f t="shared" si="84"/>
        <v>0.65937374155653394</v>
      </c>
      <c r="T97" s="2">
        <v>0.01</v>
      </c>
      <c r="U97" s="15">
        <f t="shared" si="85"/>
        <v>6.5937374155653396E-3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1.6543737415565338E-2</v>
      </c>
      <c r="AU97" s="9">
        <f t="shared" si="89"/>
        <v>28.47</v>
      </c>
      <c r="AV97" s="1">
        <f t="shared" si="90"/>
        <v>0.3</v>
      </c>
      <c r="AW97" s="1">
        <f t="shared" si="95"/>
        <v>0.71937256458801413</v>
      </c>
      <c r="AX97" s="1">
        <f t="shared" si="91"/>
        <v>681.03749591240762</v>
      </c>
      <c r="AZ97" s="1">
        <f t="shared" si="96"/>
        <v>1.5223025636729581</v>
      </c>
      <c r="BA97" s="1">
        <f t="shared" si="92"/>
        <v>1441.1796849364357</v>
      </c>
    </row>
    <row r="98" spans="3:54" x14ac:dyDescent="0.15">
      <c r="C98" s="7">
        <v>8</v>
      </c>
      <c r="D98" s="8">
        <v>20.307697340322601</v>
      </c>
      <c r="E98" s="10">
        <f t="shared" si="93"/>
        <v>20.844003231290301</v>
      </c>
      <c r="F98" s="7" t="s">
        <v>73</v>
      </c>
      <c r="G98" s="1">
        <v>9</v>
      </c>
      <c r="H98" s="9">
        <f t="shared" si="76"/>
        <v>20.307697340322601</v>
      </c>
      <c r="I98" s="9">
        <f t="shared" si="77"/>
        <v>293.45769734032257</v>
      </c>
      <c r="J98" s="9">
        <f t="shared" si="78"/>
        <v>0.205359268364259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0.95741226066070917</v>
      </c>
      <c r="P98" s="9">
        <f t="shared" si="81"/>
        <v>0.19661348137225446</v>
      </c>
      <c r="Q98" s="13">
        <f t="shared" si="82"/>
        <v>5.8984044411676331E-2</v>
      </c>
      <c r="R98" s="9">
        <f t="shared" si="83"/>
        <v>8.541E-2</v>
      </c>
      <c r="S98" s="14">
        <f t="shared" si="84"/>
        <v>0.69059881058045114</v>
      </c>
      <c r="T98" s="2">
        <v>0.01</v>
      </c>
      <c r="U98" s="15">
        <f t="shared" si="85"/>
        <v>6.9059881058045119E-3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1.6855988105804513E-2</v>
      </c>
      <c r="AU98" s="9">
        <f t="shared" si="89"/>
        <v>28.47</v>
      </c>
      <c r="AV98" s="1">
        <f t="shared" si="90"/>
        <v>0.3</v>
      </c>
      <c r="AW98" s="1">
        <f t="shared" si="95"/>
        <v>0.71937256458801413</v>
      </c>
      <c r="AX98" s="1">
        <f t="shared" si="91"/>
        <v>693.89157010590452</v>
      </c>
      <c r="AZ98" s="1">
        <f t="shared" si="96"/>
        <v>1.5223025636729581</v>
      </c>
      <c r="BA98" s="1">
        <f t="shared" si="92"/>
        <v>1468.3808753371418</v>
      </c>
    </row>
    <row r="99" spans="3:54" x14ac:dyDescent="0.15">
      <c r="C99" s="7">
        <v>9</v>
      </c>
      <c r="D99" s="8">
        <v>18.793662205</v>
      </c>
      <c r="E99" s="10">
        <f t="shared" si="93"/>
        <v>20.307697340322601</v>
      </c>
      <c r="F99" s="7" t="s">
        <v>73</v>
      </c>
      <c r="G99" s="1">
        <v>10</v>
      </c>
      <c r="H99" s="9">
        <f t="shared" si="76"/>
        <v>18.793662205</v>
      </c>
      <c r="I99" s="9">
        <f t="shared" si="77"/>
        <v>291.94366220499995</v>
      </c>
      <c r="J99" s="9">
        <f t="shared" si="78"/>
        <v>0.17289598665305606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1.0454987792884547</v>
      </c>
      <c r="P99" s="9">
        <f t="shared" si="81"/>
        <v>0.18076254298964306</v>
      </c>
      <c r="Q99" s="13">
        <f t="shared" si="82"/>
        <v>5.4228762896892914E-2</v>
      </c>
      <c r="R99" s="9">
        <f t="shared" si="83"/>
        <v>8.541E-2</v>
      </c>
      <c r="S99" s="14">
        <f t="shared" si="84"/>
        <v>0.63492287667595027</v>
      </c>
      <c r="T99" s="2">
        <v>0.01</v>
      </c>
      <c r="U99" s="15">
        <f t="shared" si="85"/>
        <v>6.3492287667595024E-3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1.6299228766759502E-2</v>
      </c>
      <c r="AU99" s="9">
        <f t="shared" si="89"/>
        <v>28.47</v>
      </c>
      <c r="AV99" s="1">
        <f t="shared" si="90"/>
        <v>0.3</v>
      </c>
      <c r="AW99" s="1">
        <f t="shared" si="95"/>
        <v>0.71937256458801413</v>
      </c>
      <c r="AX99" s="1">
        <f t="shared" si="91"/>
        <v>670.97208241309875</v>
      </c>
      <c r="AZ99" s="1">
        <f t="shared" si="96"/>
        <v>1.5223025636729581</v>
      </c>
      <c r="BA99" s="1">
        <f t="shared" si="92"/>
        <v>1419.879727822834</v>
      </c>
    </row>
    <row r="100" spans="3:54" x14ac:dyDescent="0.15">
      <c r="C100" s="7">
        <v>10</v>
      </c>
      <c r="D100" s="8">
        <v>15.473095224516101</v>
      </c>
      <c r="E100" s="10">
        <f t="shared" si="93"/>
        <v>18.793662205</v>
      </c>
      <c r="F100" s="7" t="s">
        <v>73</v>
      </c>
      <c r="G100" s="1">
        <v>11</v>
      </c>
      <c r="H100" s="9">
        <f t="shared" si="76"/>
        <v>15.473095224516101</v>
      </c>
      <c r="I100" s="9">
        <f t="shared" si="77"/>
        <v>288.62309522451608</v>
      </c>
      <c r="J100" s="9">
        <f t="shared" si="78"/>
        <v>0.11779959223104092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0.82149942448387092</v>
      </c>
      <c r="O100" s="9">
        <f t="shared" si="94"/>
        <v>0.32793681181494061</v>
      </c>
      <c r="P100" s="9">
        <f t="shared" si="81"/>
        <v>3.8630822709347604E-2</v>
      </c>
      <c r="Q100" s="13">
        <f t="shared" si="82"/>
        <v>1.1589246812804281E-2</v>
      </c>
      <c r="R100" s="9">
        <f t="shared" si="83"/>
        <v>8.541E-2</v>
      </c>
      <c r="S100" s="14">
        <f t="shared" si="84"/>
        <v>0.13568957748278049</v>
      </c>
      <c r="T100" s="2">
        <v>0.01</v>
      </c>
      <c r="U100" s="15">
        <f t="shared" si="85"/>
        <v>1.3568957748278049E-3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6.8468957748278048E-3</v>
      </c>
      <c r="AU100" s="9">
        <f t="shared" si="89"/>
        <v>28.47</v>
      </c>
      <c r="AV100" s="1">
        <f t="shared" si="90"/>
        <v>0.3</v>
      </c>
      <c r="AW100" s="1">
        <f t="shared" si="95"/>
        <v>0.71937256458801413</v>
      </c>
      <c r="AX100" s="1">
        <f t="shared" si="91"/>
        <v>281.85848433950298</v>
      </c>
      <c r="AZ100" s="1">
        <f t="shared" si="96"/>
        <v>1.5223025636729581</v>
      </c>
      <c r="BA100" s="1">
        <f t="shared" si="92"/>
        <v>596.45573715857654</v>
      </c>
    </row>
    <row r="101" spans="3:54" x14ac:dyDescent="0.15">
      <c r="C101" s="7">
        <v>11</v>
      </c>
      <c r="D101" s="8">
        <v>12.900173743</v>
      </c>
      <c r="E101" s="10">
        <f t="shared" si="93"/>
        <v>15.473095224516101</v>
      </c>
      <c r="F101" s="7" t="s">
        <v>75</v>
      </c>
      <c r="G101" s="1">
        <v>12</v>
      </c>
      <c r="H101" s="9">
        <f t="shared" si="76"/>
        <v>12.900173743</v>
      </c>
      <c r="I101" s="9">
        <f t="shared" si="77"/>
        <v>286.05017374299996</v>
      </c>
      <c r="J101" s="9">
        <f t="shared" si="78"/>
        <v>8.6968630459028334E-2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0.57400598910559297</v>
      </c>
      <c r="P101" s="9">
        <f t="shared" si="81"/>
        <v>4.9920514747793361E-2</v>
      </c>
      <c r="Q101" s="13">
        <f t="shared" si="82"/>
        <v>1.4976154424338008E-2</v>
      </c>
      <c r="R101" s="9">
        <f t="shared" si="83"/>
        <v>8.541E-2</v>
      </c>
      <c r="S101" s="14">
        <f t="shared" si="84"/>
        <v>0.17534427378922851</v>
      </c>
      <c r="T101" s="2">
        <v>0.01</v>
      </c>
      <c r="U101" s="15">
        <f t="shared" si="85"/>
        <v>1.7534427378922851E-3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7.2434427378922856E-3</v>
      </c>
      <c r="AU101" s="9">
        <f t="shared" si="89"/>
        <v>28.47</v>
      </c>
      <c r="AV101" s="1">
        <f t="shared" si="90"/>
        <v>0.3</v>
      </c>
      <c r="AW101" s="1">
        <f t="shared" si="95"/>
        <v>0.71937256458801413</v>
      </c>
      <c r="AX101" s="1">
        <f t="shared" si="91"/>
        <v>298.18268871686524</v>
      </c>
      <c r="AY101" s="1">
        <f>SUM(AX90:AX101)</f>
        <v>5753.2088671718966</v>
      </c>
      <c r="AZ101" s="1">
        <f t="shared" si="96"/>
        <v>1.5223025636729581</v>
      </c>
      <c r="BA101" s="1">
        <f t="shared" si="92"/>
        <v>631.00025469631703</v>
      </c>
      <c r="BB101" s="1">
        <f>SUM(BA90:BA101)</f>
        <v>12174.671427534307</v>
      </c>
    </row>
    <row r="102" spans="3:54" x14ac:dyDescent="0.15">
      <c r="C102" s="7">
        <v>12</v>
      </c>
      <c r="D102" s="8">
        <v>7.31370314432258</v>
      </c>
      <c r="E102" s="10">
        <f t="shared" si="93"/>
        <v>12.900173743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Z102"/>
  <sheetViews>
    <sheetView workbookViewId="0">
      <pane xSplit="4" topLeftCell="E1" activePane="topRight" state="frozen"/>
      <selection activeCell="L19" sqref="L19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735.51355271526802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1742.0082739725999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0.185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0.19</v>
      </c>
      <c r="I6" s="28"/>
    </row>
    <row r="7" spans="1:12" x14ac:dyDescent="0.15">
      <c r="A7" s="28" t="s">
        <v>5</v>
      </c>
      <c r="B7" s="22"/>
      <c r="C7" s="2"/>
      <c r="D7" s="2"/>
      <c r="E7" s="5">
        <v>45.073972602739701</v>
      </c>
      <c r="F7" s="2">
        <v>134.75800000000001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5">
        <v>28.416288278145501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7.77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1.56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2956473.2986244857</v>
      </c>
      <c r="J14" s="6" t="s">
        <v>21</v>
      </c>
      <c r="K14" s="6">
        <f>I14/(10000*1000)</f>
        <v>0.29564732986244857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13704256.2681274</v>
      </c>
      <c r="J15" s="6" t="s">
        <v>21</v>
      </c>
      <c r="K15" s="6">
        <f>I15/(10000*1000)</f>
        <v>1.3704256268127399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0.31511645974169428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8">
        <v>-12.373880410032299</v>
      </c>
      <c r="E27" s="7"/>
      <c r="F27" s="7"/>
      <c r="G27" s="1">
        <v>1</v>
      </c>
      <c r="H27" s="9">
        <f t="shared" ref="H27:H38" si="0">E28</f>
        <v>-12.373880410032299</v>
      </c>
      <c r="I27" s="9">
        <f t="shared" ref="I27:I38" si="1">H27+273.15</f>
        <v>260.77611958996766</v>
      </c>
      <c r="J27" s="9">
        <f t="shared" ref="J27:J38" si="2">EXP(($C$16*(I27-$C$14))/($C$17*I27*$C$14))</f>
        <v>3.2109286647813095E-3</v>
      </c>
      <c r="K27" s="9">
        <f t="shared" ref="K27:K38" si="3">$B$27/12</f>
        <v>99.511166666666668</v>
      </c>
      <c r="L27" s="9">
        <f t="shared" ref="L27:L38" si="4">K27*$B$28/100</f>
        <v>0.99511166666666673</v>
      </c>
      <c r="M27" s="1" t="s">
        <v>73</v>
      </c>
      <c r="O27" s="9">
        <f>L27</f>
        <v>0.99511166666666673</v>
      </c>
      <c r="P27" s="9">
        <f t="shared" ref="P27:P38" si="5">O27*J27</f>
        <v>3.1952325751583039E-3</v>
      </c>
      <c r="Q27" s="13">
        <f t="shared" ref="Q27:Q38" si="6">P27*$B$29</f>
        <v>4.3668178527163495E-4</v>
      </c>
      <c r="R27" s="9">
        <f t="shared" ref="R27:R38" si="7">L27*$B$29</f>
        <v>0.13599859444444448</v>
      </c>
      <c r="S27" s="14">
        <f t="shared" ref="S27:S38" si="8">Q27/R27</f>
        <v>3.2109286647813095E-3</v>
      </c>
      <c r="T27" s="2">
        <v>0.01</v>
      </c>
      <c r="U27" s="15">
        <f t="shared" ref="U27:U38" si="9">S27*T27</f>
        <v>3.2109286647813098E-5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2.1932109286647811E-2</v>
      </c>
      <c r="AR27" s="9">
        <f t="shared" ref="AR27:AR38" si="15">$B$27/12</f>
        <v>99.511166666666668</v>
      </c>
      <c r="AS27" s="1">
        <f t="shared" ref="AS27:AS38" si="16">$B$29</f>
        <v>0.13666666666666669</v>
      </c>
      <c r="AT27" s="1">
        <f>$E$2/12</f>
        <v>61.292796059605671</v>
      </c>
      <c r="AU27" s="1">
        <f t="shared" ref="AU27:AU38" si="17">AT27*10000*AS27*0.67*AR27*AQ27</f>
        <v>122489.55514894407</v>
      </c>
    </row>
    <row r="28" spans="1:47" x14ac:dyDescent="0.15">
      <c r="A28" s="1" t="s">
        <v>74</v>
      </c>
      <c r="B28" s="1">
        <v>1</v>
      </c>
      <c r="C28" s="7">
        <v>1</v>
      </c>
      <c r="D28" s="8">
        <v>-15.1793196950323</v>
      </c>
      <c r="E28" s="10">
        <f t="shared" ref="E28:E39" si="18">D27</f>
        <v>-12.373880410032299</v>
      </c>
      <c r="F28" s="7" t="s">
        <v>73</v>
      </c>
      <c r="G28" s="1">
        <v>2</v>
      </c>
      <c r="H28" s="9">
        <f t="shared" si="0"/>
        <v>-15.1793196950323</v>
      </c>
      <c r="I28" s="9">
        <f t="shared" si="1"/>
        <v>257.97068030496769</v>
      </c>
      <c r="J28" s="9">
        <f t="shared" si="2"/>
        <v>2.1393695327968027E-3</v>
      </c>
      <c r="K28" s="9">
        <f t="shared" si="3"/>
        <v>99.511166666666668</v>
      </c>
      <c r="L28" s="9">
        <f t="shared" si="4"/>
        <v>0.99511166666666673</v>
      </c>
      <c r="M28" s="1" t="s">
        <v>73</v>
      </c>
      <c r="O28" s="9">
        <f t="shared" ref="O28:O38" si="19">L28+O27-P27-N28</f>
        <v>1.9870281007581752</v>
      </c>
      <c r="P28" s="9">
        <f t="shared" si="5"/>
        <v>4.2509873795731354E-3</v>
      </c>
      <c r="Q28" s="13">
        <f t="shared" si="6"/>
        <v>5.8096827520832863E-4</v>
      </c>
      <c r="R28" s="9">
        <f t="shared" si="7"/>
        <v>0.13599859444444448</v>
      </c>
      <c r="S28" s="14">
        <f t="shared" si="8"/>
        <v>4.2718697026361881E-3</v>
      </c>
      <c r="T28" s="2">
        <v>0.01</v>
      </c>
      <c r="U28" s="15">
        <f t="shared" si="9"/>
        <v>4.2718697026361881E-5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2.194271869702636E-2</v>
      </c>
      <c r="AR28" s="9">
        <f t="shared" si="15"/>
        <v>99.511166666666668</v>
      </c>
      <c r="AS28" s="1">
        <f t="shared" si="16"/>
        <v>0.13666666666666669</v>
      </c>
      <c r="AT28" s="1">
        <f t="shared" ref="AT28:AT38" si="20">$E$2/12</f>
        <v>61.292796059605671</v>
      </c>
      <c r="AU28" s="1">
        <f t="shared" si="17"/>
        <v>122548.80808903644</v>
      </c>
    </row>
    <row r="29" spans="1:47" x14ac:dyDescent="0.15">
      <c r="A29" s="1" t="s">
        <v>37</v>
      </c>
      <c r="B29" s="1">
        <f>I2</f>
        <v>0.13666666666666669</v>
      </c>
      <c r="C29" s="7">
        <v>2</v>
      </c>
      <c r="D29" s="8">
        <v>-12.694530317750001</v>
      </c>
      <c r="E29" s="10">
        <f t="shared" si="18"/>
        <v>-15.1793196950323</v>
      </c>
      <c r="F29" s="7" t="s">
        <v>73</v>
      </c>
      <c r="G29" s="1">
        <v>3</v>
      </c>
      <c r="H29" s="9">
        <f t="shared" si="0"/>
        <v>-12.694530317750001</v>
      </c>
      <c r="I29" s="9">
        <f t="shared" si="1"/>
        <v>260.45546968225</v>
      </c>
      <c r="J29" s="9">
        <f t="shared" si="2"/>
        <v>3.0666729985639107E-3</v>
      </c>
      <c r="K29" s="9">
        <f t="shared" si="3"/>
        <v>99.511166666666668</v>
      </c>
      <c r="L29" s="9">
        <f t="shared" si="4"/>
        <v>0.99511166666666673</v>
      </c>
      <c r="M29" s="1" t="s">
        <v>73</v>
      </c>
      <c r="O29" s="9">
        <f t="shared" si="19"/>
        <v>2.9778887800452689</v>
      </c>
      <c r="P29" s="9">
        <f t="shared" si="5"/>
        <v>9.132211114491251E-3</v>
      </c>
      <c r="Q29" s="13">
        <f t="shared" si="6"/>
        <v>1.2480688523138046E-3</v>
      </c>
      <c r="R29" s="9">
        <f t="shared" si="7"/>
        <v>0.13599859444444448</v>
      </c>
      <c r="S29" s="14">
        <f t="shared" si="8"/>
        <v>9.1770716999846763E-3</v>
      </c>
      <c r="T29" s="2">
        <v>0.01</v>
      </c>
      <c r="U29" s="15">
        <f t="shared" si="9"/>
        <v>9.1770716999846767E-5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2.1991770716999846E-2</v>
      </c>
      <c r="AR29" s="9">
        <f t="shared" si="15"/>
        <v>99.511166666666668</v>
      </c>
      <c r="AS29" s="1">
        <f t="shared" si="16"/>
        <v>0.13666666666666669</v>
      </c>
      <c r="AT29" s="1">
        <f t="shared" si="20"/>
        <v>61.292796059605671</v>
      </c>
      <c r="AU29" s="1">
        <f t="shared" si="17"/>
        <v>122822.7607685157</v>
      </c>
    </row>
    <row r="30" spans="1:47" x14ac:dyDescent="0.15">
      <c r="C30" s="7">
        <v>3</v>
      </c>
      <c r="D30" s="8">
        <v>-7.9322996133225798</v>
      </c>
      <c r="E30" s="10">
        <f t="shared" si="18"/>
        <v>-12.694530317750001</v>
      </c>
      <c r="F30" s="7" t="s">
        <v>73</v>
      </c>
      <c r="G30" s="1">
        <v>4</v>
      </c>
      <c r="H30" s="9">
        <f t="shared" si="0"/>
        <v>-7.9322996133225798</v>
      </c>
      <c r="I30" s="9">
        <f t="shared" si="1"/>
        <v>265.21770038667739</v>
      </c>
      <c r="J30" s="9">
        <f t="shared" si="2"/>
        <v>6.0005575724295431E-3</v>
      </c>
      <c r="K30" s="9">
        <f t="shared" si="3"/>
        <v>99.511166666666668</v>
      </c>
      <c r="L30" s="9">
        <f t="shared" si="4"/>
        <v>0.99511166666666673</v>
      </c>
      <c r="M30" s="1" t="s">
        <v>73</v>
      </c>
      <c r="O30" s="9">
        <f t="shared" si="19"/>
        <v>3.9638682355974444</v>
      </c>
      <c r="P30" s="9">
        <f t="shared" si="5"/>
        <v>2.3785419557227176E-2</v>
      </c>
      <c r="Q30" s="13">
        <f t="shared" si="6"/>
        <v>3.2506740061543811E-3</v>
      </c>
      <c r="R30" s="9">
        <f t="shared" si="7"/>
        <v>0.13599859444444448</v>
      </c>
      <c r="S30" s="14">
        <f t="shared" si="8"/>
        <v>2.3902261780229528E-2</v>
      </c>
      <c r="T30" s="2">
        <v>0.01</v>
      </c>
      <c r="U30" s="15">
        <f t="shared" si="9"/>
        <v>2.3902261780229527E-4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2.2139022617802293E-2</v>
      </c>
      <c r="AR30" s="9">
        <f t="shared" si="15"/>
        <v>99.511166666666668</v>
      </c>
      <c r="AS30" s="1">
        <f t="shared" si="16"/>
        <v>0.13666666666666669</v>
      </c>
      <c r="AT30" s="1">
        <f t="shared" si="20"/>
        <v>61.292796059605671</v>
      </c>
      <c r="AU30" s="1">
        <f t="shared" si="17"/>
        <v>123645.15407270688</v>
      </c>
    </row>
    <row r="31" spans="1:47" x14ac:dyDescent="0.15">
      <c r="C31" s="7">
        <v>4</v>
      </c>
      <c r="D31" s="8">
        <v>-4.55240308873333</v>
      </c>
      <c r="E31" s="10">
        <f t="shared" si="18"/>
        <v>-7.9322996133225798</v>
      </c>
      <c r="F31" s="7" t="s">
        <v>73</v>
      </c>
      <c r="G31" s="1">
        <v>5</v>
      </c>
      <c r="H31" s="9">
        <f t="shared" si="0"/>
        <v>-4.55240308873333</v>
      </c>
      <c r="I31" s="9">
        <f t="shared" si="1"/>
        <v>268.59759691126663</v>
      </c>
      <c r="J31" s="9">
        <f t="shared" si="2"/>
        <v>9.5240788726763462E-3</v>
      </c>
      <c r="K31" s="9">
        <f t="shared" si="3"/>
        <v>99.511166666666668</v>
      </c>
      <c r="L31" s="9">
        <f t="shared" si="4"/>
        <v>0.99511166666666673</v>
      </c>
      <c r="M31" s="1" t="s">
        <v>75</v>
      </c>
      <c r="N31" s="9">
        <f>(O30-P30)*C22/100</f>
        <v>3.7430786752382064</v>
      </c>
      <c r="O31" s="9">
        <f t="shared" si="19"/>
        <v>1.1921158074686771</v>
      </c>
      <c r="P31" s="9">
        <f t="shared" si="5"/>
        <v>1.1353804975695931E-2</v>
      </c>
      <c r="Q31" s="13">
        <f t="shared" si="6"/>
        <v>1.5516866800117774E-3</v>
      </c>
      <c r="R31" s="9">
        <f t="shared" si="7"/>
        <v>0.13599859444444448</v>
      </c>
      <c r="S31" s="14">
        <f t="shared" si="8"/>
        <v>1.1409578800063573E-2</v>
      </c>
      <c r="T31" s="2">
        <v>0.01</v>
      </c>
      <c r="U31" s="15">
        <f t="shared" si="9"/>
        <v>1.1409578800063573E-4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2.2014095788000634E-2</v>
      </c>
      <c r="AR31" s="9">
        <f t="shared" si="15"/>
        <v>99.511166666666668</v>
      </c>
      <c r="AS31" s="1">
        <f t="shared" si="16"/>
        <v>0.13666666666666669</v>
      </c>
      <c r="AT31" s="1">
        <f t="shared" si="20"/>
        <v>61.292796059605671</v>
      </c>
      <c r="AU31" s="1">
        <f t="shared" si="17"/>
        <v>122947.44499198982</v>
      </c>
    </row>
    <row r="32" spans="1:47" x14ac:dyDescent="0.15">
      <c r="C32" s="7">
        <v>5</v>
      </c>
      <c r="D32" s="8">
        <v>0.95155913525806401</v>
      </c>
      <c r="E32" s="10">
        <f t="shared" si="18"/>
        <v>-4.55240308873333</v>
      </c>
      <c r="F32" s="7" t="s">
        <v>75</v>
      </c>
      <c r="G32" s="1">
        <v>6</v>
      </c>
      <c r="H32" s="9">
        <f t="shared" si="0"/>
        <v>0.95155913525806401</v>
      </c>
      <c r="I32" s="9">
        <f t="shared" si="1"/>
        <v>274.10155913525801</v>
      </c>
      <c r="J32" s="9">
        <f t="shared" si="2"/>
        <v>1.9721965871077191E-2</v>
      </c>
      <c r="K32" s="9">
        <f t="shared" si="3"/>
        <v>99.511166666666668</v>
      </c>
      <c r="L32" s="9">
        <f t="shared" si="4"/>
        <v>0.99511166666666673</v>
      </c>
      <c r="M32" s="1" t="s">
        <v>73</v>
      </c>
      <c r="O32" s="9">
        <f t="shared" si="19"/>
        <v>2.1758736691596479</v>
      </c>
      <c r="P32" s="9">
        <f t="shared" si="5"/>
        <v>4.2912506242942079E-2</v>
      </c>
      <c r="Q32" s="13">
        <f t="shared" si="6"/>
        <v>5.8647091865354183E-3</v>
      </c>
      <c r="R32" s="9">
        <f t="shared" si="7"/>
        <v>0.13599859444444448</v>
      </c>
      <c r="S32" s="14">
        <f t="shared" si="8"/>
        <v>4.3123307343673735E-2</v>
      </c>
      <c r="T32" s="2">
        <v>0.01</v>
      </c>
      <c r="U32" s="15">
        <f t="shared" si="9"/>
        <v>4.3123307343673737E-4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2.2331233073436738E-2</v>
      </c>
      <c r="AR32" s="9">
        <f t="shared" si="15"/>
        <v>99.511166666666668</v>
      </c>
      <c r="AS32" s="1">
        <f t="shared" si="16"/>
        <v>0.13666666666666669</v>
      </c>
      <c r="AT32" s="1">
        <f t="shared" si="20"/>
        <v>61.292796059605671</v>
      </c>
      <c r="AU32" s="1">
        <f t="shared" si="17"/>
        <v>124718.63829157189</v>
      </c>
    </row>
    <row r="33" spans="1:48" x14ac:dyDescent="0.15">
      <c r="C33" s="7">
        <v>6</v>
      </c>
      <c r="D33" s="8">
        <v>6.9647621844999996</v>
      </c>
      <c r="E33" s="10">
        <f t="shared" si="18"/>
        <v>0.95155913525806401</v>
      </c>
      <c r="F33" s="7" t="s">
        <v>73</v>
      </c>
      <c r="G33" s="1">
        <v>7</v>
      </c>
      <c r="H33" s="9">
        <f t="shared" si="0"/>
        <v>6.9647621844999996</v>
      </c>
      <c r="I33" s="9">
        <f t="shared" si="1"/>
        <v>280.11476218449997</v>
      </c>
      <c r="J33" s="9">
        <f t="shared" si="2"/>
        <v>4.2279114904811683E-2</v>
      </c>
      <c r="K33" s="9">
        <f t="shared" si="3"/>
        <v>99.511166666666668</v>
      </c>
      <c r="L33" s="9">
        <f t="shared" si="4"/>
        <v>0.99511166666666673</v>
      </c>
      <c r="M33" s="1" t="s">
        <v>73</v>
      </c>
      <c r="O33" s="9">
        <f t="shared" si="19"/>
        <v>3.1280728295833726</v>
      </c>
      <c r="P33" s="9">
        <f t="shared" si="5"/>
        <v>0.13225215059257484</v>
      </c>
      <c r="Q33" s="13">
        <f t="shared" si="6"/>
        <v>1.8074460580985229E-2</v>
      </c>
      <c r="R33" s="9">
        <f t="shared" si="7"/>
        <v>0.13599859444444448</v>
      </c>
      <c r="S33" s="14">
        <f t="shared" si="8"/>
        <v>0.13290181898437678</v>
      </c>
      <c r="T33" s="2">
        <v>0.01</v>
      </c>
      <c r="U33" s="15">
        <f t="shared" si="9"/>
        <v>1.3290181898437678E-3</v>
      </c>
      <c r="V33" s="14"/>
      <c r="W33" s="2"/>
      <c r="X33" s="15"/>
      <c r="Y33" s="2">
        <v>0.02</v>
      </c>
      <c r="Z33" s="2">
        <v>0.21</v>
      </c>
      <c r="AA33" s="2">
        <f t="shared" si="10"/>
        <v>4.1999999999999997E-3</v>
      </c>
      <c r="AB33" s="2">
        <v>0.01</v>
      </c>
      <c r="AC33" s="2">
        <v>0.28999999999999998</v>
      </c>
      <c r="AD33" s="2">
        <f t="shared" si="11"/>
        <v>2.8999999999999998E-3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0.01</v>
      </c>
      <c r="AO33" s="2">
        <v>0.38</v>
      </c>
      <c r="AP33" s="2">
        <f t="shared" si="13"/>
        <v>3.8E-3</v>
      </c>
      <c r="AQ33" s="1">
        <f t="shared" si="14"/>
        <v>2.3229018189843766E-2</v>
      </c>
      <c r="AR33" s="9">
        <f t="shared" si="15"/>
        <v>99.511166666666668</v>
      </c>
      <c r="AS33" s="1">
        <f t="shared" si="16"/>
        <v>0.13666666666666669</v>
      </c>
      <c r="AT33" s="1">
        <f t="shared" si="20"/>
        <v>61.292796059605671</v>
      </c>
      <c r="AU33" s="1">
        <f t="shared" si="17"/>
        <v>129732.71596603381</v>
      </c>
    </row>
    <row r="34" spans="1:48" x14ac:dyDescent="0.15">
      <c r="C34" s="7">
        <v>7</v>
      </c>
      <c r="D34" s="8">
        <v>8.6448002051290391</v>
      </c>
      <c r="E34" s="10">
        <f t="shared" si="18"/>
        <v>6.9647621844999996</v>
      </c>
      <c r="F34" s="7" t="s">
        <v>73</v>
      </c>
      <c r="G34" s="1">
        <v>8</v>
      </c>
      <c r="H34" s="9">
        <f t="shared" si="0"/>
        <v>8.6448002051290391</v>
      </c>
      <c r="I34" s="9">
        <f t="shared" si="1"/>
        <v>281.79480020512904</v>
      </c>
      <c r="J34" s="9">
        <f t="shared" si="2"/>
        <v>5.2014865955829923E-2</v>
      </c>
      <c r="K34" s="9">
        <f t="shared" si="3"/>
        <v>99.511166666666668</v>
      </c>
      <c r="L34" s="9">
        <f t="shared" si="4"/>
        <v>0.99511166666666673</v>
      </c>
      <c r="M34" s="1" t="s">
        <v>73</v>
      </c>
      <c r="O34" s="9">
        <f t="shared" si="19"/>
        <v>3.9909323456574648</v>
      </c>
      <c r="P34" s="9">
        <f t="shared" si="5"/>
        <v>0.20758781099815893</v>
      </c>
      <c r="Q34" s="13">
        <f t="shared" si="6"/>
        <v>2.8370334169748389E-2</v>
      </c>
      <c r="R34" s="9">
        <f t="shared" si="7"/>
        <v>0.13599859444444448</v>
      </c>
      <c r="S34" s="14">
        <f t="shared" si="8"/>
        <v>0.20860755425922942</v>
      </c>
      <c r="T34" s="2">
        <v>0.01</v>
      </c>
      <c r="U34" s="15">
        <f t="shared" si="9"/>
        <v>2.0860755425922942E-3</v>
      </c>
      <c r="V34" s="14"/>
      <c r="W34" s="2"/>
      <c r="X34" s="15"/>
      <c r="Y34" s="2">
        <v>0.02</v>
      </c>
      <c r="Z34" s="2">
        <v>0.21</v>
      </c>
      <c r="AA34" s="2">
        <f t="shared" si="10"/>
        <v>4.1999999999999997E-3</v>
      </c>
      <c r="AB34" s="2">
        <v>0.01</v>
      </c>
      <c r="AC34" s="2">
        <v>0.28999999999999998</v>
      </c>
      <c r="AD34" s="2">
        <f t="shared" si="11"/>
        <v>2.8999999999999998E-3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0.01</v>
      </c>
      <c r="AO34" s="2">
        <v>0.38</v>
      </c>
      <c r="AP34" s="2">
        <f t="shared" si="13"/>
        <v>3.8E-3</v>
      </c>
      <c r="AQ34" s="1">
        <f t="shared" si="14"/>
        <v>2.3986075542592293E-2</v>
      </c>
      <c r="AR34" s="9">
        <f t="shared" si="15"/>
        <v>99.511166666666668</v>
      </c>
      <c r="AS34" s="1">
        <f t="shared" si="16"/>
        <v>0.13666666666666669</v>
      </c>
      <c r="AT34" s="1">
        <f t="shared" si="20"/>
        <v>61.292796059605671</v>
      </c>
      <c r="AU34" s="1">
        <f t="shared" si="17"/>
        <v>133960.83726291513</v>
      </c>
    </row>
    <row r="35" spans="1:48" x14ac:dyDescent="0.15">
      <c r="C35" s="7">
        <v>8</v>
      </c>
      <c r="D35" s="8">
        <v>8.0762929091290303</v>
      </c>
      <c r="E35" s="10">
        <f t="shared" si="18"/>
        <v>8.6448002051290391</v>
      </c>
      <c r="F35" s="7" t="s">
        <v>73</v>
      </c>
      <c r="G35" s="1">
        <v>9</v>
      </c>
      <c r="H35" s="9">
        <f t="shared" si="0"/>
        <v>8.0762929091290303</v>
      </c>
      <c r="I35" s="9">
        <f t="shared" si="1"/>
        <v>281.22629290912903</v>
      </c>
      <c r="J35" s="9">
        <f t="shared" si="2"/>
        <v>4.8505642165206093E-2</v>
      </c>
      <c r="K35" s="9">
        <f t="shared" si="3"/>
        <v>99.511166666666668</v>
      </c>
      <c r="L35" s="9">
        <f t="shared" si="4"/>
        <v>0.99511166666666673</v>
      </c>
      <c r="M35" s="1" t="s">
        <v>73</v>
      </c>
      <c r="O35" s="9">
        <f t="shared" si="19"/>
        <v>4.778456201325973</v>
      </c>
      <c r="P35" s="9">
        <f t="shared" si="5"/>
        <v>0.23178208660362765</v>
      </c>
      <c r="Q35" s="13">
        <f t="shared" si="6"/>
        <v>3.167688516916245E-2</v>
      </c>
      <c r="R35" s="9">
        <f t="shared" si="7"/>
        <v>0.13599859444444448</v>
      </c>
      <c r="S35" s="14">
        <f t="shared" si="8"/>
        <v>0.2329206805302865</v>
      </c>
      <c r="T35" s="2">
        <v>0.01</v>
      </c>
      <c r="U35" s="15">
        <f t="shared" si="9"/>
        <v>2.3292068053028651E-3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2.4229206805302866E-2</v>
      </c>
      <c r="AR35" s="9">
        <f t="shared" si="15"/>
        <v>99.511166666666668</v>
      </c>
      <c r="AS35" s="1">
        <f t="shared" si="16"/>
        <v>0.13666666666666669</v>
      </c>
      <c r="AT35" s="1">
        <f t="shared" si="20"/>
        <v>61.292796059605671</v>
      </c>
      <c r="AU35" s="1">
        <f t="shared" si="17"/>
        <v>135318.71122856921</v>
      </c>
    </row>
    <row r="36" spans="1:48" x14ac:dyDescent="0.15">
      <c r="C36" s="7">
        <v>9</v>
      </c>
      <c r="D36" s="8">
        <v>3.3910979968000001</v>
      </c>
      <c r="E36" s="10">
        <f t="shared" si="18"/>
        <v>8.0762929091290303</v>
      </c>
      <c r="F36" s="7" t="s">
        <v>73</v>
      </c>
      <c r="G36" s="1">
        <v>10</v>
      </c>
      <c r="H36" s="9">
        <f t="shared" si="0"/>
        <v>3.3910979968000001</v>
      </c>
      <c r="I36" s="9">
        <f t="shared" si="1"/>
        <v>276.54109799679998</v>
      </c>
      <c r="J36" s="9">
        <f t="shared" si="2"/>
        <v>2.6980094482395744E-2</v>
      </c>
      <c r="K36" s="9">
        <f t="shared" si="3"/>
        <v>99.511166666666668</v>
      </c>
      <c r="L36" s="9">
        <f t="shared" si="4"/>
        <v>0.99511166666666673</v>
      </c>
      <c r="M36" s="1" t="s">
        <v>73</v>
      </c>
      <c r="O36" s="9">
        <f t="shared" si="19"/>
        <v>5.5417857813890121</v>
      </c>
      <c r="P36" s="9">
        <f t="shared" si="5"/>
        <v>0.14951790398307288</v>
      </c>
      <c r="Q36" s="13">
        <f t="shared" si="6"/>
        <v>2.0434113544353295E-2</v>
      </c>
      <c r="R36" s="9">
        <f t="shared" si="7"/>
        <v>0.13599859444444448</v>
      </c>
      <c r="S36" s="14">
        <f t="shared" si="8"/>
        <v>0.15025238773846772</v>
      </c>
      <c r="T36" s="2">
        <v>0.01</v>
      </c>
      <c r="U36" s="15">
        <f t="shared" si="9"/>
        <v>1.5025238773846772E-3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2.3402523877384677E-2</v>
      </c>
      <c r="AR36" s="9">
        <f t="shared" si="15"/>
        <v>99.511166666666668</v>
      </c>
      <c r="AS36" s="1">
        <f t="shared" si="16"/>
        <v>0.13666666666666669</v>
      </c>
      <c r="AT36" s="1">
        <f t="shared" si="20"/>
        <v>61.292796059605671</v>
      </c>
      <c r="AU36" s="1">
        <f t="shared" si="17"/>
        <v>130701.7351426634</v>
      </c>
    </row>
    <row r="37" spans="1:48" x14ac:dyDescent="0.15">
      <c r="C37" s="7">
        <v>10</v>
      </c>
      <c r="D37" s="8">
        <v>-2.6705802912258099</v>
      </c>
      <c r="E37" s="10">
        <f t="shared" si="18"/>
        <v>3.3910979968000001</v>
      </c>
      <c r="F37" s="7" t="s">
        <v>73</v>
      </c>
      <c r="G37" s="1">
        <v>11</v>
      </c>
      <c r="H37" s="9">
        <f t="shared" si="0"/>
        <v>-2.6705802912258099</v>
      </c>
      <c r="I37" s="9">
        <f t="shared" si="1"/>
        <v>270.47941970877417</v>
      </c>
      <c r="J37" s="9">
        <f t="shared" si="2"/>
        <v>1.2256186056055173E-2</v>
      </c>
      <c r="K37" s="9">
        <f t="shared" si="3"/>
        <v>99.511166666666668</v>
      </c>
      <c r="L37" s="9">
        <f t="shared" si="4"/>
        <v>0.99511166666666673</v>
      </c>
      <c r="M37" s="1" t="s">
        <v>75</v>
      </c>
      <c r="N37" s="9">
        <f>(O36-P36)*C22/100</f>
        <v>5.1226544835356425</v>
      </c>
      <c r="O37" s="9">
        <f t="shared" si="19"/>
        <v>1.2647250605369633</v>
      </c>
      <c r="P37" s="9">
        <f t="shared" si="5"/>
        <v>1.5500705651696665E-2</v>
      </c>
      <c r="Q37" s="13">
        <f t="shared" si="6"/>
        <v>2.1184297723985447E-3</v>
      </c>
      <c r="R37" s="9">
        <f t="shared" si="7"/>
        <v>0.13599859444444448</v>
      </c>
      <c r="S37" s="14">
        <f t="shared" si="8"/>
        <v>1.5576850489171229E-2</v>
      </c>
      <c r="T37" s="2">
        <v>0.01</v>
      </c>
      <c r="U37" s="15">
        <f t="shared" si="9"/>
        <v>1.5576850489171229E-4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2.2055768504891712E-2</v>
      </c>
      <c r="AR37" s="9">
        <f t="shared" si="15"/>
        <v>99.511166666666668</v>
      </c>
      <c r="AS37" s="1">
        <f t="shared" si="16"/>
        <v>0.13666666666666669</v>
      </c>
      <c r="AT37" s="1">
        <f t="shared" si="20"/>
        <v>61.292796059605671</v>
      </c>
      <c r="AU37" s="1">
        <f t="shared" si="17"/>
        <v>123180.18469281484</v>
      </c>
    </row>
    <row r="38" spans="1:48" x14ac:dyDescent="0.15">
      <c r="C38" s="7">
        <v>11</v>
      </c>
      <c r="D38" s="8">
        <v>-10.687696683566701</v>
      </c>
      <c r="E38" s="10">
        <f t="shared" si="18"/>
        <v>-2.6705802912258099</v>
      </c>
      <c r="F38" s="7" t="s">
        <v>75</v>
      </c>
      <c r="G38" s="1">
        <v>12</v>
      </c>
      <c r="H38" s="9">
        <f t="shared" si="0"/>
        <v>-10.687696683566701</v>
      </c>
      <c r="I38" s="9">
        <f t="shared" si="1"/>
        <v>262.46230331643329</v>
      </c>
      <c r="J38" s="9">
        <f t="shared" si="2"/>
        <v>4.0813821972353554E-3</v>
      </c>
      <c r="K38" s="9">
        <f t="shared" si="3"/>
        <v>99.511166666666668</v>
      </c>
      <c r="L38" s="9">
        <f t="shared" si="4"/>
        <v>0.99511166666666673</v>
      </c>
      <c r="M38" s="1" t="s">
        <v>73</v>
      </c>
      <c r="O38" s="9">
        <f t="shared" si="19"/>
        <v>2.2443360215519337</v>
      </c>
      <c r="P38" s="9">
        <f t="shared" si="5"/>
        <v>9.1599930829760878E-3</v>
      </c>
      <c r="Q38" s="13">
        <f t="shared" si="6"/>
        <v>1.2518657213400656E-3</v>
      </c>
      <c r="R38" s="9">
        <f t="shared" si="7"/>
        <v>0.13599859444444448</v>
      </c>
      <c r="S38" s="14">
        <f t="shared" si="8"/>
        <v>9.2049901431257332E-3</v>
      </c>
      <c r="T38" s="2">
        <v>0.01</v>
      </c>
      <c r="U38" s="15">
        <f t="shared" si="9"/>
        <v>9.2049901431257329E-5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2.1992049901431256E-2</v>
      </c>
      <c r="AR38" s="9">
        <f t="shared" si="15"/>
        <v>99.511166666666668</v>
      </c>
      <c r="AS38" s="1">
        <f t="shared" si="16"/>
        <v>0.13666666666666669</v>
      </c>
      <c r="AT38" s="1">
        <f t="shared" si="20"/>
        <v>61.292796059605671</v>
      </c>
      <c r="AU38" s="1">
        <f t="shared" si="17"/>
        <v>122824.31999733228</v>
      </c>
      <c r="AV38" s="1">
        <f>SUM(AU27:AU38)</f>
        <v>1514890.8656530934</v>
      </c>
    </row>
    <row r="39" spans="1:48" x14ac:dyDescent="0.15">
      <c r="C39" s="7">
        <v>12</v>
      </c>
      <c r="D39" s="8">
        <v>-12.833077397741899</v>
      </c>
      <c r="E39" s="10">
        <f t="shared" si="18"/>
        <v>-10.687696683566701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-12.373880410032299</v>
      </c>
      <c r="E42" s="7"/>
      <c r="F42" s="7"/>
      <c r="G42" s="1">
        <v>1</v>
      </c>
      <c r="H42" s="9">
        <f t="shared" ref="H42:H53" si="21">E43</f>
        <v>-12.373880410032299</v>
      </c>
      <c r="I42" s="9">
        <f t="shared" ref="I42:I53" si="22">H42+273.15</f>
        <v>260.77611958996766</v>
      </c>
      <c r="J42" s="9">
        <f t="shared" ref="J42:J53" si="23">EXP(($C$16*(I42-$C$14))/($C$17*I42*$C$14))</f>
        <v>3.2109286647813095E-3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2.4753383548535031E-4</v>
      </c>
      <c r="Q42" s="13">
        <f t="shared" ref="Q42:Q53" si="27">P42*$B$44</f>
        <v>4.5793759564789809E-5</v>
      </c>
      <c r="R42" s="9">
        <f t="shared" ref="R42:R53" si="28">L42*$B$44</f>
        <v>1.4261842708333333E-2</v>
      </c>
      <c r="S42" s="14">
        <f t="shared" ref="S42:S53" si="29">Q42/R42</f>
        <v>3.2109286647813099E-3</v>
      </c>
      <c r="T42" s="2">
        <v>0.01</v>
      </c>
      <c r="U42" s="15">
        <f t="shared" ref="U42:U53" si="30">S42*T42</f>
        <v>3.2109286647813098E-5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1.4832109286647814E-2</v>
      </c>
      <c r="AR42" s="9">
        <f t="shared" ref="AR42:AR53" si="34">$B$42/12</f>
        <v>7.7091041666666671</v>
      </c>
      <c r="AS42" s="1">
        <f t="shared" ref="AS42:AS53" si="35">$B$44</f>
        <v>0.185</v>
      </c>
      <c r="AT42" s="1">
        <f t="shared" ref="AT42:AT53" si="36">$E$5/12</f>
        <v>145.16735616438334</v>
      </c>
      <c r="AU42" s="1">
        <f t="shared" ref="AU42:AU53" si="37">AT42*10000*AS42*0.67*AR42*AQ42</f>
        <v>20574.170249342784</v>
      </c>
    </row>
    <row r="43" spans="1:48" x14ac:dyDescent="0.15">
      <c r="A43" s="1" t="s">
        <v>74</v>
      </c>
      <c r="B43" s="1">
        <v>1</v>
      </c>
      <c r="C43" s="7">
        <v>1</v>
      </c>
      <c r="D43" s="8">
        <v>-15.1793196950323</v>
      </c>
      <c r="E43" s="10">
        <f t="shared" ref="E43:E54" si="38">D42</f>
        <v>-12.373880410032299</v>
      </c>
      <c r="F43" s="7" t="s">
        <v>73</v>
      </c>
      <c r="G43" s="1">
        <v>2</v>
      </c>
      <c r="H43" s="9">
        <f t="shared" si="21"/>
        <v>-15.1793196950323</v>
      </c>
      <c r="I43" s="9">
        <f t="shared" si="22"/>
        <v>257.97068030496769</v>
      </c>
      <c r="J43" s="9">
        <f t="shared" si="23"/>
        <v>2.1393695327968027E-3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0.15393454949784799</v>
      </c>
      <c r="P43" s="9">
        <f t="shared" si="26"/>
        <v>3.2932288524049734E-4</v>
      </c>
      <c r="Q43" s="13">
        <f t="shared" si="27"/>
        <v>6.0924733769492007E-5</v>
      </c>
      <c r="R43" s="9">
        <f t="shared" si="28"/>
        <v>1.4261842708333333E-2</v>
      </c>
      <c r="S43" s="14">
        <f t="shared" si="29"/>
        <v>4.2718697026361881E-3</v>
      </c>
      <c r="T43" s="2">
        <v>0.01</v>
      </c>
      <c r="U43" s="15">
        <f t="shared" si="30"/>
        <v>4.2718697026361881E-5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1.4842718697026363E-2</v>
      </c>
      <c r="AR43" s="9">
        <f t="shared" si="34"/>
        <v>7.7091041666666671</v>
      </c>
      <c r="AS43" s="1">
        <f t="shared" si="35"/>
        <v>0.185</v>
      </c>
      <c r="AT43" s="1">
        <f t="shared" si="36"/>
        <v>145.16735616438334</v>
      </c>
      <c r="AU43" s="1">
        <f t="shared" si="37"/>
        <v>20588.886956936753</v>
      </c>
    </row>
    <row r="44" spans="1:48" x14ac:dyDescent="0.15">
      <c r="A44" s="1" t="s">
        <v>37</v>
      </c>
      <c r="B44" s="1">
        <f>I5</f>
        <v>0.185</v>
      </c>
      <c r="C44" s="7">
        <v>2</v>
      </c>
      <c r="D44" s="8">
        <v>-12.694530317750001</v>
      </c>
      <c r="E44" s="10">
        <f t="shared" si="38"/>
        <v>-15.1793196950323</v>
      </c>
      <c r="F44" s="7" t="s">
        <v>73</v>
      </c>
      <c r="G44" s="1">
        <v>3</v>
      </c>
      <c r="H44" s="9">
        <f t="shared" si="21"/>
        <v>-12.694530317750001</v>
      </c>
      <c r="I44" s="9">
        <f t="shared" si="22"/>
        <v>260.45546968225</v>
      </c>
      <c r="J44" s="9">
        <f t="shared" si="23"/>
        <v>3.0666729985639107E-3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0.23069626827927417</v>
      </c>
      <c r="P44" s="9">
        <f t="shared" si="26"/>
        <v>7.0747001680150612E-4</v>
      </c>
      <c r="Q44" s="13">
        <f t="shared" si="27"/>
        <v>1.3088195310827864E-4</v>
      </c>
      <c r="R44" s="9">
        <f t="shared" si="28"/>
        <v>1.4261842708333333E-2</v>
      </c>
      <c r="S44" s="14">
        <f t="shared" si="29"/>
        <v>9.1770716999846763E-3</v>
      </c>
      <c r="T44" s="2">
        <v>0.01</v>
      </c>
      <c r="U44" s="15">
        <f t="shared" si="30"/>
        <v>9.1770716999846767E-5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1.4891770716999847E-2</v>
      </c>
      <c r="AR44" s="9">
        <f t="shared" si="34"/>
        <v>7.7091041666666671</v>
      </c>
      <c r="AS44" s="1">
        <f t="shared" si="35"/>
        <v>0.185</v>
      </c>
      <c r="AT44" s="1">
        <f t="shared" si="36"/>
        <v>145.16735616438334</v>
      </c>
      <c r="AU44" s="1">
        <f t="shared" si="37"/>
        <v>20656.928837596108</v>
      </c>
    </row>
    <row r="45" spans="1:48" x14ac:dyDescent="0.15">
      <c r="C45" s="7">
        <v>3</v>
      </c>
      <c r="D45" s="8">
        <v>-7.9322996133225798</v>
      </c>
      <c r="E45" s="10">
        <f t="shared" si="38"/>
        <v>-12.694530317750001</v>
      </c>
      <c r="F45" s="7" t="s">
        <v>73</v>
      </c>
      <c r="G45" s="1">
        <v>4</v>
      </c>
      <c r="H45" s="9">
        <f t="shared" si="21"/>
        <v>-7.9322996133225798</v>
      </c>
      <c r="I45" s="9">
        <f t="shared" si="22"/>
        <v>265.21770038667739</v>
      </c>
      <c r="J45" s="9">
        <f t="shared" si="23"/>
        <v>6.0005575724295431E-3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0.30707983992913934</v>
      </c>
      <c r="P45" s="9">
        <f t="shared" si="26"/>
        <v>1.8426502588272491E-3</v>
      </c>
      <c r="Q45" s="13">
        <f t="shared" si="27"/>
        <v>3.4089029788304109E-4</v>
      </c>
      <c r="R45" s="9">
        <f t="shared" si="28"/>
        <v>1.4261842708333333E-2</v>
      </c>
      <c r="S45" s="14">
        <f t="shared" si="29"/>
        <v>2.3902261780229535E-2</v>
      </c>
      <c r="T45" s="2">
        <v>0.01</v>
      </c>
      <c r="U45" s="15">
        <f t="shared" si="30"/>
        <v>2.3902261780229535E-4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1.5039022617802296E-2</v>
      </c>
      <c r="AR45" s="9">
        <f t="shared" si="34"/>
        <v>7.7091041666666671</v>
      </c>
      <c r="AS45" s="1">
        <f t="shared" si="35"/>
        <v>0.185</v>
      </c>
      <c r="AT45" s="1">
        <f t="shared" si="36"/>
        <v>145.16735616438334</v>
      </c>
      <c r="AU45" s="1">
        <f t="shared" si="37"/>
        <v>20861.18742402496</v>
      </c>
    </row>
    <row r="46" spans="1:48" x14ac:dyDescent="0.15">
      <c r="C46" s="7">
        <v>4</v>
      </c>
      <c r="D46" s="8">
        <v>-4.55240308873333</v>
      </c>
      <c r="E46" s="10">
        <f t="shared" si="38"/>
        <v>-7.9322996133225798</v>
      </c>
      <c r="F46" s="7" t="s">
        <v>73</v>
      </c>
      <c r="G46" s="1">
        <v>5</v>
      </c>
      <c r="H46" s="9">
        <f t="shared" si="21"/>
        <v>-4.55240308873333</v>
      </c>
      <c r="I46" s="9">
        <f t="shared" si="22"/>
        <v>268.59759691126663</v>
      </c>
      <c r="J46" s="9">
        <f t="shared" si="23"/>
        <v>9.5240788726763462E-3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0.2899753301867965</v>
      </c>
      <c r="O46" s="9">
        <f t="shared" si="39"/>
        <v>9.2352901150182298E-2</v>
      </c>
      <c r="P46" s="9">
        <f t="shared" si="26"/>
        <v>8.7957631467481829E-4</v>
      </c>
      <c r="Q46" s="13">
        <f t="shared" si="27"/>
        <v>1.6272161821484138E-4</v>
      </c>
      <c r="R46" s="9">
        <f t="shared" si="28"/>
        <v>1.4261842708333333E-2</v>
      </c>
      <c r="S46" s="14">
        <f t="shared" si="29"/>
        <v>1.1409578800063581E-2</v>
      </c>
      <c r="T46" s="2">
        <v>0.01</v>
      </c>
      <c r="U46" s="15">
        <f t="shared" si="30"/>
        <v>1.1409578800063581E-4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1.4914095788000636E-2</v>
      </c>
      <c r="AR46" s="9">
        <f t="shared" si="34"/>
        <v>7.7091041666666671</v>
      </c>
      <c r="AS46" s="1">
        <f t="shared" si="35"/>
        <v>0.185</v>
      </c>
      <c r="AT46" s="1">
        <f t="shared" si="36"/>
        <v>145.16735616438334</v>
      </c>
      <c r="AU46" s="1">
        <f t="shared" si="37"/>
        <v>20687.896773627457</v>
      </c>
    </row>
    <row r="47" spans="1:48" x14ac:dyDescent="0.15">
      <c r="C47" s="7">
        <v>5</v>
      </c>
      <c r="D47" s="8">
        <v>0.95155913525806401</v>
      </c>
      <c r="E47" s="10">
        <f t="shared" si="38"/>
        <v>-4.55240308873333</v>
      </c>
      <c r="F47" s="7" t="s">
        <v>75</v>
      </c>
      <c r="G47" s="1">
        <v>6</v>
      </c>
      <c r="H47" s="9">
        <f t="shared" si="21"/>
        <v>0.95155913525806401</v>
      </c>
      <c r="I47" s="9">
        <f t="shared" si="22"/>
        <v>274.10155913525801</v>
      </c>
      <c r="J47" s="9">
        <f t="shared" si="23"/>
        <v>1.9721965871077191E-2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0.16856436650217416</v>
      </c>
      <c r="P47" s="9">
        <f t="shared" si="26"/>
        <v>3.3244206832356259E-3</v>
      </c>
      <c r="Q47" s="13">
        <f t="shared" si="27"/>
        <v>6.1501782639859076E-4</v>
      </c>
      <c r="R47" s="9">
        <f t="shared" si="28"/>
        <v>1.4261842708333333E-2</v>
      </c>
      <c r="S47" s="14">
        <f t="shared" si="29"/>
        <v>4.3123307343673749E-2</v>
      </c>
      <c r="T47" s="2">
        <v>0.01</v>
      </c>
      <c r="U47" s="15">
        <f t="shared" si="30"/>
        <v>4.3123307343673748E-4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1.5231233073436738E-2</v>
      </c>
      <c r="AR47" s="9">
        <f t="shared" si="34"/>
        <v>7.7091041666666671</v>
      </c>
      <c r="AS47" s="1">
        <f t="shared" si="35"/>
        <v>0.185</v>
      </c>
      <c r="AT47" s="1">
        <f t="shared" si="36"/>
        <v>145.16735616438334</v>
      </c>
      <c r="AU47" s="1">
        <f t="shared" si="37"/>
        <v>21127.809693420368</v>
      </c>
    </row>
    <row r="48" spans="1:48" x14ac:dyDescent="0.15">
      <c r="C48" s="7">
        <v>6</v>
      </c>
      <c r="D48" s="8">
        <v>6.9647621844999996</v>
      </c>
      <c r="E48" s="10">
        <f t="shared" si="38"/>
        <v>0.95155913525806401</v>
      </c>
      <c r="F48" s="7" t="s">
        <v>73</v>
      </c>
      <c r="G48" s="1">
        <v>7</v>
      </c>
      <c r="H48" s="9">
        <f t="shared" si="21"/>
        <v>6.9647621844999996</v>
      </c>
      <c r="I48" s="9">
        <f t="shared" si="22"/>
        <v>280.11476218449997</v>
      </c>
      <c r="J48" s="9">
        <f t="shared" si="23"/>
        <v>4.2279114904811683E-2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0.24233098748560519</v>
      </c>
      <c r="P48" s="9">
        <f t="shared" si="26"/>
        <v>1.0245539664900384E-2</v>
      </c>
      <c r="Q48" s="13">
        <f t="shared" si="27"/>
        <v>1.8954248380065712E-3</v>
      </c>
      <c r="R48" s="9">
        <f t="shared" si="28"/>
        <v>1.4261842708333333E-2</v>
      </c>
      <c r="S48" s="14">
        <f t="shared" si="29"/>
        <v>0.13290181898437683</v>
      </c>
      <c r="T48" s="2">
        <v>0.01</v>
      </c>
      <c r="U48" s="15">
        <f t="shared" si="30"/>
        <v>1.3290181898437685E-3</v>
      </c>
      <c r="V48" s="14"/>
      <c r="W48" s="2"/>
      <c r="X48" s="15"/>
      <c r="Y48" s="2">
        <v>0.02</v>
      </c>
      <c r="Z48" s="2">
        <v>0.49</v>
      </c>
      <c r="AA48" s="2">
        <f t="shared" si="31"/>
        <v>9.7999999999999997E-3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0.01</v>
      </c>
      <c r="AO48" s="2">
        <v>0.5</v>
      </c>
      <c r="AP48" s="2">
        <f t="shared" si="32"/>
        <v>5.0000000000000001E-3</v>
      </c>
      <c r="AQ48" s="1">
        <f t="shared" si="33"/>
        <v>1.6129018189843768E-2</v>
      </c>
      <c r="AR48" s="9">
        <f t="shared" si="34"/>
        <v>7.7091041666666671</v>
      </c>
      <c r="AS48" s="1">
        <f t="shared" si="35"/>
        <v>0.185</v>
      </c>
      <c r="AT48" s="1">
        <f t="shared" si="36"/>
        <v>145.16735616438334</v>
      </c>
      <c r="AU48" s="1">
        <f t="shared" si="37"/>
        <v>22373.160808039811</v>
      </c>
    </row>
    <row r="49" spans="1:78" x14ac:dyDescent="0.15">
      <c r="C49" s="7">
        <v>7</v>
      </c>
      <c r="D49" s="8">
        <v>8.6448002051290391</v>
      </c>
      <c r="E49" s="10">
        <f t="shared" si="38"/>
        <v>6.9647621844999996</v>
      </c>
      <c r="F49" s="7" t="s">
        <v>73</v>
      </c>
      <c r="G49" s="1">
        <v>8</v>
      </c>
      <c r="H49" s="9">
        <f t="shared" si="21"/>
        <v>8.6448002051290391</v>
      </c>
      <c r="I49" s="9">
        <f t="shared" si="22"/>
        <v>281.79480020512904</v>
      </c>
      <c r="J49" s="9">
        <f t="shared" si="23"/>
        <v>5.2014865955829923E-2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0.30917648948737148</v>
      </c>
      <c r="P49" s="9">
        <f t="shared" si="26"/>
        <v>1.6081773657379686E-2</v>
      </c>
      <c r="Q49" s="13">
        <f t="shared" si="27"/>
        <v>2.9751281266152418E-3</v>
      </c>
      <c r="R49" s="9">
        <f t="shared" si="28"/>
        <v>1.4261842708333333E-2</v>
      </c>
      <c r="S49" s="14">
        <f t="shared" si="29"/>
        <v>0.20860755425922944</v>
      </c>
      <c r="T49" s="2">
        <v>0.01</v>
      </c>
      <c r="U49" s="15">
        <f t="shared" si="30"/>
        <v>2.0860755425922946E-3</v>
      </c>
      <c r="V49" s="14"/>
      <c r="W49" s="2"/>
      <c r="X49" s="15"/>
      <c r="Y49" s="2">
        <v>0.02</v>
      </c>
      <c r="Z49" s="2">
        <v>0.49</v>
      </c>
      <c r="AA49" s="2">
        <f t="shared" si="31"/>
        <v>9.7999999999999997E-3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0.01</v>
      </c>
      <c r="AO49" s="2">
        <v>0.5</v>
      </c>
      <c r="AP49" s="2">
        <f t="shared" si="32"/>
        <v>5.0000000000000001E-3</v>
      </c>
      <c r="AQ49" s="1">
        <f t="shared" si="33"/>
        <v>1.6886075542592294E-2</v>
      </c>
      <c r="AR49" s="9">
        <f t="shared" si="34"/>
        <v>7.7091041666666671</v>
      </c>
      <c r="AS49" s="1">
        <f t="shared" si="35"/>
        <v>0.185</v>
      </c>
      <c r="AT49" s="1">
        <f t="shared" si="36"/>
        <v>145.16735616438334</v>
      </c>
      <c r="AU49" s="1">
        <f t="shared" si="37"/>
        <v>23423.303209430196</v>
      </c>
    </row>
    <row r="50" spans="1:78" x14ac:dyDescent="0.15">
      <c r="C50" s="7">
        <v>8</v>
      </c>
      <c r="D50" s="8">
        <v>8.0762929091290303</v>
      </c>
      <c r="E50" s="10">
        <f t="shared" si="38"/>
        <v>8.6448002051290391</v>
      </c>
      <c r="F50" s="7" t="s">
        <v>73</v>
      </c>
      <c r="G50" s="1">
        <v>9</v>
      </c>
      <c r="H50" s="9">
        <f t="shared" si="21"/>
        <v>8.0762929091290303</v>
      </c>
      <c r="I50" s="9">
        <f t="shared" si="22"/>
        <v>281.22629290912903</v>
      </c>
      <c r="J50" s="9">
        <f t="shared" si="23"/>
        <v>4.8505642165206093E-2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0.37018575749665844</v>
      </c>
      <c r="P50" s="9">
        <f t="shared" si="26"/>
        <v>1.7956097887788673E-2</v>
      </c>
      <c r="Q50" s="13">
        <f t="shared" si="27"/>
        <v>3.3218781092409044E-3</v>
      </c>
      <c r="R50" s="9">
        <f t="shared" si="28"/>
        <v>1.4261842708333333E-2</v>
      </c>
      <c r="S50" s="14">
        <f t="shared" si="29"/>
        <v>0.2329206805302865</v>
      </c>
      <c r="T50" s="2">
        <v>0.01</v>
      </c>
      <c r="U50" s="15">
        <f t="shared" si="30"/>
        <v>2.3292068053028651E-3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1.7129206805302867E-2</v>
      </c>
      <c r="AR50" s="9">
        <f t="shared" si="34"/>
        <v>7.7091041666666671</v>
      </c>
      <c r="AS50" s="1">
        <f t="shared" si="35"/>
        <v>0.185</v>
      </c>
      <c r="AT50" s="1">
        <f t="shared" si="36"/>
        <v>145.16735616438334</v>
      </c>
      <c r="AU50" s="1">
        <f t="shared" si="37"/>
        <v>23760.559623556546</v>
      </c>
    </row>
    <row r="51" spans="1:78" x14ac:dyDescent="0.15">
      <c r="C51" s="7">
        <v>9</v>
      </c>
      <c r="D51" s="8">
        <v>3.3910979968000001</v>
      </c>
      <c r="E51" s="10">
        <f t="shared" si="38"/>
        <v>8.0762929091290303</v>
      </c>
      <c r="F51" s="7" t="s">
        <v>73</v>
      </c>
      <c r="G51" s="1">
        <v>10</v>
      </c>
      <c r="H51" s="9">
        <f t="shared" si="21"/>
        <v>3.3910979968000001</v>
      </c>
      <c r="I51" s="9">
        <f t="shared" si="22"/>
        <v>276.54109799679998</v>
      </c>
      <c r="J51" s="9">
        <f t="shared" si="23"/>
        <v>2.6980094482395744E-2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0.4293207012755364</v>
      </c>
      <c r="P51" s="9">
        <f t="shared" si="26"/>
        <v>1.1583113083662371E-2</v>
      </c>
      <c r="Q51" s="13">
        <f t="shared" si="27"/>
        <v>2.1428759204775386E-3</v>
      </c>
      <c r="R51" s="9">
        <f t="shared" si="28"/>
        <v>1.4261842708333333E-2</v>
      </c>
      <c r="S51" s="14">
        <f t="shared" si="29"/>
        <v>0.15025238773846772</v>
      </c>
      <c r="T51" s="2">
        <v>0.01</v>
      </c>
      <c r="U51" s="15">
        <f t="shared" si="30"/>
        <v>1.5025238773846772E-3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1.6302523877384678E-2</v>
      </c>
      <c r="AR51" s="9">
        <f t="shared" si="34"/>
        <v>7.7091041666666671</v>
      </c>
      <c r="AS51" s="1">
        <f t="shared" si="35"/>
        <v>0.185</v>
      </c>
      <c r="AT51" s="1">
        <f t="shared" si="36"/>
        <v>145.16735616438334</v>
      </c>
      <c r="AU51" s="1">
        <f t="shared" si="37"/>
        <v>22613.836998169394</v>
      </c>
    </row>
    <row r="52" spans="1:78" x14ac:dyDescent="0.15">
      <c r="C52" s="7">
        <v>10</v>
      </c>
      <c r="D52" s="8">
        <v>-2.6705802912258099</v>
      </c>
      <c r="E52" s="10">
        <f t="shared" si="38"/>
        <v>3.3910979968000001</v>
      </c>
      <c r="F52" s="7" t="s">
        <v>73</v>
      </c>
      <c r="G52" s="1">
        <v>11</v>
      </c>
      <c r="H52" s="9">
        <f t="shared" si="21"/>
        <v>-2.6705802912258099</v>
      </c>
      <c r="I52" s="9">
        <f t="shared" si="22"/>
        <v>270.47941970877417</v>
      </c>
      <c r="J52" s="9">
        <f t="shared" si="23"/>
        <v>1.2256186056055173E-2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0.39685070878228035</v>
      </c>
      <c r="O52" s="9">
        <f t="shared" si="39"/>
        <v>9.7977921076260299E-2</v>
      </c>
      <c r="P52" s="9">
        <f t="shared" si="26"/>
        <v>1.2008356300961358E-3</v>
      </c>
      <c r="Q52" s="13">
        <f t="shared" si="27"/>
        <v>2.2215459156778512E-4</v>
      </c>
      <c r="R52" s="9">
        <f t="shared" si="28"/>
        <v>1.4261842708333333E-2</v>
      </c>
      <c r="S52" s="14">
        <f t="shared" si="29"/>
        <v>1.5576850489171222E-2</v>
      </c>
      <c r="T52" s="2">
        <v>0.01</v>
      </c>
      <c r="U52" s="15">
        <f t="shared" si="30"/>
        <v>1.5576850489171224E-4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1.4955768504891713E-2</v>
      </c>
      <c r="AR52" s="9">
        <f t="shared" si="34"/>
        <v>7.7091041666666671</v>
      </c>
      <c r="AS52" s="1">
        <f t="shared" si="35"/>
        <v>0.185</v>
      </c>
      <c r="AT52" s="1">
        <f t="shared" si="36"/>
        <v>145.16735616438334</v>
      </c>
      <c r="AU52" s="1">
        <f t="shared" si="37"/>
        <v>20745.702548618716</v>
      </c>
    </row>
    <row r="53" spans="1:78" x14ac:dyDescent="0.15">
      <c r="C53" s="7">
        <v>11</v>
      </c>
      <c r="D53" s="8">
        <v>-10.687696683566701</v>
      </c>
      <c r="E53" s="10">
        <f t="shared" si="38"/>
        <v>-2.6705802912258099</v>
      </c>
      <c r="F53" s="7" t="s">
        <v>75</v>
      </c>
      <c r="G53" s="1">
        <v>12</v>
      </c>
      <c r="H53" s="9">
        <f t="shared" si="21"/>
        <v>-10.687696683566701</v>
      </c>
      <c r="I53" s="9">
        <f t="shared" si="22"/>
        <v>262.46230331643329</v>
      </c>
      <c r="J53" s="9">
        <f t="shared" si="23"/>
        <v>4.0813821972353554E-3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0.17386812711283084</v>
      </c>
      <c r="P53" s="9">
        <f t="shared" si="26"/>
        <v>7.0962227866496158E-4</v>
      </c>
      <c r="Q53" s="13">
        <f t="shared" si="27"/>
        <v>1.312801215530179E-4</v>
      </c>
      <c r="R53" s="9">
        <f t="shared" si="28"/>
        <v>1.4261842708333333E-2</v>
      </c>
      <c r="S53" s="14">
        <f t="shared" si="29"/>
        <v>9.2049901431257297E-3</v>
      </c>
      <c r="T53" s="2">
        <v>0.01</v>
      </c>
      <c r="U53" s="15">
        <f t="shared" si="30"/>
        <v>9.2049901431257302E-5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1.4892049901431259E-2</v>
      </c>
      <c r="AR53" s="9">
        <f t="shared" si="34"/>
        <v>7.7091041666666671</v>
      </c>
      <c r="AS53" s="1">
        <f t="shared" si="35"/>
        <v>0.185</v>
      </c>
      <c r="AT53" s="1">
        <f t="shared" si="36"/>
        <v>145.16735616438334</v>
      </c>
      <c r="AU53" s="1">
        <f t="shared" si="37"/>
        <v>20657.316104700996</v>
      </c>
      <c r="AV53" s="1">
        <f>SUM(AU42:AU53)</f>
        <v>258070.75922746409</v>
      </c>
    </row>
    <row r="54" spans="1:78" x14ac:dyDescent="0.15">
      <c r="C54" s="7">
        <v>12</v>
      </c>
      <c r="D54" s="8">
        <v>-12.833077397741899</v>
      </c>
      <c r="E54" s="10">
        <f t="shared" si="38"/>
        <v>-10.687696683566701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8">
        <v>-12.373880410032299</v>
      </c>
      <c r="E58" s="7"/>
      <c r="F58" s="7"/>
      <c r="G58" s="1">
        <v>1</v>
      </c>
      <c r="H58" s="9">
        <f t="shared" ref="H58:H69" si="40">E59</f>
        <v>-12.373880410032299</v>
      </c>
      <c r="I58" s="9">
        <f t="shared" ref="I58:I69" si="41">H58+273.15</f>
        <v>260.77611958996766</v>
      </c>
      <c r="J58" s="9">
        <f t="shared" ref="J58:J69" si="42">EXP(($C$16*(I58-$C$14))/($C$17*I58*$C$14))</f>
        <v>3.2109286647813095E-3</v>
      </c>
      <c r="K58" s="9">
        <f t="shared" ref="K58:K69" si="43">$B$58/12</f>
        <v>11.229833333333334</v>
      </c>
      <c r="L58" s="9">
        <f t="shared" ref="L58:L69" si="44">K58*$B$59/100</f>
        <v>3.0320550000000002</v>
      </c>
      <c r="M58" s="1" t="s">
        <v>73</v>
      </c>
      <c r="O58" s="9">
        <f>L58</f>
        <v>3.0320550000000002</v>
      </c>
      <c r="P58" s="9">
        <f t="shared" ref="P58:P69" si="45">O58*J58</f>
        <v>9.7357123126934932E-3</v>
      </c>
      <c r="Q58" s="13">
        <f t="shared" ref="Q58:Q69" si="46">P58*$B$60</f>
        <v>2.823356570681113E-3</v>
      </c>
      <c r="R58" s="9">
        <f t="shared" ref="R58:R69" si="47">L58*$B$60</f>
        <v>0.87929594999999994</v>
      </c>
      <c r="S58" s="14">
        <f t="shared" ref="S58:S69" si="48">Q58/R58</f>
        <v>3.2109286647813095E-3</v>
      </c>
      <c r="T58" s="2">
        <v>0.27</v>
      </c>
      <c r="U58" s="15">
        <f t="shared" ref="U58:U69" si="49">S58*T58</f>
        <v>8.6695073949095362E-4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0.2265684485286831</v>
      </c>
      <c r="AC58" s="9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3.7561643835616416</v>
      </c>
      <c r="AF58" s="1">
        <f t="shared" ref="AF58:AF69" si="54">AE58*10000*AC58*AB58</f>
        <v>95569.063842332296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-15.1793196950323</v>
      </c>
      <c r="E59" s="10">
        <f t="shared" ref="E59:E70" si="55">D58</f>
        <v>-12.373880410032299</v>
      </c>
      <c r="F59" s="7" t="s">
        <v>73</v>
      </c>
      <c r="G59" s="1">
        <v>2</v>
      </c>
      <c r="H59" s="9">
        <f t="shared" si="40"/>
        <v>-15.1793196950323</v>
      </c>
      <c r="I59" s="9">
        <f t="shared" si="41"/>
        <v>257.97068030496769</v>
      </c>
      <c r="J59" s="9">
        <f t="shared" si="42"/>
        <v>2.1393695327968027E-3</v>
      </c>
      <c r="K59" s="9">
        <f t="shared" si="43"/>
        <v>11.229833333333334</v>
      </c>
      <c r="L59" s="9">
        <f t="shared" si="44"/>
        <v>3.0320550000000002</v>
      </c>
      <c r="M59" s="1" t="s">
        <v>73</v>
      </c>
      <c r="O59" s="9">
        <f t="shared" ref="O59:O69" si="56">L59+O58-P58-N59</f>
        <v>6.054374287687307</v>
      </c>
      <c r="P59" s="9">
        <f t="shared" si="45"/>
        <v>1.2952543891226569E-2</v>
      </c>
      <c r="Q59" s="13">
        <f t="shared" si="46"/>
        <v>3.7562377284557046E-3</v>
      </c>
      <c r="R59" s="9">
        <f t="shared" si="47"/>
        <v>0.87929594999999994</v>
      </c>
      <c r="S59" s="14">
        <f t="shared" si="48"/>
        <v>4.2718697026361881E-3</v>
      </c>
      <c r="T59" s="2">
        <v>0.27</v>
      </c>
      <c r="U59" s="15">
        <f t="shared" si="49"/>
        <v>1.1534048197117709E-3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0.22662410655647003</v>
      </c>
      <c r="AC59" s="9">
        <f t="shared" si="51"/>
        <v>11.229833333333334</v>
      </c>
      <c r="AD59" s="1">
        <f t="shared" si="52"/>
        <v>0.28999999999999998</v>
      </c>
      <c r="AE59" s="16">
        <f t="shared" si="53"/>
        <v>3.7561643835616416</v>
      </c>
      <c r="AF59" s="1">
        <f t="shared" si="54"/>
        <v>95592.541010691129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-12.694530317750001</v>
      </c>
      <c r="E60" s="10">
        <f t="shared" si="55"/>
        <v>-15.1793196950323</v>
      </c>
      <c r="F60" s="7" t="s">
        <v>73</v>
      </c>
      <c r="G60" s="1">
        <v>3</v>
      </c>
      <c r="H60" s="9">
        <f t="shared" si="40"/>
        <v>-12.694530317750001</v>
      </c>
      <c r="I60" s="9">
        <f t="shared" si="41"/>
        <v>260.45546968225</v>
      </c>
      <c r="J60" s="9">
        <f t="shared" si="42"/>
        <v>3.0666729985639107E-3</v>
      </c>
      <c r="K60" s="9">
        <f t="shared" si="43"/>
        <v>11.229833333333334</v>
      </c>
      <c r="L60" s="9">
        <f t="shared" si="44"/>
        <v>3.0320550000000002</v>
      </c>
      <c r="M60" s="1" t="s">
        <v>73</v>
      </c>
      <c r="O60" s="9">
        <f t="shared" si="56"/>
        <v>9.0734767437960819</v>
      </c>
      <c r="P60" s="9">
        <f t="shared" si="45"/>
        <v>2.7825386133297041E-2</v>
      </c>
      <c r="Q60" s="13">
        <f t="shared" si="46"/>
        <v>8.0693619786561411E-3</v>
      </c>
      <c r="R60" s="9">
        <f t="shared" si="47"/>
        <v>0.87929594999999994</v>
      </c>
      <c r="S60" s="14">
        <f t="shared" si="48"/>
        <v>9.1770716999846763E-3</v>
      </c>
      <c r="T60" s="2">
        <v>0.27</v>
      </c>
      <c r="U60" s="15">
        <f t="shared" si="49"/>
        <v>2.4778093589958626E-3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0.22688143835845292</v>
      </c>
      <c r="AC60" s="9">
        <f t="shared" si="51"/>
        <v>11.229833333333334</v>
      </c>
      <c r="AD60" s="1">
        <f t="shared" si="52"/>
        <v>0.28999999999999998</v>
      </c>
      <c r="AE60" s="16">
        <f t="shared" si="53"/>
        <v>3.7561643835616416</v>
      </c>
      <c r="AF60" s="1">
        <f t="shared" si="54"/>
        <v>95701.08639541734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-7.9322996133225798</v>
      </c>
      <c r="E61" s="10">
        <f t="shared" si="55"/>
        <v>-12.694530317750001</v>
      </c>
      <c r="F61" s="7" t="s">
        <v>73</v>
      </c>
      <c r="G61" s="1">
        <v>4</v>
      </c>
      <c r="H61" s="9">
        <f t="shared" si="40"/>
        <v>-7.9322996133225798</v>
      </c>
      <c r="I61" s="9">
        <f t="shared" si="41"/>
        <v>265.21770038667739</v>
      </c>
      <c r="J61" s="9">
        <f t="shared" si="42"/>
        <v>6.0005575724295431E-3</v>
      </c>
      <c r="K61" s="9">
        <f t="shared" si="43"/>
        <v>11.229833333333334</v>
      </c>
      <c r="L61" s="9">
        <f t="shared" si="44"/>
        <v>3.0320550000000002</v>
      </c>
      <c r="M61" s="1" t="s">
        <v>73</v>
      </c>
      <c r="O61" s="9">
        <f t="shared" si="56"/>
        <v>12.077706357662784</v>
      </c>
      <c r="P61" s="9">
        <f t="shared" si="45"/>
        <v>7.2472972342053854E-2</v>
      </c>
      <c r="Q61" s="13">
        <f t="shared" si="46"/>
        <v>2.1017161979195616E-2</v>
      </c>
      <c r="R61" s="9">
        <f t="shared" si="47"/>
        <v>0.87929594999999994</v>
      </c>
      <c r="S61" s="14">
        <f t="shared" si="48"/>
        <v>2.3902261780229531E-2</v>
      </c>
      <c r="T61" s="2">
        <v>0.27</v>
      </c>
      <c r="U61" s="15">
        <f t="shared" si="49"/>
        <v>6.4536106806619741E-3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0.22765393655525265</v>
      </c>
      <c r="AC61" s="9">
        <f t="shared" si="51"/>
        <v>11.229833333333334</v>
      </c>
      <c r="AD61" s="1">
        <f t="shared" si="52"/>
        <v>0.28999999999999998</v>
      </c>
      <c r="AE61" s="16">
        <f t="shared" si="53"/>
        <v>3.7561643835616416</v>
      </c>
      <c r="AF61" s="1">
        <f t="shared" si="54"/>
        <v>96026.934632307617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-4.55240308873333</v>
      </c>
      <c r="E62" s="10">
        <f t="shared" si="55"/>
        <v>-7.9322996133225798</v>
      </c>
      <c r="F62" s="7" t="s">
        <v>73</v>
      </c>
      <c r="G62" s="1">
        <v>5</v>
      </c>
      <c r="H62" s="9">
        <f t="shared" si="40"/>
        <v>-4.55240308873333</v>
      </c>
      <c r="I62" s="9">
        <f t="shared" si="41"/>
        <v>268.59759691126663</v>
      </c>
      <c r="J62" s="9">
        <f t="shared" si="42"/>
        <v>9.5240788726763462E-3</v>
      </c>
      <c r="K62" s="9">
        <f t="shared" si="43"/>
        <v>11.229833333333334</v>
      </c>
      <c r="L62" s="9">
        <f t="shared" si="44"/>
        <v>3.0320550000000002</v>
      </c>
      <c r="M62" s="1" t="s">
        <v>75</v>
      </c>
      <c r="N62" s="9">
        <f>(O61-P61)*$C$22/100</f>
        <v>11.404971716054694</v>
      </c>
      <c r="O62" s="9">
        <f t="shared" si="56"/>
        <v>3.6323166692660358</v>
      </c>
      <c r="P62" s="9">
        <f t="shared" si="45"/>
        <v>3.459447044862677E-2</v>
      </c>
      <c r="Q62" s="13">
        <f t="shared" si="46"/>
        <v>1.0032396430101762E-2</v>
      </c>
      <c r="R62" s="9">
        <f t="shared" si="47"/>
        <v>0.87929594999999994</v>
      </c>
      <c r="S62" s="14">
        <f t="shared" si="48"/>
        <v>1.1409578800063576E-2</v>
      </c>
      <c r="T62" s="2">
        <v>0.27</v>
      </c>
      <c r="U62" s="15">
        <f t="shared" si="49"/>
        <v>3.0805862760171659E-3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0.22699855791343015</v>
      </c>
      <c r="AC62" s="9">
        <f t="shared" si="51"/>
        <v>11.229833333333334</v>
      </c>
      <c r="AD62" s="1">
        <f t="shared" si="52"/>
        <v>0.28999999999999998</v>
      </c>
      <c r="AE62" s="16">
        <f t="shared" si="53"/>
        <v>3.7561643835616416</v>
      </c>
      <c r="AF62" s="1">
        <f t="shared" si="54"/>
        <v>95750.488712021834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0.95155913525806401</v>
      </c>
      <c r="E63" s="10">
        <f t="shared" si="55"/>
        <v>-4.55240308873333</v>
      </c>
      <c r="F63" s="7" t="s">
        <v>75</v>
      </c>
      <c r="G63" s="1">
        <v>6</v>
      </c>
      <c r="H63" s="9">
        <f t="shared" si="40"/>
        <v>0.95155913525806401</v>
      </c>
      <c r="I63" s="9">
        <f t="shared" si="41"/>
        <v>274.10155913525801</v>
      </c>
      <c r="J63" s="9">
        <f t="shared" si="42"/>
        <v>1.9721965871077191E-2</v>
      </c>
      <c r="K63" s="9">
        <f t="shared" si="43"/>
        <v>11.229833333333334</v>
      </c>
      <c r="L63" s="9">
        <f t="shared" si="44"/>
        <v>3.0320550000000002</v>
      </c>
      <c r="M63" s="1" t="s">
        <v>73</v>
      </c>
      <c r="O63" s="9">
        <f t="shared" si="56"/>
        <v>6.6297771988174086</v>
      </c>
      <c r="P63" s="9">
        <f t="shared" si="45"/>
        <v>0.13075223964792268</v>
      </c>
      <c r="Q63" s="13">
        <f t="shared" si="46"/>
        <v>3.7918149497897576E-2</v>
      </c>
      <c r="R63" s="9">
        <f t="shared" si="47"/>
        <v>0.87929594999999994</v>
      </c>
      <c r="S63" s="14">
        <f t="shared" si="48"/>
        <v>4.3123307343673742E-2</v>
      </c>
      <c r="T63" s="2">
        <v>0.27</v>
      </c>
      <c r="U63" s="15">
        <f t="shared" si="49"/>
        <v>1.1643292982791912E-2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0.22866229182655648</v>
      </c>
      <c r="AC63" s="9">
        <f t="shared" si="51"/>
        <v>11.229833333333334</v>
      </c>
      <c r="AD63" s="1">
        <f t="shared" si="52"/>
        <v>0.28999999999999998</v>
      </c>
      <c r="AE63" s="16">
        <f t="shared" si="53"/>
        <v>3.7561643835616416</v>
      </c>
      <c r="AF63" s="1">
        <f t="shared" si="54"/>
        <v>96452.269977651566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6.9647621844999996</v>
      </c>
      <c r="E64" s="10">
        <f t="shared" si="55"/>
        <v>0.95155913525806401</v>
      </c>
      <c r="F64" s="7" t="s">
        <v>73</v>
      </c>
      <c r="G64" s="1">
        <v>7</v>
      </c>
      <c r="H64" s="9">
        <f t="shared" si="40"/>
        <v>6.9647621844999996</v>
      </c>
      <c r="I64" s="9">
        <f t="shared" si="41"/>
        <v>280.11476218449997</v>
      </c>
      <c r="J64" s="9">
        <f t="shared" si="42"/>
        <v>4.2279114904811683E-2</v>
      </c>
      <c r="K64" s="9">
        <f t="shared" si="43"/>
        <v>11.229833333333334</v>
      </c>
      <c r="L64" s="9">
        <f t="shared" si="44"/>
        <v>3.0320550000000002</v>
      </c>
      <c r="M64" s="1" t="s">
        <v>73</v>
      </c>
      <c r="O64" s="9">
        <f t="shared" si="56"/>
        <v>9.531079959169487</v>
      </c>
      <c r="P64" s="9">
        <f t="shared" si="45"/>
        <v>0.4029656247606746</v>
      </c>
      <c r="Q64" s="13">
        <f t="shared" si="46"/>
        <v>0.11686003118059562</v>
      </c>
      <c r="R64" s="9">
        <f t="shared" si="47"/>
        <v>0.87929594999999994</v>
      </c>
      <c r="S64" s="14">
        <f t="shared" si="48"/>
        <v>0.13290181898437681</v>
      </c>
      <c r="T64" s="2">
        <v>0.27</v>
      </c>
      <c r="U64" s="15">
        <f t="shared" si="49"/>
        <v>3.5883491125781743E-2</v>
      </c>
      <c r="V64" s="2">
        <v>180.9</v>
      </c>
      <c r="W64" s="2">
        <v>6</v>
      </c>
      <c r="X64" s="2">
        <v>3</v>
      </c>
      <c r="Y64" s="2">
        <v>0.3</v>
      </c>
      <c r="Z64" s="2">
        <v>6</v>
      </c>
      <c r="AA64" s="2">
        <v>30.2</v>
      </c>
      <c r="AB64" s="1">
        <f t="shared" si="50"/>
        <v>0.2333721623257394</v>
      </c>
      <c r="AC64" s="9">
        <f t="shared" si="51"/>
        <v>11.229833333333334</v>
      </c>
      <c r="AD64" s="1">
        <f t="shared" si="52"/>
        <v>0.28999999999999998</v>
      </c>
      <c r="AE64" s="16">
        <f t="shared" si="53"/>
        <v>3.7561643835616416</v>
      </c>
      <c r="AF64" s="1">
        <f t="shared" si="54"/>
        <v>98438.945162782402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8.6448002051290391</v>
      </c>
      <c r="E65" s="10">
        <f t="shared" si="55"/>
        <v>6.9647621844999996</v>
      </c>
      <c r="F65" s="7" t="s">
        <v>73</v>
      </c>
      <c r="G65" s="1">
        <v>8</v>
      </c>
      <c r="H65" s="9">
        <f t="shared" si="40"/>
        <v>8.6448002051290391</v>
      </c>
      <c r="I65" s="9">
        <f t="shared" si="41"/>
        <v>281.79480020512904</v>
      </c>
      <c r="J65" s="9">
        <f t="shared" si="42"/>
        <v>5.2014865955829923E-2</v>
      </c>
      <c r="K65" s="9">
        <f t="shared" si="43"/>
        <v>11.229833333333334</v>
      </c>
      <c r="L65" s="9">
        <f t="shared" si="44"/>
        <v>3.0320550000000002</v>
      </c>
      <c r="M65" s="1" t="s">
        <v>73</v>
      </c>
      <c r="O65" s="9">
        <f t="shared" si="56"/>
        <v>12.160169334408812</v>
      </c>
      <c r="P65" s="9">
        <f t="shared" si="45"/>
        <v>0.63250957792946794</v>
      </c>
      <c r="Q65" s="13">
        <f t="shared" si="46"/>
        <v>0.18342777759954568</v>
      </c>
      <c r="R65" s="9">
        <f t="shared" si="47"/>
        <v>0.87929594999999994</v>
      </c>
      <c r="S65" s="14">
        <f t="shared" si="48"/>
        <v>0.20860755425922944</v>
      </c>
      <c r="T65" s="2">
        <v>0.27</v>
      </c>
      <c r="U65" s="15">
        <f t="shared" si="49"/>
        <v>5.6324039649991955E-2</v>
      </c>
      <c r="V65" s="2">
        <v>180.9</v>
      </c>
      <c r="W65" s="2">
        <v>6</v>
      </c>
      <c r="X65" s="2">
        <v>3</v>
      </c>
      <c r="Y65" s="2">
        <v>0.3</v>
      </c>
      <c r="Z65" s="2">
        <v>6</v>
      </c>
      <c r="AA65" s="2">
        <v>30.2</v>
      </c>
      <c r="AB65" s="1">
        <f t="shared" si="50"/>
        <v>0.23734376090399345</v>
      </c>
      <c r="AC65" s="9">
        <f t="shared" si="51"/>
        <v>11.229833333333334</v>
      </c>
      <c r="AD65" s="1">
        <f t="shared" si="52"/>
        <v>0.28999999999999998</v>
      </c>
      <c r="AE65" s="16">
        <f t="shared" si="53"/>
        <v>3.7561643835616416</v>
      </c>
      <c r="AF65" s="1">
        <f t="shared" si="54"/>
        <v>100114.20913067432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8.0762929091290303</v>
      </c>
      <c r="E66" s="10">
        <f t="shared" si="55"/>
        <v>8.6448002051290391</v>
      </c>
      <c r="F66" s="7" t="s">
        <v>73</v>
      </c>
      <c r="G66" s="1">
        <v>9</v>
      </c>
      <c r="H66" s="9">
        <f t="shared" si="40"/>
        <v>8.0762929091290303</v>
      </c>
      <c r="I66" s="9">
        <f t="shared" si="41"/>
        <v>281.22629290912903</v>
      </c>
      <c r="J66" s="9">
        <f t="shared" si="42"/>
        <v>4.8505642165206093E-2</v>
      </c>
      <c r="K66" s="9">
        <f t="shared" si="43"/>
        <v>11.229833333333334</v>
      </c>
      <c r="L66" s="9">
        <f t="shared" si="44"/>
        <v>3.0320550000000002</v>
      </c>
      <c r="M66" s="1" t="s">
        <v>73</v>
      </c>
      <c r="O66" s="9">
        <f t="shared" si="56"/>
        <v>14.559714756479343</v>
      </c>
      <c r="P66" s="9">
        <f t="shared" si="45"/>
        <v>0.70622831400525776</v>
      </c>
      <c r="Q66" s="13">
        <f t="shared" si="46"/>
        <v>0.20480621106152475</v>
      </c>
      <c r="R66" s="9">
        <f t="shared" si="47"/>
        <v>0.87929594999999994</v>
      </c>
      <c r="S66" s="14">
        <f t="shared" si="48"/>
        <v>0.2329206805302865</v>
      </c>
      <c r="T66" s="2">
        <v>0.27</v>
      </c>
      <c r="U66" s="15">
        <f t="shared" si="49"/>
        <v>6.2888583743177365E-2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0.23861925182129937</v>
      </c>
      <c r="AC66" s="9">
        <f t="shared" si="51"/>
        <v>11.229833333333334</v>
      </c>
      <c r="AD66" s="1">
        <f t="shared" si="52"/>
        <v>0.28999999999999998</v>
      </c>
      <c r="AE66" s="16">
        <f t="shared" si="53"/>
        <v>3.7561643835616416</v>
      </c>
      <c r="AF66" s="1">
        <f t="shared" si="54"/>
        <v>100652.22522999404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3.3910979968000001</v>
      </c>
      <c r="E67" s="10">
        <f t="shared" si="55"/>
        <v>8.0762929091290303</v>
      </c>
      <c r="F67" s="7" t="s">
        <v>73</v>
      </c>
      <c r="G67" s="1">
        <v>10</v>
      </c>
      <c r="H67" s="9">
        <f t="shared" si="40"/>
        <v>3.3910979968000001</v>
      </c>
      <c r="I67" s="9">
        <f t="shared" si="41"/>
        <v>276.54109799679998</v>
      </c>
      <c r="J67" s="9">
        <f t="shared" si="42"/>
        <v>2.6980094482395744E-2</v>
      </c>
      <c r="K67" s="9">
        <f t="shared" si="43"/>
        <v>11.229833333333334</v>
      </c>
      <c r="L67" s="9">
        <f t="shared" si="44"/>
        <v>3.0320550000000002</v>
      </c>
      <c r="M67" s="1" t="s">
        <v>73</v>
      </c>
      <c r="O67" s="9">
        <f t="shared" si="56"/>
        <v>16.885541442474086</v>
      </c>
      <c r="P67" s="9">
        <f t="shared" si="45"/>
        <v>0.45557350350435977</v>
      </c>
      <c r="Q67" s="13">
        <f t="shared" si="46"/>
        <v>0.13211631601626433</v>
      </c>
      <c r="R67" s="9">
        <f t="shared" si="47"/>
        <v>0.87929594999999994</v>
      </c>
      <c r="S67" s="14">
        <f t="shared" si="48"/>
        <v>0.15025238773846775</v>
      </c>
      <c r="T67" s="2">
        <v>0.27</v>
      </c>
      <c r="U67" s="15">
        <f t="shared" si="49"/>
        <v>4.0568144689386292E-2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0.23428239051314778</v>
      </c>
      <c r="AC67" s="9">
        <f t="shared" si="51"/>
        <v>11.229833333333334</v>
      </c>
      <c r="AD67" s="1">
        <f t="shared" si="52"/>
        <v>0.28999999999999998</v>
      </c>
      <c r="AE67" s="16">
        <f t="shared" si="53"/>
        <v>3.7561643835616416</v>
      </c>
      <c r="AF67" s="1">
        <f t="shared" si="54"/>
        <v>98822.889424741326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-2.6705802912258099</v>
      </c>
      <c r="E68" s="10">
        <f t="shared" si="55"/>
        <v>3.3910979968000001</v>
      </c>
      <c r="F68" s="7" t="s">
        <v>73</v>
      </c>
      <c r="G68" s="1">
        <v>11</v>
      </c>
      <c r="H68" s="9">
        <f t="shared" si="40"/>
        <v>-2.6705802912258099</v>
      </c>
      <c r="I68" s="9">
        <f t="shared" si="41"/>
        <v>270.47941970877417</v>
      </c>
      <c r="J68" s="9">
        <f t="shared" si="42"/>
        <v>1.2256186056055173E-2</v>
      </c>
      <c r="K68" s="9">
        <f t="shared" si="43"/>
        <v>11.229833333333334</v>
      </c>
      <c r="L68" s="9">
        <f t="shared" si="44"/>
        <v>3.0320550000000002</v>
      </c>
      <c r="M68" s="1" t="s">
        <v>75</v>
      </c>
      <c r="N68" s="9">
        <f>(O67-P67)*$C$22/100</f>
        <v>15.60846954202124</v>
      </c>
      <c r="O68" s="9">
        <f t="shared" si="56"/>
        <v>3.8535533969484845</v>
      </c>
      <c r="P68" s="9">
        <f t="shared" si="45"/>
        <v>4.722986740994406E-2</v>
      </c>
      <c r="Q68" s="13">
        <f t="shared" si="46"/>
        <v>1.3696661548883776E-2</v>
      </c>
      <c r="R68" s="9">
        <f t="shared" si="47"/>
        <v>0.87929594999999994</v>
      </c>
      <c r="S68" s="14">
        <f t="shared" si="48"/>
        <v>1.5576850489171224E-2</v>
      </c>
      <c r="T68" s="2">
        <v>0.27</v>
      </c>
      <c r="U68" s="15">
        <f t="shared" si="49"/>
        <v>4.2057496320762307E-3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0.22721717715351242</v>
      </c>
      <c r="AC68" s="9">
        <f t="shared" si="51"/>
        <v>11.229833333333334</v>
      </c>
      <c r="AD68" s="1">
        <f t="shared" si="52"/>
        <v>0.28999999999999998</v>
      </c>
      <c r="AE68" s="16">
        <f t="shared" si="53"/>
        <v>3.7561643835616416</v>
      </c>
      <c r="AF68" s="1">
        <f t="shared" si="54"/>
        <v>95842.704712300168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-10.687696683566701</v>
      </c>
      <c r="E69" s="10">
        <f t="shared" si="55"/>
        <v>-2.6705802912258099</v>
      </c>
      <c r="F69" s="7" t="s">
        <v>75</v>
      </c>
      <c r="G69" s="1">
        <v>12</v>
      </c>
      <c r="H69" s="9">
        <f t="shared" si="40"/>
        <v>-10.687696683566701</v>
      </c>
      <c r="I69" s="9">
        <f t="shared" si="41"/>
        <v>262.46230331643329</v>
      </c>
      <c r="J69" s="9">
        <f t="shared" si="42"/>
        <v>4.0813821972353554E-3</v>
      </c>
      <c r="K69" s="9">
        <f t="shared" si="43"/>
        <v>11.229833333333334</v>
      </c>
      <c r="L69" s="9">
        <f t="shared" si="44"/>
        <v>3.0320550000000002</v>
      </c>
      <c r="M69" s="1" t="s">
        <v>73</v>
      </c>
      <c r="O69" s="9">
        <f t="shared" si="56"/>
        <v>6.8383785295385398</v>
      </c>
      <c r="P69" s="9">
        <f t="shared" si="45"/>
        <v>2.7910036388415084E-2</v>
      </c>
      <c r="Q69" s="13">
        <f t="shared" si="46"/>
        <v>8.0939105526403737E-3</v>
      </c>
      <c r="R69" s="9">
        <f t="shared" si="47"/>
        <v>0.87929594999999994</v>
      </c>
      <c r="S69" s="14">
        <f t="shared" si="48"/>
        <v>9.2049901431257297E-3</v>
      </c>
      <c r="T69" s="2">
        <v>0.27</v>
      </c>
      <c r="U69" s="15">
        <f t="shared" si="49"/>
        <v>2.4853473386439472E-3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0.22688290298789854</v>
      </c>
      <c r="AC69" s="9">
        <f t="shared" si="51"/>
        <v>11.229833333333334</v>
      </c>
      <c r="AD69" s="1">
        <f t="shared" si="52"/>
        <v>0.28999999999999998</v>
      </c>
      <c r="AE69" s="16">
        <f t="shared" si="53"/>
        <v>3.7561643835616416</v>
      </c>
      <c r="AF69" s="1">
        <f t="shared" si="54"/>
        <v>95701.704192228412</v>
      </c>
      <c r="AG69" s="1">
        <f>SUM(AF58:AF69)</f>
        <v>1164665.0624231424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-12.833077397741899</v>
      </c>
      <c r="E70" s="10">
        <f t="shared" si="55"/>
        <v>-10.687696683566701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-12.373880410032299</v>
      </c>
      <c r="E74" s="7"/>
      <c r="F74" s="7"/>
      <c r="G74" s="1">
        <v>1</v>
      </c>
      <c r="H74" s="9">
        <f t="shared" ref="H74:H85" si="57">E75</f>
        <v>-12.373880410032299</v>
      </c>
      <c r="I74" s="9">
        <f t="shared" ref="I74:I85" si="58">H74+273.15</f>
        <v>260.77611958996766</v>
      </c>
      <c r="J74" s="9">
        <f t="shared" ref="J74:J85" si="59">EXP(($C$16*(I74-$C$14))/($C$17*I74*$C$14))</f>
        <v>3.2109286647813095E-3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1.6736002386573141E-3</v>
      </c>
      <c r="Q74" s="13">
        <f t="shared" ref="Q74:Q85" si="63">P74*$B$76</f>
        <v>4.3513606205090166E-4</v>
      </c>
      <c r="R74" s="9">
        <f t="shared" ref="R74:R85" si="64">L74*$B$76</f>
        <v>0.1355172</v>
      </c>
      <c r="S74" s="14">
        <f t="shared" ref="S74:S85" si="65">Q74/R74</f>
        <v>3.2109286647813095E-3</v>
      </c>
      <c r="T74" s="2">
        <v>0.01</v>
      </c>
      <c r="U74" s="15">
        <f t="shared" ref="U74:U85" si="66">S74*T74</f>
        <v>3.2109286647813098E-5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5.522109286647813E-3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2.3680240231787919</v>
      </c>
      <c r="AX74" s="1">
        <f t="shared" ref="AX74:AX85" si="72">AW74*10000*AV74*0.67*AU74*AT74</f>
        <v>1187.299606535212</v>
      </c>
    </row>
    <row r="75" spans="1:78" x14ac:dyDescent="0.15">
      <c r="A75" s="1" t="s">
        <v>74</v>
      </c>
      <c r="B75" s="1">
        <v>1</v>
      </c>
      <c r="C75" s="7">
        <v>1</v>
      </c>
      <c r="D75" s="8">
        <v>-15.1793196950323</v>
      </c>
      <c r="E75" s="10">
        <f t="shared" ref="E75:E86" si="73">D74</f>
        <v>-12.373880410032299</v>
      </c>
      <c r="F75" s="7" t="s">
        <v>73</v>
      </c>
      <c r="G75" s="1">
        <v>2</v>
      </c>
      <c r="H75" s="9">
        <f t="shared" si="57"/>
        <v>-15.1793196950323</v>
      </c>
      <c r="I75" s="9">
        <f t="shared" si="58"/>
        <v>257.97068030496769</v>
      </c>
      <c r="J75" s="9">
        <f t="shared" si="59"/>
        <v>2.1393695327968027E-3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1.0407663997613428</v>
      </c>
      <c r="P75" s="9">
        <f t="shared" si="62"/>
        <v>2.2265839264080343E-3</v>
      </c>
      <c r="Q75" s="13">
        <f t="shared" si="63"/>
        <v>5.7891182086608896E-4</v>
      </c>
      <c r="R75" s="9">
        <f t="shared" si="64"/>
        <v>0.1355172</v>
      </c>
      <c r="S75" s="14">
        <f t="shared" si="65"/>
        <v>4.271869702636189E-3</v>
      </c>
      <c r="T75" s="2">
        <v>0.01</v>
      </c>
      <c r="U75" s="15">
        <f t="shared" si="66"/>
        <v>4.2718697026361888E-5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5.5327186970263618E-3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2.3680240231787919</v>
      </c>
      <c r="AX75" s="1">
        <f t="shared" si="72"/>
        <v>1189.5807183557401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-12.694530317750001</v>
      </c>
      <c r="E76" s="10">
        <f t="shared" si="73"/>
        <v>-15.1793196950323</v>
      </c>
      <c r="F76" s="7" t="s">
        <v>73</v>
      </c>
      <c r="G76" s="1">
        <v>3</v>
      </c>
      <c r="H76" s="9">
        <f t="shared" si="57"/>
        <v>-12.694530317750001</v>
      </c>
      <c r="I76" s="9">
        <f t="shared" si="58"/>
        <v>260.45546968225</v>
      </c>
      <c r="J76" s="9">
        <f t="shared" si="59"/>
        <v>3.0666729985639107E-3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1.5597598158349348</v>
      </c>
      <c r="P76" s="9">
        <f t="shared" si="62"/>
        <v>4.7832733114660129E-3</v>
      </c>
      <c r="Q76" s="13">
        <f t="shared" si="63"/>
        <v>1.2436510609811634E-3</v>
      </c>
      <c r="R76" s="9">
        <f t="shared" si="64"/>
        <v>0.1355172</v>
      </c>
      <c r="S76" s="14">
        <f t="shared" si="65"/>
        <v>9.1770716999846763E-3</v>
      </c>
      <c r="T76" s="2">
        <v>0.01</v>
      </c>
      <c r="U76" s="15">
        <f t="shared" si="66"/>
        <v>9.1770716999846767E-5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5.5817707169998464E-3</v>
      </c>
      <c r="AU76" s="9">
        <f t="shared" si="70"/>
        <v>52.122000000000007</v>
      </c>
      <c r="AV76" s="1">
        <f t="shared" si="71"/>
        <v>0.26</v>
      </c>
      <c r="AW76" s="1">
        <f t="shared" si="75"/>
        <v>2.3680240231787919</v>
      </c>
      <c r="AX76" s="1">
        <f t="shared" si="72"/>
        <v>1200.1273122370123</v>
      </c>
    </row>
    <row r="77" spans="1:78" x14ac:dyDescent="0.15">
      <c r="C77" s="7">
        <v>3</v>
      </c>
      <c r="D77" s="8">
        <v>-7.9322996133225798</v>
      </c>
      <c r="E77" s="10">
        <f t="shared" si="73"/>
        <v>-12.694530317750001</v>
      </c>
      <c r="F77" s="7" t="s">
        <v>73</v>
      </c>
      <c r="G77" s="1">
        <v>4</v>
      </c>
      <c r="H77" s="9">
        <f t="shared" si="57"/>
        <v>-7.9322996133225798</v>
      </c>
      <c r="I77" s="9">
        <f t="shared" si="58"/>
        <v>265.21770038667739</v>
      </c>
      <c r="J77" s="9">
        <f t="shared" si="59"/>
        <v>6.0005575724295431E-3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2.0761965425234687</v>
      </c>
      <c r="P77" s="9">
        <f t="shared" si="62"/>
        <v>1.2458336885091237E-2</v>
      </c>
      <c r="Q77" s="13">
        <f t="shared" si="63"/>
        <v>3.2391675901237219E-3</v>
      </c>
      <c r="R77" s="9">
        <f t="shared" si="64"/>
        <v>0.1355172</v>
      </c>
      <c r="S77" s="14">
        <f t="shared" si="65"/>
        <v>2.3902261780229535E-2</v>
      </c>
      <c r="T77" s="2">
        <v>0.01</v>
      </c>
      <c r="U77" s="15">
        <f t="shared" si="66"/>
        <v>2.3902261780229535E-4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5.7290226178022957E-3</v>
      </c>
      <c r="AU77" s="9">
        <f t="shared" si="70"/>
        <v>52.122000000000007</v>
      </c>
      <c r="AV77" s="1">
        <f t="shared" si="71"/>
        <v>0.26</v>
      </c>
      <c r="AW77" s="1">
        <f t="shared" si="75"/>
        <v>2.3680240231787919</v>
      </c>
      <c r="AX77" s="1">
        <f t="shared" si="72"/>
        <v>1231.7877004707341</v>
      </c>
    </row>
    <row r="78" spans="1:78" x14ac:dyDescent="0.15">
      <c r="C78" s="7">
        <v>4</v>
      </c>
      <c r="D78" s="8">
        <v>-4.55240308873333</v>
      </c>
      <c r="E78" s="10">
        <f t="shared" si="73"/>
        <v>-7.9322996133225798</v>
      </c>
      <c r="F78" s="7" t="s">
        <v>73</v>
      </c>
      <c r="G78" s="1">
        <v>5</v>
      </c>
      <c r="H78" s="9">
        <f t="shared" si="57"/>
        <v>-4.55240308873333</v>
      </c>
      <c r="I78" s="9">
        <f t="shared" si="58"/>
        <v>268.59759691126663</v>
      </c>
      <c r="J78" s="9">
        <f t="shared" si="59"/>
        <v>9.5240788726763462E-3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1.9605512953564586</v>
      </c>
      <c r="O78" s="9">
        <f t="shared" si="74"/>
        <v>0.62440691028191919</v>
      </c>
      <c r="P78" s="9">
        <f t="shared" si="62"/>
        <v>5.9469006621691413E-3</v>
      </c>
      <c r="Q78" s="13">
        <f t="shared" si="63"/>
        <v>1.5461941721639767E-3</v>
      </c>
      <c r="R78" s="9">
        <f t="shared" si="64"/>
        <v>0.1355172</v>
      </c>
      <c r="S78" s="14">
        <f t="shared" si="65"/>
        <v>1.1409578800063583E-2</v>
      </c>
      <c r="T78" s="2">
        <v>0.01</v>
      </c>
      <c r="U78" s="15">
        <f t="shared" si="66"/>
        <v>1.1409578800063584E-4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5.604095788000636E-3</v>
      </c>
      <c r="AU78" s="9">
        <f t="shared" si="70"/>
        <v>52.122000000000007</v>
      </c>
      <c r="AV78" s="1">
        <f t="shared" si="71"/>
        <v>0.26</v>
      </c>
      <c r="AW78" s="1">
        <f t="shared" si="75"/>
        <v>2.3680240231787919</v>
      </c>
      <c r="AX78" s="1">
        <f t="shared" si="72"/>
        <v>1204.9273889177111</v>
      </c>
    </row>
    <row r="79" spans="1:78" x14ac:dyDescent="0.15">
      <c r="C79" s="7">
        <v>5</v>
      </c>
      <c r="D79" s="8">
        <v>0.95155913525806401</v>
      </c>
      <c r="E79" s="10">
        <f t="shared" si="73"/>
        <v>-4.55240308873333</v>
      </c>
      <c r="F79" s="7" t="s">
        <v>75</v>
      </c>
      <c r="G79" s="1">
        <v>6</v>
      </c>
      <c r="H79" s="9">
        <f t="shared" si="57"/>
        <v>0.95155913525806401</v>
      </c>
      <c r="I79" s="9">
        <f t="shared" si="58"/>
        <v>274.10155913525801</v>
      </c>
      <c r="J79" s="9">
        <f t="shared" si="59"/>
        <v>1.9721965871077191E-2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1.1396800096197501</v>
      </c>
      <c r="P79" s="9">
        <f t="shared" si="62"/>
        <v>2.2476730253669638E-2</v>
      </c>
      <c r="Q79" s="13">
        <f t="shared" si="63"/>
        <v>5.8439498659541064E-3</v>
      </c>
      <c r="R79" s="9">
        <f t="shared" si="64"/>
        <v>0.1355172</v>
      </c>
      <c r="S79" s="14">
        <f t="shared" si="65"/>
        <v>4.3123307343673763E-2</v>
      </c>
      <c r="T79" s="2">
        <v>0.01</v>
      </c>
      <c r="U79" s="15">
        <f t="shared" si="66"/>
        <v>4.3123307343673764E-4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5.9212330734367382E-3</v>
      </c>
      <c r="AU79" s="9">
        <f t="shared" si="70"/>
        <v>52.122000000000007</v>
      </c>
      <c r="AV79" s="1">
        <f t="shared" si="71"/>
        <v>0.26</v>
      </c>
      <c r="AW79" s="1">
        <f t="shared" si="75"/>
        <v>2.3680240231787919</v>
      </c>
      <c r="AX79" s="1">
        <f t="shared" si="72"/>
        <v>1273.114553399656</v>
      </c>
    </row>
    <row r="80" spans="1:78" x14ac:dyDescent="0.15">
      <c r="C80" s="7">
        <v>6</v>
      </c>
      <c r="D80" s="8">
        <v>6.9647621844999996</v>
      </c>
      <c r="E80" s="10">
        <f t="shared" si="73"/>
        <v>0.95155913525806401</v>
      </c>
      <c r="F80" s="7" t="s">
        <v>73</v>
      </c>
      <c r="G80" s="1">
        <v>7</v>
      </c>
      <c r="H80" s="9">
        <f t="shared" si="57"/>
        <v>6.9647621844999996</v>
      </c>
      <c r="I80" s="9">
        <f t="shared" si="58"/>
        <v>280.11476218449997</v>
      </c>
      <c r="J80" s="9">
        <f t="shared" si="59"/>
        <v>4.2279114904811683E-2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1.6384232793660805</v>
      </c>
      <c r="P80" s="9">
        <f t="shared" si="62"/>
        <v>6.9271086091036896E-2</v>
      </c>
      <c r="Q80" s="13">
        <f t="shared" si="63"/>
        <v>1.8010482383669594E-2</v>
      </c>
      <c r="R80" s="9">
        <f t="shared" si="64"/>
        <v>0.1355172</v>
      </c>
      <c r="S80" s="14">
        <f t="shared" si="65"/>
        <v>0.13290181898437683</v>
      </c>
      <c r="T80" s="2">
        <v>0.01</v>
      </c>
      <c r="U80" s="15">
        <f t="shared" si="66"/>
        <v>1.3290181898437685E-3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1E-3</v>
      </c>
      <c r="AF80" s="2">
        <v>0.49</v>
      </c>
      <c r="AG80" s="15">
        <f t="shared" si="67"/>
        <v>4.8999999999999998E-4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0.01</v>
      </c>
      <c r="AR80" s="2">
        <v>0.5</v>
      </c>
      <c r="AS80" s="2">
        <f t="shared" si="68"/>
        <v>5.0000000000000001E-3</v>
      </c>
      <c r="AT80" s="1">
        <f t="shared" si="69"/>
        <v>6.8190181898437688E-3</v>
      </c>
      <c r="AU80" s="9">
        <f t="shared" si="70"/>
        <v>52.122000000000007</v>
      </c>
      <c r="AV80" s="1">
        <f t="shared" si="71"/>
        <v>0.26</v>
      </c>
      <c r="AW80" s="1">
        <f t="shared" si="75"/>
        <v>2.3680240231787919</v>
      </c>
      <c r="AX80" s="1">
        <f t="shared" si="72"/>
        <v>1466.1458499805885</v>
      </c>
    </row>
    <row r="81" spans="1:53" x14ac:dyDescent="0.15">
      <c r="C81" s="7">
        <v>7</v>
      </c>
      <c r="D81" s="8">
        <v>8.6448002051290391</v>
      </c>
      <c r="E81" s="10">
        <f t="shared" si="73"/>
        <v>6.9647621844999996</v>
      </c>
      <c r="F81" s="7" t="s">
        <v>73</v>
      </c>
      <c r="G81" s="1">
        <v>8</v>
      </c>
      <c r="H81" s="9">
        <f t="shared" si="57"/>
        <v>8.6448002051290391</v>
      </c>
      <c r="I81" s="9">
        <f t="shared" si="58"/>
        <v>281.79480020512904</v>
      </c>
      <c r="J81" s="9">
        <f t="shared" si="59"/>
        <v>5.2014865955829923E-2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2.0903721932750434</v>
      </c>
      <c r="P81" s="9">
        <f t="shared" si="62"/>
        <v>0.10873042943099559</v>
      </c>
      <c r="Q81" s="13">
        <f t="shared" si="63"/>
        <v>2.8269911652058853E-2</v>
      </c>
      <c r="R81" s="9">
        <f t="shared" si="64"/>
        <v>0.1355172</v>
      </c>
      <c r="S81" s="14">
        <f t="shared" si="65"/>
        <v>0.20860755425922947</v>
      </c>
      <c r="T81" s="2">
        <v>0.01</v>
      </c>
      <c r="U81" s="15">
        <f t="shared" si="66"/>
        <v>2.0860755425922946E-3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1E-3</v>
      </c>
      <c r="AF81" s="2">
        <v>0.49</v>
      </c>
      <c r="AG81" s="15">
        <f t="shared" si="67"/>
        <v>4.8999999999999998E-4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0.01</v>
      </c>
      <c r="AR81" s="2">
        <v>0.5</v>
      </c>
      <c r="AS81" s="2">
        <f t="shared" si="68"/>
        <v>5.0000000000000001E-3</v>
      </c>
      <c r="AT81" s="1">
        <f t="shared" si="69"/>
        <v>7.5760755425922947E-3</v>
      </c>
      <c r="AU81" s="9">
        <f t="shared" si="70"/>
        <v>52.122000000000007</v>
      </c>
      <c r="AV81" s="1">
        <f t="shared" si="71"/>
        <v>0.26</v>
      </c>
      <c r="AW81" s="1">
        <f t="shared" si="75"/>
        <v>2.3680240231787919</v>
      </c>
      <c r="AX81" s="1">
        <f t="shared" si="72"/>
        <v>1628.9195022906395</v>
      </c>
    </row>
    <row r="82" spans="1:53" x14ac:dyDescent="0.15">
      <c r="C82" s="7">
        <v>8</v>
      </c>
      <c r="D82" s="8">
        <v>8.0762929091290303</v>
      </c>
      <c r="E82" s="10">
        <f t="shared" si="73"/>
        <v>8.6448002051290391</v>
      </c>
      <c r="F82" s="7" t="s">
        <v>73</v>
      </c>
      <c r="G82" s="1">
        <v>9</v>
      </c>
      <c r="H82" s="9">
        <f t="shared" si="57"/>
        <v>8.0762929091290303</v>
      </c>
      <c r="I82" s="9">
        <f t="shared" si="58"/>
        <v>281.22629290912903</v>
      </c>
      <c r="J82" s="9">
        <f t="shared" si="59"/>
        <v>4.8505642165206093E-2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2.5028617638440478</v>
      </c>
      <c r="P82" s="9">
        <f t="shared" si="62"/>
        <v>0.12140291710599595</v>
      </c>
      <c r="Q82" s="13">
        <f t="shared" si="63"/>
        <v>3.1564758447558947E-2</v>
      </c>
      <c r="R82" s="9">
        <f t="shared" si="64"/>
        <v>0.1355172</v>
      </c>
      <c r="S82" s="14">
        <f t="shared" si="65"/>
        <v>0.23292068053028653</v>
      </c>
      <c r="T82" s="2">
        <v>0.01</v>
      </c>
      <c r="U82" s="15">
        <f t="shared" si="66"/>
        <v>2.3292068053028655E-3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7.8192068053028647E-3</v>
      </c>
      <c r="AU82" s="9">
        <f t="shared" si="70"/>
        <v>52.122000000000007</v>
      </c>
      <c r="AV82" s="1">
        <f t="shared" si="71"/>
        <v>0.26</v>
      </c>
      <c r="AW82" s="1">
        <f t="shared" si="75"/>
        <v>2.3680240231787919</v>
      </c>
      <c r="AX82" s="1">
        <f t="shared" si="72"/>
        <v>1681.194753932373</v>
      </c>
    </row>
    <row r="83" spans="1:53" x14ac:dyDescent="0.15">
      <c r="C83" s="7">
        <v>9</v>
      </c>
      <c r="D83" s="8">
        <v>3.3910979968000001</v>
      </c>
      <c r="E83" s="10">
        <f t="shared" si="73"/>
        <v>8.0762929091290303</v>
      </c>
      <c r="F83" s="7" t="s">
        <v>73</v>
      </c>
      <c r="G83" s="1">
        <v>10</v>
      </c>
      <c r="H83" s="9">
        <f t="shared" si="57"/>
        <v>3.3910979968000001</v>
      </c>
      <c r="I83" s="9">
        <f t="shared" si="58"/>
        <v>276.54109799679998</v>
      </c>
      <c r="J83" s="9">
        <f t="shared" si="59"/>
        <v>2.6980094482395744E-2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2.902678846738052</v>
      </c>
      <c r="P83" s="9">
        <f t="shared" si="62"/>
        <v>7.8314549537044156E-2</v>
      </c>
      <c r="Q83" s="13">
        <f t="shared" si="63"/>
        <v>2.0361782879631481E-2</v>
      </c>
      <c r="R83" s="9">
        <f t="shared" si="64"/>
        <v>0.1355172</v>
      </c>
      <c r="S83" s="14">
        <f t="shared" si="65"/>
        <v>0.15025238773846775</v>
      </c>
      <c r="T83" s="2">
        <v>0.01</v>
      </c>
      <c r="U83" s="15">
        <f t="shared" si="66"/>
        <v>1.5025238773846775E-3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6.9925238773846776E-3</v>
      </c>
      <c r="AU83" s="9">
        <f t="shared" si="70"/>
        <v>52.122000000000007</v>
      </c>
      <c r="AV83" s="1">
        <f t="shared" si="71"/>
        <v>0.26</v>
      </c>
      <c r="AW83" s="1">
        <f t="shared" si="75"/>
        <v>2.3680240231787919</v>
      </c>
      <c r="AX83" s="1">
        <f t="shared" si="72"/>
        <v>1503.4510215835933</v>
      </c>
    </row>
    <row r="84" spans="1:53" x14ac:dyDescent="0.15">
      <c r="C84" s="7">
        <v>10</v>
      </c>
      <c r="D84" s="8">
        <v>-2.6705802912258099</v>
      </c>
      <c r="E84" s="10">
        <f t="shared" si="73"/>
        <v>3.3910979968000001</v>
      </c>
      <c r="F84" s="7" t="s">
        <v>73</v>
      </c>
      <c r="G84" s="1">
        <v>11</v>
      </c>
      <c r="H84" s="9">
        <f t="shared" si="57"/>
        <v>-2.6705802912258099</v>
      </c>
      <c r="I84" s="9">
        <f t="shared" si="58"/>
        <v>270.47941970877417</v>
      </c>
      <c r="J84" s="9">
        <f t="shared" si="59"/>
        <v>1.2256186056055173E-2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2.6831460823409579</v>
      </c>
      <c r="O84" s="9">
        <f t="shared" si="74"/>
        <v>0.66243821486005006</v>
      </c>
      <c r="P84" s="9">
        <f t="shared" si="62"/>
        <v>8.1189660119658259E-3</v>
      </c>
      <c r="Q84" s="13">
        <f t="shared" si="63"/>
        <v>2.1109311631111148E-3</v>
      </c>
      <c r="R84" s="9">
        <f t="shared" si="64"/>
        <v>0.1355172</v>
      </c>
      <c r="S84" s="14">
        <f t="shared" si="65"/>
        <v>1.5576850489171226E-2</v>
      </c>
      <c r="T84" s="2">
        <v>0.01</v>
      </c>
      <c r="U84" s="15">
        <f t="shared" si="66"/>
        <v>1.5576850489171226E-4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5.6457685048917124E-3</v>
      </c>
      <c r="AU84" s="9">
        <f t="shared" si="70"/>
        <v>52.122000000000007</v>
      </c>
      <c r="AV84" s="1">
        <f t="shared" si="71"/>
        <v>0.26</v>
      </c>
      <c r="AW84" s="1">
        <f t="shared" si="75"/>
        <v>2.3680240231787919</v>
      </c>
      <c r="AX84" s="1">
        <f t="shared" si="72"/>
        <v>1213.8873710186926</v>
      </c>
    </row>
    <row r="85" spans="1:53" x14ac:dyDescent="0.15">
      <c r="C85" s="7">
        <v>11</v>
      </c>
      <c r="D85" s="8">
        <v>-10.687696683566701</v>
      </c>
      <c r="E85" s="10">
        <f t="shared" si="73"/>
        <v>-2.6705802912258099</v>
      </c>
      <c r="F85" s="7" t="s">
        <v>75</v>
      </c>
      <c r="G85" s="1">
        <v>12</v>
      </c>
      <c r="H85" s="9">
        <f t="shared" si="57"/>
        <v>-10.687696683566701</v>
      </c>
      <c r="I85" s="9">
        <f t="shared" si="58"/>
        <v>262.46230331643329</v>
      </c>
      <c r="J85" s="9">
        <f t="shared" si="59"/>
        <v>4.0813821972353554E-3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1.1755392488480843</v>
      </c>
      <c r="P85" s="9">
        <f t="shared" si="62"/>
        <v>4.797824962399993E-3</v>
      </c>
      <c r="Q85" s="13">
        <f t="shared" si="63"/>
        <v>1.2474344902239983E-3</v>
      </c>
      <c r="R85" s="9">
        <f t="shared" si="64"/>
        <v>0.1355172</v>
      </c>
      <c r="S85" s="14">
        <f t="shared" si="65"/>
        <v>9.2049901431257297E-3</v>
      </c>
      <c r="T85" s="2">
        <v>0.01</v>
      </c>
      <c r="U85" s="15">
        <f t="shared" si="66"/>
        <v>9.2049901431257302E-5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5.5820499014312573E-3</v>
      </c>
      <c r="AU85" s="9">
        <f t="shared" si="70"/>
        <v>52.122000000000007</v>
      </c>
      <c r="AV85" s="1">
        <f t="shared" si="71"/>
        <v>0.26</v>
      </c>
      <c r="AW85" s="1">
        <f t="shared" si="75"/>
        <v>2.3680240231787919</v>
      </c>
      <c r="AX85" s="1">
        <f t="shared" si="72"/>
        <v>1200.1873392209704</v>
      </c>
      <c r="AY85" s="1">
        <f>SUM(AX74:AX85)</f>
        <v>15980.623117942923</v>
      </c>
    </row>
    <row r="86" spans="1:53" x14ac:dyDescent="0.15">
      <c r="C86" s="7">
        <v>12</v>
      </c>
      <c r="D86" s="8">
        <v>-12.833077397741899</v>
      </c>
      <c r="E86" s="10">
        <f t="shared" si="73"/>
        <v>-10.687696683566701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-12.373880410032299</v>
      </c>
      <c r="E90" s="7"/>
      <c r="F90" s="7"/>
      <c r="G90" s="1">
        <v>1</v>
      </c>
      <c r="H90" s="9">
        <f t="shared" ref="H90:H101" si="76">E91</f>
        <v>-12.373880410032299</v>
      </c>
      <c r="I90" s="9">
        <f t="shared" ref="I90:I101" si="77">H90+273.15</f>
        <v>260.77611958996766</v>
      </c>
      <c r="J90" s="9">
        <f t="shared" ref="J90:J101" si="78">EXP(($C$16*(I90-$C$14))/($C$17*I90*$C$14))</f>
        <v>3.2109286647813095E-3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9.1415139086323878E-4</v>
      </c>
      <c r="Q90" s="13">
        <f t="shared" ref="Q90:Q101" si="82">P90*$B$76</f>
        <v>2.3767936162444209E-4</v>
      </c>
      <c r="R90" s="9">
        <f t="shared" ref="R90:R101" si="83">L90*$B$76</f>
        <v>7.4022000000000004E-2</v>
      </c>
      <c r="S90" s="14">
        <f t="shared" ref="S90:S101" si="84">Q90/R90</f>
        <v>3.210928664781309E-3</v>
      </c>
      <c r="T90" s="2">
        <v>0.01</v>
      </c>
      <c r="U90" s="15">
        <f t="shared" ref="U90:U101" si="85">S90*T90</f>
        <v>3.2109286647813091E-5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5.522109286647813E-3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0.64749999999999996</v>
      </c>
      <c r="AX90" s="1">
        <f t="shared" ref="AX90:AX101" si="91">AW90*10000*AV90*0.67*AU90*AT90</f>
        <v>177.32925437406726</v>
      </c>
      <c r="AZ90" s="1">
        <f>$E$10/12</f>
        <v>0.13</v>
      </c>
      <c r="BA90" s="1">
        <f t="shared" ref="BA90:BA101" si="92">AZ90*10000*AV90*0.67*AU90*AT90</f>
        <v>35.602784661974887</v>
      </c>
    </row>
    <row r="91" spans="1:53" x14ac:dyDescent="0.15">
      <c r="A91" s="1" t="s">
        <v>74</v>
      </c>
      <c r="B91" s="1">
        <v>1</v>
      </c>
      <c r="C91" s="7">
        <v>1</v>
      </c>
      <c r="D91" s="8">
        <v>-15.1793196950323</v>
      </c>
      <c r="E91" s="10">
        <f t="shared" ref="E91:E102" si="93">D90</f>
        <v>-12.373880410032299</v>
      </c>
      <c r="F91" s="7" t="s">
        <v>73</v>
      </c>
      <c r="G91" s="1">
        <v>2</v>
      </c>
      <c r="H91" s="9">
        <f t="shared" si="76"/>
        <v>-15.1793196950323</v>
      </c>
      <c r="I91" s="9">
        <f t="shared" si="77"/>
        <v>257.97068030496769</v>
      </c>
      <c r="J91" s="9">
        <f t="shared" si="78"/>
        <v>2.1393695327968027E-3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0.56848584860913676</v>
      </c>
      <c r="P91" s="9">
        <f t="shared" si="81"/>
        <v>1.2162013043405227E-3</v>
      </c>
      <c r="Q91" s="13">
        <f t="shared" si="82"/>
        <v>3.1621233912853592E-4</v>
      </c>
      <c r="R91" s="9">
        <f t="shared" si="83"/>
        <v>7.4022000000000004E-2</v>
      </c>
      <c r="S91" s="14">
        <f t="shared" si="84"/>
        <v>4.2718697026361881E-3</v>
      </c>
      <c r="T91" s="2">
        <v>0.01</v>
      </c>
      <c r="U91" s="15">
        <f t="shared" si="85"/>
        <v>4.2718697026361881E-5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5.5327186970263618E-3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0.64749999999999996</v>
      </c>
      <c r="AX91" s="1">
        <f t="shared" si="91"/>
        <v>177.6699500637244</v>
      </c>
      <c r="AZ91" s="1">
        <f t="shared" ref="AZ91:AZ101" si="96">$E$10/12</f>
        <v>0.13</v>
      </c>
      <c r="BA91" s="1">
        <f t="shared" si="92"/>
        <v>35.671186885380955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-12.694530317750001</v>
      </c>
      <c r="E92" s="10">
        <f t="shared" si="93"/>
        <v>-15.1793196950323</v>
      </c>
      <c r="F92" s="7" t="s">
        <v>73</v>
      </c>
      <c r="G92" s="1">
        <v>3</v>
      </c>
      <c r="H92" s="9">
        <f t="shared" si="76"/>
        <v>-12.694530317750001</v>
      </c>
      <c r="I92" s="9">
        <f t="shared" si="77"/>
        <v>260.45546968225</v>
      </c>
      <c r="J92" s="9">
        <f t="shared" si="78"/>
        <v>3.0666729985639107E-3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0.8519696473047963</v>
      </c>
      <c r="P92" s="9">
        <f t="shared" si="81"/>
        <v>2.6127123129856371E-3</v>
      </c>
      <c r="Q92" s="13">
        <f t="shared" si="82"/>
        <v>6.7930520137626565E-4</v>
      </c>
      <c r="R92" s="9">
        <f t="shared" si="83"/>
        <v>7.4022000000000004E-2</v>
      </c>
      <c r="S92" s="14">
        <f t="shared" si="84"/>
        <v>9.1770716999846746E-3</v>
      </c>
      <c r="T92" s="2">
        <v>0.01</v>
      </c>
      <c r="U92" s="15">
        <f t="shared" si="85"/>
        <v>9.1770716999846753E-5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5.5817707169998464E-3</v>
      </c>
      <c r="AU92" s="9">
        <f t="shared" si="89"/>
        <v>28.47</v>
      </c>
      <c r="AV92" s="1">
        <f t="shared" si="90"/>
        <v>0.26</v>
      </c>
      <c r="AW92" s="1">
        <f t="shared" si="95"/>
        <v>0.64749999999999996</v>
      </c>
      <c r="AX92" s="1">
        <f t="shared" si="91"/>
        <v>179.24513767337061</v>
      </c>
      <c r="AZ92" s="1">
        <f t="shared" si="96"/>
        <v>0.13</v>
      </c>
      <c r="BA92" s="1">
        <f t="shared" si="92"/>
        <v>35.987440768398727</v>
      </c>
    </row>
    <row r="93" spans="1:53" x14ac:dyDescent="0.15">
      <c r="C93" s="7">
        <v>3</v>
      </c>
      <c r="D93" s="8">
        <v>-7.9322996133225798</v>
      </c>
      <c r="E93" s="10">
        <f t="shared" si="93"/>
        <v>-12.694530317750001</v>
      </c>
      <c r="F93" s="7" t="s">
        <v>73</v>
      </c>
      <c r="G93" s="1">
        <v>4</v>
      </c>
      <c r="H93" s="9">
        <f t="shared" si="76"/>
        <v>-7.9322996133225798</v>
      </c>
      <c r="I93" s="9">
        <f t="shared" si="77"/>
        <v>265.21770038667739</v>
      </c>
      <c r="J93" s="9">
        <f t="shared" si="78"/>
        <v>6.0005575724295431E-3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1.1340569349918108</v>
      </c>
      <c r="P93" s="9">
        <f t="shared" si="81"/>
        <v>6.8049739288313484E-3</v>
      </c>
      <c r="Q93" s="13">
        <f t="shared" si="82"/>
        <v>1.7692932214961505E-3</v>
      </c>
      <c r="R93" s="9">
        <f t="shared" si="83"/>
        <v>7.4022000000000004E-2</v>
      </c>
      <c r="S93" s="14">
        <f t="shared" si="84"/>
        <v>2.3902261780229531E-2</v>
      </c>
      <c r="T93" s="2">
        <v>0.01</v>
      </c>
      <c r="U93" s="15">
        <f t="shared" si="85"/>
        <v>2.3902261780229533E-4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5.7290226178022957E-3</v>
      </c>
      <c r="AU93" s="9">
        <f t="shared" si="89"/>
        <v>28.47</v>
      </c>
      <c r="AV93" s="1">
        <f t="shared" si="90"/>
        <v>0.26</v>
      </c>
      <c r="AW93" s="1">
        <f t="shared" si="95"/>
        <v>0.64749999999999996</v>
      </c>
      <c r="AX93" s="1">
        <f t="shared" si="91"/>
        <v>183.9737782016557</v>
      </c>
      <c r="AZ93" s="1">
        <f t="shared" si="96"/>
        <v>0.13</v>
      </c>
      <c r="BA93" s="1">
        <f t="shared" si="92"/>
        <v>36.936820333923151</v>
      </c>
    </row>
    <row r="94" spans="1:53" x14ac:dyDescent="0.15">
      <c r="C94" s="7">
        <v>4</v>
      </c>
      <c r="D94" s="8">
        <v>-4.55240308873333</v>
      </c>
      <c r="E94" s="10">
        <f t="shared" si="93"/>
        <v>-7.9322996133225798</v>
      </c>
      <c r="F94" s="7" t="s">
        <v>73</v>
      </c>
      <c r="G94" s="1">
        <v>5</v>
      </c>
      <c r="H94" s="9">
        <f t="shared" si="76"/>
        <v>-4.55240308873333</v>
      </c>
      <c r="I94" s="9">
        <f t="shared" si="77"/>
        <v>268.59759691126663</v>
      </c>
      <c r="J94" s="9">
        <f t="shared" si="78"/>
        <v>9.5240788726763462E-3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1.0708893630098304</v>
      </c>
      <c r="O94" s="9">
        <f t="shared" si="94"/>
        <v>0.34106259805314898</v>
      </c>
      <c r="P94" s="9">
        <f t="shared" si="81"/>
        <v>3.2483070843781011E-3</v>
      </c>
      <c r="Q94" s="13">
        <f t="shared" si="82"/>
        <v>8.4455984193830633E-4</v>
      </c>
      <c r="R94" s="9">
        <f t="shared" si="83"/>
        <v>7.4022000000000004E-2</v>
      </c>
      <c r="S94" s="14">
        <f t="shared" si="84"/>
        <v>1.140957880006358E-2</v>
      </c>
      <c r="T94" s="2">
        <v>0.01</v>
      </c>
      <c r="U94" s="15">
        <f t="shared" si="85"/>
        <v>1.140957880006358E-4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5.604095788000636E-3</v>
      </c>
      <c r="AU94" s="9">
        <f t="shared" si="89"/>
        <v>28.47</v>
      </c>
      <c r="AV94" s="1">
        <f t="shared" si="90"/>
        <v>0.26</v>
      </c>
      <c r="AW94" s="1">
        <f t="shared" si="95"/>
        <v>0.64749999999999996</v>
      </c>
      <c r="AX94" s="1">
        <f t="shared" si="91"/>
        <v>179.96205361778888</v>
      </c>
      <c r="AZ94" s="1">
        <f t="shared" si="96"/>
        <v>0.13</v>
      </c>
      <c r="BA94" s="1">
        <f t="shared" si="92"/>
        <v>36.131377560328268</v>
      </c>
    </row>
    <row r="95" spans="1:53" x14ac:dyDescent="0.15">
      <c r="C95" s="7">
        <v>5</v>
      </c>
      <c r="D95" s="8">
        <v>0.95155913525806401</v>
      </c>
      <c r="E95" s="10">
        <f t="shared" si="93"/>
        <v>-4.55240308873333</v>
      </c>
      <c r="F95" s="7" t="s">
        <v>75</v>
      </c>
      <c r="G95" s="1">
        <v>6</v>
      </c>
      <c r="H95" s="9">
        <f t="shared" si="76"/>
        <v>0.95155913525806401</v>
      </c>
      <c r="I95" s="9">
        <f t="shared" si="77"/>
        <v>274.10155913525801</v>
      </c>
      <c r="J95" s="9">
        <f t="shared" si="78"/>
        <v>1.9721965871077191E-2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0.62251429096877087</v>
      </c>
      <c r="P95" s="9">
        <f t="shared" si="81"/>
        <v>1.2277205600743914E-2</v>
      </c>
      <c r="Q95" s="13">
        <f t="shared" si="82"/>
        <v>3.1920734561934178E-3</v>
      </c>
      <c r="R95" s="9">
        <f t="shared" si="83"/>
        <v>7.4022000000000004E-2</v>
      </c>
      <c r="S95" s="14">
        <f t="shared" si="84"/>
        <v>4.3123307343673742E-2</v>
      </c>
      <c r="T95" s="2">
        <v>0.01</v>
      </c>
      <c r="U95" s="15">
        <f t="shared" si="85"/>
        <v>4.3123307343673743E-4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5.9212330734367373E-3</v>
      </c>
      <c r="AU95" s="9">
        <f t="shared" si="89"/>
        <v>28.47</v>
      </c>
      <c r="AV95" s="1">
        <f t="shared" si="90"/>
        <v>0.26</v>
      </c>
      <c r="AW95" s="1">
        <f t="shared" si="95"/>
        <v>0.64749999999999996</v>
      </c>
      <c r="AX95" s="1">
        <f t="shared" si="91"/>
        <v>190.14615455483113</v>
      </c>
      <c r="AZ95" s="1">
        <f t="shared" si="96"/>
        <v>0.13</v>
      </c>
      <c r="BA95" s="1">
        <f t="shared" si="92"/>
        <v>38.176061918344466</v>
      </c>
    </row>
    <row r="96" spans="1:53" x14ac:dyDescent="0.15">
      <c r="C96" s="7">
        <v>6</v>
      </c>
      <c r="D96" s="8">
        <v>6.9647621844999996</v>
      </c>
      <c r="E96" s="10">
        <f t="shared" si="93"/>
        <v>0.95155913525806401</v>
      </c>
      <c r="F96" s="7" t="s">
        <v>73</v>
      </c>
      <c r="G96" s="1">
        <v>7</v>
      </c>
      <c r="H96" s="9">
        <f t="shared" si="76"/>
        <v>6.9647621844999996</v>
      </c>
      <c r="I96" s="9">
        <f t="shared" si="77"/>
        <v>280.11476218449997</v>
      </c>
      <c r="J96" s="9">
        <f t="shared" si="78"/>
        <v>4.2279114904811683E-2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0.89493708536802685</v>
      </c>
      <c r="P96" s="9">
        <f t="shared" si="81"/>
        <v>3.7837147864852073E-2</v>
      </c>
      <c r="Q96" s="13">
        <f t="shared" si="82"/>
        <v>9.8376584448615391E-3</v>
      </c>
      <c r="R96" s="9">
        <f t="shared" si="83"/>
        <v>7.4022000000000004E-2</v>
      </c>
      <c r="S96" s="14">
        <f t="shared" si="84"/>
        <v>0.13290181898437678</v>
      </c>
      <c r="T96" s="2">
        <v>0.01</v>
      </c>
      <c r="U96" s="15">
        <f t="shared" si="85"/>
        <v>1.3290181898437678E-3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1E-3</v>
      </c>
      <c r="AF96" s="2">
        <v>0.49</v>
      </c>
      <c r="AG96" s="15">
        <f t="shared" si="86"/>
        <v>4.8999999999999998E-4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0.01</v>
      </c>
      <c r="AR96" s="2">
        <v>0.5</v>
      </c>
      <c r="AS96" s="2">
        <f t="shared" si="87"/>
        <v>5.0000000000000001E-3</v>
      </c>
      <c r="AT96" s="1">
        <f t="shared" si="88"/>
        <v>6.8190181898437679E-3</v>
      </c>
      <c r="AU96" s="9">
        <f t="shared" si="89"/>
        <v>28.47</v>
      </c>
      <c r="AV96" s="1">
        <f t="shared" si="90"/>
        <v>0.26</v>
      </c>
      <c r="AW96" s="1">
        <f t="shared" si="95"/>
        <v>0.64749999999999996</v>
      </c>
      <c r="AX96" s="1">
        <f t="shared" si="91"/>
        <v>218.97636363192061</v>
      </c>
      <c r="AZ96" s="1">
        <f t="shared" si="96"/>
        <v>0.13</v>
      </c>
      <c r="BA96" s="1">
        <f t="shared" si="92"/>
        <v>43.964366443474404</v>
      </c>
    </row>
    <row r="97" spans="3:54" x14ac:dyDescent="0.15">
      <c r="C97" s="7">
        <v>7</v>
      </c>
      <c r="D97" s="8">
        <v>8.6448002051290391</v>
      </c>
      <c r="E97" s="10">
        <f t="shared" si="93"/>
        <v>6.9647621844999996</v>
      </c>
      <c r="F97" s="7" t="s">
        <v>73</v>
      </c>
      <c r="G97" s="1">
        <v>8</v>
      </c>
      <c r="H97" s="9">
        <f t="shared" si="76"/>
        <v>8.6448002051290391</v>
      </c>
      <c r="I97" s="9">
        <f t="shared" si="77"/>
        <v>281.79480020512904</v>
      </c>
      <c r="J97" s="9">
        <f t="shared" si="78"/>
        <v>5.2014865955829923E-2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1.1417999375031749</v>
      </c>
      <c r="P97" s="9">
        <f t="shared" si="81"/>
        <v>5.9390570697602625E-2</v>
      </c>
      <c r="Q97" s="13">
        <f t="shared" si="82"/>
        <v>1.5441548381376683E-2</v>
      </c>
      <c r="R97" s="9">
        <f t="shared" si="83"/>
        <v>7.4022000000000004E-2</v>
      </c>
      <c r="S97" s="14">
        <f t="shared" si="84"/>
        <v>0.20860755425922944</v>
      </c>
      <c r="T97" s="2">
        <v>0.01</v>
      </c>
      <c r="U97" s="15">
        <f t="shared" si="85"/>
        <v>2.0860755425922946E-3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1E-3</v>
      </c>
      <c r="AF97" s="2">
        <v>0.49</v>
      </c>
      <c r="AG97" s="15">
        <f t="shared" si="86"/>
        <v>4.8999999999999998E-4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0.01</v>
      </c>
      <c r="AR97" s="2">
        <v>0.5</v>
      </c>
      <c r="AS97" s="2">
        <f t="shared" si="87"/>
        <v>5.0000000000000001E-3</v>
      </c>
      <c r="AT97" s="1">
        <f t="shared" si="88"/>
        <v>7.5760755425922947E-3</v>
      </c>
      <c r="AU97" s="9">
        <f t="shared" si="89"/>
        <v>28.47</v>
      </c>
      <c r="AV97" s="1">
        <f t="shared" si="90"/>
        <v>0.26</v>
      </c>
      <c r="AW97" s="1">
        <f t="shared" si="95"/>
        <v>0.64749999999999996</v>
      </c>
      <c r="AX97" s="1">
        <f t="shared" si="91"/>
        <v>243.28743914900744</v>
      </c>
      <c r="AZ97" s="1">
        <f t="shared" si="96"/>
        <v>0.13</v>
      </c>
      <c r="BA97" s="1">
        <f t="shared" si="92"/>
        <v>48.845354578179091</v>
      </c>
    </row>
    <row r="98" spans="3:54" x14ac:dyDescent="0.15">
      <c r="C98" s="7">
        <v>8</v>
      </c>
      <c r="D98" s="8">
        <v>8.0762929091290303</v>
      </c>
      <c r="E98" s="10">
        <f t="shared" si="93"/>
        <v>8.6448002051290391</v>
      </c>
      <c r="F98" s="7" t="s">
        <v>73</v>
      </c>
      <c r="G98" s="1">
        <v>9</v>
      </c>
      <c r="H98" s="9">
        <f t="shared" si="76"/>
        <v>8.0762929091290303</v>
      </c>
      <c r="I98" s="9">
        <f t="shared" si="77"/>
        <v>281.22629290912903</v>
      </c>
      <c r="J98" s="9">
        <f t="shared" si="78"/>
        <v>4.8505642165206093E-2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1.3671093668055723</v>
      </c>
      <c r="P98" s="9">
        <f t="shared" si="81"/>
        <v>6.6312517746972569E-2</v>
      </c>
      <c r="Q98" s="13">
        <f t="shared" si="82"/>
        <v>1.7241254614212869E-2</v>
      </c>
      <c r="R98" s="9">
        <f t="shared" si="83"/>
        <v>7.4022000000000004E-2</v>
      </c>
      <c r="S98" s="14">
        <f t="shared" si="84"/>
        <v>0.2329206805302865</v>
      </c>
      <c r="T98" s="2">
        <v>0.01</v>
      </c>
      <c r="U98" s="15">
        <f t="shared" si="85"/>
        <v>2.3292068053028651E-3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7.8192068053028647E-3</v>
      </c>
      <c r="AU98" s="9">
        <f t="shared" si="89"/>
        <v>28.47</v>
      </c>
      <c r="AV98" s="1">
        <f t="shared" si="90"/>
        <v>0.26</v>
      </c>
      <c r="AW98" s="1">
        <f t="shared" si="95"/>
        <v>0.64749999999999996</v>
      </c>
      <c r="AX98" s="1">
        <f t="shared" si="91"/>
        <v>251.095014713609</v>
      </c>
      <c r="AZ98" s="1">
        <f t="shared" si="96"/>
        <v>0.13</v>
      </c>
      <c r="BA98" s="1">
        <f t="shared" si="92"/>
        <v>50.412898706979405</v>
      </c>
    </row>
    <row r="99" spans="3:54" x14ac:dyDescent="0.15">
      <c r="C99" s="7">
        <v>9</v>
      </c>
      <c r="D99" s="8">
        <v>3.3910979968000001</v>
      </c>
      <c r="E99" s="10">
        <f t="shared" si="93"/>
        <v>8.0762929091290303</v>
      </c>
      <c r="F99" s="7" t="s">
        <v>73</v>
      </c>
      <c r="G99" s="1">
        <v>10</v>
      </c>
      <c r="H99" s="9">
        <f t="shared" si="76"/>
        <v>3.3910979968000001</v>
      </c>
      <c r="I99" s="9">
        <f t="shared" si="77"/>
        <v>276.54109799679998</v>
      </c>
      <c r="J99" s="9">
        <f t="shared" si="78"/>
        <v>2.6980094482395744E-2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1.5854968490585997</v>
      </c>
      <c r="P99" s="9">
        <f t="shared" si="81"/>
        <v>4.2776854789141762E-2</v>
      </c>
      <c r="Q99" s="13">
        <f t="shared" si="82"/>
        <v>1.1121982245176859E-2</v>
      </c>
      <c r="R99" s="9">
        <f t="shared" si="83"/>
        <v>7.4022000000000004E-2</v>
      </c>
      <c r="S99" s="14">
        <f t="shared" si="84"/>
        <v>0.15025238773846772</v>
      </c>
      <c r="T99" s="2">
        <v>0.01</v>
      </c>
      <c r="U99" s="15">
        <f t="shared" si="85"/>
        <v>1.5025238773846772E-3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6.9925238773846776E-3</v>
      </c>
      <c r="AU99" s="9">
        <f t="shared" si="89"/>
        <v>28.47</v>
      </c>
      <c r="AV99" s="1">
        <f t="shared" si="90"/>
        <v>0.26</v>
      </c>
      <c r="AW99" s="1">
        <f t="shared" si="95"/>
        <v>0.64749999999999996</v>
      </c>
      <c r="AX99" s="1">
        <f t="shared" si="91"/>
        <v>224.54808135863854</v>
      </c>
      <c r="AZ99" s="1">
        <f t="shared" si="96"/>
        <v>0.13</v>
      </c>
      <c r="BA99" s="1">
        <f t="shared" si="92"/>
        <v>45.083012473549047</v>
      </c>
    </row>
    <row r="100" spans="3:54" x14ac:dyDescent="0.15">
      <c r="C100" s="7">
        <v>10</v>
      </c>
      <c r="D100" s="8">
        <v>-2.6705802912258099</v>
      </c>
      <c r="E100" s="10">
        <f t="shared" si="93"/>
        <v>3.3910979968000001</v>
      </c>
      <c r="F100" s="7" t="s">
        <v>73</v>
      </c>
      <c r="G100" s="1">
        <v>11</v>
      </c>
      <c r="H100" s="9">
        <f t="shared" si="76"/>
        <v>-2.6705802912258099</v>
      </c>
      <c r="I100" s="9">
        <f t="shared" si="77"/>
        <v>270.47941970877417</v>
      </c>
      <c r="J100" s="9">
        <f t="shared" si="78"/>
        <v>1.2256186056055173E-2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1.465583994555985</v>
      </c>
      <c r="O100" s="9">
        <f t="shared" si="94"/>
        <v>0.3618359997134728</v>
      </c>
      <c r="P100" s="9">
        <f t="shared" si="81"/>
        <v>4.434729334267049E-3</v>
      </c>
      <c r="Q100" s="13">
        <f t="shared" si="82"/>
        <v>1.1530296269094329E-3</v>
      </c>
      <c r="R100" s="9">
        <f t="shared" si="83"/>
        <v>7.4022000000000004E-2</v>
      </c>
      <c r="S100" s="14">
        <f t="shared" si="84"/>
        <v>1.5576850489171229E-2</v>
      </c>
      <c r="T100" s="2">
        <v>0.01</v>
      </c>
      <c r="U100" s="15">
        <f t="shared" si="85"/>
        <v>1.5576850489171229E-4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5.6457685048917124E-3</v>
      </c>
      <c r="AU100" s="9">
        <f t="shared" si="89"/>
        <v>28.47</v>
      </c>
      <c r="AV100" s="1">
        <f t="shared" si="90"/>
        <v>0.26</v>
      </c>
      <c r="AW100" s="1">
        <f t="shared" si="95"/>
        <v>0.64749999999999996</v>
      </c>
      <c r="AX100" s="1">
        <f t="shared" si="91"/>
        <v>181.30027266243988</v>
      </c>
      <c r="AZ100" s="1">
        <f t="shared" si="96"/>
        <v>0.13</v>
      </c>
      <c r="BA100" s="1">
        <f t="shared" si="92"/>
        <v>36.400054743038119</v>
      </c>
    </row>
    <row r="101" spans="3:54" x14ac:dyDescent="0.15">
      <c r="C101" s="7">
        <v>11</v>
      </c>
      <c r="D101" s="8">
        <v>-10.687696683566701</v>
      </c>
      <c r="E101" s="10">
        <f t="shared" si="93"/>
        <v>-2.6705802912258099</v>
      </c>
      <c r="F101" s="7" t="s">
        <v>75</v>
      </c>
      <c r="G101" s="1">
        <v>12</v>
      </c>
      <c r="H101" s="9">
        <f t="shared" si="76"/>
        <v>-10.687696683566701</v>
      </c>
      <c r="I101" s="9">
        <f t="shared" si="77"/>
        <v>262.46230331643329</v>
      </c>
      <c r="J101" s="9">
        <f t="shared" si="78"/>
        <v>4.0813821972353554E-3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0.64210127037920572</v>
      </c>
      <c r="P101" s="9">
        <f t="shared" si="81"/>
        <v>2.6206606937478959E-3</v>
      </c>
      <c r="Q101" s="13">
        <f t="shared" si="82"/>
        <v>6.8137178037445294E-4</v>
      </c>
      <c r="R101" s="9">
        <f t="shared" si="83"/>
        <v>7.4022000000000004E-2</v>
      </c>
      <c r="S101" s="14">
        <f t="shared" si="84"/>
        <v>9.2049901431257315E-3</v>
      </c>
      <c r="T101" s="2">
        <v>0.01</v>
      </c>
      <c r="U101" s="15">
        <f t="shared" si="85"/>
        <v>9.2049901431257315E-5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5.5820499014312573E-3</v>
      </c>
      <c r="AU101" s="9">
        <f t="shared" si="89"/>
        <v>28.47</v>
      </c>
      <c r="AV101" s="1">
        <f t="shared" si="90"/>
        <v>0.26</v>
      </c>
      <c r="AW101" s="1">
        <f t="shared" si="95"/>
        <v>0.64749999999999996</v>
      </c>
      <c r="AX101" s="1">
        <f t="shared" si="91"/>
        <v>179.2541030097095</v>
      </c>
      <c r="AY101" s="1">
        <f>SUM(AX90:AX101)</f>
        <v>2386.7876030107627</v>
      </c>
      <c r="AZ101" s="1">
        <f t="shared" si="96"/>
        <v>0.13</v>
      </c>
      <c r="BA101" s="1">
        <f t="shared" si="92"/>
        <v>35.989240758706153</v>
      </c>
      <c r="BB101" s="1">
        <f>SUM(BA90:BA101)</f>
        <v>479.20059983227668</v>
      </c>
    </row>
    <row r="102" spans="3:54" x14ac:dyDescent="0.15">
      <c r="C102" s="7">
        <v>12</v>
      </c>
      <c r="D102" s="8">
        <v>-12.833077397741899</v>
      </c>
      <c r="E102" s="10">
        <f t="shared" si="93"/>
        <v>-10.687696683566701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Z102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2" width="23.125" style="1" customWidth="1"/>
    <col min="33" max="33" width="14.37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195.13</v>
      </c>
      <c r="F2" s="2">
        <v>1069.5229999999999</v>
      </c>
      <c r="G2" s="38">
        <f>(F2+F3+F4)/3</f>
        <v>1305.751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1562.00876712329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0.155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1689.4022677251301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5">
        <v>2.3531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2.2320000000000002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0.39591038776160098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(AV38+AV53+AY85+AY101+BB101+AG69)</f>
        <v>45628934.06665644</v>
      </c>
      <c r="J14" s="6" t="s">
        <v>21</v>
      </c>
      <c r="K14" s="6">
        <f>I14/(10000*1000)</f>
        <v>4.5628934066656441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32376922.720370799</v>
      </c>
      <c r="J15" s="6" t="s">
        <v>21</v>
      </c>
      <c r="K15" s="6">
        <f>I15/(10000*1000)</f>
        <v>3.23769227203708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4.5628934066656441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1305.751</v>
      </c>
      <c r="C27" s="7" t="s">
        <v>72</v>
      </c>
      <c r="D27" s="8">
        <v>-2.5524980559354802</v>
      </c>
      <c r="E27" s="7"/>
      <c r="F27" s="7"/>
      <c r="G27" s="1">
        <v>1</v>
      </c>
      <c r="H27" s="9">
        <f t="shared" ref="H27:H38" si="0">E28</f>
        <v>-2.5524980559354802</v>
      </c>
      <c r="I27" s="9">
        <f t="shared" ref="I27:I38" si="1">H27+273.15</f>
        <v>270.5975019440645</v>
      </c>
      <c r="J27" s="9">
        <f t="shared" ref="J27:J38" si="2">EXP(($C$16*(I27-$C$14))/($C$17*I27*$C$14))</f>
        <v>1.245023587815971E-2</v>
      </c>
      <c r="K27" s="9">
        <f t="shared" ref="K27:K38" si="3">$B$27/12</f>
        <v>108.81258333333334</v>
      </c>
      <c r="L27" s="9">
        <f t="shared" ref="L27:L38" si="4">K27*$B$28/100</f>
        <v>1.0881258333333335</v>
      </c>
      <c r="M27" s="1" t="s">
        <v>73</v>
      </c>
      <c r="O27" s="9">
        <f>L27</f>
        <v>1.0881258333333335</v>
      </c>
      <c r="P27" s="9">
        <f t="shared" ref="P27:P38" si="5">O27*J27</f>
        <v>1.3547423290119102E-2</v>
      </c>
      <c r="Q27" s="13">
        <f t="shared" ref="Q27:Q38" si="6">P27*$B$29</f>
        <v>1.6256907948142922E-3</v>
      </c>
      <c r="R27" s="9">
        <f t="shared" ref="R27:R38" si="7">L27*$B$29</f>
        <v>0.1305751</v>
      </c>
      <c r="S27" s="14">
        <f t="shared" ref="S27:S38" si="8">Q27/R27</f>
        <v>1.2450235878159712E-2</v>
      </c>
      <c r="T27" s="2">
        <v>0.01</v>
      </c>
      <c r="U27" s="15">
        <f t="shared" ref="U27:U38" si="9">S27*T27</f>
        <v>1.2450235878159712E-4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2.2024502358781596E-2</v>
      </c>
      <c r="AR27" s="9">
        <f t="shared" ref="AR27:AR38" si="15">$B$27/12</f>
        <v>108.81258333333334</v>
      </c>
      <c r="AS27" s="1">
        <f t="shared" ref="AS27:AS38" si="16">$B$29</f>
        <v>0.12</v>
      </c>
      <c r="AT27" s="1">
        <f>$E$2/12</f>
        <v>16.260833333333334</v>
      </c>
      <c r="AU27" s="1">
        <f t="shared" ref="AU27:AU38" si="17">AT27*10000*AS27*0.67*AR27*AQ27</f>
        <v>31331.708162175517</v>
      </c>
    </row>
    <row r="28" spans="1:47" x14ac:dyDescent="0.15">
      <c r="A28" s="1" t="s">
        <v>74</v>
      </c>
      <c r="B28" s="1">
        <v>1</v>
      </c>
      <c r="C28" s="7">
        <v>1</v>
      </c>
      <c r="D28" s="8">
        <v>-2.09618929535484</v>
      </c>
      <c r="E28" s="10">
        <f t="shared" ref="E28:E39" si="18">D27</f>
        <v>-2.5524980559354802</v>
      </c>
      <c r="F28" s="7" t="s">
        <v>73</v>
      </c>
      <c r="G28" s="1">
        <v>2</v>
      </c>
      <c r="H28" s="9">
        <f t="shared" si="0"/>
        <v>-2.09618929535484</v>
      </c>
      <c r="I28" s="9">
        <f t="shared" si="1"/>
        <v>271.05381070464512</v>
      </c>
      <c r="J28" s="9">
        <f t="shared" si="2"/>
        <v>1.3227722630628156E-2</v>
      </c>
      <c r="K28" s="9">
        <f t="shared" si="3"/>
        <v>108.81258333333334</v>
      </c>
      <c r="L28" s="9">
        <f t="shared" si="4"/>
        <v>1.0881258333333335</v>
      </c>
      <c r="M28" s="1" t="s">
        <v>73</v>
      </c>
      <c r="O28" s="9">
        <f t="shared" ref="O28:O38" si="19">L28+O27-P27-N28</f>
        <v>2.162704243376548</v>
      </c>
      <c r="P28" s="9">
        <f t="shared" si="5"/>
        <v>2.8607651863467507E-2</v>
      </c>
      <c r="Q28" s="13">
        <f t="shared" si="6"/>
        <v>3.4329182236161005E-3</v>
      </c>
      <c r="R28" s="9">
        <f t="shared" si="7"/>
        <v>0.1305751</v>
      </c>
      <c r="S28" s="14">
        <f t="shared" si="8"/>
        <v>2.6290756994374123E-2</v>
      </c>
      <c r="T28" s="2">
        <v>0.01</v>
      </c>
      <c r="U28" s="15">
        <f t="shared" si="9"/>
        <v>2.6290756994374123E-4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2.2162907569943741E-2</v>
      </c>
      <c r="AR28" s="9">
        <f t="shared" si="15"/>
        <v>108.81258333333334</v>
      </c>
      <c r="AS28" s="1">
        <f t="shared" si="16"/>
        <v>0.12</v>
      </c>
      <c r="AT28" s="1">
        <f t="shared" ref="AT28:AT38" si="20">$E$2/12</f>
        <v>16.260833333333334</v>
      </c>
      <c r="AU28" s="1">
        <f t="shared" si="17"/>
        <v>31528.601223077188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1.58332562132143</v>
      </c>
      <c r="E29" s="10">
        <f t="shared" si="18"/>
        <v>-2.09618929535484</v>
      </c>
      <c r="F29" s="7" t="s">
        <v>73</v>
      </c>
      <c r="G29" s="1">
        <v>3</v>
      </c>
      <c r="H29" s="9">
        <f t="shared" si="0"/>
        <v>1.58332562132143</v>
      </c>
      <c r="I29" s="9">
        <f t="shared" si="1"/>
        <v>274.7333256213214</v>
      </c>
      <c r="J29" s="9">
        <f t="shared" si="2"/>
        <v>2.1400609115433102E-2</v>
      </c>
      <c r="K29" s="9">
        <f t="shared" si="3"/>
        <v>108.81258333333334</v>
      </c>
      <c r="L29" s="9">
        <f t="shared" si="4"/>
        <v>1.0881258333333335</v>
      </c>
      <c r="M29" s="1" t="s">
        <v>73</v>
      </c>
      <c r="O29" s="9">
        <f t="shared" si="19"/>
        <v>3.222222424846414</v>
      </c>
      <c r="P29" s="9">
        <f t="shared" si="5"/>
        <v>6.8957522597121124E-2</v>
      </c>
      <c r="Q29" s="13">
        <f t="shared" si="6"/>
        <v>8.2749027116545346E-3</v>
      </c>
      <c r="R29" s="9">
        <f t="shared" si="7"/>
        <v>0.1305751</v>
      </c>
      <c r="S29" s="14">
        <f t="shared" si="8"/>
        <v>6.3372746501090441E-2</v>
      </c>
      <c r="T29" s="2">
        <v>0.01</v>
      </c>
      <c r="U29" s="15">
        <f t="shared" si="9"/>
        <v>6.337274650109044E-4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2.2533727465010905E-2</v>
      </c>
      <c r="AR29" s="9">
        <f t="shared" si="15"/>
        <v>108.81258333333334</v>
      </c>
      <c r="AS29" s="1">
        <f t="shared" si="16"/>
        <v>0.12</v>
      </c>
      <c r="AT29" s="1">
        <f t="shared" si="20"/>
        <v>16.260833333333334</v>
      </c>
      <c r="AU29" s="1">
        <f t="shared" si="17"/>
        <v>32056.123731586464</v>
      </c>
    </row>
    <row r="30" spans="1:47" x14ac:dyDescent="0.15">
      <c r="C30" s="7">
        <v>3</v>
      </c>
      <c r="D30" s="8">
        <v>9.6575054776774198</v>
      </c>
      <c r="E30" s="10">
        <f t="shared" si="18"/>
        <v>1.58332562132143</v>
      </c>
      <c r="F30" s="7" t="s">
        <v>73</v>
      </c>
      <c r="G30" s="1">
        <v>4</v>
      </c>
      <c r="H30" s="9">
        <f t="shared" si="0"/>
        <v>9.6575054776774198</v>
      </c>
      <c r="I30" s="9">
        <f t="shared" si="1"/>
        <v>282.80750547767741</v>
      </c>
      <c r="J30" s="9">
        <f t="shared" si="2"/>
        <v>5.886575649001842E-2</v>
      </c>
      <c r="K30" s="9">
        <f t="shared" si="3"/>
        <v>108.81258333333334</v>
      </c>
      <c r="L30" s="9">
        <f t="shared" si="4"/>
        <v>1.0881258333333335</v>
      </c>
      <c r="M30" s="1" t="s">
        <v>73</v>
      </c>
      <c r="O30" s="9">
        <f t="shared" si="19"/>
        <v>4.2413907355826259</v>
      </c>
      <c r="P30" s="9">
        <f t="shared" si="5"/>
        <v>0.24967267421982697</v>
      </c>
      <c r="Q30" s="13">
        <f t="shared" si="6"/>
        <v>2.9960720906379235E-2</v>
      </c>
      <c r="R30" s="9">
        <f t="shared" si="7"/>
        <v>0.1305751</v>
      </c>
      <c r="S30" s="14">
        <f t="shared" si="8"/>
        <v>0.22945202344382074</v>
      </c>
      <c r="T30" s="2">
        <v>0.01</v>
      </c>
      <c r="U30" s="15">
        <f t="shared" si="9"/>
        <v>2.2945202344382075E-3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2.4194520234438206E-2</v>
      </c>
      <c r="AR30" s="9">
        <f t="shared" si="15"/>
        <v>108.81258333333334</v>
      </c>
      <c r="AS30" s="1">
        <f t="shared" si="16"/>
        <v>0.12</v>
      </c>
      <c r="AT30" s="1">
        <f t="shared" si="20"/>
        <v>16.260833333333334</v>
      </c>
      <c r="AU30" s="1">
        <f t="shared" si="17"/>
        <v>34418.741216507748</v>
      </c>
    </row>
    <row r="31" spans="1:47" x14ac:dyDescent="0.15">
      <c r="C31" s="7">
        <v>4</v>
      </c>
      <c r="D31" s="8">
        <v>12.764144197</v>
      </c>
      <c r="E31" s="10">
        <f t="shared" si="18"/>
        <v>9.6575054776774198</v>
      </c>
      <c r="F31" s="7" t="s">
        <v>73</v>
      </c>
      <c r="G31" s="1">
        <v>5</v>
      </c>
      <c r="H31" s="9">
        <f t="shared" si="0"/>
        <v>12.764144197</v>
      </c>
      <c r="I31" s="9">
        <f t="shared" si="1"/>
        <v>285.91414419699998</v>
      </c>
      <c r="J31" s="9">
        <f t="shared" si="2"/>
        <v>8.5571548406863984E-2</v>
      </c>
      <c r="K31" s="9">
        <f t="shared" si="3"/>
        <v>108.81258333333334</v>
      </c>
      <c r="L31" s="9">
        <f t="shared" si="4"/>
        <v>1.0881258333333335</v>
      </c>
      <c r="M31" s="1" t="s">
        <v>75</v>
      </c>
      <c r="N31" s="9">
        <f>(O30-P30)*C22/100</f>
        <v>3.7921321582946592</v>
      </c>
      <c r="O31" s="9">
        <f t="shared" si="19"/>
        <v>1.2877117364014734</v>
      </c>
      <c r="P31" s="9">
        <f t="shared" si="5"/>
        <v>0.11019148718556555</v>
      </c>
      <c r="Q31" s="13">
        <f t="shared" si="6"/>
        <v>1.3222978462267866E-2</v>
      </c>
      <c r="R31" s="9">
        <f t="shared" si="7"/>
        <v>0.1305751</v>
      </c>
      <c r="S31" s="14">
        <f t="shared" si="8"/>
        <v>0.1012672283020872</v>
      </c>
      <c r="T31" s="2">
        <v>0.01</v>
      </c>
      <c r="U31" s="15">
        <f t="shared" si="9"/>
        <v>1.012672283020872E-3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3.046267228302087E-2</v>
      </c>
      <c r="AR31" s="9">
        <f t="shared" si="15"/>
        <v>108.81258333333334</v>
      </c>
      <c r="AS31" s="1">
        <f t="shared" si="16"/>
        <v>0.12</v>
      </c>
      <c r="AT31" s="1">
        <f t="shared" si="20"/>
        <v>16.260833333333334</v>
      </c>
      <c r="AU31" s="1">
        <f t="shared" si="17"/>
        <v>43335.715026089849</v>
      </c>
    </row>
    <row r="32" spans="1:47" x14ac:dyDescent="0.15">
      <c r="C32" s="7">
        <v>5</v>
      </c>
      <c r="D32" s="8">
        <v>18.203274889999999</v>
      </c>
      <c r="E32" s="10">
        <f t="shared" si="18"/>
        <v>12.764144197</v>
      </c>
      <c r="F32" s="7" t="s">
        <v>75</v>
      </c>
      <c r="G32" s="1">
        <v>6</v>
      </c>
      <c r="H32" s="9">
        <f t="shared" si="0"/>
        <v>18.203274889999999</v>
      </c>
      <c r="I32" s="9">
        <f t="shared" si="1"/>
        <v>291.35327488999997</v>
      </c>
      <c r="J32" s="9">
        <f t="shared" si="2"/>
        <v>0.16159734990187138</v>
      </c>
      <c r="K32" s="9">
        <f t="shared" si="3"/>
        <v>108.81258333333334</v>
      </c>
      <c r="L32" s="9">
        <f t="shared" si="4"/>
        <v>1.0881258333333335</v>
      </c>
      <c r="M32" s="1" t="s">
        <v>73</v>
      </c>
      <c r="O32" s="9">
        <f t="shared" si="19"/>
        <v>2.265646082549241</v>
      </c>
      <c r="P32" s="9">
        <f t="shared" si="5"/>
        <v>0.36612240275551389</v>
      </c>
      <c r="Q32" s="13">
        <f t="shared" si="6"/>
        <v>4.3934688330661664E-2</v>
      </c>
      <c r="R32" s="9">
        <f t="shared" si="7"/>
        <v>0.1305751</v>
      </c>
      <c r="S32" s="14">
        <f t="shared" si="8"/>
        <v>0.33647064662911735</v>
      </c>
      <c r="T32" s="2">
        <v>0.01</v>
      </c>
      <c r="U32" s="15">
        <f t="shared" si="9"/>
        <v>3.3647064662911735E-3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3.2814706466291171E-2</v>
      </c>
      <c r="AR32" s="9">
        <f t="shared" si="15"/>
        <v>108.81258333333334</v>
      </c>
      <c r="AS32" s="1">
        <f t="shared" si="16"/>
        <v>0.12</v>
      </c>
      <c r="AT32" s="1">
        <f t="shared" si="20"/>
        <v>16.260833333333334</v>
      </c>
      <c r="AU32" s="1">
        <f t="shared" si="17"/>
        <v>46681.681596285831</v>
      </c>
    </row>
    <row r="33" spans="1:48" x14ac:dyDescent="0.15">
      <c r="C33" s="7">
        <v>6</v>
      </c>
      <c r="D33" s="8">
        <v>22.411666546999999</v>
      </c>
      <c r="E33" s="10">
        <f t="shared" si="18"/>
        <v>18.203274889999999</v>
      </c>
      <c r="F33" s="7" t="s">
        <v>73</v>
      </c>
      <c r="G33" s="1">
        <v>7</v>
      </c>
      <c r="H33" s="9">
        <f t="shared" si="0"/>
        <v>22.411666546999999</v>
      </c>
      <c r="I33" s="9">
        <f t="shared" si="1"/>
        <v>295.56166654699996</v>
      </c>
      <c r="J33" s="9">
        <f t="shared" si="2"/>
        <v>0.26007004217728846</v>
      </c>
      <c r="K33" s="9">
        <f t="shared" si="3"/>
        <v>108.81258333333334</v>
      </c>
      <c r="L33" s="9">
        <f t="shared" si="4"/>
        <v>1.0881258333333335</v>
      </c>
      <c r="M33" s="1" t="s">
        <v>73</v>
      </c>
      <c r="O33" s="9">
        <f t="shared" si="19"/>
        <v>2.9876495131270602</v>
      </c>
      <c r="P33" s="9">
        <f t="shared" si="5"/>
        <v>0.77699813488990987</v>
      </c>
      <c r="Q33" s="13">
        <f t="shared" si="6"/>
        <v>9.3239776186789178E-2</v>
      </c>
      <c r="R33" s="9">
        <f t="shared" si="7"/>
        <v>0.1305751</v>
      </c>
      <c r="S33" s="14">
        <f t="shared" si="8"/>
        <v>0.71407011127534403</v>
      </c>
      <c r="T33" s="2">
        <v>0.01</v>
      </c>
      <c r="U33" s="15">
        <f t="shared" si="9"/>
        <v>7.1407011127534404E-3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3.6590701112753435E-2</v>
      </c>
      <c r="AR33" s="9">
        <f t="shared" si="15"/>
        <v>108.81258333333334</v>
      </c>
      <c r="AS33" s="1">
        <f t="shared" si="16"/>
        <v>0.12</v>
      </c>
      <c r="AT33" s="1">
        <f t="shared" si="20"/>
        <v>16.260833333333334</v>
      </c>
      <c r="AU33" s="1">
        <f t="shared" si="17"/>
        <v>52053.351764248604</v>
      </c>
    </row>
    <row r="34" spans="1:48" x14ac:dyDescent="0.15">
      <c r="C34" s="7">
        <v>7</v>
      </c>
      <c r="D34" s="8">
        <v>22.9746004112903</v>
      </c>
      <c r="E34" s="10">
        <f t="shared" si="18"/>
        <v>22.411666546999999</v>
      </c>
      <c r="F34" s="7" t="s">
        <v>73</v>
      </c>
      <c r="G34" s="1">
        <v>8</v>
      </c>
      <c r="H34" s="9">
        <f t="shared" si="0"/>
        <v>22.9746004112903</v>
      </c>
      <c r="I34" s="9">
        <f t="shared" si="1"/>
        <v>296.12460041129026</v>
      </c>
      <c r="J34" s="9">
        <f t="shared" si="2"/>
        <v>0.27687783843196828</v>
      </c>
      <c r="K34" s="9">
        <f t="shared" si="3"/>
        <v>108.81258333333334</v>
      </c>
      <c r="L34" s="9">
        <f t="shared" si="4"/>
        <v>1.0881258333333335</v>
      </c>
      <c r="M34" s="1" t="s">
        <v>73</v>
      </c>
      <c r="O34" s="9">
        <f t="shared" si="19"/>
        <v>3.2987772115704841</v>
      </c>
      <c r="P34" s="9">
        <f t="shared" si="5"/>
        <v>0.91335830380827132</v>
      </c>
      <c r="Q34" s="13">
        <f t="shared" si="6"/>
        <v>0.10960299645699255</v>
      </c>
      <c r="R34" s="9">
        <f t="shared" si="7"/>
        <v>0.1305751</v>
      </c>
      <c r="S34" s="14">
        <f t="shared" si="8"/>
        <v>0.83938665531937218</v>
      </c>
      <c r="T34" s="2">
        <v>0.01</v>
      </c>
      <c r="U34" s="15">
        <f t="shared" si="9"/>
        <v>8.3938665531937216E-3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3.7843866553193717E-2</v>
      </c>
      <c r="AR34" s="9">
        <f t="shared" si="15"/>
        <v>108.81258333333334</v>
      </c>
      <c r="AS34" s="1">
        <f t="shared" si="16"/>
        <v>0.12</v>
      </c>
      <c r="AT34" s="1">
        <f t="shared" si="20"/>
        <v>16.260833333333334</v>
      </c>
      <c r="AU34" s="1">
        <f t="shared" si="17"/>
        <v>53836.085068238273</v>
      </c>
    </row>
    <row r="35" spans="1:48" x14ac:dyDescent="0.15">
      <c r="C35" s="7">
        <v>8</v>
      </c>
      <c r="D35" s="8">
        <v>23.0892126048387</v>
      </c>
      <c r="E35" s="10">
        <f t="shared" si="18"/>
        <v>22.9746004112903</v>
      </c>
      <c r="F35" s="7" t="s">
        <v>73</v>
      </c>
      <c r="G35" s="1">
        <v>9</v>
      </c>
      <c r="H35" s="9">
        <f t="shared" si="0"/>
        <v>23.0892126048387</v>
      </c>
      <c r="I35" s="9">
        <f t="shared" si="1"/>
        <v>296.23921260483866</v>
      </c>
      <c r="J35" s="9">
        <f t="shared" si="2"/>
        <v>0.28042256763952123</v>
      </c>
      <c r="K35" s="9">
        <f t="shared" si="3"/>
        <v>108.81258333333334</v>
      </c>
      <c r="L35" s="9">
        <f t="shared" si="4"/>
        <v>1.0881258333333335</v>
      </c>
      <c r="M35" s="1" t="s">
        <v>73</v>
      </c>
      <c r="O35" s="9">
        <f t="shared" si="19"/>
        <v>3.4735447410955462</v>
      </c>
      <c r="P35" s="9">
        <f t="shared" si="5"/>
        <v>0.9740603351087691</v>
      </c>
      <c r="Q35" s="13">
        <f t="shared" si="6"/>
        <v>0.11688724021305229</v>
      </c>
      <c r="R35" s="9">
        <f t="shared" si="7"/>
        <v>0.1305751</v>
      </c>
      <c r="S35" s="14">
        <f t="shared" si="8"/>
        <v>0.89517251155122446</v>
      </c>
      <c r="T35" s="2">
        <v>0.01</v>
      </c>
      <c r="U35" s="15">
        <f t="shared" si="9"/>
        <v>8.9517251155122445E-3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3.6501725115512244E-2</v>
      </c>
      <c r="AR35" s="9">
        <f t="shared" si="15"/>
        <v>108.81258333333334</v>
      </c>
      <c r="AS35" s="1">
        <f t="shared" si="16"/>
        <v>0.12</v>
      </c>
      <c r="AT35" s="1">
        <f t="shared" si="20"/>
        <v>16.260833333333334</v>
      </c>
      <c r="AU35" s="1">
        <f t="shared" si="17"/>
        <v>51926.775920055334</v>
      </c>
    </row>
    <row r="36" spans="1:48" x14ac:dyDescent="0.15">
      <c r="C36" s="7">
        <v>9</v>
      </c>
      <c r="D36" s="8">
        <v>17.475288408333299</v>
      </c>
      <c r="E36" s="10">
        <f t="shared" si="18"/>
        <v>23.0892126048387</v>
      </c>
      <c r="F36" s="7" t="s">
        <v>73</v>
      </c>
      <c r="G36" s="1">
        <v>10</v>
      </c>
      <c r="H36" s="9">
        <f t="shared" si="0"/>
        <v>17.475288408333299</v>
      </c>
      <c r="I36" s="9">
        <f t="shared" si="1"/>
        <v>290.62528840833329</v>
      </c>
      <c r="J36" s="9">
        <f t="shared" si="2"/>
        <v>0.14862050661648712</v>
      </c>
      <c r="K36" s="9">
        <f t="shared" si="3"/>
        <v>108.81258333333334</v>
      </c>
      <c r="L36" s="9">
        <f t="shared" si="4"/>
        <v>1.0881258333333335</v>
      </c>
      <c r="M36" s="1" t="s">
        <v>73</v>
      </c>
      <c r="O36" s="9">
        <f t="shared" si="19"/>
        <v>3.587610239320111</v>
      </c>
      <c r="P36" s="9">
        <f t="shared" si="5"/>
        <v>0.5331924513102515</v>
      </c>
      <c r="Q36" s="13">
        <f t="shared" si="6"/>
        <v>6.3983094157230178E-2</v>
      </c>
      <c r="R36" s="9">
        <f t="shared" si="7"/>
        <v>0.1305751</v>
      </c>
      <c r="S36" s="14">
        <f t="shared" si="8"/>
        <v>0.49000991886837675</v>
      </c>
      <c r="T36" s="2">
        <v>0.01</v>
      </c>
      <c r="U36" s="15">
        <f t="shared" si="9"/>
        <v>4.9000991886837672E-3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2.6800099188683767E-2</v>
      </c>
      <c r="AR36" s="9">
        <f t="shared" si="15"/>
        <v>108.81258333333334</v>
      </c>
      <c r="AS36" s="1">
        <f t="shared" si="16"/>
        <v>0.12</v>
      </c>
      <c r="AT36" s="1">
        <f t="shared" si="20"/>
        <v>16.260833333333334</v>
      </c>
      <c r="AU36" s="1">
        <f t="shared" si="17"/>
        <v>38125.396561452602</v>
      </c>
    </row>
    <row r="37" spans="1:48" x14ac:dyDescent="0.15">
      <c r="C37" s="7">
        <v>10</v>
      </c>
      <c r="D37" s="8">
        <v>12.513042227</v>
      </c>
      <c r="E37" s="10">
        <f t="shared" si="18"/>
        <v>17.475288408333299</v>
      </c>
      <c r="F37" s="7" t="s">
        <v>73</v>
      </c>
      <c r="G37" s="1">
        <v>11</v>
      </c>
      <c r="H37" s="9">
        <f t="shared" si="0"/>
        <v>12.513042227</v>
      </c>
      <c r="I37" s="9">
        <f t="shared" si="1"/>
        <v>285.66304222700001</v>
      </c>
      <c r="J37" s="9">
        <f t="shared" si="2"/>
        <v>8.3047942494754723E-2</v>
      </c>
      <c r="K37" s="9">
        <f t="shared" si="3"/>
        <v>108.81258333333334</v>
      </c>
      <c r="L37" s="9">
        <f t="shared" si="4"/>
        <v>1.0881258333333335</v>
      </c>
      <c r="M37" s="1" t="s">
        <v>75</v>
      </c>
      <c r="N37" s="9">
        <f>(O36-P36)*C22/100</f>
        <v>2.9016968986093667</v>
      </c>
      <c r="O37" s="9">
        <f t="shared" si="19"/>
        <v>1.2408467227338269</v>
      </c>
      <c r="P37" s="9">
        <f t="shared" si="5"/>
        <v>0.10304976727440371</v>
      </c>
      <c r="Q37" s="13">
        <f t="shared" si="6"/>
        <v>1.2365972072928444E-2</v>
      </c>
      <c r="R37" s="9">
        <f t="shared" si="7"/>
        <v>0.1305751</v>
      </c>
      <c r="S37" s="14">
        <f t="shared" si="8"/>
        <v>9.4703906586542486E-2</v>
      </c>
      <c r="T37" s="2">
        <v>0.01</v>
      </c>
      <c r="U37" s="15">
        <f t="shared" si="9"/>
        <v>9.4703906586542487E-4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2.2847039065865424E-2</v>
      </c>
      <c r="AR37" s="9">
        <f t="shared" si="15"/>
        <v>108.81258333333334</v>
      </c>
      <c r="AS37" s="1">
        <f t="shared" si="16"/>
        <v>0.12</v>
      </c>
      <c r="AT37" s="1">
        <f t="shared" si="20"/>
        <v>16.260833333333334</v>
      </c>
      <c r="AU37" s="1">
        <f t="shared" si="17"/>
        <v>32501.835851746298</v>
      </c>
    </row>
    <row r="38" spans="1:48" x14ac:dyDescent="0.15">
      <c r="C38" s="7">
        <v>11</v>
      </c>
      <c r="D38" s="8">
        <v>4.3819386456666702</v>
      </c>
      <c r="E38" s="10">
        <f t="shared" si="18"/>
        <v>12.513042227</v>
      </c>
      <c r="F38" s="7" t="s">
        <v>75</v>
      </c>
      <c r="G38" s="1">
        <v>12</v>
      </c>
      <c r="H38" s="9">
        <f t="shared" si="0"/>
        <v>4.3819386456666702</v>
      </c>
      <c r="I38" s="9">
        <f t="shared" si="1"/>
        <v>277.53193864566663</v>
      </c>
      <c r="J38" s="9">
        <f t="shared" si="2"/>
        <v>3.059396369363554E-2</v>
      </c>
      <c r="K38" s="9">
        <f t="shared" si="3"/>
        <v>108.81258333333334</v>
      </c>
      <c r="L38" s="9">
        <f t="shared" si="4"/>
        <v>1.0881258333333335</v>
      </c>
      <c r="M38" s="1" t="s">
        <v>73</v>
      </c>
      <c r="O38" s="9">
        <f t="shared" si="19"/>
        <v>2.2259227887927571</v>
      </c>
      <c r="P38" s="9">
        <f t="shared" si="5"/>
        <v>6.8099800985161579E-2</v>
      </c>
      <c r="Q38" s="13">
        <f t="shared" si="6"/>
        <v>8.1719761182193901E-3</v>
      </c>
      <c r="R38" s="9">
        <f t="shared" si="7"/>
        <v>0.1305751</v>
      </c>
      <c r="S38" s="14">
        <f t="shared" si="8"/>
        <v>6.2584490597513545E-2</v>
      </c>
      <c r="T38" s="2">
        <v>0.01</v>
      </c>
      <c r="U38" s="15">
        <f t="shared" si="9"/>
        <v>6.2584490597513548E-4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2.2525844905975135E-2</v>
      </c>
      <c r="AR38" s="9">
        <f t="shared" si="15"/>
        <v>108.81258333333334</v>
      </c>
      <c r="AS38" s="1">
        <f t="shared" si="16"/>
        <v>0.12</v>
      </c>
      <c r="AT38" s="1">
        <f t="shared" si="20"/>
        <v>16.260833333333334</v>
      </c>
      <c r="AU38" s="1">
        <f t="shared" si="17"/>
        <v>32044.910127970972</v>
      </c>
      <c r="AV38" s="1">
        <f>SUM(AU27:AU38)</f>
        <v>479840.92624943471</v>
      </c>
    </row>
    <row r="39" spans="1:48" x14ac:dyDescent="0.15">
      <c r="C39" s="7">
        <v>12</v>
      </c>
      <c r="D39" s="8">
        <v>-1.2765342709677401</v>
      </c>
      <c r="E39" s="10">
        <f t="shared" si="18"/>
        <v>4.3819386456666702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-2.5524980559354802</v>
      </c>
      <c r="E42" s="7"/>
      <c r="F42" s="7"/>
      <c r="G42" s="1">
        <v>1</v>
      </c>
      <c r="H42" s="9">
        <f t="shared" ref="H42:H53" si="21">E43</f>
        <v>-2.5524980559354802</v>
      </c>
      <c r="I42" s="9">
        <f t="shared" ref="I42:I53" si="22">H42+273.15</f>
        <v>270.5975019440645</v>
      </c>
      <c r="J42" s="9">
        <f t="shared" ref="J42:J53" si="23">EXP(($C$16*(I42-$C$14))/($C$17*I42*$C$14))</f>
        <v>1.245023587815971E-2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9.5980165284303845E-4</v>
      </c>
      <c r="Q42" s="13">
        <f t="shared" ref="Q42:Q53" si="27">P42*$B$44</f>
        <v>1.4876925619067096E-4</v>
      </c>
      <c r="R42" s="9">
        <f t="shared" ref="R42:R53" si="28">L42*$B$44</f>
        <v>1.1949111458333333E-2</v>
      </c>
      <c r="S42" s="14">
        <f t="shared" ref="S42:S53" si="29">Q42/R42</f>
        <v>1.245023587815971E-2</v>
      </c>
      <c r="T42" s="2">
        <v>0.01</v>
      </c>
      <c r="U42" s="15">
        <f t="shared" ref="U42:U53" si="30">S42*T42</f>
        <v>1.2450235878159712E-4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1.4924502358781597E-2</v>
      </c>
      <c r="AR42" s="9">
        <f t="shared" ref="AR42:AR53" si="34">$B$42/12</f>
        <v>7.7091041666666671</v>
      </c>
      <c r="AS42" s="1">
        <f t="shared" ref="AS42:AS53" si="35">$B$44</f>
        <v>0.155</v>
      </c>
      <c r="AT42" s="1">
        <f t="shared" ref="AT42:AT53" si="36">$E$5/12</f>
        <v>130.16739726027416</v>
      </c>
      <c r="AU42" s="1">
        <f t="shared" ref="AU42:AU53" si="37">AT42*10000*AS42*0.67*AR42*AQ42</f>
        <v>15552.93993907454</v>
      </c>
    </row>
    <row r="43" spans="1:48" x14ac:dyDescent="0.15">
      <c r="A43" s="1" t="s">
        <v>74</v>
      </c>
      <c r="B43" s="1">
        <v>1</v>
      </c>
      <c r="C43" s="7">
        <v>1</v>
      </c>
      <c r="D43" s="8">
        <v>-2.09618929535484</v>
      </c>
      <c r="E43" s="10">
        <f t="shared" ref="E43:E54" si="38">D42</f>
        <v>-2.5524980559354802</v>
      </c>
      <c r="F43" s="7" t="s">
        <v>73</v>
      </c>
      <c r="G43" s="1">
        <v>2</v>
      </c>
      <c r="H43" s="9">
        <f t="shared" si="21"/>
        <v>-2.09618929535484</v>
      </c>
      <c r="I43" s="9">
        <f t="shared" si="22"/>
        <v>271.05381070464512</v>
      </c>
      <c r="J43" s="9">
        <f t="shared" si="23"/>
        <v>1.3227722630628156E-2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0.15322228168049029</v>
      </c>
      <c r="P43" s="9">
        <f t="shared" si="26"/>
        <v>2.0267818429015034E-3</v>
      </c>
      <c r="Q43" s="13">
        <f t="shared" si="27"/>
        <v>3.1415118564973304E-4</v>
      </c>
      <c r="R43" s="9">
        <f t="shared" si="28"/>
        <v>1.1949111458333333E-2</v>
      </c>
      <c r="S43" s="14">
        <f t="shared" si="29"/>
        <v>2.629075699437412E-2</v>
      </c>
      <c r="T43" s="2">
        <v>0.01</v>
      </c>
      <c r="U43" s="15">
        <f t="shared" si="30"/>
        <v>2.6290756994374118E-4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1.5062907569943742E-2</v>
      </c>
      <c r="AR43" s="9">
        <f t="shared" si="34"/>
        <v>7.7091041666666671</v>
      </c>
      <c r="AS43" s="1">
        <f t="shared" si="35"/>
        <v>0.155</v>
      </c>
      <c r="AT43" s="1">
        <f t="shared" si="36"/>
        <v>130.16739726027416</v>
      </c>
      <c r="AU43" s="1">
        <f t="shared" si="37"/>
        <v>15697.173085662047</v>
      </c>
    </row>
    <row r="44" spans="1:48" x14ac:dyDescent="0.15">
      <c r="A44" s="1" t="s">
        <v>37</v>
      </c>
      <c r="B44" s="1">
        <f>I5</f>
        <v>0.155</v>
      </c>
      <c r="C44" s="7">
        <v>2</v>
      </c>
      <c r="D44" s="8">
        <v>1.58332562132143</v>
      </c>
      <c r="E44" s="10">
        <f t="shared" si="38"/>
        <v>-2.09618929535484</v>
      </c>
      <c r="F44" s="7" t="s">
        <v>73</v>
      </c>
      <c r="G44" s="1">
        <v>3</v>
      </c>
      <c r="H44" s="9">
        <f t="shared" si="21"/>
        <v>1.58332562132143</v>
      </c>
      <c r="I44" s="9">
        <f t="shared" si="22"/>
        <v>274.7333256213214</v>
      </c>
      <c r="J44" s="9">
        <f t="shared" si="23"/>
        <v>2.1400609115433102E-2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0.22828654150425545</v>
      </c>
      <c r="P44" s="9">
        <f t="shared" si="26"/>
        <v>4.8854710410466667E-3</v>
      </c>
      <c r="Q44" s="13">
        <f t="shared" si="27"/>
        <v>7.5724801136223328E-4</v>
      </c>
      <c r="R44" s="9">
        <f t="shared" si="28"/>
        <v>1.1949111458333333E-2</v>
      </c>
      <c r="S44" s="14">
        <f t="shared" si="29"/>
        <v>6.3372746501090427E-2</v>
      </c>
      <c r="T44" s="2">
        <v>0.01</v>
      </c>
      <c r="U44" s="15">
        <f t="shared" si="30"/>
        <v>6.3372746501090429E-4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1.5433727465010904E-2</v>
      </c>
      <c r="AR44" s="9">
        <f t="shared" si="34"/>
        <v>7.7091041666666671</v>
      </c>
      <c r="AS44" s="1">
        <f t="shared" si="35"/>
        <v>0.155</v>
      </c>
      <c r="AT44" s="1">
        <f t="shared" si="36"/>
        <v>130.16739726027416</v>
      </c>
      <c r="AU44" s="1">
        <f t="shared" si="37"/>
        <v>16083.60738126186</v>
      </c>
    </row>
    <row r="45" spans="1:48" x14ac:dyDescent="0.15">
      <c r="C45" s="7">
        <v>3</v>
      </c>
      <c r="D45" s="8">
        <v>9.6575054776774198</v>
      </c>
      <c r="E45" s="10">
        <f t="shared" si="38"/>
        <v>1.58332562132143</v>
      </c>
      <c r="F45" s="7" t="s">
        <v>73</v>
      </c>
      <c r="G45" s="1">
        <v>4</v>
      </c>
      <c r="H45" s="9">
        <f t="shared" si="21"/>
        <v>9.6575054776774198</v>
      </c>
      <c r="I45" s="9">
        <f t="shared" si="22"/>
        <v>282.80750547767741</v>
      </c>
      <c r="J45" s="9">
        <f t="shared" si="23"/>
        <v>5.886575649001842E-2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0.30049211212987548</v>
      </c>
      <c r="P45" s="9">
        <f t="shared" si="26"/>
        <v>1.768869549980856E-2</v>
      </c>
      <c r="Q45" s="13">
        <f t="shared" si="27"/>
        <v>2.7417478024703268E-3</v>
      </c>
      <c r="R45" s="9">
        <f t="shared" si="28"/>
        <v>1.1949111458333333E-2</v>
      </c>
      <c r="S45" s="14">
        <f t="shared" si="29"/>
        <v>0.22945202344382074</v>
      </c>
      <c r="T45" s="2">
        <v>0.01</v>
      </c>
      <c r="U45" s="15">
        <f t="shared" si="30"/>
        <v>2.2945202344382075E-3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1.7094520234438207E-2</v>
      </c>
      <c r="AR45" s="9">
        <f t="shared" si="34"/>
        <v>7.7091041666666671</v>
      </c>
      <c r="AS45" s="1">
        <f t="shared" si="35"/>
        <v>0.155</v>
      </c>
      <c r="AT45" s="1">
        <f t="shared" si="36"/>
        <v>130.16739726027416</v>
      </c>
      <c r="AU45" s="1">
        <f t="shared" si="37"/>
        <v>17814.332438164918</v>
      </c>
    </row>
    <row r="46" spans="1:48" x14ac:dyDescent="0.15">
      <c r="C46" s="7">
        <v>4</v>
      </c>
      <c r="D46" s="8">
        <v>12.764144197</v>
      </c>
      <c r="E46" s="10">
        <f t="shared" si="38"/>
        <v>9.6575054776774198</v>
      </c>
      <c r="F46" s="7" t="s">
        <v>73</v>
      </c>
      <c r="G46" s="1">
        <v>5</v>
      </c>
      <c r="H46" s="9">
        <f t="shared" si="21"/>
        <v>12.764144197</v>
      </c>
      <c r="I46" s="9">
        <f t="shared" si="22"/>
        <v>285.91414419699998</v>
      </c>
      <c r="J46" s="9">
        <f t="shared" si="23"/>
        <v>8.5571548406863984E-2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0.2686632457985636</v>
      </c>
      <c r="O46" s="9">
        <f t="shared" si="39"/>
        <v>9.1231212498170011E-2</v>
      </c>
      <c r="P46" s="9">
        <f t="shared" si="26"/>
        <v>7.8067961165040499E-3</v>
      </c>
      <c r="Q46" s="13">
        <f t="shared" si="27"/>
        <v>1.2100533980581277E-3</v>
      </c>
      <c r="R46" s="9">
        <f t="shared" si="28"/>
        <v>1.1949111458333333E-2</v>
      </c>
      <c r="S46" s="14">
        <f t="shared" si="29"/>
        <v>0.10126722830208719</v>
      </c>
      <c r="T46" s="2">
        <v>0.01</v>
      </c>
      <c r="U46" s="15">
        <f t="shared" si="30"/>
        <v>1.012672283020872E-3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2.8112672283020872E-2</v>
      </c>
      <c r="AR46" s="9">
        <f t="shared" si="34"/>
        <v>7.7091041666666671</v>
      </c>
      <c r="AS46" s="1">
        <f t="shared" si="35"/>
        <v>0.155</v>
      </c>
      <c r="AT46" s="1">
        <f t="shared" si="36"/>
        <v>130.16739726027416</v>
      </c>
      <c r="AU46" s="1">
        <f t="shared" si="37"/>
        <v>29296.43434894428</v>
      </c>
    </row>
    <row r="47" spans="1:48" x14ac:dyDescent="0.15">
      <c r="C47" s="7">
        <v>5</v>
      </c>
      <c r="D47" s="8">
        <v>18.203274889999999</v>
      </c>
      <c r="E47" s="10">
        <f t="shared" si="38"/>
        <v>12.764144197</v>
      </c>
      <c r="F47" s="7" t="s">
        <v>75</v>
      </c>
      <c r="G47" s="1">
        <v>6</v>
      </c>
      <c r="H47" s="9">
        <f t="shared" si="21"/>
        <v>18.203274889999999</v>
      </c>
      <c r="I47" s="9">
        <f t="shared" si="22"/>
        <v>291.35327488999997</v>
      </c>
      <c r="J47" s="9">
        <f t="shared" si="23"/>
        <v>0.16159734990187138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0.16051545804833262</v>
      </c>
      <c r="P47" s="9">
        <f t="shared" si="26"/>
        <v>2.5938872638895563E-2</v>
      </c>
      <c r="Q47" s="13">
        <f t="shared" si="27"/>
        <v>4.0205252590288119E-3</v>
      </c>
      <c r="R47" s="9">
        <f t="shared" si="28"/>
        <v>1.1949111458333333E-2</v>
      </c>
      <c r="S47" s="14">
        <f t="shared" si="29"/>
        <v>0.33647064662911735</v>
      </c>
      <c r="T47" s="2">
        <v>0.01</v>
      </c>
      <c r="U47" s="15">
        <f t="shared" si="30"/>
        <v>3.3647064662911735E-3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3.0464706466291173E-2</v>
      </c>
      <c r="AR47" s="9">
        <f t="shared" si="34"/>
        <v>7.7091041666666671</v>
      </c>
      <c r="AS47" s="1">
        <f t="shared" si="35"/>
        <v>0.155</v>
      </c>
      <c r="AT47" s="1">
        <f t="shared" si="36"/>
        <v>130.16739726027416</v>
      </c>
      <c r="AU47" s="1">
        <f t="shared" si="37"/>
        <v>31747.507457290096</v>
      </c>
    </row>
    <row r="48" spans="1:48" x14ac:dyDescent="0.15">
      <c r="C48" s="7">
        <v>6</v>
      </c>
      <c r="D48" s="8">
        <v>22.411666546999999</v>
      </c>
      <c r="E48" s="10">
        <f t="shared" si="38"/>
        <v>18.203274889999999</v>
      </c>
      <c r="F48" s="7" t="s">
        <v>73</v>
      </c>
      <c r="G48" s="1">
        <v>7</v>
      </c>
      <c r="H48" s="9">
        <f t="shared" si="21"/>
        <v>22.411666546999999</v>
      </c>
      <c r="I48" s="9">
        <f t="shared" si="22"/>
        <v>295.56166654699996</v>
      </c>
      <c r="J48" s="9">
        <f t="shared" si="23"/>
        <v>0.26007004217728846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0.2116676270761037</v>
      </c>
      <c r="P48" s="9">
        <f t="shared" si="26"/>
        <v>5.5048408701248858E-2</v>
      </c>
      <c r="Q48" s="13">
        <f t="shared" si="27"/>
        <v>8.5325033486935726E-3</v>
      </c>
      <c r="R48" s="9">
        <f t="shared" si="28"/>
        <v>1.1949111458333333E-2</v>
      </c>
      <c r="S48" s="14">
        <f t="shared" si="29"/>
        <v>0.71407011127534414</v>
      </c>
      <c r="T48" s="2">
        <v>0.01</v>
      </c>
      <c r="U48" s="15">
        <f t="shared" si="30"/>
        <v>7.1407011127534413E-3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3.4240701112753444E-2</v>
      </c>
      <c r="AR48" s="9">
        <f t="shared" si="34"/>
        <v>7.7091041666666671</v>
      </c>
      <c r="AS48" s="1">
        <f t="shared" si="35"/>
        <v>0.155</v>
      </c>
      <c r="AT48" s="1">
        <f t="shared" si="36"/>
        <v>130.16739726027416</v>
      </c>
      <c r="AU48" s="1">
        <f t="shared" si="37"/>
        <v>35682.500834951301</v>
      </c>
    </row>
    <row r="49" spans="1:78" x14ac:dyDescent="0.15">
      <c r="C49" s="7">
        <v>7</v>
      </c>
      <c r="D49" s="8">
        <v>22.9746004112903</v>
      </c>
      <c r="E49" s="10">
        <f t="shared" si="38"/>
        <v>22.411666546999999</v>
      </c>
      <c r="F49" s="7" t="s">
        <v>73</v>
      </c>
      <c r="G49" s="1">
        <v>8</v>
      </c>
      <c r="H49" s="9">
        <f t="shared" si="21"/>
        <v>22.9746004112903</v>
      </c>
      <c r="I49" s="9">
        <f t="shared" si="22"/>
        <v>296.12460041129026</v>
      </c>
      <c r="J49" s="9">
        <f t="shared" si="23"/>
        <v>0.27687783843196828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0.23371026004152148</v>
      </c>
      <c r="P49" s="9">
        <f t="shared" si="26"/>
        <v>6.4709191619669676E-2</v>
      </c>
      <c r="Q49" s="13">
        <f t="shared" si="27"/>
        <v>1.00299247010488E-2</v>
      </c>
      <c r="R49" s="9">
        <f t="shared" si="28"/>
        <v>1.1949111458333333E-2</v>
      </c>
      <c r="S49" s="14">
        <f t="shared" si="29"/>
        <v>0.83938665531937195</v>
      </c>
      <c r="T49" s="2">
        <v>0.01</v>
      </c>
      <c r="U49" s="15">
        <f t="shared" si="30"/>
        <v>8.3938665531937198E-3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3.5493866553193719E-2</v>
      </c>
      <c r="AR49" s="9">
        <f t="shared" si="34"/>
        <v>7.7091041666666671</v>
      </c>
      <c r="AS49" s="1">
        <f t="shared" si="35"/>
        <v>0.155</v>
      </c>
      <c r="AT49" s="1">
        <f t="shared" si="36"/>
        <v>130.16739726027416</v>
      </c>
      <c r="AU49" s="1">
        <f t="shared" si="37"/>
        <v>36988.434283206167</v>
      </c>
    </row>
    <row r="50" spans="1:78" x14ac:dyDescent="0.15">
      <c r="C50" s="7">
        <v>8</v>
      </c>
      <c r="D50" s="8">
        <v>23.0892126048387</v>
      </c>
      <c r="E50" s="10">
        <f t="shared" si="38"/>
        <v>22.9746004112903</v>
      </c>
      <c r="F50" s="7" t="s">
        <v>73</v>
      </c>
      <c r="G50" s="1">
        <v>9</v>
      </c>
      <c r="H50" s="9">
        <f t="shared" si="21"/>
        <v>23.0892126048387</v>
      </c>
      <c r="I50" s="9">
        <f t="shared" si="22"/>
        <v>296.23921260483866</v>
      </c>
      <c r="J50" s="9">
        <f t="shared" si="23"/>
        <v>0.28042256763952123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0.24609211008851847</v>
      </c>
      <c r="P50" s="9">
        <f t="shared" si="26"/>
        <v>6.9009781386850072E-2</v>
      </c>
      <c r="Q50" s="13">
        <f t="shared" si="27"/>
        <v>1.069651611496176E-2</v>
      </c>
      <c r="R50" s="9">
        <f t="shared" si="28"/>
        <v>1.1949111458333333E-2</v>
      </c>
      <c r="S50" s="14">
        <f t="shared" si="29"/>
        <v>0.89517251155122413</v>
      </c>
      <c r="T50" s="2">
        <v>0.01</v>
      </c>
      <c r="U50" s="15">
        <f t="shared" si="30"/>
        <v>8.9517251155122411E-3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2.375172511551224E-2</v>
      </c>
      <c r="AR50" s="9">
        <f t="shared" si="34"/>
        <v>7.7091041666666671</v>
      </c>
      <c r="AS50" s="1">
        <f t="shared" si="35"/>
        <v>0.155</v>
      </c>
      <c r="AT50" s="1">
        <f t="shared" si="36"/>
        <v>130.16739726027416</v>
      </c>
      <c r="AU50" s="1">
        <f t="shared" si="37"/>
        <v>24751.857401369856</v>
      </c>
    </row>
    <row r="51" spans="1:78" x14ac:dyDescent="0.15">
      <c r="C51" s="7">
        <v>9</v>
      </c>
      <c r="D51" s="8">
        <v>17.475288408333299</v>
      </c>
      <c r="E51" s="10">
        <f t="shared" si="38"/>
        <v>23.0892126048387</v>
      </c>
      <c r="F51" s="7" t="s">
        <v>73</v>
      </c>
      <c r="G51" s="1">
        <v>10</v>
      </c>
      <c r="H51" s="9">
        <f t="shared" si="21"/>
        <v>17.475288408333299</v>
      </c>
      <c r="I51" s="9">
        <f t="shared" si="22"/>
        <v>290.62528840833329</v>
      </c>
      <c r="J51" s="9">
        <f t="shared" si="23"/>
        <v>0.14862050661648712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0.25417337036833509</v>
      </c>
      <c r="P51" s="9">
        <f t="shared" si="26"/>
        <v>3.7775375072561977E-2</v>
      </c>
      <c r="Q51" s="13">
        <f t="shared" si="27"/>
        <v>5.8551831362471064E-3</v>
      </c>
      <c r="R51" s="9">
        <f t="shared" si="28"/>
        <v>1.1949111458333333E-2</v>
      </c>
      <c r="S51" s="14">
        <f t="shared" si="29"/>
        <v>0.49000991886837664</v>
      </c>
      <c r="T51" s="2">
        <v>0.01</v>
      </c>
      <c r="U51" s="15">
        <f t="shared" si="30"/>
        <v>4.9000991886837663E-3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1.9700099188683769E-2</v>
      </c>
      <c r="AR51" s="9">
        <f t="shared" si="34"/>
        <v>7.7091041666666671</v>
      </c>
      <c r="AS51" s="1">
        <f t="shared" si="35"/>
        <v>0.155</v>
      </c>
      <c r="AT51" s="1">
        <f t="shared" si="36"/>
        <v>130.16739726027416</v>
      </c>
      <c r="AU51" s="1">
        <f t="shared" si="37"/>
        <v>20529.626523535426</v>
      </c>
    </row>
    <row r="52" spans="1:78" x14ac:dyDescent="0.15">
      <c r="C52" s="7">
        <v>10</v>
      </c>
      <c r="D52" s="8">
        <v>12.513042227</v>
      </c>
      <c r="E52" s="10">
        <f t="shared" si="38"/>
        <v>17.475288408333299</v>
      </c>
      <c r="F52" s="7" t="s">
        <v>73</v>
      </c>
      <c r="G52" s="1">
        <v>11</v>
      </c>
      <c r="H52" s="9">
        <f t="shared" si="21"/>
        <v>12.513042227</v>
      </c>
      <c r="I52" s="9">
        <f t="shared" si="22"/>
        <v>285.66304222700001</v>
      </c>
      <c r="J52" s="9">
        <f t="shared" si="23"/>
        <v>8.3047942494754723E-2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0.20557809553098444</v>
      </c>
      <c r="O52" s="9">
        <f t="shared" si="39"/>
        <v>8.7910941431455392E-2</v>
      </c>
      <c r="P52" s="9">
        <f t="shared" si="26"/>
        <v>7.3008228086592578E-3</v>
      </c>
      <c r="Q52" s="13">
        <f t="shared" si="27"/>
        <v>1.1316275353421849E-3</v>
      </c>
      <c r="R52" s="9">
        <f t="shared" si="28"/>
        <v>1.1949111458333333E-2</v>
      </c>
      <c r="S52" s="14">
        <f t="shared" si="29"/>
        <v>9.4703906586542527E-2</v>
      </c>
      <c r="T52" s="2">
        <v>0.01</v>
      </c>
      <c r="U52" s="15">
        <f t="shared" si="30"/>
        <v>9.4703906586542531E-4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1.5747039065865425E-2</v>
      </c>
      <c r="AR52" s="9">
        <f t="shared" si="34"/>
        <v>7.7091041666666671</v>
      </c>
      <c r="AS52" s="1">
        <f t="shared" si="35"/>
        <v>0.155</v>
      </c>
      <c r="AT52" s="1">
        <f t="shared" si="36"/>
        <v>130.16739726027416</v>
      </c>
      <c r="AU52" s="1">
        <f t="shared" si="37"/>
        <v>16410.111836362732</v>
      </c>
    </row>
    <row r="53" spans="1:78" x14ac:dyDescent="0.15">
      <c r="C53" s="7">
        <v>11</v>
      </c>
      <c r="D53" s="8">
        <v>4.3819386456666702</v>
      </c>
      <c r="E53" s="10">
        <f t="shared" si="38"/>
        <v>12.513042227</v>
      </c>
      <c r="F53" s="7" t="s">
        <v>75</v>
      </c>
      <c r="G53" s="1">
        <v>12</v>
      </c>
      <c r="H53" s="9">
        <f t="shared" si="21"/>
        <v>4.3819386456666702</v>
      </c>
      <c r="I53" s="9">
        <f t="shared" si="22"/>
        <v>277.53193864566663</v>
      </c>
      <c r="J53" s="9">
        <f t="shared" si="23"/>
        <v>3.059396369363554E-2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0.15770116028946279</v>
      </c>
      <c r="P53" s="9">
        <f t="shared" si="26"/>
        <v>4.8247035723400231E-3</v>
      </c>
      <c r="Q53" s="13">
        <f t="shared" si="27"/>
        <v>7.4782905371270354E-4</v>
      </c>
      <c r="R53" s="9">
        <f t="shared" si="28"/>
        <v>1.1949111458333333E-2</v>
      </c>
      <c r="S53" s="14">
        <f t="shared" si="29"/>
        <v>6.2584490597513517E-2</v>
      </c>
      <c r="T53" s="2">
        <v>0.01</v>
      </c>
      <c r="U53" s="15">
        <f t="shared" si="30"/>
        <v>6.2584490597513516E-4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1.5425844905975136E-2</v>
      </c>
      <c r="AR53" s="9">
        <f t="shared" si="34"/>
        <v>7.7091041666666671</v>
      </c>
      <c r="AS53" s="1">
        <f t="shared" si="35"/>
        <v>0.155</v>
      </c>
      <c r="AT53" s="1">
        <f t="shared" si="36"/>
        <v>130.16739726027416</v>
      </c>
      <c r="AU53" s="1">
        <f t="shared" si="37"/>
        <v>16075.392905207496</v>
      </c>
      <c r="AV53" s="1">
        <f>SUM(AU42:AU53)</f>
        <v>276629.91843503073</v>
      </c>
    </row>
    <row r="54" spans="1:78" x14ac:dyDescent="0.15">
      <c r="C54" s="7">
        <v>12</v>
      </c>
      <c r="D54" s="8">
        <v>-1.2765342709677401</v>
      </c>
      <c r="E54" s="10">
        <f t="shared" si="38"/>
        <v>4.3819386456666702</v>
      </c>
      <c r="F54" s="7" t="s">
        <v>73</v>
      </c>
    </row>
    <row r="55" spans="1:78" x14ac:dyDescent="0.15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16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-2.5524980559354802</v>
      </c>
      <c r="E58" s="7"/>
      <c r="F58" s="7"/>
      <c r="G58" s="1">
        <v>1</v>
      </c>
      <c r="H58" s="9">
        <f t="shared" ref="H58:H69" si="40">E59</f>
        <v>-2.5524980559354802</v>
      </c>
      <c r="I58" s="9">
        <f t="shared" ref="I58:I69" si="41">H58+273.15</f>
        <v>270.5975019440645</v>
      </c>
      <c r="J58" s="9">
        <f t="shared" ref="J58:J69" si="42">EXP(($C$16*(I58-$C$14))/($C$17*I58*$C$14))</f>
        <v>1.245023587815971E-2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3.439607990705365E-2</v>
      </c>
      <c r="Q58" s="13">
        <f t="shared" ref="Q58:Q69" si="46">P58*$B$60</f>
        <v>9.9748631730455575E-3</v>
      </c>
      <c r="R58" s="9">
        <f t="shared" ref="R58:R69" si="47">L58*$B$60</f>
        <v>0.80117864999999977</v>
      </c>
      <c r="S58" s="14">
        <f t="shared" ref="S58:S69" si="48">Q58/R58</f>
        <v>1.2450235878159709E-2</v>
      </c>
      <c r="T58" s="2">
        <v>0.27</v>
      </c>
      <c r="U58" s="15">
        <f t="shared" ref="U58:U69" si="49">S58*T58</f>
        <v>3.3615636871031215E-3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0.22705315182440416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140.78352231042751</v>
      </c>
      <c r="AF58" s="1">
        <f t="shared" ref="AF58:AF69" si="54">AE58*10000*AC58*AB58</f>
        <v>3270747.1166431797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16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-2.09618929535484</v>
      </c>
      <c r="E59" s="10">
        <f t="shared" ref="E59:E70" si="55">D58</f>
        <v>-2.5524980559354802</v>
      </c>
      <c r="F59" s="7" t="s">
        <v>73</v>
      </c>
      <c r="G59" s="1">
        <v>2</v>
      </c>
      <c r="H59" s="9">
        <f t="shared" si="40"/>
        <v>-2.09618929535484</v>
      </c>
      <c r="I59" s="9">
        <f t="shared" si="41"/>
        <v>271.05381070464512</v>
      </c>
      <c r="J59" s="9">
        <f t="shared" si="42"/>
        <v>1.3227722630628156E-2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5.4909739200929453</v>
      </c>
      <c r="P59" s="9">
        <f t="shared" si="45"/>
        <v>7.2633079987002455E-2</v>
      </c>
      <c r="Q59" s="13">
        <f t="shared" si="46"/>
        <v>2.1063593196230711E-2</v>
      </c>
      <c r="R59" s="9">
        <f t="shared" si="47"/>
        <v>0.80117864999999977</v>
      </c>
      <c r="S59" s="14">
        <f t="shared" si="48"/>
        <v>2.6290756994374123E-2</v>
      </c>
      <c r="T59" s="2">
        <v>0.27</v>
      </c>
      <c r="U59" s="15">
        <f t="shared" si="49"/>
        <v>7.0985043884810141E-3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0.22777923940268188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140.78352231042751</v>
      </c>
      <c r="AF59" s="1">
        <f t="shared" si="54"/>
        <v>3281206.5567962895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6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1.58332562132143</v>
      </c>
      <c r="E60" s="10">
        <f t="shared" si="55"/>
        <v>-2.09618929535484</v>
      </c>
      <c r="F60" s="7" t="s">
        <v>73</v>
      </c>
      <c r="G60" s="1">
        <v>3</v>
      </c>
      <c r="H60" s="9">
        <f t="shared" si="40"/>
        <v>1.58332562132143</v>
      </c>
      <c r="I60" s="9">
        <f t="shared" si="41"/>
        <v>274.7333256213214</v>
      </c>
      <c r="J60" s="9">
        <f t="shared" si="42"/>
        <v>2.1400609115433102E-2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8.1810258401059439</v>
      </c>
      <c r="P60" s="9">
        <f t="shared" si="45"/>
        <v>0.175078936167365</v>
      </c>
      <c r="Q60" s="13">
        <f t="shared" si="46"/>
        <v>5.0772891488535844E-2</v>
      </c>
      <c r="R60" s="9">
        <f t="shared" si="47"/>
        <v>0.80117864999999977</v>
      </c>
      <c r="S60" s="14">
        <f t="shared" si="48"/>
        <v>6.3372746501090441E-2</v>
      </c>
      <c r="T60" s="2">
        <v>0.27</v>
      </c>
      <c r="U60" s="15">
        <f t="shared" si="49"/>
        <v>1.7110641555294421E-2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0.22972459765419373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140.78352231042751</v>
      </c>
      <c r="AF60" s="1">
        <f t="shared" si="54"/>
        <v>3309229.8405113341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6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9.6575054776774198</v>
      </c>
      <c r="E61" s="10">
        <f t="shared" si="55"/>
        <v>1.58332562132143</v>
      </c>
      <c r="F61" s="7" t="s">
        <v>73</v>
      </c>
      <c r="G61" s="1">
        <v>4</v>
      </c>
      <c r="H61" s="9">
        <f t="shared" si="40"/>
        <v>9.6575054776774198</v>
      </c>
      <c r="I61" s="9">
        <f t="shared" si="41"/>
        <v>282.80750547767741</v>
      </c>
      <c r="J61" s="9">
        <f t="shared" si="42"/>
        <v>5.886575649001842E-2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10.768631903938578</v>
      </c>
      <c r="P61" s="9">
        <f t="shared" si="45"/>
        <v>0.63390366338789172</v>
      </c>
      <c r="Q61" s="13">
        <f t="shared" si="46"/>
        <v>0.18383206238248859</v>
      </c>
      <c r="R61" s="9">
        <f t="shared" si="47"/>
        <v>0.80117864999999977</v>
      </c>
      <c r="S61" s="14">
        <f t="shared" si="48"/>
        <v>0.22945202344382074</v>
      </c>
      <c r="T61" s="2">
        <v>0.27</v>
      </c>
      <c r="U61" s="15">
        <f t="shared" si="49"/>
        <v>6.1952046329831603E-2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0.23843728260188629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140.78352231042751</v>
      </c>
      <c r="AF61" s="1">
        <f t="shared" si="54"/>
        <v>3434737.8501641778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16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12.764144197</v>
      </c>
      <c r="E62" s="10">
        <f t="shared" si="55"/>
        <v>9.6575054776774198</v>
      </c>
      <c r="F62" s="7" t="s">
        <v>73</v>
      </c>
      <c r="G62" s="1">
        <v>5</v>
      </c>
      <c r="H62" s="9">
        <f t="shared" si="40"/>
        <v>12.764144197</v>
      </c>
      <c r="I62" s="9">
        <f t="shared" si="41"/>
        <v>285.91414419699998</v>
      </c>
      <c r="J62" s="9">
        <f t="shared" si="42"/>
        <v>8.5571548406863984E-2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9.6279918285231521</v>
      </c>
      <c r="O62" s="9">
        <f t="shared" si="56"/>
        <v>3.2694214120275333</v>
      </c>
      <c r="P62" s="9">
        <f t="shared" si="45"/>
        <v>0.27976945262175168</v>
      </c>
      <c r="Q62" s="13">
        <f t="shared" si="46"/>
        <v>8.1133141260307975E-2</v>
      </c>
      <c r="R62" s="9">
        <f t="shared" si="47"/>
        <v>0.80117864999999977</v>
      </c>
      <c r="S62" s="14">
        <f t="shared" si="48"/>
        <v>0.10126722830208718</v>
      </c>
      <c r="T62" s="2">
        <v>0.27</v>
      </c>
      <c r="U62" s="15">
        <f t="shared" si="49"/>
        <v>2.734215164156354E-2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0.2805125800639558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140.78352231042751</v>
      </c>
      <c r="AF62" s="1">
        <f t="shared" si="54"/>
        <v>4040841.1204785979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16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18.203274889999999</v>
      </c>
      <c r="E63" s="10">
        <f t="shared" si="55"/>
        <v>12.764144197</v>
      </c>
      <c r="F63" s="7" t="s">
        <v>75</v>
      </c>
      <c r="G63" s="1">
        <v>6</v>
      </c>
      <c r="H63" s="9">
        <f t="shared" si="40"/>
        <v>18.203274889999999</v>
      </c>
      <c r="I63" s="9">
        <f t="shared" si="41"/>
        <v>291.35327488999997</v>
      </c>
      <c r="J63" s="9">
        <f t="shared" si="42"/>
        <v>0.16159734990187138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5.7523369594057812</v>
      </c>
      <c r="P63" s="9">
        <f t="shared" si="45"/>
        <v>0.92956240838256299</v>
      </c>
      <c r="Q63" s="13">
        <f t="shared" si="46"/>
        <v>0.26957309843094324</v>
      </c>
      <c r="R63" s="9">
        <f t="shared" si="47"/>
        <v>0.80117864999999977</v>
      </c>
      <c r="S63" s="14">
        <f t="shared" si="48"/>
        <v>0.33647064662911735</v>
      </c>
      <c r="T63" s="2">
        <v>0.27</v>
      </c>
      <c r="U63" s="15">
        <f t="shared" si="49"/>
        <v>9.0847074589861687E-2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0.29285158659281013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140.78352231042751</v>
      </c>
      <c r="AF63" s="1">
        <f t="shared" si="54"/>
        <v>4218587.034605803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16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22.411666546999999</v>
      </c>
      <c r="E64" s="10">
        <f t="shared" si="55"/>
        <v>18.203274889999999</v>
      </c>
      <c r="F64" s="7" t="s">
        <v>73</v>
      </c>
      <c r="G64" s="1">
        <v>7</v>
      </c>
      <c r="H64" s="9">
        <f t="shared" si="40"/>
        <v>22.411666546999999</v>
      </c>
      <c r="I64" s="9">
        <f t="shared" si="41"/>
        <v>295.56166654699996</v>
      </c>
      <c r="J64" s="9">
        <f t="shared" si="42"/>
        <v>0.26007004217728846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7.5854595510232175</v>
      </c>
      <c r="P64" s="9">
        <f t="shared" si="45"/>
        <v>1.9727507853687238</v>
      </c>
      <c r="Q64" s="13">
        <f t="shared" si="46"/>
        <v>0.57209772775692991</v>
      </c>
      <c r="R64" s="9">
        <f t="shared" si="47"/>
        <v>0.80117864999999977</v>
      </c>
      <c r="S64" s="14">
        <f t="shared" si="48"/>
        <v>0.71407011127534425</v>
      </c>
      <c r="T64" s="2">
        <v>0.27</v>
      </c>
      <c r="U64" s="15">
        <f t="shared" si="49"/>
        <v>0.19279893004434295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0.31266083210761586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140.78352231042751</v>
      </c>
      <c r="AF64" s="1">
        <f t="shared" si="54"/>
        <v>4503943.2700503338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16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22.9746004112903</v>
      </c>
      <c r="E65" s="10">
        <f t="shared" si="55"/>
        <v>22.411666546999999</v>
      </c>
      <c r="F65" s="7" t="s">
        <v>73</v>
      </c>
      <c r="G65" s="1">
        <v>8</v>
      </c>
      <c r="H65" s="9">
        <f t="shared" si="40"/>
        <v>22.9746004112903</v>
      </c>
      <c r="I65" s="9">
        <f t="shared" si="41"/>
        <v>296.12460041129026</v>
      </c>
      <c r="J65" s="9">
        <f t="shared" si="42"/>
        <v>0.27687783843196828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8.3753937656544934</v>
      </c>
      <c r="P65" s="9">
        <f t="shared" si="45"/>
        <v>2.3189609218509992</v>
      </c>
      <c r="Q65" s="13">
        <f t="shared" si="46"/>
        <v>0.67249866733678976</v>
      </c>
      <c r="R65" s="9">
        <f t="shared" si="47"/>
        <v>0.80117864999999977</v>
      </c>
      <c r="S65" s="14">
        <f t="shared" si="48"/>
        <v>0.83938665531937218</v>
      </c>
      <c r="T65" s="2">
        <v>0.27</v>
      </c>
      <c r="U65" s="15">
        <f t="shared" si="49"/>
        <v>0.2266343969362305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0.31923506332470958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140.78352231042751</v>
      </c>
      <c r="AF65" s="1">
        <f t="shared" si="54"/>
        <v>4598646.4160964387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16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23.0892126048387</v>
      </c>
      <c r="E66" s="10">
        <f t="shared" si="55"/>
        <v>22.9746004112903</v>
      </c>
      <c r="F66" s="7" t="s">
        <v>73</v>
      </c>
      <c r="G66" s="1">
        <v>9</v>
      </c>
      <c r="H66" s="9">
        <f t="shared" si="40"/>
        <v>23.0892126048387</v>
      </c>
      <c r="I66" s="9">
        <f t="shared" si="41"/>
        <v>296.23921260483866</v>
      </c>
      <c r="J66" s="9">
        <f t="shared" si="42"/>
        <v>0.28042256763952123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8.8191178438034932</v>
      </c>
      <c r="P66" s="9">
        <f t="shared" si="45"/>
        <v>2.4730796700748936</v>
      </c>
      <c r="Q66" s="13">
        <f t="shared" si="46"/>
        <v>0.71719310432171912</v>
      </c>
      <c r="R66" s="9">
        <f t="shared" si="47"/>
        <v>0.80117864999999977</v>
      </c>
      <c r="S66" s="14">
        <f t="shared" si="48"/>
        <v>0.89517251155122435</v>
      </c>
      <c r="T66" s="2">
        <v>0.27</v>
      </c>
      <c r="U66" s="15">
        <f t="shared" si="49"/>
        <v>0.24169657811883058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0.27336164512848882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140.78352231042751</v>
      </c>
      <c r="AF66" s="1">
        <f t="shared" si="54"/>
        <v>3937830.4393515205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1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17.475288408333299</v>
      </c>
      <c r="E67" s="10">
        <f t="shared" si="55"/>
        <v>23.0892126048387</v>
      </c>
      <c r="F67" s="7" t="s">
        <v>73</v>
      </c>
      <c r="G67" s="1">
        <v>10</v>
      </c>
      <c r="H67" s="9">
        <f t="shared" si="40"/>
        <v>17.475288408333299</v>
      </c>
      <c r="I67" s="9">
        <f t="shared" si="41"/>
        <v>290.62528840833329</v>
      </c>
      <c r="J67" s="9">
        <f t="shared" si="42"/>
        <v>0.14862050661648712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9.108723173728599</v>
      </c>
      <c r="P67" s="9">
        <f t="shared" si="45"/>
        <v>1.3537430527088807</v>
      </c>
      <c r="Q67" s="13">
        <f t="shared" si="46"/>
        <v>0.39258548528557541</v>
      </c>
      <c r="R67" s="9">
        <f t="shared" si="47"/>
        <v>0.80117864999999977</v>
      </c>
      <c r="S67" s="14">
        <f t="shared" si="48"/>
        <v>0.49000991886837664</v>
      </c>
      <c r="T67" s="2">
        <v>0.27</v>
      </c>
      <c r="U67" s="15">
        <f t="shared" si="49"/>
        <v>0.1323026780944617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0.25210641035375392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140.78352231042751</v>
      </c>
      <c r="AF67" s="1">
        <f t="shared" si="54"/>
        <v>3631644.4327075654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16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12.513042227</v>
      </c>
      <c r="E68" s="10">
        <f t="shared" si="55"/>
        <v>17.475288408333299</v>
      </c>
      <c r="F68" s="7" t="s">
        <v>73</v>
      </c>
      <c r="G68" s="1">
        <v>11</v>
      </c>
      <c r="H68" s="9">
        <f t="shared" si="40"/>
        <v>12.513042227</v>
      </c>
      <c r="I68" s="9">
        <f t="shared" si="41"/>
        <v>285.66304222700001</v>
      </c>
      <c r="J68" s="9">
        <f t="shared" si="42"/>
        <v>8.3047942494754723E-2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7.3672311149687326</v>
      </c>
      <c r="O68" s="9">
        <f t="shared" si="56"/>
        <v>3.1504340060509852</v>
      </c>
      <c r="P68" s="9">
        <f t="shared" si="45"/>
        <v>0.261637062168042</v>
      </c>
      <c r="Q68" s="13">
        <f t="shared" si="46"/>
        <v>7.5874748028732175E-2</v>
      </c>
      <c r="R68" s="9">
        <f t="shared" si="47"/>
        <v>0.80117864999999977</v>
      </c>
      <c r="S68" s="14">
        <f t="shared" si="48"/>
        <v>9.4703906586542458E-2</v>
      </c>
      <c r="T68" s="2">
        <v>0.27</v>
      </c>
      <c r="U68" s="15">
        <f t="shared" si="49"/>
        <v>2.5570054778366467E-2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0.23136826164343663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140.78352231042751</v>
      </c>
      <c r="AF68" s="1">
        <f t="shared" si="54"/>
        <v>3332907.1566390754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16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4.3819386456666702</v>
      </c>
      <c r="E69" s="10">
        <f t="shared" si="55"/>
        <v>12.513042227</v>
      </c>
      <c r="F69" s="7" t="s">
        <v>75</v>
      </c>
      <c r="G69" s="1">
        <v>12</v>
      </c>
      <c r="H69" s="9">
        <f t="shared" si="40"/>
        <v>4.3819386456666702</v>
      </c>
      <c r="I69" s="9">
        <f t="shared" si="41"/>
        <v>277.53193864566663</v>
      </c>
      <c r="J69" s="9">
        <f t="shared" si="42"/>
        <v>3.059396369363554E-2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5.6514819438829429</v>
      </c>
      <c r="P69" s="9">
        <f t="shared" si="45"/>
        <v>0.17290123340639155</v>
      </c>
      <c r="Q69" s="13">
        <f t="shared" si="46"/>
        <v>5.0141357687853542E-2</v>
      </c>
      <c r="R69" s="9">
        <f t="shared" si="47"/>
        <v>0.80117864999999977</v>
      </c>
      <c r="S69" s="14">
        <f t="shared" si="48"/>
        <v>6.2584490597513504E-2</v>
      </c>
      <c r="T69" s="2">
        <v>0.27</v>
      </c>
      <c r="U69" s="15">
        <f t="shared" si="49"/>
        <v>1.6897812461328647E-2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0.22968324496123618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140.78352231042751</v>
      </c>
      <c r="AF69" s="1">
        <f t="shared" si="54"/>
        <v>3308634.1465067826</v>
      </c>
      <c r="AG69" s="1">
        <f>SUM(AF58:AF69)</f>
        <v>44868955.380551085</v>
      </c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-1.2765342709677401</v>
      </c>
      <c r="E70" s="10">
        <f t="shared" si="55"/>
        <v>4.3819386456666702</v>
      </c>
      <c r="F70" s="7" t="s">
        <v>73</v>
      </c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-2.5524980559354802</v>
      </c>
      <c r="E74" s="7"/>
      <c r="F74" s="7"/>
      <c r="G74" s="1">
        <v>1</v>
      </c>
      <c r="H74" s="9">
        <f t="shared" ref="H74:H85" si="57">E75</f>
        <v>-2.5524980559354802</v>
      </c>
      <c r="I74" s="9">
        <f t="shared" ref="I74:I85" si="58">H74+273.15</f>
        <v>270.5975019440645</v>
      </c>
      <c r="J74" s="9">
        <f t="shared" ref="J74:J85" si="59">EXP(($C$16*(I74-$C$14))/($C$17*I74*$C$14))</f>
        <v>1.245023587815971E-2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6.4893119444144045E-3</v>
      </c>
      <c r="Q74" s="13">
        <f t="shared" ref="Q74:Q85" si="63">P74*$B$76</f>
        <v>1.6872211055477453E-3</v>
      </c>
      <c r="R74" s="9">
        <f t="shared" ref="R74:R85" si="64">L74*$B$76</f>
        <v>0.1355172</v>
      </c>
      <c r="S74" s="14">
        <f t="shared" ref="S74:S85" si="65">Q74/R74</f>
        <v>1.2450235878159712E-2</v>
      </c>
      <c r="T74" s="2">
        <v>0.01</v>
      </c>
      <c r="U74" s="15">
        <f t="shared" ref="U74:U85" si="66">S74*T74</f>
        <v>1.2450235878159712E-4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5.6145023587815968E-3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$E$8/12</f>
        <v>0.19609166666666666</v>
      </c>
      <c r="AX74" s="1">
        <f t="shared" ref="AX74:AX85" si="73">AW74*10000*AV74*0.67*AU74*AT74</f>
        <v>99.963080026430632</v>
      </c>
    </row>
    <row r="75" spans="1:78" x14ac:dyDescent="0.15">
      <c r="A75" s="1" t="s">
        <v>74</v>
      </c>
      <c r="B75" s="1">
        <v>1</v>
      </c>
      <c r="C75" s="7">
        <v>1</v>
      </c>
      <c r="D75" s="8">
        <v>-2.09618929535484</v>
      </c>
      <c r="E75" s="10">
        <f t="shared" ref="E75:E86" si="74">D74</f>
        <v>-2.5524980559354802</v>
      </c>
      <c r="F75" s="7" t="s">
        <v>73</v>
      </c>
      <c r="G75" s="1">
        <v>2</v>
      </c>
      <c r="H75" s="9">
        <f t="shared" si="57"/>
        <v>-2.09618929535484</v>
      </c>
      <c r="I75" s="9">
        <f t="shared" si="58"/>
        <v>271.05381070464512</v>
      </c>
      <c r="J75" s="9">
        <f t="shared" si="59"/>
        <v>1.3227722630628156E-2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1.0359506880555855</v>
      </c>
      <c r="P75" s="9">
        <f t="shared" si="62"/>
        <v>1.3703268360607678E-2</v>
      </c>
      <c r="Q75" s="13">
        <f t="shared" si="63"/>
        <v>3.5628497737579964E-3</v>
      </c>
      <c r="R75" s="9">
        <f t="shared" si="64"/>
        <v>0.1355172</v>
      </c>
      <c r="S75" s="14">
        <f t="shared" si="65"/>
        <v>2.629075699437412E-2</v>
      </c>
      <c r="T75" s="2">
        <v>0.01</v>
      </c>
      <c r="U75" s="15">
        <f t="shared" si="66"/>
        <v>2.6290756994374118E-4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5.7529075699437413E-3</v>
      </c>
      <c r="AU75" s="9">
        <f t="shared" si="70"/>
        <v>52.122000000000007</v>
      </c>
      <c r="AV75" s="1">
        <f t="shared" si="71"/>
        <v>0.26</v>
      </c>
      <c r="AW75" s="1">
        <f t="shared" si="72"/>
        <v>0.19609166666666666</v>
      </c>
      <c r="AX75" s="1">
        <f t="shared" si="73"/>
        <v>102.4273075421314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1.58332562132143</v>
      </c>
      <c r="E76" s="10">
        <f t="shared" si="74"/>
        <v>-2.09618929535484</v>
      </c>
      <c r="F76" s="7" t="s">
        <v>73</v>
      </c>
      <c r="G76" s="1">
        <v>3</v>
      </c>
      <c r="H76" s="9">
        <f t="shared" si="57"/>
        <v>1.58332562132143</v>
      </c>
      <c r="I76" s="9">
        <f t="shared" si="58"/>
        <v>274.7333256213214</v>
      </c>
      <c r="J76" s="9">
        <f t="shared" si="59"/>
        <v>2.1400609115433102E-2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1.5434674196949778</v>
      </c>
      <c r="P76" s="9">
        <f t="shared" si="62"/>
        <v>3.303114293129835E-2</v>
      </c>
      <c r="Q76" s="13">
        <f t="shared" si="63"/>
        <v>8.5880971621375719E-3</v>
      </c>
      <c r="R76" s="9">
        <f t="shared" si="64"/>
        <v>0.1355172</v>
      </c>
      <c r="S76" s="14">
        <f t="shared" si="65"/>
        <v>6.3372746501090427E-2</v>
      </c>
      <c r="T76" s="2">
        <v>0.01</v>
      </c>
      <c r="U76" s="15">
        <f t="shared" si="66"/>
        <v>6.3372746501090429E-4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6.1237274650109046E-3</v>
      </c>
      <c r="AU76" s="9">
        <f t="shared" si="70"/>
        <v>52.122000000000007</v>
      </c>
      <c r="AV76" s="1">
        <f t="shared" si="71"/>
        <v>0.26</v>
      </c>
      <c r="AW76" s="1">
        <f t="shared" si="72"/>
        <v>0.19609166666666666</v>
      </c>
      <c r="AX76" s="1">
        <f t="shared" si="73"/>
        <v>109.02954875198917</v>
      </c>
    </row>
    <row r="77" spans="1:78" x14ac:dyDescent="0.15">
      <c r="C77" s="7">
        <v>3</v>
      </c>
      <c r="D77" s="8">
        <v>9.6575054776774198</v>
      </c>
      <c r="E77" s="10">
        <f t="shared" si="74"/>
        <v>1.58332562132143</v>
      </c>
      <c r="F77" s="7" t="s">
        <v>73</v>
      </c>
      <c r="G77" s="1">
        <v>4</v>
      </c>
      <c r="H77" s="9">
        <f t="shared" si="57"/>
        <v>9.6575054776774198</v>
      </c>
      <c r="I77" s="9">
        <f t="shared" si="58"/>
        <v>282.80750547767741</v>
      </c>
      <c r="J77" s="9">
        <f t="shared" si="59"/>
        <v>5.886575649001842E-2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2.0316562767636794</v>
      </c>
      <c r="P77" s="9">
        <f t="shared" si="62"/>
        <v>0.11959498365938823</v>
      </c>
      <c r="Q77" s="13">
        <f t="shared" si="63"/>
        <v>3.1094695751440939E-2</v>
      </c>
      <c r="R77" s="9">
        <f t="shared" si="64"/>
        <v>0.1355172</v>
      </c>
      <c r="S77" s="14">
        <f t="shared" si="65"/>
        <v>0.22945202344382071</v>
      </c>
      <c r="T77" s="2">
        <v>0.01</v>
      </c>
      <c r="U77" s="15">
        <f t="shared" si="66"/>
        <v>2.2945202344382071E-3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7.7845202344382072E-3</v>
      </c>
      <c r="AU77" s="9">
        <f t="shared" si="70"/>
        <v>52.122000000000007</v>
      </c>
      <c r="AV77" s="1">
        <f t="shared" si="71"/>
        <v>0.26</v>
      </c>
      <c r="AW77" s="1">
        <f t="shared" si="72"/>
        <v>0.19609166666666666</v>
      </c>
      <c r="AX77" s="1">
        <f t="shared" si="73"/>
        <v>138.59903682209594</v>
      </c>
    </row>
    <row r="78" spans="1:78" x14ac:dyDescent="0.15">
      <c r="C78" s="7">
        <v>4</v>
      </c>
      <c r="D78" s="8">
        <v>12.764144197</v>
      </c>
      <c r="E78" s="10">
        <f t="shared" si="74"/>
        <v>9.6575054776774198</v>
      </c>
      <c r="F78" s="7" t="s">
        <v>73</v>
      </c>
      <c r="G78" s="1">
        <v>5</v>
      </c>
      <c r="H78" s="9">
        <f t="shared" si="57"/>
        <v>12.764144197</v>
      </c>
      <c r="I78" s="9">
        <f t="shared" si="58"/>
        <v>285.91414419699998</v>
      </c>
      <c r="J78" s="9">
        <f t="shared" si="59"/>
        <v>8.5571548406863984E-2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1.8164582284490769</v>
      </c>
      <c r="O78" s="9">
        <f t="shared" si="75"/>
        <v>0.61682306465521419</v>
      </c>
      <c r="P78" s="9">
        <f t="shared" si="62"/>
        <v>5.2782504735613855E-2</v>
      </c>
      <c r="Q78" s="13">
        <f t="shared" si="63"/>
        <v>1.3723451231259603E-2</v>
      </c>
      <c r="R78" s="9">
        <f t="shared" si="64"/>
        <v>0.1355172</v>
      </c>
      <c r="S78" s="14">
        <f t="shared" si="65"/>
        <v>0.10126722830208713</v>
      </c>
      <c r="T78" s="2">
        <v>0.01</v>
      </c>
      <c r="U78" s="15">
        <f t="shared" si="66"/>
        <v>1.0126722830208713E-3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1.096267228302087E-2</v>
      </c>
      <c r="AU78" s="9">
        <f t="shared" si="70"/>
        <v>52.122000000000007</v>
      </c>
      <c r="AV78" s="1">
        <f t="shared" si="71"/>
        <v>0.26</v>
      </c>
      <c r="AW78" s="1">
        <f t="shared" si="72"/>
        <v>0.19609166666666666</v>
      </c>
      <c r="AX78" s="1">
        <f t="shared" si="73"/>
        <v>195.18425974425298</v>
      </c>
    </row>
    <row r="79" spans="1:78" x14ac:dyDescent="0.15">
      <c r="C79" s="7">
        <v>5</v>
      </c>
      <c r="D79" s="8">
        <v>18.203274889999999</v>
      </c>
      <c r="E79" s="10">
        <f t="shared" si="74"/>
        <v>12.764144197</v>
      </c>
      <c r="F79" s="7" t="s">
        <v>75</v>
      </c>
      <c r="G79" s="1">
        <v>6</v>
      </c>
      <c r="H79" s="9">
        <f t="shared" si="57"/>
        <v>18.203274889999999</v>
      </c>
      <c r="I79" s="9">
        <f t="shared" si="58"/>
        <v>291.35327488999997</v>
      </c>
      <c r="J79" s="9">
        <f t="shared" si="59"/>
        <v>0.16159734990187138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1.0852605599196004</v>
      </c>
      <c r="P79" s="9">
        <f t="shared" si="62"/>
        <v>0.17537523043602851</v>
      </c>
      <c r="Q79" s="13">
        <f t="shared" si="63"/>
        <v>4.5597559913367412E-2</v>
      </c>
      <c r="R79" s="9">
        <f t="shared" si="64"/>
        <v>0.1355172</v>
      </c>
      <c r="S79" s="14">
        <f t="shared" si="65"/>
        <v>0.33647064662911724</v>
      </c>
      <c r="T79" s="2">
        <v>0.01</v>
      </c>
      <c r="U79" s="15">
        <f t="shared" si="66"/>
        <v>3.3647064662911726E-3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1.3314706466291171E-2</v>
      </c>
      <c r="AU79" s="9">
        <f t="shared" si="70"/>
        <v>52.122000000000007</v>
      </c>
      <c r="AV79" s="1">
        <f t="shared" si="71"/>
        <v>0.26</v>
      </c>
      <c r="AW79" s="1">
        <f t="shared" si="72"/>
        <v>0.19609166666666666</v>
      </c>
      <c r="AX79" s="1">
        <f t="shared" si="73"/>
        <v>237.06091528067924</v>
      </c>
    </row>
    <row r="80" spans="1:78" x14ac:dyDescent="0.15">
      <c r="C80" s="7">
        <v>6</v>
      </c>
      <c r="D80" s="8">
        <v>22.411666546999999</v>
      </c>
      <c r="E80" s="10">
        <f t="shared" si="74"/>
        <v>18.203274889999999</v>
      </c>
      <c r="F80" s="7" t="s">
        <v>73</v>
      </c>
      <c r="G80" s="1">
        <v>7</v>
      </c>
      <c r="H80" s="9">
        <f t="shared" si="57"/>
        <v>22.411666546999999</v>
      </c>
      <c r="I80" s="9">
        <f t="shared" si="58"/>
        <v>295.56166654699996</v>
      </c>
      <c r="J80" s="9">
        <f t="shared" si="59"/>
        <v>0.26007004217728846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1.4311053294835718</v>
      </c>
      <c r="P80" s="9">
        <f t="shared" si="62"/>
        <v>0.37218762339893485</v>
      </c>
      <c r="Q80" s="13">
        <f t="shared" si="63"/>
        <v>9.6768782083723068E-2</v>
      </c>
      <c r="R80" s="9">
        <f t="shared" si="64"/>
        <v>0.1355172</v>
      </c>
      <c r="S80" s="14">
        <f t="shared" si="65"/>
        <v>0.71407011127534414</v>
      </c>
      <c r="T80" s="2">
        <v>0.01</v>
      </c>
      <c r="U80" s="15">
        <f t="shared" si="66"/>
        <v>7.1407011127534413E-3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1.7090701112753442E-2</v>
      </c>
      <c r="AU80" s="9">
        <f t="shared" si="70"/>
        <v>52.122000000000007</v>
      </c>
      <c r="AV80" s="1">
        <f t="shared" si="71"/>
        <v>0.26</v>
      </c>
      <c r="AW80" s="1">
        <f t="shared" si="72"/>
        <v>0.19609166666666666</v>
      </c>
      <c r="AX80" s="1">
        <f t="shared" si="73"/>
        <v>304.29039189373998</v>
      </c>
    </row>
    <row r="81" spans="1:53" x14ac:dyDescent="0.15">
      <c r="C81" s="7">
        <v>7</v>
      </c>
      <c r="D81" s="8">
        <v>22.9746004112903</v>
      </c>
      <c r="E81" s="10">
        <f t="shared" si="74"/>
        <v>22.411666546999999</v>
      </c>
      <c r="F81" s="7" t="s">
        <v>73</v>
      </c>
      <c r="G81" s="1">
        <v>8</v>
      </c>
      <c r="H81" s="9">
        <f t="shared" si="57"/>
        <v>22.9746004112903</v>
      </c>
      <c r="I81" s="9">
        <f t="shared" si="58"/>
        <v>296.12460041129026</v>
      </c>
      <c r="J81" s="9">
        <f t="shared" si="59"/>
        <v>0.27687783843196828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1.5801377060846371</v>
      </c>
      <c r="P81" s="9">
        <f t="shared" si="62"/>
        <v>0.43750511248556312</v>
      </c>
      <c r="Q81" s="13">
        <f t="shared" si="63"/>
        <v>0.11375132924624641</v>
      </c>
      <c r="R81" s="9">
        <f t="shared" si="64"/>
        <v>0.1355172</v>
      </c>
      <c r="S81" s="14">
        <f t="shared" si="65"/>
        <v>0.83938665531937207</v>
      </c>
      <c r="T81" s="2">
        <v>0.01</v>
      </c>
      <c r="U81" s="15">
        <f t="shared" si="66"/>
        <v>8.3938665531937216E-3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1.834386655319372E-2</v>
      </c>
      <c r="AU81" s="9">
        <f t="shared" si="70"/>
        <v>52.122000000000007</v>
      </c>
      <c r="AV81" s="1">
        <f t="shared" si="71"/>
        <v>0.26</v>
      </c>
      <c r="AW81" s="1">
        <f t="shared" si="72"/>
        <v>0.19609166666666666</v>
      </c>
      <c r="AX81" s="1">
        <f t="shared" si="73"/>
        <v>326.60230294194793</v>
      </c>
    </row>
    <row r="82" spans="1:53" x14ac:dyDescent="0.15">
      <c r="C82" s="7">
        <v>8</v>
      </c>
      <c r="D82" s="8">
        <v>23.0892126048387</v>
      </c>
      <c r="E82" s="10">
        <f t="shared" si="74"/>
        <v>22.9746004112903</v>
      </c>
      <c r="F82" s="7" t="s">
        <v>73</v>
      </c>
      <c r="G82" s="1">
        <v>9</v>
      </c>
      <c r="H82" s="9">
        <f t="shared" si="57"/>
        <v>23.0892126048387</v>
      </c>
      <c r="I82" s="9">
        <f t="shared" si="58"/>
        <v>296.23921260483866</v>
      </c>
      <c r="J82" s="9">
        <f t="shared" si="59"/>
        <v>0.28042256763952123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1.663852593599074</v>
      </c>
      <c r="P82" s="9">
        <f t="shared" si="62"/>
        <v>0.46658181647072916</v>
      </c>
      <c r="Q82" s="13">
        <f t="shared" si="63"/>
        <v>0.12131127228238958</v>
      </c>
      <c r="R82" s="9">
        <f t="shared" si="64"/>
        <v>0.1355172</v>
      </c>
      <c r="S82" s="14">
        <f t="shared" si="65"/>
        <v>0.89517251155122435</v>
      </c>
      <c r="T82" s="2">
        <v>0.01</v>
      </c>
      <c r="U82" s="15">
        <f t="shared" si="66"/>
        <v>8.9517251155122445E-3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1.4441725115512245E-2</v>
      </c>
      <c r="AU82" s="9">
        <f t="shared" si="70"/>
        <v>52.122000000000007</v>
      </c>
      <c r="AV82" s="1">
        <f t="shared" si="71"/>
        <v>0.26</v>
      </c>
      <c r="AW82" s="1">
        <f t="shared" si="72"/>
        <v>0.19609166666666666</v>
      </c>
      <c r="AX82" s="1">
        <f t="shared" si="73"/>
        <v>257.12685313662382</v>
      </c>
    </row>
    <row r="83" spans="1:53" x14ac:dyDescent="0.15">
      <c r="C83" s="7">
        <v>9</v>
      </c>
      <c r="D83" s="8">
        <v>17.475288408333299</v>
      </c>
      <c r="E83" s="10">
        <f t="shared" si="74"/>
        <v>23.0892126048387</v>
      </c>
      <c r="F83" s="7" t="s">
        <v>73</v>
      </c>
      <c r="G83" s="1">
        <v>10</v>
      </c>
      <c r="H83" s="9">
        <f t="shared" si="57"/>
        <v>17.475288408333299</v>
      </c>
      <c r="I83" s="9">
        <f t="shared" si="58"/>
        <v>290.62528840833329</v>
      </c>
      <c r="J83" s="9">
        <f t="shared" si="59"/>
        <v>0.14862050661648712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1.7184907771283446</v>
      </c>
      <c r="P83" s="9">
        <f t="shared" si="62"/>
        <v>0.25540296991257522</v>
      </c>
      <c r="Q83" s="13">
        <f t="shared" si="63"/>
        <v>6.6404772177269561E-2</v>
      </c>
      <c r="R83" s="9">
        <f t="shared" si="64"/>
        <v>0.1355172</v>
      </c>
      <c r="S83" s="14">
        <f t="shared" si="65"/>
        <v>0.49000991886837653</v>
      </c>
      <c r="T83" s="2">
        <v>0.01</v>
      </c>
      <c r="U83" s="15">
        <f t="shared" si="66"/>
        <v>4.9000991886837654E-3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1.0390099188683766E-2</v>
      </c>
      <c r="AU83" s="9">
        <f t="shared" si="70"/>
        <v>52.122000000000007</v>
      </c>
      <c r="AV83" s="1">
        <f t="shared" si="71"/>
        <v>0.26</v>
      </c>
      <c r="AW83" s="1">
        <f t="shared" si="72"/>
        <v>0.19609166666666666</v>
      </c>
      <c r="AX83" s="1">
        <f t="shared" si="73"/>
        <v>184.9899154564323</v>
      </c>
    </row>
    <row r="84" spans="1:53" x14ac:dyDescent="0.15">
      <c r="C84" s="7">
        <v>10</v>
      </c>
      <c r="D84" s="8">
        <v>12.513042227</v>
      </c>
      <c r="E84" s="10">
        <f t="shared" si="74"/>
        <v>17.475288408333299</v>
      </c>
      <c r="F84" s="7" t="s">
        <v>73</v>
      </c>
      <c r="G84" s="1">
        <v>11</v>
      </c>
      <c r="H84" s="9">
        <f t="shared" si="57"/>
        <v>12.513042227</v>
      </c>
      <c r="I84" s="9">
        <f t="shared" si="58"/>
        <v>285.66304222700001</v>
      </c>
      <c r="J84" s="9">
        <f t="shared" si="59"/>
        <v>8.3047942494754723E-2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1.3899334168549808</v>
      </c>
      <c r="O84" s="9">
        <f t="shared" si="75"/>
        <v>0.59437439036078832</v>
      </c>
      <c r="P84" s="9">
        <f t="shared" si="62"/>
        <v>4.9361570191037644E-2</v>
      </c>
      <c r="Q84" s="13">
        <f t="shared" si="63"/>
        <v>1.2834008249669787E-2</v>
      </c>
      <c r="R84" s="9">
        <f t="shared" si="64"/>
        <v>0.1355172</v>
      </c>
      <c r="S84" s="14">
        <f t="shared" si="65"/>
        <v>9.470390658654243E-2</v>
      </c>
      <c r="T84" s="2">
        <v>0.01</v>
      </c>
      <c r="U84" s="15">
        <f t="shared" si="66"/>
        <v>9.4703906586542433E-4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6.4370390658654245E-3</v>
      </c>
      <c r="AU84" s="9">
        <f t="shared" si="70"/>
        <v>52.122000000000007</v>
      </c>
      <c r="AV84" s="1">
        <f t="shared" si="71"/>
        <v>0.26</v>
      </c>
      <c r="AW84" s="1">
        <f t="shared" si="72"/>
        <v>0.19609166666666666</v>
      </c>
      <c r="AX84" s="1">
        <f t="shared" si="73"/>
        <v>114.60788688919607</v>
      </c>
    </row>
    <row r="85" spans="1:53" x14ac:dyDescent="0.15">
      <c r="C85" s="7">
        <v>11</v>
      </c>
      <c r="D85" s="8">
        <v>4.3819386456666702</v>
      </c>
      <c r="E85" s="10">
        <f t="shared" si="74"/>
        <v>12.513042227</v>
      </c>
      <c r="F85" s="7" t="s">
        <v>75</v>
      </c>
      <c r="G85" s="1">
        <v>12</v>
      </c>
      <c r="H85" s="9">
        <f t="shared" si="57"/>
        <v>4.3819386456666702</v>
      </c>
      <c r="I85" s="9">
        <f t="shared" si="58"/>
        <v>277.53193864566663</v>
      </c>
      <c r="J85" s="9">
        <f t="shared" si="59"/>
        <v>3.059396369363554E-2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1.0662328201697506</v>
      </c>
      <c r="P85" s="9">
        <f t="shared" si="62"/>
        <v>3.2620288189235985E-2</v>
      </c>
      <c r="Q85" s="13">
        <f t="shared" si="63"/>
        <v>8.4812749292013569E-3</v>
      </c>
      <c r="R85" s="9">
        <f t="shared" si="64"/>
        <v>0.1355172</v>
      </c>
      <c r="S85" s="14">
        <f t="shared" si="65"/>
        <v>6.2584490597513504E-2</v>
      </c>
      <c r="T85" s="2">
        <v>0.01</v>
      </c>
      <c r="U85" s="15">
        <f t="shared" si="66"/>
        <v>6.2584490597513505E-4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6.1158449059751348E-3</v>
      </c>
      <c r="AU85" s="9">
        <f t="shared" si="70"/>
        <v>52.122000000000007</v>
      </c>
      <c r="AV85" s="1">
        <f t="shared" si="71"/>
        <v>0.26</v>
      </c>
      <c r="AW85" s="1">
        <f t="shared" si="72"/>
        <v>0.19609166666666666</v>
      </c>
      <c r="AX85" s="1">
        <f t="shared" si="73"/>
        <v>108.88920418904259</v>
      </c>
      <c r="AY85" s="1">
        <f>SUM(AX74:AX85)</f>
        <v>2178.770702674562</v>
      </c>
    </row>
    <row r="86" spans="1:53" x14ac:dyDescent="0.15">
      <c r="C86" s="7">
        <v>12</v>
      </c>
      <c r="D86" s="8">
        <v>-1.2765342709677401</v>
      </c>
      <c r="E86" s="10">
        <f t="shared" si="74"/>
        <v>4.3819386456666702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-2.5524980559354802</v>
      </c>
      <c r="E90" s="7"/>
      <c r="F90" s="7"/>
      <c r="G90" s="1">
        <v>1</v>
      </c>
      <c r="H90" s="9">
        <f t="shared" ref="H90:H101" si="76">E91</f>
        <v>-2.5524980559354802</v>
      </c>
      <c r="I90" s="9">
        <f t="shared" ref="I90:I101" si="77">H90+273.15</f>
        <v>270.5975019440645</v>
      </c>
      <c r="J90" s="9">
        <f t="shared" ref="J90:J101" si="78">EXP(($C$16*(I90-$C$14))/($C$17*I90*$C$14))</f>
        <v>1.245023587815971E-2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3.5445821545120695E-3</v>
      </c>
      <c r="Q90" s="13">
        <f t="shared" ref="Q90:Q101" si="82">P90*$B$76</f>
        <v>9.2159136017313809E-4</v>
      </c>
      <c r="R90" s="9">
        <f t="shared" ref="R90:R101" si="83">L90*$B$76</f>
        <v>7.4022000000000004E-2</v>
      </c>
      <c r="S90" s="14">
        <f t="shared" ref="S90:S101" si="84">Q90/R90</f>
        <v>1.245023587815971E-2</v>
      </c>
      <c r="T90" s="2">
        <v>0.01</v>
      </c>
      <c r="U90" s="15">
        <f t="shared" ref="U90:U101" si="85">S90*T90</f>
        <v>1.2450235878159712E-4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5.6145023587815968E-3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$E$9/12</f>
        <v>0.18600000000000003</v>
      </c>
      <c r="AX90" s="1">
        <f t="shared" ref="AX90:AX101" si="92">AW90*10000*AV90*0.67*AU90*AT90</f>
        <v>51.79165995664777</v>
      </c>
      <c r="AZ90" s="1">
        <f t="shared" ref="AZ90:AZ101" si="93">$E$10/12</f>
        <v>3.2992532313466751E-2</v>
      </c>
      <c r="BA90" s="1">
        <f t="shared" ref="BA90:BA101" si="94">AZ90*10000*AV90*0.67*AU90*AT90</f>
        <v>9.1867635198267941</v>
      </c>
    </row>
    <row r="91" spans="1:53" x14ac:dyDescent="0.15">
      <c r="A91" s="1" t="s">
        <v>74</v>
      </c>
      <c r="B91" s="1">
        <v>1</v>
      </c>
      <c r="C91" s="7">
        <v>1</v>
      </c>
      <c r="D91" s="8">
        <v>-2.09618929535484</v>
      </c>
      <c r="E91" s="10">
        <f t="shared" ref="E91:E102" si="95">D90</f>
        <v>-2.5524980559354802</v>
      </c>
      <c r="F91" s="7" t="s">
        <v>73</v>
      </c>
      <c r="G91" s="1">
        <v>2</v>
      </c>
      <c r="H91" s="9">
        <f t="shared" si="76"/>
        <v>-2.09618929535484</v>
      </c>
      <c r="I91" s="9">
        <f t="shared" si="77"/>
        <v>271.05381070464512</v>
      </c>
      <c r="J91" s="9">
        <f t="shared" si="78"/>
        <v>1.3227722630628156E-2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0.56585541784548798</v>
      </c>
      <c r="P91" s="9">
        <f t="shared" si="81"/>
        <v>7.4849785162983129E-3</v>
      </c>
      <c r="Q91" s="13">
        <f t="shared" si="82"/>
        <v>1.9460944142375613E-3</v>
      </c>
      <c r="R91" s="9">
        <f t="shared" si="83"/>
        <v>7.4022000000000004E-2</v>
      </c>
      <c r="S91" s="14">
        <f t="shared" si="84"/>
        <v>2.6290756994374123E-2</v>
      </c>
      <c r="T91" s="2">
        <v>0.01</v>
      </c>
      <c r="U91" s="15">
        <f t="shared" si="85"/>
        <v>2.6290756994374123E-4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5.7529075699437413E-3</v>
      </c>
      <c r="AU91" s="9">
        <f t="shared" si="89"/>
        <v>28.47</v>
      </c>
      <c r="AV91" s="1">
        <f t="shared" si="90"/>
        <v>0.26</v>
      </c>
      <c r="AW91" s="1">
        <f t="shared" si="91"/>
        <v>0.18600000000000003</v>
      </c>
      <c r="AX91" s="1">
        <f t="shared" si="92"/>
        <v>53.068395662622855</v>
      </c>
      <c r="AZ91" s="1">
        <f t="shared" si="93"/>
        <v>3.2992532313466751E-2</v>
      </c>
      <c r="BA91" s="1">
        <f t="shared" si="94"/>
        <v>9.4132298856071159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1.58332562132143</v>
      </c>
      <c r="E92" s="10">
        <f t="shared" si="95"/>
        <v>-2.09618929535484</v>
      </c>
      <c r="F92" s="7" t="s">
        <v>73</v>
      </c>
      <c r="G92" s="1">
        <v>3</v>
      </c>
      <c r="H92" s="9">
        <f t="shared" si="76"/>
        <v>1.58332562132143</v>
      </c>
      <c r="I92" s="9">
        <f t="shared" si="77"/>
        <v>274.7333256213214</v>
      </c>
      <c r="J92" s="9">
        <f t="shared" si="78"/>
        <v>2.1400609115433102E-2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0.84307043932918968</v>
      </c>
      <c r="P92" s="9">
        <f t="shared" si="81"/>
        <v>1.8042220928860445E-2</v>
      </c>
      <c r="Q92" s="13">
        <f t="shared" si="82"/>
        <v>4.6909774415037154E-3</v>
      </c>
      <c r="R92" s="9">
        <f t="shared" si="83"/>
        <v>7.4022000000000004E-2</v>
      </c>
      <c r="S92" s="14">
        <f t="shared" si="84"/>
        <v>6.3372746501090427E-2</v>
      </c>
      <c r="T92" s="2">
        <v>0.01</v>
      </c>
      <c r="U92" s="15">
        <f t="shared" si="85"/>
        <v>6.3372746501090429E-4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6.1237274650109046E-3</v>
      </c>
      <c r="AU92" s="9">
        <f t="shared" si="89"/>
        <v>28.47</v>
      </c>
      <c r="AV92" s="1">
        <f t="shared" si="90"/>
        <v>0.26</v>
      </c>
      <c r="AW92" s="1">
        <f t="shared" si="91"/>
        <v>0.18600000000000003</v>
      </c>
      <c r="AX92" s="1">
        <f t="shared" si="92"/>
        <v>56.489068891201939</v>
      </c>
      <c r="AZ92" s="1">
        <f t="shared" si="93"/>
        <v>3.2992532313466751E-2</v>
      </c>
      <c r="BA92" s="1">
        <f t="shared" si="94"/>
        <v>10.019986186831343</v>
      </c>
    </row>
    <row r="93" spans="1:53" x14ac:dyDescent="0.15">
      <c r="C93" s="7">
        <v>3</v>
      </c>
      <c r="D93" s="8">
        <v>9.6575054776774198</v>
      </c>
      <c r="E93" s="10">
        <f t="shared" si="95"/>
        <v>1.58332562132143</v>
      </c>
      <c r="F93" s="7" t="s">
        <v>73</v>
      </c>
      <c r="G93" s="1">
        <v>4</v>
      </c>
      <c r="H93" s="9">
        <f t="shared" si="76"/>
        <v>9.6575054776774198</v>
      </c>
      <c r="I93" s="9">
        <f t="shared" si="77"/>
        <v>282.80750547767741</v>
      </c>
      <c r="J93" s="9">
        <f t="shared" si="78"/>
        <v>5.886575649001842E-2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1.1097282184003292</v>
      </c>
      <c r="P93" s="9">
        <f t="shared" si="81"/>
        <v>6.532499107445576E-2</v>
      </c>
      <c r="Q93" s="13">
        <f t="shared" si="82"/>
        <v>1.6984497679358498E-2</v>
      </c>
      <c r="R93" s="9">
        <f t="shared" si="83"/>
        <v>7.4022000000000004E-2</v>
      </c>
      <c r="S93" s="14">
        <f t="shared" si="84"/>
        <v>0.22945202344382071</v>
      </c>
      <c r="T93" s="2">
        <v>0.01</v>
      </c>
      <c r="U93" s="15">
        <f t="shared" si="85"/>
        <v>2.2945202344382071E-3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7.7845202344382072E-3</v>
      </c>
      <c r="AU93" s="9">
        <f t="shared" si="89"/>
        <v>28.47</v>
      </c>
      <c r="AV93" s="1">
        <f t="shared" si="90"/>
        <v>0.26</v>
      </c>
      <c r="AW93" s="1">
        <f t="shared" si="91"/>
        <v>0.18600000000000003</v>
      </c>
      <c r="AX93" s="1">
        <f t="shared" si="92"/>
        <v>71.809253811616571</v>
      </c>
      <c r="AZ93" s="1">
        <f t="shared" si="93"/>
        <v>3.2992532313466751E-2</v>
      </c>
      <c r="BA93" s="1">
        <f t="shared" si="94"/>
        <v>12.737468423579006</v>
      </c>
    </row>
    <row r="94" spans="1:53" x14ac:dyDescent="0.15">
      <c r="C94" s="7">
        <v>4</v>
      </c>
      <c r="D94" s="8">
        <v>12.764144197</v>
      </c>
      <c r="E94" s="10">
        <f t="shared" si="95"/>
        <v>9.6575054776774198</v>
      </c>
      <c r="F94" s="7" t="s">
        <v>73</v>
      </c>
      <c r="G94" s="1">
        <v>5</v>
      </c>
      <c r="H94" s="9">
        <f t="shared" si="76"/>
        <v>12.764144197</v>
      </c>
      <c r="I94" s="9">
        <f t="shared" si="77"/>
        <v>285.91414419699998</v>
      </c>
      <c r="J94" s="9">
        <f t="shared" si="78"/>
        <v>8.5571548406863984E-2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0.99218306595957972</v>
      </c>
      <c r="O94" s="9">
        <f t="shared" si="96"/>
        <v>0.33692016136629366</v>
      </c>
      <c r="P94" s="9">
        <f t="shared" si="81"/>
        <v>2.8830779897604221E-2</v>
      </c>
      <c r="Q94" s="13">
        <f t="shared" si="82"/>
        <v>7.4960027733770975E-3</v>
      </c>
      <c r="R94" s="9">
        <f t="shared" si="83"/>
        <v>7.4022000000000004E-2</v>
      </c>
      <c r="S94" s="14">
        <f t="shared" si="84"/>
        <v>0.10126722830208718</v>
      </c>
      <c r="T94" s="2">
        <v>0.01</v>
      </c>
      <c r="U94" s="15">
        <f t="shared" si="85"/>
        <v>1.0126722830208718E-3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1.096267228302087E-2</v>
      </c>
      <c r="AU94" s="9">
        <f t="shared" si="89"/>
        <v>28.47</v>
      </c>
      <c r="AV94" s="1">
        <f t="shared" si="90"/>
        <v>0.26</v>
      </c>
      <c r="AW94" s="1">
        <f t="shared" si="91"/>
        <v>0.18600000000000003</v>
      </c>
      <c r="AX94" s="1">
        <f t="shared" si="92"/>
        <v>101.12650397418254</v>
      </c>
      <c r="AZ94" s="1">
        <f t="shared" si="93"/>
        <v>3.2992532313466751E-2</v>
      </c>
      <c r="BA94" s="1">
        <f t="shared" si="94"/>
        <v>17.93773897911904</v>
      </c>
    </row>
    <row r="95" spans="1:53" x14ac:dyDescent="0.15">
      <c r="C95" s="7">
        <v>5</v>
      </c>
      <c r="D95" s="8">
        <v>18.203274889999999</v>
      </c>
      <c r="E95" s="10">
        <f t="shared" si="95"/>
        <v>12.764144197</v>
      </c>
      <c r="F95" s="7" t="s">
        <v>75</v>
      </c>
      <c r="G95" s="1">
        <v>6</v>
      </c>
      <c r="H95" s="9">
        <f t="shared" si="76"/>
        <v>18.203274889999999</v>
      </c>
      <c r="I95" s="9">
        <f t="shared" si="77"/>
        <v>291.35327488999997</v>
      </c>
      <c r="J95" s="9">
        <f t="shared" si="78"/>
        <v>0.16159734990187138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0.59278938146868954</v>
      </c>
      <c r="P95" s="9">
        <f t="shared" si="81"/>
        <v>9.5793193095309731E-2</v>
      </c>
      <c r="Q95" s="13">
        <f t="shared" si="82"/>
        <v>2.4906230204780531E-2</v>
      </c>
      <c r="R95" s="9">
        <f t="shared" si="83"/>
        <v>7.4022000000000004E-2</v>
      </c>
      <c r="S95" s="14">
        <f t="shared" si="84"/>
        <v>0.33647064662911741</v>
      </c>
      <c r="T95" s="2">
        <v>0.01</v>
      </c>
      <c r="U95" s="15">
        <f t="shared" si="85"/>
        <v>3.3647064662911744E-3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1.3314706466291175E-2</v>
      </c>
      <c r="AU95" s="9">
        <f t="shared" si="89"/>
        <v>28.47</v>
      </c>
      <c r="AV95" s="1">
        <f t="shared" si="90"/>
        <v>0.26</v>
      </c>
      <c r="AW95" s="1">
        <f t="shared" si="91"/>
        <v>0.18600000000000003</v>
      </c>
      <c r="AX95" s="1">
        <f t="shared" si="92"/>
        <v>122.82312939919751</v>
      </c>
      <c r="AZ95" s="1">
        <f t="shared" si="93"/>
        <v>3.2992532313466751E-2</v>
      </c>
      <c r="BA95" s="1">
        <f t="shared" si="94"/>
        <v>21.78626916959211</v>
      </c>
    </row>
    <row r="96" spans="1:53" x14ac:dyDescent="0.15">
      <c r="C96" s="7">
        <v>6</v>
      </c>
      <c r="D96" s="8">
        <v>22.411666546999999</v>
      </c>
      <c r="E96" s="10">
        <f t="shared" si="95"/>
        <v>18.203274889999999</v>
      </c>
      <c r="F96" s="7" t="s">
        <v>73</v>
      </c>
      <c r="G96" s="1">
        <v>7</v>
      </c>
      <c r="H96" s="9">
        <f t="shared" si="76"/>
        <v>22.411666546999999</v>
      </c>
      <c r="I96" s="9">
        <f t="shared" si="77"/>
        <v>295.56166654699996</v>
      </c>
      <c r="J96" s="9">
        <f t="shared" si="78"/>
        <v>0.26007004217728846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0.78169618837337973</v>
      </c>
      <c r="P96" s="9">
        <f t="shared" si="81"/>
        <v>0.2032957606800905</v>
      </c>
      <c r="Q96" s="13">
        <f t="shared" si="82"/>
        <v>5.2856897776823536E-2</v>
      </c>
      <c r="R96" s="9">
        <f t="shared" si="83"/>
        <v>7.4022000000000004E-2</v>
      </c>
      <c r="S96" s="14">
        <f t="shared" si="84"/>
        <v>0.71407011127534425</v>
      </c>
      <c r="T96" s="2">
        <v>0.01</v>
      </c>
      <c r="U96" s="15">
        <f t="shared" si="85"/>
        <v>7.140701112753443E-3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1.7090701112753442E-2</v>
      </c>
      <c r="AU96" s="9">
        <f t="shared" si="89"/>
        <v>28.47</v>
      </c>
      <c r="AV96" s="1">
        <f t="shared" si="90"/>
        <v>0.26</v>
      </c>
      <c r="AW96" s="1">
        <f t="shared" si="91"/>
        <v>0.18600000000000003</v>
      </c>
      <c r="AX96" s="1">
        <f t="shared" si="92"/>
        <v>157.65525132747749</v>
      </c>
      <c r="AZ96" s="1">
        <f t="shared" si="93"/>
        <v>3.2992532313466751E-2</v>
      </c>
      <c r="BA96" s="1">
        <f t="shared" si="94"/>
        <v>27.964763300051203</v>
      </c>
    </row>
    <row r="97" spans="3:54" x14ac:dyDescent="0.15">
      <c r="C97" s="7">
        <v>7</v>
      </c>
      <c r="D97" s="8">
        <v>22.9746004112903</v>
      </c>
      <c r="E97" s="10">
        <f t="shared" si="95"/>
        <v>22.411666546999999</v>
      </c>
      <c r="F97" s="7" t="s">
        <v>73</v>
      </c>
      <c r="G97" s="1">
        <v>8</v>
      </c>
      <c r="H97" s="9">
        <f t="shared" si="76"/>
        <v>22.9746004112903</v>
      </c>
      <c r="I97" s="9">
        <f t="shared" si="77"/>
        <v>296.12460041129026</v>
      </c>
      <c r="J97" s="9">
        <f t="shared" si="78"/>
        <v>0.27687783843196828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0.86310042769328921</v>
      </c>
      <c r="P97" s="9">
        <f t="shared" si="81"/>
        <v>0.23897338076942526</v>
      </c>
      <c r="Q97" s="13">
        <f t="shared" si="82"/>
        <v>6.2133079000050571E-2</v>
      </c>
      <c r="R97" s="9">
        <f t="shared" si="83"/>
        <v>7.4022000000000004E-2</v>
      </c>
      <c r="S97" s="14">
        <f t="shared" si="84"/>
        <v>0.83938665531937218</v>
      </c>
      <c r="T97" s="2">
        <v>0.01</v>
      </c>
      <c r="U97" s="15">
        <f t="shared" si="85"/>
        <v>8.3938665531937216E-3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1.834386655319372E-2</v>
      </c>
      <c r="AU97" s="9">
        <f t="shared" si="89"/>
        <v>28.47</v>
      </c>
      <c r="AV97" s="1">
        <f t="shared" si="90"/>
        <v>0.26</v>
      </c>
      <c r="AW97" s="1">
        <f t="shared" si="91"/>
        <v>0.18600000000000003</v>
      </c>
      <c r="AX97" s="1">
        <f t="shared" si="92"/>
        <v>169.21522836786303</v>
      </c>
      <c r="AZ97" s="1">
        <f t="shared" si="93"/>
        <v>3.2992532313466751E-2</v>
      </c>
      <c r="BA97" s="1">
        <f t="shared" si="94"/>
        <v>30.015262848695574</v>
      </c>
    </row>
    <row r="98" spans="3:54" x14ac:dyDescent="0.15">
      <c r="C98" s="7">
        <v>8</v>
      </c>
      <c r="D98" s="8">
        <v>23.0892126048387</v>
      </c>
      <c r="E98" s="10">
        <f t="shared" si="95"/>
        <v>22.9746004112903</v>
      </c>
      <c r="F98" s="7" t="s">
        <v>73</v>
      </c>
      <c r="G98" s="1">
        <v>9</v>
      </c>
      <c r="H98" s="9">
        <f t="shared" si="76"/>
        <v>23.0892126048387</v>
      </c>
      <c r="I98" s="9">
        <f t="shared" si="77"/>
        <v>296.23921260483866</v>
      </c>
      <c r="J98" s="9">
        <f t="shared" si="78"/>
        <v>0.28042256763952123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0.90882704692386396</v>
      </c>
      <c r="P98" s="9">
        <f t="shared" si="81"/>
        <v>0.25485561403863355</v>
      </c>
      <c r="Q98" s="13">
        <f t="shared" si="82"/>
        <v>6.6262459650044722E-2</v>
      </c>
      <c r="R98" s="9">
        <f t="shared" si="83"/>
        <v>7.4022000000000004E-2</v>
      </c>
      <c r="S98" s="14">
        <f t="shared" si="84"/>
        <v>0.89517251155122424</v>
      </c>
      <c r="T98" s="2">
        <v>0.01</v>
      </c>
      <c r="U98" s="15">
        <f t="shared" si="85"/>
        <v>8.9517251155122428E-3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1.4441725115512245E-2</v>
      </c>
      <c r="AU98" s="9">
        <f t="shared" si="89"/>
        <v>28.47</v>
      </c>
      <c r="AV98" s="1">
        <f t="shared" si="90"/>
        <v>0.26</v>
      </c>
      <c r="AW98" s="1">
        <f t="shared" si="91"/>
        <v>0.18600000000000003</v>
      </c>
      <c r="AX98" s="1">
        <f t="shared" si="92"/>
        <v>133.21945001948578</v>
      </c>
      <c r="AZ98" s="1">
        <f t="shared" si="93"/>
        <v>3.2992532313466751E-2</v>
      </c>
      <c r="BA98" s="1">
        <f t="shared" si="94"/>
        <v>23.630360266398675</v>
      </c>
    </row>
    <row r="99" spans="3:54" x14ac:dyDescent="0.15">
      <c r="C99" s="7">
        <v>9</v>
      </c>
      <c r="D99" s="8">
        <v>17.475288408333299</v>
      </c>
      <c r="E99" s="10">
        <f t="shared" si="95"/>
        <v>23.0892126048387</v>
      </c>
      <c r="F99" s="7" t="s">
        <v>73</v>
      </c>
      <c r="G99" s="1">
        <v>10</v>
      </c>
      <c r="H99" s="9">
        <f t="shared" si="76"/>
        <v>17.475288408333299</v>
      </c>
      <c r="I99" s="9">
        <f t="shared" si="77"/>
        <v>290.62528840833329</v>
      </c>
      <c r="J99" s="9">
        <f t="shared" si="78"/>
        <v>0.14862050661648712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0.93867143288523036</v>
      </c>
      <c r="P99" s="9">
        <f t="shared" si="81"/>
        <v>0.13950582390182684</v>
      </c>
      <c r="Q99" s="13">
        <f t="shared" si="82"/>
        <v>3.6271514214474977E-2</v>
      </c>
      <c r="R99" s="9">
        <f t="shared" si="83"/>
        <v>7.4022000000000004E-2</v>
      </c>
      <c r="S99" s="14">
        <f t="shared" si="84"/>
        <v>0.49000991886837664</v>
      </c>
      <c r="T99" s="2">
        <v>0.01</v>
      </c>
      <c r="U99" s="15">
        <f t="shared" si="85"/>
        <v>4.9000991886837663E-3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1.0390099188683766E-2</v>
      </c>
      <c r="AU99" s="9">
        <f t="shared" si="89"/>
        <v>28.47</v>
      </c>
      <c r="AV99" s="1">
        <f t="shared" si="90"/>
        <v>0.26</v>
      </c>
      <c r="AW99" s="1">
        <f t="shared" si="91"/>
        <v>0.18600000000000003</v>
      </c>
      <c r="AX99" s="1">
        <f t="shared" si="92"/>
        <v>95.84473381767873</v>
      </c>
      <c r="AZ99" s="1">
        <f t="shared" si="93"/>
        <v>3.2992532313466751E-2</v>
      </c>
      <c r="BA99" s="1">
        <f t="shared" si="94"/>
        <v>17.000862782555835</v>
      </c>
    </row>
    <row r="100" spans="3:54" x14ac:dyDescent="0.15">
      <c r="C100" s="7">
        <v>10</v>
      </c>
      <c r="D100" s="8">
        <v>12.513042227</v>
      </c>
      <c r="E100" s="10">
        <f t="shared" si="95"/>
        <v>17.475288408333299</v>
      </c>
      <c r="F100" s="7" t="s">
        <v>73</v>
      </c>
      <c r="G100" s="1">
        <v>11</v>
      </c>
      <c r="H100" s="9">
        <f t="shared" si="76"/>
        <v>12.513042227</v>
      </c>
      <c r="I100" s="9">
        <f t="shared" si="77"/>
        <v>285.66304222700001</v>
      </c>
      <c r="J100" s="9">
        <f t="shared" si="78"/>
        <v>8.3047942494754723E-2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0.75920732853423334</v>
      </c>
      <c r="O100" s="9">
        <f t="shared" si="96"/>
        <v>0.32465828044917022</v>
      </c>
      <c r="P100" s="9">
        <f t="shared" si="81"/>
        <v>2.6962202205188641E-2</v>
      </c>
      <c r="Q100" s="13">
        <f t="shared" si="82"/>
        <v>7.0101725733490473E-3</v>
      </c>
      <c r="R100" s="9">
        <f t="shared" si="83"/>
        <v>7.4022000000000004E-2</v>
      </c>
      <c r="S100" s="14">
        <f t="shared" si="84"/>
        <v>9.4703906586542472E-2</v>
      </c>
      <c r="T100" s="2">
        <v>0.01</v>
      </c>
      <c r="U100" s="15">
        <f t="shared" si="85"/>
        <v>9.4703906586542477E-4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6.4370390658654245E-3</v>
      </c>
      <c r="AU100" s="9">
        <f t="shared" si="89"/>
        <v>28.47</v>
      </c>
      <c r="AV100" s="1">
        <f t="shared" si="90"/>
        <v>0.26</v>
      </c>
      <c r="AW100" s="1">
        <f t="shared" si="91"/>
        <v>0.18600000000000003</v>
      </c>
      <c r="AX100" s="1">
        <f t="shared" si="92"/>
        <v>59.379249864507585</v>
      </c>
      <c r="AZ100" s="1">
        <f t="shared" si="93"/>
        <v>3.2992532313466751E-2</v>
      </c>
      <c r="BA100" s="1">
        <f t="shared" si="94"/>
        <v>10.532644193033242</v>
      </c>
    </row>
    <row r="101" spans="3:54" x14ac:dyDescent="0.15">
      <c r="C101" s="7">
        <v>11</v>
      </c>
      <c r="D101" s="8">
        <v>4.3819386456666702</v>
      </c>
      <c r="E101" s="10">
        <f t="shared" si="95"/>
        <v>12.513042227</v>
      </c>
      <c r="F101" s="7" t="s">
        <v>75</v>
      </c>
      <c r="G101" s="1">
        <v>12</v>
      </c>
      <c r="H101" s="9">
        <f t="shared" si="76"/>
        <v>4.3819386456666702</v>
      </c>
      <c r="I101" s="9">
        <f t="shared" si="77"/>
        <v>277.53193864566663</v>
      </c>
      <c r="J101" s="9">
        <f t="shared" si="78"/>
        <v>3.059396369363554E-2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0.58239607824398154</v>
      </c>
      <c r="P101" s="9">
        <f t="shared" si="81"/>
        <v>1.7817804473112094E-2</v>
      </c>
      <c r="Q101" s="13">
        <f t="shared" si="82"/>
        <v>4.6326291630091445E-3</v>
      </c>
      <c r="R101" s="9">
        <f t="shared" si="83"/>
        <v>7.4022000000000004E-2</v>
      </c>
      <c r="S101" s="14">
        <f t="shared" si="84"/>
        <v>6.2584490597513504E-2</v>
      </c>
      <c r="T101" s="2">
        <v>0.01</v>
      </c>
      <c r="U101" s="15">
        <f t="shared" si="85"/>
        <v>6.2584490597513505E-4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6.1158449059751348E-3</v>
      </c>
      <c r="AU101" s="9">
        <f t="shared" si="89"/>
        <v>28.47</v>
      </c>
      <c r="AV101" s="1">
        <f t="shared" si="90"/>
        <v>0.26</v>
      </c>
      <c r="AW101" s="1">
        <f t="shared" si="91"/>
        <v>0.18600000000000003</v>
      </c>
      <c r="AX101" s="1">
        <f t="shared" si="92"/>
        <v>56.416355266541999</v>
      </c>
      <c r="AY101" s="1">
        <f>SUM(AX90:AX101)</f>
        <v>1128.8382803590239</v>
      </c>
      <c r="AZ101" s="1">
        <f t="shared" si="93"/>
        <v>3.2992532313466751E-2</v>
      </c>
      <c r="BA101" s="1">
        <f t="shared" si="94"/>
        <v>10.007088301824771</v>
      </c>
      <c r="BB101" s="1">
        <f>SUM(BA90:BA101)</f>
        <v>200.23243785711469</v>
      </c>
    </row>
    <row r="102" spans="3:54" x14ac:dyDescent="0.15">
      <c r="C102" s="7">
        <v>12</v>
      </c>
      <c r="D102" s="8">
        <v>-1.2765342709677401</v>
      </c>
      <c r="E102" s="10">
        <f t="shared" si="95"/>
        <v>4.3819386456666702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Z117"/>
  <sheetViews>
    <sheetView workbookViewId="0">
      <pane xSplit="4" topLeftCell="E1" activePane="topRight" state="frozen"/>
      <selection activeCell="L19" sqref="L19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4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15">
      <c r="A2" s="28" t="s">
        <v>52</v>
      </c>
      <c r="B2" s="3" t="s">
        <v>10</v>
      </c>
      <c r="C2" s="2"/>
      <c r="D2" s="2"/>
      <c r="E2" s="34">
        <v>573.45799999999997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15">
      <c r="A5" s="28" t="s">
        <v>4</v>
      </c>
      <c r="B5" s="3" t="s">
        <v>15</v>
      </c>
      <c r="C5" s="2"/>
      <c r="D5" s="2"/>
      <c r="E5" s="34">
        <v>2884.1532631370101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0.19</v>
      </c>
      <c r="I6" s="2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15">
      <c r="A7" s="28" t="s">
        <v>5</v>
      </c>
      <c r="B7" s="22"/>
      <c r="C7" s="2"/>
      <c r="D7" s="2"/>
      <c r="E7" s="5">
        <v>948.96133326606298</v>
      </c>
      <c r="F7" s="2">
        <v>122.786</v>
      </c>
      <c r="G7" s="2"/>
      <c r="H7" s="2">
        <v>0.28999999999999998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15">
      <c r="A8" s="28" t="s">
        <v>6</v>
      </c>
      <c r="B8" s="22"/>
      <c r="C8" s="2"/>
      <c r="D8" s="2"/>
      <c r="E8" s="5">
        <v>12.236000000000001</v>
      </c>
      <c r="F8" s="2">
        <v>625.46400000000006</v>
      </c>
      <c r="G8" s="2"/>
      <c r="H8" s="2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15">
      <c r="A9" s="28" t="s">
        <v>7</v>
      </c>
      <c r="B9" s="22"/>
      <c r="C9" s="2"/>
      <c r="D9" s="2"/>
      <c r="E9" s="5">
        <v>43.643999999999998</v>
      </c>
      <c r="F9" s="2">
        <v>341.64</v>
      </c>
      <c r="G9" s="2"/>
      <c r="H9" s="2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15">
      <c r="A10" s="28" t="s">
        <v>8</v>
      </c>
      <c r="B10" s="22"/>
      <c r="C10" s="2"/>
      <c r="D10" s="2"/>
      <c r="E10" s="5">
        <v>18.050080657361899</v>
      </c>
      <c r="F10" s="2">
        <v>341.64</v>
      </c>
      <c r="G10" s="2"/>
      <c r="H10" s="2">
        <v>0.33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15">
      <c r="A11" s="28" t="s">
        <v>9</v>
      </c>
      <c r="B11" s="22"/>
      <c r="C11" s="2"/>
      <c r="D11" s="2"/>
      <c r="E11" s="5">
        <v>2.4660000000000002</v>
      </c>
      <c r="F11" s="2">
        <v>910.85749999999996</v>
      </c>
      <c r="G11" s="2"/>
      <c r="H11" s="2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4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AV38+AV53+BB69+AY85+AY101+BB101+AY116+AG69</f>
        <v>26669249.383347761</v>
      </c>
      <c r="J14" s="6" t="s">
        <v>21</v>
      </c>
      <c r="K14" s="6">
        <f>I14/(10000*1000)</f>
        <v>2.666924938334776</v>
      </c>
      <c r="L14" s="6" t="s">
        <v>22</v>
      </c>
    </row>
    <row r="15" spans="1:44" x14ac:dyDescent="0.15">
      <c r="A15" s="1" t="s">
        <v>23</v>
      </c>
      <c r="B15" s="1" t="s">
        <v>18</v>
      </c>
      <c r="G15" s="37"/>
      <c r="H15" s="6" t="s">
        <v>24</v>
      </c>
      <c r="I15" s="6">
        <v>27292856.903692201</v>
      </c>
      <c r="J15" s="6" t="s">
        <v>21</v>
      </c>
      <c r="K15" s="6">
        <f>I15/(10000*1000)</f>
        <v>2.72928569036922</v>
      </c>
      <c r="L15" s="6" t="s">
        <v>22</v>
      </c>
    </row>
    <row r="16" spans="1:44" x14ac:dyDescent="0.15">
      <c r="A16" s="1" t="s">
        <v>25</v>
      </c>
      <c r="B16" s="1" t="s">
        <v>26</v>
      </c>
      <c r="C16" s="1">
        <v>19347</v>
      </c>
      <c r="K16" s="1">
        <v>2.6885292175620532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8">
        <v>-8.5281402167741902</v>
      </c>
      <c r="E27" s="7"/>
      <c r="F27" s="7"/>
      <c r="G27" s="1">
        <v>1</v>
      </c>
      <c r="H27" s="9">
        <f t="shared" ref="H27:H38" si="0">E28</f>
        <v>-8.5281402167741902</v>
      </c>
      <c r="I27" s="9">
        <f t="shared" ref="I27:I38" si="1">H27+273.15</f>
        <v>264.62185978322577</v>
      </c>
      <c r="J27" s="9">
        <f t="shared" ref="J27:J38" si="2">EXP(($C$16*(I27-$C$14))/($C$17*I27*$C$14))</f>
        <v>5.5244746744709467E-3</v>
      </c>
      <c r="K27" s="9">
        <f t="shared" ref="K27:K38" si="3">$B$27/12</f>
        <v>99.511166666666668</v>
      </c>
      <c r="L27" s="9">
        <f t="shared" ref="L27:L38" si="4">K27*$B$28/100</f>
        <v>0.99511166666666673</v>
      </c>
      <c r="M27" s="1" t="s">
        <v>73</v>
      </c>
      <c r="O27" s="9">
        <f>L27</f>
        <v>0.99511166666666673</v>
      </c>
      <c r="P27" s="9">
        <f t="shared" ref="P27:P38" si="5">O27*J27</f>
        <v>5.4974692007705751E-3</v>
      </c>
      <c r="Q27" s="13">
        <f t="shared" ref="Q27:Q38" si="6">P27*$B$29</f>
        <v>7.513207907719787E-4</v>
      </c>
      <c r="R27" s="9">
        <f t="shared" ref="R27:R38" si="7">L27*$B$29</f>
        <v>0.13599859444444448</v>
      </c>
      <c r="S27" s="14">
        <f t="shared" ref="S27:S38" si="8">Q27/R27</f>
        <v>5.5244746744709467E-3</v>
      </c>
      <c r="T27" s="2">
        <v>0.01</v>
      </c>
      <c r="U27" s="15">
        <f t="shared" ref="U27:U38" si="9">S27*T27</f>
        <v>5.5244746744709465E-5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2.195524474674471E-2</v>
      </c>
      <c r="AR27" s="9">
        <f t="shared" ref="AR27:AR38" si="15">$B$27/12</f>
        <v>99.511166666666668</v>
      </c>
      <c r="AS27" s="1">
        <f t="shared" ref="AS27:AS38" si="16">$B$29</f>
        <v>0.13666666666666669</v>
      </c>
      <c r="AT27" s="1">
        <f>$E$2/12</f>
        <v>47.788166666666662</v>
      </c>
      <c r="AU27" s="1">
        <f t="shared" ref="AU27:AU38" si="17">AT27*10000*AS27*0.67*AR27*AQ27</f>
        <v>95602.197511626597</v>
      </c>
    </row>
    <row r="28" spans="1:47" x14ac:dyDescent="0.15">
      <c r="A28" s="1" t="s">
        <v>74</v>
      </c>
      <c r="B28" s="1">
        <v>1</v>
      </c>
      <c r="C28" s="7">
        <v>1</v>
      </c>
      <c r="D28" s="8">
        <v>-9.06485247596774</v>
      </c>
      <c r="E28" s="10">
        <f t="shared" ref="E28:E39" si="18">D27</f>
        <v>-8.5281402167741902</v>
      </c>
      <c r="F28" s="7" t="s">
        <v>73</v>
      </c>
      <c r="G28" s="1">
        <v>2</v>
      </c>
      <c r="H28" s="9">
        <f t="shared" si="0"/>
        <v>-9.06485247596774</v>
      </c>
      <c r="I28" s="9">
        <f t="shared" si="1"/>
        <v>264.08514752403221</v>
      </c>
      <c r="J28" s="9">
        <f t="shared" si="2"/>
        <v>5.1264212079320049E-3</v>
      </c>
      <c r="K28" s="9">
        <f t="shared" si="3"/>
        <v>99.511166666666668</v>
      </c>
      <c r="L28" s="9">
        <f t="shared" si="4"/>
        <v>0.99511166666666673</v>
      </c>
      <c r="M28" s="1" t="s">
        <v>73</v>
      </c>
      <c r="O28" s="9">
        <f t="shared" ref="O28:O38" si="19">L28+O27-P27-N28</f>
        <v>1.9847258641325629</v>
      </c>
      <c r="P28" s="9">
        <f t="shared" si="5"/>
        <v>1.0174540761820346E-2</v>
      </c>
      <c r="Q28" s="13">
        <f t="shared" si="6"/>
        <v>1.3905205707821142E-3</v>
      </c>
      <c r="R28" s="9">
        <f t="shared" si="7"/>
        <v>0.13599859444444448</v>
      </c>
      <c r="S28" s="14">
        <f t="shared" si="8"/>
        <v>1.0224521631730118E-2</v>
      </c>
      <c r="T28" s="2">
        <v>0.01</v>
      </c>
      <c r="U28" s="15">
        <f t="shared" si="9"/>
        <v>1.0224521631730118E-4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2.2002245216317301E-2</v>
      </c>
      <c r="AR28" s="9">
        <f t="shared" si="15"/>
        <v>99.511166666666668</v>
      </c>
      <c r="AS28" s="1">
        <f t="shared" si="16"/>
        <v>0.13666666666666669</v>
      </c>
      <c r="AT28" s="1">
        <f t="shared" ref="AT28:AT38" si="20">$E$2/12</f>
        <v>47.788166666666662</v>
      </c>
      <c r="AU28" s="1">
        <f t="shared" si="17"/>
        <v>95806.856955283423</v>
      </c>
    </row>
    <row r="29" spans="1:47" x14ac:dyDescent="0.15">
      <c r="A29" s="1" t="s">
        <v>37</v>
      </c>
      <c r="B29" s="1">
        <f>I2</f>
        <v>0.13666666666666669</v>
      </c>
      <c r="C29" s="7">
        <v>2</v>
      </c>
      <c r="D29" s="8">
        <v>-4.5052824958928603</v>
      </c>
      <c r="E29" s="10">
        <f t="shared" si="18"/>
        <v>-9.06485247596774</v>
      </c>
      <c r="F29" s="7" t="s">
        <v>73</v>
      </c>
      <c r="G29" s="1">
        <v>3</v>
      </c>
      <c r="H29" s="9">
        <f t="shared" si="0"/>
        <v>-4.5052824958928603</v>
      </c>
      <c r="I29" s="9">
        <f t="shared" si="1"/>
        <v>268.64471750410712</v>
      </c>
      <c r="J29" s="9">
        <f t="shared" si="2"/>
        <v>9.5848294627529067E-3</v>
      </c>
      <c r="K29" s="9">
        <f t="shared" si="3"/>
        <v>99.511166666666668</v>
      </c>
      <c r="L29" s="9">
        <f t="shared" si="4"/>
        <v>0.99511166666666673</v>
      </c>
      <c r="M29" s="1" t="s">
        <v>73</v>
      </c>
      <c r="O29" s="9">
        <f t="shared" si="19"/>
        <v>2.9696629900374094</v>
      </c>
      <c r="P29" s="9">
        <f t="shared" si="5"/>
        <v>2.8463713321357453E-2</v>
      </c>
      <c r="Q29" s="13">
        <f t="shared" si="6"/>
        <v>3.8900408205855192E-3</v>
      </c>
      <c r="R29" s="9">
        <f t="shared" si="7"/>
        <v>0.13599859444444448</v>
      </c>
      <c r="S29" s="14">
        <f t="shared" si="8"/>
        <v>2.8603536944454257E-2</v>
      </c>
      <c r="T29" s="2">
        <v>0.01</v>
      </c>
      <c r="U29" s="15">
        <f t="shared" si="9"/>
        <v>2.8603536944454258E-4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2.2186035369444541E-2</v>
      </c>
      <c r="AR29" s="9">
        <f t="shared" si="15"/>
        <v>99.511166666666668</v>
      </c>
      <c r="AS29" s="1">
        <f t="shared" si="16"/>
        <v>0.13666666666666669</v>
      </c>
      <c r="AT29" s="1">
        <f t="shared" si="20"/>
        <v>47.788166666666662</v>
      </c>
      <c r="AU29" s="1">
        <f t="shared" si="17"/>
        <v>96607.155140188319</v>
      </c>
    </row>
    <row r="30" spans="1:47" x14ac:dyDescent="0.15">
      <c r="C30" s="7">
        <v>3</v>
      </c>
      <c r="D30" s="8">
        <v>5.2560522109354801</v>
      </c>
      <c r="E30" s="10">
        <f t="shared" si="18"/>
        <v>-4.5052824958928603</v>
      </c>
      <c r="F30" s="7" t="s">
        <v>73</v>
      </c>
      <c r="G30" s="1">
        <v>4</v>
      </c>
      <c r="H30" s="9">
        <f t="shared" si="0"/>
        <v>5.2560522109354801</v>
      </c>
      <c r="I30" s="9">
        <f t="shared" si="1"/>
        <v>278.40605221093546</v>
      </c>
      <c r="J30" s="9">
        <f t="shared" si="2"/>
        <v>3.4156558664560556E-2</v>
      </c>
      <c r="K30" s="9">
        <f t="shared" si="3"/>
        <v>99.511166666666668</v>
      </c>
      <c r="L30" s="9">
        <f t="shared" si="4"/>
        <v>0.99511166666666673</v>
      </c>
      <c r="M30" s="1" t="s">
        <v>73</v>
      </c>
      <c r="O30" s="9">
        <f t="shared" si="19"/>
        <v>3.9363109433827188</v>
      </c>
      <c r="P30" s="9">
        <f t="shared" si="5"/>
        <v>0.13445083565960353</v>
      </c>
      <c r="Q30" s="13">
        <f t="shared" si="6"/>
        <v>1.837494754014582E-2</v>
      </c>
      <c r="R30" s="9">
        <f t="shared" si="7"/>
        <v>0.13599859444444448</v>
      </c>
      <c r="S30" s="14">
        <f t="shared" si="8"/>
        <v>0.13511130475434435</v>
      </c>
      <c r="T30" s="2">
        <v>0.01</v>
      </c>
      <c r="U30" s="15">
        <f t="shared" si="9"/>
        <v>1.3511130475434435E-3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2.3251113047543442E-2</v>
      </c>
      <c r="AR30" s="9">
        <f t="shared" si="15"/>
        <v>99.511166666666668</v>
      </c>
      <c r="AS30" s="1">
        <f t="shared" si="16"/>
        <v>0.13666666666666669</v>
      </c>
      <c r="AT30" s="1">
        <f t="shared" si="20"/>
        <v>47.788166666666662</v>
      </c>
      <c r="AU30" s="1">
        <f t="shared" si="17"/>
        <v>101244.94295450694</v>
      </c>
    </row>
    <row r="31" spans="1:47" x14ac:dyDescent="0.15">
      <c r="C31" s="7">
        <v>4</v>
      </c>
      <c r="D31" s="8">
        <v>9.0777656902333295</v>
      </c>
      <c r="E31" s="10">
        <f t="shared" si="18"/>
        <v>5.2560522109354801</v>
      </c>
      <c r="F31" s="7" t="s">
        <v>73</v>
      </c>
      <c r="G31" s="1">
        <v>5</v>
      </c>
      <c r="H31" s="9">
        <f t="shared" si="0"/>
        <v>9.0777656902333295</v>
      </c>
      <c r="I31" s="9">
        <f t="shared" si="1"/>
        <v>282.2277656902333</v>
      </c>
      <c r="J31" s="9">
        <f t="shared" si="2"/>
        <v>5.4846421348400148E-2</v>
      </c>
      <c r="K31" s="9">
        <f t="shared" si="3"/>
        <v>99.511166666666668</v>
      </c>
      <c r="L31" s="9">
        <f t="shared" si="4"/>
        <v>0.99511166666666673</v>
      </c>
      <c r="M31" s="1" t="s">
        <v>75</v>
      </c>
      <c r="N31" s="9">
        <f>(O30-P30)*C22/100</f>
        <v>3.6117671023369597</v>
      </c>
      <c r="O31" s="9">
        <f t="shared" si="19"/>
        <v>1.185204672052822</v>
      </c>
      <c r="P31" s="9">
        <f t="shared" si="5"/>
        <v>6.5004234827501492E-2</v>
      </c>
      <c r="Q31" s="13">
        <f t="shared" si="6"/>
        <v>8.8839120930918718E-3</v>
      </c>
      <c r="R31" s="9">
        <f t="shared" si="7"/>
        <v>0.13599859444444448</v>
      </c>
      <c r="S31" s="14">
        <f t="shared" si="8"/>
        <v>6.5323558154278982E-2</v>
      </c>
      <c r="T31" s="2">
        <v>0.01</v>
      </c>
      <c r="U31" s="15">
        <f t="shared" si="9"/>
        <v>6.5323558154278978E-4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2.2553235581542787E-2</v>
      </c>
      <c r="AR31" s="9">
        <f t="shared" si="15"/>
        <v>99.511166666666668</v>
      </c>
      <c r="AS31" s="1">
        <f t="shared" si="16"/>
        <v>0.13666666666666669</v>
      </c>
      <c r="AT31" s="1">
        <f t="shared" si="20"/>
        <v>47.788166666666662</v>
      </c>
      <c r="AU31" s="1">
        <f t="shared" si="17"/>
        <v>98206.096423160474</v>
      </c>
    </row>
    <row r="32" spans="1:47" x14ac:dyDescent="0.15">
      <c r="C32" s="7">
        <v>5</v>
      </c>
      <c r="D32" s="8">
        <v>14.1920026037097</v>
      </c>
      <c r="E32" s="10">
        <f t="shared" si="18"/>
        <v>9.0777656902333295</v>
      </c>
      <c r="F32" s="7" t="s">
        <v>75</v>
      </c>
      <c r="G32" s="1">
        <v>6</v>
      </c>
      <c r="H32" s="9">
        <f t="shared" si="0"/>
        <v>14.1920026037097</v>
      </c>
      <c r="I32" s="9">
        <f t="shared" si="1"/>
        <v>287.34200260370966</v>
      </c>
      <c r="J32" s="9">
        <f t="shared" si="2"/>
        <v>0.10134985929502688</v>
      </c>
      <c r="K32" s="9">
        <f t="shared" si="3"/>
        <v>99.511166666666668</v>
      </c>
      <c r="L32" s="9">
        <f t="shared" si="4"/>
        <v>0.99511166666666673</v>
      </c>
      <c r="M32" s="1" t="s">
        <v>73</v>
      </c>
      <c r="O32" s="9">
        <f t="shared" si="19"/>
        <v>2.1153121038919873</v>
      </c>
      <c r="P32" s="9">
        <f t="shared" si="5"/>
        <v>0.21438658409452019</v>
      </c>
      <c r="Q32" s="13">
        <f t="shared" si="6"/>
        <v>2.9299499826251095E-2</v>
      </c>
      <c r="R32" s="9">
        <f t="shared" si="7"/>
        <v>0.13599859444444448</v>
      </c>
      <c r="S32" s="14">
        <f t="shared" si="8"/>
        <v>0.21543972528495478</v>
      </c>
      <c r="T32" s="2">
        <v>0.01</v>
      </c>
      <c r="U32" s="15">
        <f t="shared" si="9"/>
        <v>2.1543972528495479E-3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3.1604397252849546E-2</v>
      </c>
      <c r="AR32" s="9">
        <f t="shared" si="15"/>
        <v>99.511166666666668</v>
      </c>
      <c r="AS32" s="1">
        <f t="shared" si="16"/>
        <v>0.13666666666666669</v>
      </c>
      <c r="AT32" s="1">
        <f t="shared" si="20"/>
        <v>47.788166666666662</v>
      </c>
      <c r="AU32" s="1">
        <f t="shared" si="17"/>
        <v>137618.59014807019</v>
      </c>
    </row>
    <row r="33" spans="1:48" x14ac:dyDescent="0.15">
      <c r="C33" s="7">
        <v>6</v>
      </c>
      <c r="D33" s="8">
        <v>17.849592359999999</v>
      </c>
      <c r="E33" s="10">
        <f t="shared" si="18"/>
        <v>14.1920026037097</v>
      </c>
      <c r="F33" s="7" t="s">
        <v>73</v>
      </c>
      <c r="G33" s="1">
        <v>7</v>
      </c>
      <c r="H33" s="9">
        <f t="shared" si="0"/>
        <v>17.849592359999999</v>
      </c>
      <c r="I33" s="9">
        <f t="shared" si="1"/>
        <v>290.99959235999995</v>
      </c>
      <c r="J33" s="9">
        <f t="shared" si="2"/>
        <v>0.15516512650500441</v>
      </c>
      <c r="K33" s="9">
        <f t="shared" si="3"/>
        <v>99.511166666666668</v>
      </c>
      <c r="L33" s="9">
        <f t="shared" si="4"/>
        <v>0.99511166666666673</v>
      </c>
      <c r="M33" s="1" t="s">
        <v>73</v>
      </c>
      <c r="O33" s="9">
        <f t="shared" si="19"/>
        <v>2.8960371864641341</v>
      </c>
      <c r="P33" s="9">
        <f t="shared" si="5"/>
        <v>0.44936397640090442</v>
      </c>
      <c r="Q33" s="13">
        <f t="shared" si="6"/>
        <v>6.1413076774790278E-2</v>
      </c>
      <c r="R33" s="9">
        <f t="shared" si="7"/>
        <v>0.13599859444444448</v>
      </c>
      <c r="S33" s="14">
        <f t="shared" si="8"/>
        <v>0.45157140796684897</v>
      </c>
      <c r="T33" s="2">
        <v>0.01</v>
      </c>
      <c r="U33" s="15">
        <f t="shared" si="9"/>
        <v>4.5157140796684902E-3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3.3965714079668488E-2</v>
      </c>
      <c r="AR33" s="9">
        <f t="shared" si="15"/>
        <v>99.511166666666668</v>
      </c>
      <c r="AS33" s="1">
        <f t="shared" si="16"/>
        <v>0.13666666666666669</v>
      </c>
      <c r="AT33" s="1">
        <f t="shared" si="20"/>
        <v>47.788166666666662</v>
      </c>
      <c r="AU33" s="1">
        <f t="shared" si="17"/>
        <v>147900.73823018363</v>
      </c>
    </row>
    <row r="34" spans="1:48" x14ac:dyDescent="0.15">
      <c r="C34" s="7">
        <v>7</v>
      </c>
      <c r="D34" s="8">
        <v>19.252781711612901</v>
      </c>
      <c r="E34" s="10">
        <f t="shared" si="18"/>
        <v>17.849592359999999</v>
      </c>
      <c r="F34" s="7" t="s">
        <v>73</v>
      </c>
      <c r="G34" s="1">
        <v>8</v>
      </c>
      <c r="H34" s="9">
        <f t="shared" si="0"/>
        <v>19.252781711612901</v>
      </c>
      <c r="I34" s="9">
        <f t="shared" si="1"/>
        <v>292.40278171161287</v>
      </c>
      <c r="J34" s="9">
        <f t="shared" si="2"/>
        <v>0.18219136194476157</v>
      </c>
      <c r="K34" s="9">
        <f t="shared" si="3"/>
        <v>99.511166666666668</v>
      </c>
      <c r="L34" s="9">
        <f t="shared" si="4"/>
        <v>0.99511166666666673</v>
      </c>
      <c r="M34" s="1" t="s">
        <v>73</v>
      </c>
      <c r="O34" s="9">
        <f t="shared" si="19"/>
        <v>3.4417848767298964</v>
      </c>
      <c r="P34" s="9">
        <f t="shared" si="5"/>
        <v>0.62706347421230313</v>
      </c>
      <c r="Q34" s="13">
        <f t="shared" si="6"/>
        <v>8.5698674809014774E-2</v>
      </c>
      <c r="R34" s="9">
        <f t="shared" si="7"/>
        <v>0.13599859444444448</v>
      </c>
      <c r="S34" s="14">
        <f t="shared" si="8"/>
        <v>0.63014382728802942</v>
      </c>
      <c r="T34" s="2">
        <v>0.01</v>
      </c>
      <c r="U34" s="15">
        <f t="shared" si="9"/>
        <v>6.3014382728802942E-3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3.5751438272880291E-2</v>
      </c>
      <c r="AR34" s="9">
        <f t="shared" si="15"/>
        <v>99.511166666666668</v>
      </c>
      <c r="AS34" s="1">
        <f t="shared" si="16"/>
        <v>0.13666666666666669</v>
      </c>
      <c r="AT34" s="1">
        <f t="shared" si="20"/>
        <v>47.788166666666662</v>
      </c>
      <c r="AU34" s="1">
        <f t="shared" si="17"/>
        <v>155676.5184134602</v>
      </c>
    </row>
    <row r="35" spans="1:48" x14ac:dyDescent="0.15">
      <c r="C35" s="7">
        <v>8</v>
      </c>
      <c r="D35" s="8">
        <v>19.381023180645201</v>
      </c>
      <c r="E35" s="10">
        <f t="shared" si="18"/>
        <v>19.252781711612901</v>
      </c>
      <c r="F35" s="7" t="s">
        <v>73</v>
      </c>
      <c r="G35" s="1">
        <v>9</v>
      </c>
      <c r="H35" s="9">
        <f t="shared" si="0"/>
        <v>19.381023180645201</v>
      </c>
      <c r="I35" s="9">
        <f t="shared" si="1"/>
        <v>292.53102318064521</v>
      </c>
      <c r="J35" s="9">
        <f t="shared" si="2"/>
        <v>0.18487048310286422</v>
      </c>
      <c r="K35" s="9">
        <f t="shared" si="3"/>
        <v>99.511166666666668</v>
      </c>
      <c r="L35" s="9">
        <f t="shared" si="4"/>
        <v>0.99511166666666673</v>
      </c>
      <c r="M35" s="1" t="s">
        <v>73</v>
      </c>
      <c r="O35" s="9">
        <f t="shared" si="19"/>
        <v>3.8098330691842603</v>
      </c>
      <c r="P35" s="9">
        <f t="shared" si="5"/>
        <v>0.70432568004136209</v>
      </c>
      <c r="Q35" s="13">
        <f t="shared" si="6"/>
        <v>9.6257842938986163E-2</v>
      </c>
      <c r="R35" s="9">
        <f t="shared" si="7"/>
        <v>0.13599859444444448</v>
      </c>
      <c r="S35" s="14">
        <f t="shared" si="8"/>
        <v>0.70778557184506463</v>
      </c>
      <c r="T35" s="2">
        <v>0.01</v>
      </c>
      <c r="U35" s="15">
        <f t="shared" si="9"/>
        <v>7.0778557184506463E-3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2.8977855718450646E-2</v>
      </c>
      <c r="AR35" s="9">
        <f t="shared" si="15"/>
        <v>99.511166666666668</v>
      </c>
      <c r="AS35" s="1">
        <f t="shared" si="16"/>
        <v>0.13666666666666669</v>
      </c>
      <c r="AT35" s="1">
        <f t="shared" si="20"/>
        <v>47.788166666666662</v>
      </c>
      <c r="AU35" s="1">
        <f t="shared" si="17"/>
        <v>126181.54421938269</v>
      </c>
    </row>
    <row r="36" spans="1:48" x14ac:dyDescent="0.15">
      <c r="C36" s="7">
        <v>9</v>
      </c>
      <c r="D36" s="8">
        <v>13.352480820466701</v>
      </c>
      <c r="E36" s="10">
        <f t="shared" si="18"/>
        <v>19.381023180645201</v>
      </c>
      <c r="F36" s="7" t="s">
        <v>73</v>
      </c>
      <c r="G36" s="1">
        <v>10</v>
      </c>
      <c r="H36" s="9">
        <f t="shared" si="0"/>
        <v>13.352480820466701</v>
      </c>
      <c r="I36" s="9">
        <f t="shared" si="1"/>
        <v>286.5024808204667</v>
      </c>
      <c r="J36" s="9">
        <f t="shared" si="2"/>
        <v>9.1769969888133643E-2</v>
      </c>
      <c r="K36" s="9">
        <f t="shared" si="3"/>
        <v>99.511166666666668</v>
      </c>
      <c r="L36" s="9">
        <f t="shared" si="4"/>
        <v>0.99511166666666673</v>
      </c>
      <c r="M36" s="1" t="s">
        <v>73</v>
      </c>
      <c r="O36" s="9">
        <f t="shared" si="19"/>
        <v>4.100619055809565</v>
      </c>
      <c r="P36" s="9">
        <f t="shared" si="5"/>
        <v>0.37631368727435077</v>
      </c>
      <c r="Q36" s="13">
        <f t="shared" si="6"/>
        <v>5.1429537260827947E-2</v>
      </c>
      <c r="R36" s="9">
        <f t="shared" si="7"/>
        <v>0.13599859444444448</v>
      </c>
      <c r="S36" s="14">
        <f t="shared" si="8"/>
        <v>0.37816227050667756</v>
      </c>
      <c r="T36" s="2">
        <v>0.01</v>
      </c>
      <c r="U36" s="15">
        <f t="shared" si="9"/>
        <v>3.7816227050667755E-3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2.5681622705066773E-2</v>
      </c>
      <c r="AR36" s="9">
        <f t="shared" si="15"/>
        <v>99.511166666666668</v>
      </c>
      <c r="AS36" s="1">
        <f t="shared" si="16"/>
        <v>0.13666666666666669</v>
      </c>
      <c r="AT36" s="1">
        <f t="shared" si="20"/>
        <v>47.788166666666662</v>
      </c>
      <c r="AU36" s="1">
        <f t="shared" si="17"/>
        <v>111828.38518039758</v>
      </c>
    </row>
    <row r="37" spans="1:48" x14ac:dyDescent="0.15">
      <c r="C37" s="7">
        <v>10</v>
      </c>
      <c r="D37" s="8">
        <v>7.6555575323225797</v>
      </c>
      <c r="E37" s="10">
        <f t="shared" si="18"/>
        <v>13.352480820466701</v>
      </c>
      <c r="F37" s="7" t="s">
        <v>73</v>
      </c>
      <c r="G37" s="1">
        <v>11</v>
      </c>
      <c r="H37" s="9">
        <f t="shared" si="0"/>
        <v>7.6555575323225797</v>
      </c>
      <c r="I37" s="9">
        <f t="shared" si="1"/>
        <v>280.80555753232255</v>
      </c>
      <c r="J37" s="9">
        <f t="shared" si="2"/>
        <v>4.6053534788795002E-2</v>
      </c>
      <c r="K37" s="9">
        <f t="shared" si="3"/>
        <v>99.511166666666668</v>
      </c>
      <c r="L37" s="9">
        <f t="shared" si="4"/>
        <v>0.99511166666666673</v>
      </c>
      <c r="M37" s="1" t="s">
        <v>75</v>
      </c>
      <c r="N37" s="9">
        <f>(O36-P36)*C22/100</f>
        <v>3.5380901001084535</v>
      </c>
      <c r="O37" s="9">
        <f t="shared" si="19"/>
        <v>1.181326935093427</v>
      </c>
      <c r="P37" s="9">
        <f t="shared" si="5"/>
        <v>5.4404281102265716E-2</v>
      </c>
      <c r="Q37" s="13">
        <f t="shared" si="6"/>
        <v>7.4352517506429822E-3</v>
      </c>
      <c r="R37" s="9">
        <f t="shared" si="7"/>
        <v>0.13599859444444448</v>
      </c>
      <c r="S37" s="14">
        <f t="shared" si="8"/>
        <v>5.4671533783242791E-2</v>
      </c>
      <c r="T37" s="2">
        <v>0.01</v>
      </c>
      <c r="U37" s="15">
        <f t="shared" si="9"/>
        <v>5.4671533783242797E-4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2.2446715337832428E-2</v>
      </c>
      <c r="AR37" s="9">
        <f t="shared" si="15"/>
        <v>99.511166666666668</v>
      </c>
      <c r="AS37" s="1">
        <f t="shared" si="16"/>
        <v>0.13666666666666669</v>
      </c>
      <c r="AT37" s="1">
        <f t="shared" si="20"/>
        <v>47.788166666666662</v>
      </c>
      <c r="AU37" s="1">
        <f t="shared" si="17"/>
        <v>97742.263316508615</v>
      </c>
    </row>
    <row r="38" spans="1:48" x14ac:dyDescent="0.15">
      <c r="C38" s="7">
        <v>11</v>
      </c>
      <c r="D38" s="8">
        <v>-1.78225061</v>
      </c>
      <c r="E38" s="10">
        <f t="shared" si="18"/>
        <v>7.6555575323225797</v>
      </c>
      <c r="F38" s="7" t="s">
        <v>75</v>
      </c>
      <c r="G38" s="1">
        <v>12</v>
      </c>
      <c r="H38" s="9">
        <f t="shared" si="0"/>
        <v>-1.78225061</v>
      </c>
      <c r="I38" s="9">
        <f t="shared" si="1"/>
        <v>271.36774938999997</v>
      </c>
      <c r="J38" s="9">
        <f t="shared" si="2"/>
        <v>1.3789012525290132E-2</v>
      </c>
      <c r="K38" s="9">
        <f t="shared" si="3"/>
        <v>99.511166666666668</v>
      </c>
      <c r="L38" s="9">
        <f t="shared" si="4"/>
        <v>0.99511166666666673</v>
      </c>
      <c r="M38" s="1" t="s">
        <v>73</v>
      </c>
      <c r="O38" s="9">
        <f t="shared" si="19"/>
        <v>2.122034320657828</v>
      </c>
      <c r="P38" s="9">
        <f t="shared" si="5"/>
        <v>2.926075782664633E-2</v>
      </c>
      <c r="Q38" s="13">
        <f t="shared" si="6"/>
        <v>3.9989702363083324E-3</v>
      </c>
      <c r="R38" s="9">
        <f t="shared" si="7"/>
        <v>0.13599859444444448</v>
      </c>
      <c r="S38" s="14">
        <f t="shared" si="8"/>
        <v>2.9404496808545434E-2</v>
      </c>
      <c r="T38" s="2">
        <v>0.01</v>
      </c>
      <c r="U38" s="15">
        <f t="shared" si="9"/>
        <v>2.9404496808545434E-4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2.2194044968085455E-2</v>
      </c>
      <c r="AR38" s="9">
        <f t="shared" si="15"/>
        <v>99.511166666666668</v>
      </c>
      <c r="AS38" s="1">
        <f t="shared" si="16"/>
        <v>0.13666666666666669</v>
      </c>
      <c r="AT38" s="1">
        <f t="shared" si="20"/>
        <v>47.788166666666662</v>
      </c>
      <c r="AU38" s="1">
        <f t="shared" si="17"/>
        <v>96642.032238580534</v>
      </c>
      <c r="AV38" s="1">
        <f>SUM(AU27:AU38)</f>
        <v>1361057.3207313493</v>
      </c>
    </row>
    <row r="39" spans="1:48" x14ac:dyDescent="0.15">
      <c r="C39" s="7">
        <v>12</v>
      </c>
      <c r="D39" s="8">
        <v>-7.3583972819677399</v>
      </c>
      <c r="E39" s="10">
        <f t="shared" si="18"/>
        <v>-1.78225061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-8.5281402167741902</v>
      </c>
      <c r="E42" s="7"/>
      <c r="F42" s="7"/>
      <c r="G42" s="1">
        <v>1</v>
      </c>
      <c r="H42" s="9">
        <f t="shared" ref="H42:H53" si="21">E43</f>
        <v>-8.5281402167741902</v>
      </c>
      <c r="I42" s="9">
        <f t="shared" ref="I42:I53" si="22">H42+273.15</f>
        <v>264.62185978322577</v>
      </c>
      <c r="J42" s="9">
        <f t="shared" ref="J42:J53" si="23">EXP(($C$16*(I42-$C$14))/($C$17*I42*$C$14))</f>
        <v>5.5244746744709467E-3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4.258875073160845E-4</v>
      </c>
      <c r="Q42" s="13">
        <f t="shared" ref="Q42:Q53" si="27">P42*$B$44</f>
        <v>7.8789188853475631E-5</v>
      </c>
      <c r="R42" s="9">
        <f t="shared" ref="R42:R53" si="28">L42*$B$44</f>
        <v>1.4261842708333333E-2</v>
      </c>
      <c r="S42" s="14">
        <f t="shared" ref="S42:S53" si="29">Q42/R42</f>
        <v>5.5244746744709467E-3</v>
      </c>
      <c r="T42" s="2">
        <v>0.01</v>
      </c>
      <c r="U42" s="15">
        <f t="shared" ref="U42:U53" si="30">S42*T42</f>
        <v>5.5244746744709465E-5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1.485524474674471E-2</v>
      </c>
      <c r="AR42" s="9">
        <f t="shared" ref="AR42:AR53" si="34">$B$42/12</f>
        <v>7.7091041666666671</v>
      </c>
      <c r="AS42" s="1">
        <f t="shared" ref="AS42:AS53" si="35">$B$44</f>
        <v>0.185</v>
      </c>
      <c r="AT42" s="1">
        <f t="shared" ref="AT42:AT53" si="36">$E$5/12</f>
        <v>240.34610526141751</v>
      </c>
      <c r="AU42" s="1">
        <f t="shared" ref="AU42:AU53" si="37">AT42*10000*AS42*0.67*AR42*AQ42</f>
        <v>34116.725827029717</v>
      </c>
    </row>
    <row r="43" spans="1:48" x14ac:dyDescent="0.15">
      <c r="A43" s="1" t="s">
        <v>74</v>
      </c>
      <c r="B43" s="1">
        <v>1</v>
      </c>
      <c r="C43" s="7">
        <v>1</v>
      </c>
      <c r="D43" s="8">
        <v>-9.06485247596774</v>
      </c>
      <c r="E43" s="10">
        <f t="shared" ref="E43:E54" si="38">D42</f>
        <v>-8.5281402167741902</v>
      </c>
      <c r="F43" s="7" t="s">
        <v>73</v>
      </c>
      <c r="G43" s="1">
        <v>2</v>
      </c>
      <c r="H43" s="9">
        <f t="shared" si="21"/>
        <v>-9.06485247596774</v>
      </c>
      <c r="I43" s="9">
        <f t="shared" si="22"/>
        <v>264.08514752403221</v>
      </c>
      <c r="J43" s="9">
        <f t="shared" si="23"/>
        <v>5.1264212079320049E-3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0.15375619582601724</v>
      </c>
      <c r="P43" s="9">
        <f t="shared" si="26"/>
        <v>7.8821902313344118E-4</v>
      </c>
      <c r="Q43" s="13">
        <f t="shared" si="27"/>
        <v>1.4582051927968662E-4</v>
      </c>
      <c r="R43" s="9">
        <f t="shared" si="28"/>
        <v>1.4261842708333333E-2</v>
      </c>
      <c r="S43" s="14">
        <f t="shared" si="29"/>
        <v>1.0224521631730118E-2</v>
      </c>
      <c r="T43" s="2">
        <v>0.01</v>
      </c>
      <c r="U43" s="15">
        <f t="shared" si="30"/>
        <v>1.0224521631730118E-4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1.4902245216317302E-2</v>
      </c>
      <c r="AR43" s="9">
        <f t="shared" si="34"/>
        <v>7.7091041666666671</v>
      </c>
      <c r="AS43" s="1">
        <f t="shared" si="35"/>
        <v>0.185</v>
      </c>
      <c r="AT43" s="1">
        <f t="shared" si="36"/>
        <v>240.34610526141751</v>
      </c>
      <c r="AU43" s="1">
        <f t="shared" si="37"/>
        <v>34224.667645659203</v>
      </c>
    </row>
    <row r="44" spans="1:48" x14ac:dyDescent="0.15">
      <c r="A44" s="1" t="s">
        <v>37</v>
      </c>
      <c r="B44" s="1">
        <f>I5</f>
        <v>0.185</v>
      </c>
      <c r="C44" s="7">
        <v>2</v>
      </c>
      <c r="D44" s="8">
        <v>-4.5052824958928603</v>
      </c>
      <c r="E44" s="10">
        <f t="shared" si="38"/>
        <v>-9.06485247596774</v>
      </c>
      <c r="F44" s="7" t="s">
        <v>73</v>
      </c>
      <c r="G44" s="1">
        <v>3</v>
      </c>
      <c r="H44" s="9">
        <f t="shared" si="21"/>
        <v>-4.5052824958928603</v>
      </c>
      <c r="I44" s="9">
        <f t="shared" si="22"/>
        <v>268.64471750410712</v>
      </c>
      <c r="J44" s="9">
        <f t="shared" si="23"/>
        <v>9.5848294627529067E-3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0.23005901846955046</v>
      </c>
      <c r="P44" s="9">
        <f t="shared" si="26"/>
        <v>2.2050764583989623E-3</v>
      </c>
      <c r="Q44" s="13">
        <f t="shared" si="27"/>
        <v>4.0793914480380801E-4</v>
      </c>
      <c r="R44" s="9">
        <f t="shared" si="28"/>
        <v>1.4261842708333333E-2</v>
      </c>
      <c r="S44" s="14">
        <f t="shared" si="29"/>
        <v>2.8603536944454253E-2</v>
      </c>
      <c r="T44" s="2">
        <v>0.01</v>
      </c>
      <c r="U44" s="15">
        <f t="shared" si="30"/>
        <v>2.8603536944454253E-4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1.5086035369444544E-2</v>
      </c>
      <c r="AR44" s="9">
        <f t="shared" si="34"/>
        <v>7.7091041666666671</v>
      </c>
      <c r="AS44" s="1">
        <f t="shared" si="35"/>
        <v>0.185</v>
      </c>
      <c r="AT44" s="1">
        <f t="shared" si="36"/>
        <v>240.34610526141751</v>
      </c>
      <c r="AU44" s="1">
        <f t="shared" si="37"/>
        <v>34646.762223759237</v>
      </c>
    </row>
    <row r="45" spans="1:48" x14ac:dyDescent="0.15">
      <c r="C45" s="7">
        <v>3</v>
      </c>
      <c r="D45" s="8">
        <v>5.2560522109354801</v>
      </c>
      <c r="E45" s="10">
        <f t="shared" si="38"/>
        <v>-4.5052824958928603</v>
      </c>
      <c r="F45" s="7" t="s">
        <v>73</v>
      </c>
      <c r="G45" s="1">
        <v>4</v>
      </c>
      <c r="H45" s="9">
        <f t="shared" si="21"/>
        <v>5.2560522109354801</v>
      </c>
      <c r="I45" s="9">
        <f t="shared" si="22"/>
        <v>278.40605221093546</v>
      </c>
      <c r="J45" s="9">
        <f t="shared" si="23"/>
        <v>3.4156558664560556E-2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0.30494498367781819</v>
      </c>
      <c r="P45" s="9">
        <f t="shared" si="26"/>
        <v>1.0415871224454858E-2</v>
      </c>
      <c r="Q45" s="13">
        <f t="shared" si="27"/>
        <v>1.9269361765241486E-3</v>
      </c>
      <c r="R45" s="9">
        <f t="shared" si="28"/>
        <v>1.4261842708333333E-2</v>
      </c>
      <c r="S45" s="14">
        <f t="shared" si="29"/>
        <v>0.13511130475434432</v>
      </c>
      <c r="T45" s="2">
        <v>0.01</v>
      </c>
      <c r="U45" s="15">
        <f t="shared" si="30"/>
        <v>1.3511130475434433E-3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1.6151113047543443E-2</v>
      </c>
      <c r="AR45" s="9">
        <f t="shared" si="34"/>
        <v>7.7091041666666671</v>
      </c>
      <c r="AS45" s="1">
        <f t="shared" si="35"/>
        <v>0.185</v>
      </c>
      <c r="AT45" s="1">
        <f t="shared" si="36"/>
        <v>240.34610526141751</v>
      </c>
      <c r="AU45" s="1">
        <f t="shared" si="37"/>
        <v>37092.831860959406</v>
      </c>
    </row>
    <row r="46" spans="1:48" x14ac:dyDescent="0.15">
      <c r="C46" s="7">
        <v>4</v>
      </c>
      <c r="D46" s="8">
        <v>9.0777656902333295</v>
      </c>
      <c r="E46" s="10">
        <f t="shared" si="38"/>
        <v>5.2560522109354801</v>
      </c>
      <c r="F46" s="7" t="s">
        <v>73</v>
      </c>
      <c r="G46" s="1">
        <v>5</v>
      </c>
      <c r="H46" s="9">
        <f t="shared" si="21"/>
        <v>9.0777656902333295</v>
      </c>
      <c r="I46" s="9">
        <f t="shared" si="22"/>
        <v>282.2277656902333</v>
      </c>
      <c r="J46" s="9">
        <f t="shared" si="23"/>
        <v>5.4846421348400148E-2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0.27980265683069516</v>
      </c>
      <c r="O46" s="9">
        <f t="shared" si="39"/>
        <v>9.181749728933486E-2</v>
      </c>
      <c r="P46" s="9">
        <f t="shared" si="26"/>
        <v>5.0358611434864484E-3</v>
      </c>
      <c r="Q46" s="13">
        <f t="shared" si="27"/>
        <v>9.3163431154499291E-4</v>
      </c>
      <c r="R46" s="9">
        <f t="shared" si="28"/>
        <v>1.4261842708333333E-2</v>
      </c>
      <c r="S46" s="14">
        <f t="shared" si="29"/>
        <v>6.5323558154279038E-2</v>
      </c>
      <c r="T46" s="2">
        <v>0.01</v>
      </c>
      <c r="U46" s="15">
        <f t="shared" si="30"/>
        <v>6.5323558154279043E-4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1.5453235581542791E-2</v>
      </c>
      <c r="AR46" s="9">
        <f t="shared" si="34"/>
        <v>7.7091041666666671</v>
      </c>
      <c r="AS46" s="1">
        <f t="shared" si="35"/>
        <v>0.185</v>
      </c>
      <c r="AT46" s="1">
        <f t="shared" si="36"/>
        <v>240.34610526141751</v>
      </c>
      <c r="AU46" s="1">
        <f t="shared" si="37"/>
        <v>35490.078451351401</v>
      </c>
    </row>
    <row r="47" spans="1:48" x14ac:dyDescent="0.15">
      <c r="C47" s="7">
        <v>5</v>
      </c>
      <c r="D47" s="8">
        <v>14.1920026037097</v>
      </c>
      <c r="E47" s="10">
        <f t="shared" si="38"/>
        <v>9.0777656902333295</v>
      </c>
      <c r="F47" s="7" t="s">
        <v>75</v>
      </c>
      <c r="G47" s="1">
        <v>6</v>
      </c>
      <c r="H47" s="9">
        <f t="shared" si="21"/>
        <v>14.1920026037097</v>
      </c>
      <c r="I47" s="9">
        <f t="shared" si="22"/>
        <v>287.34200260370966</v>
      </c>
      <c r="J47" s="9">
        <f t="shared" si="23"/>
        <v>0.10134985929502688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0.16387267781251508</v>
      </c>
      <c r="P47" s="9">
        <f t="shared" si="26"/>
        <v>1.6608472838597677E-2</v>
      </c>
      <c r="Q47" s="13">
        <f t="shared" si="27"/>
        <v>3.0725674751405701E-3</v>
      </c>
      <c r="R47" s="9">
        <f t="shared" si="28"/>
        <v>1.4261842708333333E-2</v>
      </c>
      <c r="S47" s="14">
        <f t="shared" si="29"/>
        <v>0.21543972528495486</v>
      </c>
      <c r="T47" s="2">
        <v>0.01</v>
      </c>
      <c r="U47" s="15">
        <f t="shared" si="30"/>
        <v>2.1543972528495488E-3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2.9254397252849548E-2</v>
      </c>
      <c r="AR47" s="9">
        <f t="shared" si="34"/>
        <v>7.7091041666666671</v>
      </c>
      <c r="AS47" s="1">
        <f t="shared" si="35"/>
        <v>0.185</v>
      </c>
      <c r="AT47" s="1">
        <f t="shared" si="36"/>
        <v>240.34610526141751</v>
      </c>
      <c r="AU47" s="1">
        <f t="shared" si="37"/>
        <v>67185.984972020684</v>
      </c>
    </row>
    <row r="48" spans="1:48" x14ac:dyDescent="0.15">
      <c r="C48" s="7">
        <v>6</v>
      </c>
      <c r="D48" s="8">
        <v>17.849592359999999</v>
      </c>
      <c r="E48" s="10">
        <f t="shared" si="38"/>
        <v>14.1920026037097</v>
      </c>
      <c r="F48" s="7" t="s">
        <v>73</v>
      </c>
      <c r="G48" s="1">
        <v>7</v>
      </c>
      <c r="H48" s="9">
        <f t="shared" si="21"/>
        <v>17.849592359999999</v>
      </c>
      <c r="I48" s="9">
        <f t="shared" si="22"/>
        <v>290.99959235999995</v>
      </c>
      <c r="J48" s="9">
        <f t="shared" si="23"/>
        <v>0.15516512650500441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0.22435524664058407</v>
      </c>
      <c r="P48" s="9">
        <f t="shared" si="26"/>
        <v>3.4812110227047693E-2</v>
      </c>
      <c r="Q48" s="13">
        <f t="shared" si="27"/>
        <v>6.4402403920038234E-3</v>
      </c>
      <c r="R48" s="9">
        <f t="shared" si="28"/>
        <v>1.4261842708333333E-2</v>
      </c>
      <c r="S48" s="14">
        <f t="shared" si="29"/>
        <v>0.45157140796684908</v>
      </c>
      <c r="T48" s="2">
        <v>0.01</v>
      </c>
      <c r="U48" s="15">
        <f t="shared" si="30"/>
        <v>4.5157140796684911E-3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3.161571407966849E-2</v>
      </c>
      <c r="AR48" s="9">
        <f t="shared" si="34"/>
        <v>7.7091041666666671</v>
      </c>
      <c r="AS48" s="1">
        <f t="shared" si="35"/>
        <v>0.185</v>
      </c>
      <c r="AT48" s="1">
        <f t="shared" si="36"/>
        <v>240.34610526141751</v>
      </c>
      <c r="AU48" s="1">
        <f t="shared" si="37"/>
        <v>72609.012336749031</v>
      </c>
    </row>
    <row r="49" spans="1:78" x14ac:dyDescent="0.15">
      <c r="C49" s="7">
        <v>7</v>
      </c>
      <c r="D49" s="8">
        <v>19.252781711612901</v>
      </c>
      <c r="E49" s="10">
        <f t="shared" si="38"/>
        <v>17.849592359999999</v>
      </c>
      <c r="F49" s="7" t="s">
        <v>73</v>
      </c>
      <c r="G49" s="1">
        <v>8</v>
      </c>
      <c r="H49" s="9">
        <f t="shared" si="21"/>
        <v>19.252781711612901</v>
      </c>
      <c r="I49" s="9">
        <f t="shared" si="22"/>
        <v>292.40278171161287</v>
      </c>
      <c r="J49" s="9">
        <f t="shared" si="23"/>
        <v>0.18219136194476157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0.26663417808020307</v>
      </c>
      <c r="P49" s="9">
        <f t="shared" si="26"/>
        <v>4.8578444045454292E-2</v>
      </c>
      <c r="Q49" s="13">
        <f t="shared" si="27"/>
        <v>8.9870121484090446E-3</v>
      </c>
      <c r="R49" s="9">
        <f t="shared" si="28"/>
        <v>1.4261842708333333E-2</v>
      </c>
      <c r="S49" s="14">
        <f t="shared" si="29"/>
        <v>0.63014382728802965</v>
      </c>
      <c r="T49" s="2">
        <v>0.01</v>
      </c>
      <c r="U49" s="15">
        <f t="shared" si="30"/>
        <v>6.3014382728802968E-3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3.3401438272880293E-2</v>
      </c>
      <c r="AR49" s="9">
        <f t="shared" si="34"/>
        <v>7.7091041666666671</v>
      </c>
      <c r="AS49" s="1">
        <f t="shared" si="35"/>
        <v>0.185</v>
      </c>
      <c r="AT49" s="1">
        <f t="shared" si="36"/>
        <v>240.34610526141751</v>
      </c>
      <c r="AU49" s="1">
        <f t="shared" si="37"/>
        <v>76710.127043448927</v>
      </c>
    </row>
    <row r="50" spans="1:78" x14ac:dyDescent="0.15">
      <c r="C50" s="7">
        <v>8</v>
      </c>
      <c r="D50" s="8">
        <v>19.381023180645201</v>
      </c>
      <c r="E50" s="10">
        <f t="shared" si="38"/>
        <v>19.252781711612901</v>
      </c>
      <c r="F50" s="7" t="s">
        <v>73</v>
      </c>
      <c r="G50" s="1">
        <v>9</v>
      </c>
      <c r="H50" s="9">
        <f t="shared" si="21"/>
        <v>19.381023180645201</v>
      </c>
      <c r="I50" s="9">
        <f t="shared" si="22"/>
        <v>292.53102318064521</v>
      </c>
      <c r="J50" s="9">
        <f t="shared" si="23"/>
        <v>0.18487048310286422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0.29514677570141545</v>
      </c>
      <c r="P50" s="9">
        <f t="shared" si="26"/>
        <v>5.4563927010173381E-2</v>
      </c>
      <c r="Q50" s="13">
        <f t="shared" si="27"/>
        <v>1.0094326496882076E-2</v>
      </c>
      <c r="R50" s="9">
        <f t="shared" si="28"/>
        <v>1.4261842708333333E-2</v>
      </c>
      <c r="S50" s="14">
        <f t="shared" si="29"/>
        <v>0.70778557184506485</v>
      </c>
      <c r="T50" s="2">
        <v>0.01</v>
      </c>
      <c r="U50" s="15">
        <f t="shared" si="30"/>
        <v>7.0778557184506489E-3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2.1877855718450648E-2</v>
      </c>
      <c r="AR50" s="9">
        <f t="shared" si="34"/>
        <v>7.7091041666666671</v>
      </c>
      <c r="AS50" s="1">
        <f t="shared" si="35"/>
        <v>0.185</v>
      </c>
      <c r="AT50" s="1">
        <f t="shared" si="36"/>
        <v>240.34610526141751</v>
      </c>
      <c r="AU50" s="1">
        <f t="shared" si="37"/>
        <v>50244.934900399858</v>
      </c>
    </row>
    <row r="51" spans="1:78" x14ac:dyDescent="0.15">
      <c r="C51" s="7">
        <v>9</v>
      </c>
      <c r="D51" s="8">
        <v>13.352480820466701</v>
      </c>
      <c r="E51" s="10">
        <f t="shared" si="38"/>
        <v>19.381023180645201</v>
      </c>
      <c r="F51" s="7" t="s">
        <v>73</v>
      </c>
      <c r="G51" s="1">
        <v>10</v>
      </c>
      <c r="H51" s="9">
        <f t="shared" si="21"/>
        <v>13.352480820466701</v>
      </c>
      <c r="I51" s="9">
        <f t="shared" si="22"/>
        <v>286.5024808204667</v>
      </c>
      <c r="J51" s="9">
        <f t="shared" si="23"/>
        <v>9.1769969888133643E-2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0.31767389035790877</v>
      </c>
      <c r="P51" s="9">
        <f t="shared" si="26"/>
        <v>2.9152923352391558E-2</v>
      </c>
      <c r="Q51" s="13">
        <f t="shared" si="27"/>
        <v>5.3932908201924385E-3</v>
      </c>
      <c r="R51" s="9">
        <f t="shared" si="28"/>
        <v>1.4261842708333333E-2</v>
      </c>
      <c r="S51" s="14">
        <f t="shared" si="29"/>
        <v>0.37816227050667767</v>
      </c>
      <c r="T51" s="2">
        <v>0.01</v>
      </c>
      <c r="U51" s="15">
        <f t="shared" si="30"/>
        <v>3.7816227050667768E-3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1.8581622705066778E-2</v>
      </c>
      <c r="AR51" s="9">
        <f t="shared" si="34"/>
        <v>7.7091041666666671</v>
      </c>
      <c r="AS51" s="1">
        <f t="shared" si="35"/>
        <v>0.185</v>
      </c>
      <c r="AT51" s="1">
        <f t="shared" si="36"/>
        <v>240.34610526141751</v>
      </c>
      <c r="AU51" s="1">
        <f t="shared" si="37"/>
        <v>42674.768275964772</v>
      </c>
    </row>
    <row r="52" spans="1:78" x14ac:dyDescent="0.15">
      <c r="C52" s="7">
        <v>10</v>
      </c>
      <c r="D52" s="8">
        <v>7.6555575323225797</v>
      </c>
      <c r="E52" s="10">
        <f t="shared" si="38"/>
        <v>13.352480820466701</v>
      </c>
      <c r="F52" s="7" t="s">
        <v>73</v>
      </c>
      <c r="G52" s="1">
        <v>11</v>
      </c>
      <c r="H52" s="9">
        <f t="shared" si="21"/>
        <v>7.6555575323225797</v>
      </c>
      <c r="I52" s="9">
        <f t="shared" si="22"/>
        <v>280.80555753232255</v>
      </c>
      <c r="J52" s="9">
        <f t="shared" si="23"/>
        <v>4.6053534788795002E-2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0.27409491865524133</v>
      </c>
      <c r="O52" s="9">
        <f t="shared" si="39"/>
        <v>9.1517090016942526E-2</v>
      </c>
      <c r="P52" s="9">
        <f t="shared" si="26"/>
        <v>4.2146854888645462E-3</v>
      </c>
      <c r="Q52" s="13">
        <f t="shared" si="27"/>
        <v>7.7971681543994101E-4</v>
      </c>
      <c r="R52" s="9">
        <f t="shared" si="28"/>
        <v>1.4261842708333333E-2</v>
      </c>
      <c r="S52" s="14">
        <f t="shared" si="29"/>
        <v>5.4671533783242812E-2</v>
      </c>
      <c r="T52" s="2">
        <v>0.01</v>
      </c>
      <c r="U52" s="15">
        <f t="shared" si="30"/>
        <v>5.4671533783242818E-4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1.5346715337832429E-2</v>
      </c>
      <c r="AR52" s="9">
        <f t="shared" si="34"/>
        <v>7.7091041666666671</v>
      </c>
      <c r="AS52" s="1">
        <f t="shared" si="35"/>
        <v>0.185</v>
      </c>
      <c r="AT52" s="1">
        <f t="shared" si="36"/>
        <v>240.34610526141751</v>
      </c>
      <c r="AU52" s="1">
        <f t="shared" si="37"/>
        <v>35245.442835334965</v>
      </c>
    </row>
    <row r="53" spans="1:78" x14ac:dyDescent="0.15">
      <c r="C53" s="7">
        <v>11</v>
      </c>
      <c r="D53" s="8">
        <v>-1.78225061</v>
      </c>
      <c r="E53" s="10">
        <f t="shared" si="38"/>
        <v>7.6555575323225797</v>
      </c>
      <c r="F53" s="7" t="s">
        <v>75</v>
      </c>
      <c r="G53" s="1">
        <v>12</v>
      </c>
      <c r="H53" s="9">
        <f t="shared" si="21"/>
        <v>-1.78225061</v>
      </c>
      <c r="I53" s="9">
        <f t="shared" si="22"/>
        <v>271.36774938999997</v>
      </c>
      <c r="J53" s="9">
        <f t="shared" si="23"/>
        <v>1.3789012525290132E-2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0.16439344619474464</v>
      </c>
      <c r="P53" s="9">
        <f t="shared" si="26"/>
        <v>2.2668232886549431E-3</v>
      </c>
      <c r="Q53" s="13">
        <f t="shared" si="27"/>
        <v>4.1936230840116447E-4</v>
      </c>
      <c r="R53" s="9">
        <f t="shared" si="28"/>
        <v>1.4261842708333333E-2</v>
      </c>
      <c r="S53" s="14">
        <f t="shared" si="29"/>
        <v>2.9404496808545434E-2</v>
      </c>
      <c r="T53" s="2">
        <v>0.01</v>
      </c>
      <c r="U53" s="15">
        <f t="shared" si="30"/>
        <v>2.9404496808545434E-4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1.5094044968085455E-2</v>
      </c>
      <c r="AR53" s="9">
        <f t="shared" si="34"/>
        <v>7.7091041666666671</v>
      </c>
      <c r="AS53" s="1">
        <f t="shared" si="35"/>
        <v>0.185</v>
      </c>
      <c r="AT53" s="1">
        <f t="shared" si="36"/>
        <v>240.34610526141751</v>
      </c>
      <c r="AU53" s="1">
        <f t="shared" si="37"/>
        <v>34665.157160057839</v>
      </c>
      <c r="AV53" s="1">
        <f>SUM(AU42:AU53)</f>
        <v>554906.49353273504</v>
      </c>
    </row>
    <row r="54" spans="1:78" x14ac:dyDescent="0.15">
      <c r="C54" s="7">
        <v>12</v>
      </c>
      <c r="D54" s="8">
        <v>-7.3583972819677399</v>
      </c>
      <c r="E54" s="10">
        <f t="shared" si="38"/>
        <v>-1.78225061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-8.5281402167741902</v>
      </c>
      <c r="E58" s="7"/>
      <c r="F58" s="7"/>
      <c r="G58" s="1">
        <v>1</v>
      </c>
      <c r="H58" s="9">
        <f t="shared" ref="H58:H69" si="40">E59</f>
        <v>-8.5281402167741902</v>
      </c>
      <c r="I58" s="9">
        <f t="shared" ref="I58:I69" si="41">H58+273.15</f>
        <v>264.62185978322577</v>
      </c>
      <c r="J58" s="9">
        <f t="shared" ref="J58:J69" si="42">EXP(($C$16*(I58-$C$14))/($C$17*I58*$C$14))</f>
        <v>5.5244746744709467E-3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1.5262383316040764E-2</v>
      </c>
      <c r="Q58" s="13">
        <f t="shared" ref="Q58:Q69" si="46">P58*$B$60</f>
        <v>4.4260911616518213E-3</v>
      </c>
      <c r="R58" s="9">
        <f t="shared" ref="R58:R69" si="47">L58*$B$60</f>
        <v>0.80117864999999977</v>
      </c>
      <c r="S58" s="14">
        <f t="shared" ref="S58:S69" si="48">Q58/R58</f>
        <v>5.5244746744709467E-3</v>
      </c>
      <c r="T58" s="2">
        <v>0.27</v>
      </c>
      <c r="U58" s="15">
        <f t="shared" ref="U58:U69" si="49">S58*T58</f>
        <v>1.4916081621071558E-3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0.22668981946589745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79.080111105505253</v>
      </c>
      <c r="AF58" s="1">
        <f t="shared" ref="AF58:AF69" si="54">AE58*10000*AC58*AB58</f>
        <v>1834285.3309200448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-9.06485247596774</v>
      </c>
      <c r="E59" s="10">
        <f t="shared" ref="E59:E70" si="55">D58</f>
        <v>-8.5281402167741902</v>
      </c>
      <c r="F59" s="7" t="s">
        <v>73</v>
      </c>
      <c r="G59" s="1">
        <v>2</v>
      </c>
      <c r="H59" s="9">
        <f t="shared" si="40"/>
        <v>-9.06485247596774</v>
      </c>
      <c r="I59" s="9">
        <f t="shared" si="41"/>
        <v>264.08514752403221</v>
      </c>
      <c r="J59" s="9">
        <f t="shared" si="42"/>
        <v>5.1264212079320049E-3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5.5101076166839578</v>
      </c>
      <c r="P59" s="9">
        <f t="shared" si="45"/>
        <v>2.8247132544156315E-2</v>
      </c>
      <c r="Q59" s="13">
        <f t="shared" si="46"/>
        <v>8.1916684378053311E-3</v>
      </c>
      <c r="R59" s="9">
        <f t="shared" si="47"/>
        <v>0.80117864999999977</v>
      </c>
      <c r="S59" s="14">
        <f t="shared" si="48"/>
        <v>1.0224521631730118E-2</v>
      </c>
      <c r="T59" s="2">
        <v>0.27</v>
      </c>
      <c r="U59" s="15">
        <f t="shared" si="49"/>
        <v>2.760620840567132E-3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0.22693638862932222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79.080111105505253</v>
      </c>
      <c r="AF59" s="1">
        <f t="shared" si="54"/>
        <v>1836280.4721248546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-4.5052824958928603</v>
      </c>
      <c r="E60" s="10">
        <f t="shared" si="55"/>
        <v>-9.06485247596774</v>
      </c>
      <c r="F60" s="7" t="s">
        <v>73</v>
      </c>
      <c r="G60" s="1">
        <v>3</v>
      </c>
      <c r="H60" s="9">
        <f t="shared" si="40"/>
        <v>-4.5052824958928603</v>
      </c>
      <c r="I60" s="9">
        <f t="shared" si="41"/>
        <v>268.64471750410712</v>
      </c>
      <c r="J60" s="9">
        <f t="shared" si="42"/>
        <v>9.5848294627529067E-3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8.2445454841398025</v>
      </c>
      <c r="P60" s="9">
        <f t="shared" si="45"/>
        <v>7.9022562463389609E-2</v>
      </c>
      <c r="Q60" s="13">
        <f t="shared" si="46"/>
        <v>2.2916543114382987E-2</v>
      </c>
      <c r="R60" s="9">
        <f t="shared" si="47"/>
        <v>0.80117864999999977</v>
      </c>
      <c r="S60" s="14">
        <f t="shared" si="48"/>
        <v>2.8603536944454264E-2</v>
      </c>
      <c r="T60" s="2">
        <v>0.27</v>
      </c>
      <c r="U60" s="15">
        <f t="shared" si="49"/>
        <v>7.7229549750026513E-3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0.22790057015164303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79.080111105505253</v>
      </c>
      <c r="AF60" s="1">
        <f t="shared" si="54"/>
        <v>1844082.2517852918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5.2560522109354801</v>
      </c>
      <c r="E61" s="10">
        <f t="shared" si="55"/>
        <v>-4.5052824958928603</v>
      </c>
      <c r="F61" s="7" t="s">
        <v>73</v>
      </c>
      <c r="G61" s="1">
        <v>4</v>
      </c>
      <c r="H61" s="9">
        <f t="shared" si="40"/>
        <v>5.2560522109354801</v>
      </c>
      <c r="I61" s="9">
        <f t="shared" si="41"/>
        <v>278.40605221093546</v>
      </c>
      <c r="J61" s="9">
        <f t="shared" si="42"/>
        <v>3.4156558664560556E-2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10.928207921676412</v>
      </c>
      <c r="P61" s="9">
        <f t="shared" si="45"/>
        <v>0.37326997497525577</v>
      </c>
      <c r="Q61" s="13">
        <f t="shared" si="46"/>
        <v>0.10824829274282416</v>
      </c>
      <c r="R61" s="9">
        <f t="shared" si="47"/>
        <v>0.80117864999999977</v>
      </c>
      <c r="S61" s="14">
        <f t="shared" si="48"/>
        <v>0.13511130475434435</v>
      </c>
      <c r="T61" s="2">
        <v>0.27</v>
      </c>
      <c r="U61" s="15">
        <f t="shared" si="49"/>
        <v>3.648005228367298E-2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0.23348807415871767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79.080111105505253</v>
      </c>
      <c r="AF61" s="1">
        <f t="shared" si="54"/>
        <v>1889294.1482029685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9.0777656902333295</v>
      </c>
      <c r="E62" s="10">
        <f t="shared" si="55"/>
        <v>5.2560522109354801</v>
      </c>
      <c r="F62" s="7" t="s">
        <v>73</v>
      </c>
      <c r="G62" s="1">
        <v>5</v>
      </c>
      <c r="H62" s="9">
        <f t="shared" si="40"/>
        <v>9.0777656902333295</v>
      </c>
      <c r="I62" s="9">
        <f t="shared" si="41"/>
        <v>282.2277656902333</v>
      </c>
      <c r="J62" s="9">
        <f t="shared" si="42"/>
        <v>5.4846421348400148E-2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10.027191049366099</v>
      </c>
      <c r="O62" s="9">
        <f t="shared" si="56"/>
        <v>3.2904318973350559</v>
      </c>
      <c r="P62" s="9">
        <f t="shared" si="45"/>
        <v>0.18046841425945423</v>
      </c>
      <c r="Q62" s="13">
        <f t="shared" si="46"/>
        <v>5.2335840135241722E-2</v>
      </c>
      <c r="R62" s="9">
        <f t="shared" si="47"/>
        <v>0.80117864999999977</v>
      </c>
      <c r="S62" s="14">
        <f t="shared" si="48"/>
        <v>6.5323558154278996E-2</v>
      </c>
      <c r="T62" s="2">
        <v>0.27</v>
      </c>
      <c r="U62" s="15">
        <f t="shared" si="49"/>
        <v>1.7637360701655329E-2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0.27862693918433162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79.080111105505253</v>
      </c>
      <c r="AF62" s="1">
        <f t="shared" si="54"/>
        <v>2254540.1842443855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14.1920026037097</v>
      </c>
      <c r="E63" s="10">
        <f t="shared" si="55"/>
        <v>9.0777656902333295</v>
      </c>
      <c r="F63" s="7" t="s">
        <v>75</v>
      </c>
      <c r="G63" s="1">
        <v>6</v>
      </c>
      <c r="H63" s="9">
        <f t="shared" si="40"/>
        <v>14.1920026037097</v>
      </c>
      <c r="I63" s="9">
        <f t="shared" si="41"/>
        <v>287.34200260370966</v>
      </c>
      <c r="J63" s="9">
        <f t="shared" si="42"/>
        <v>0.10134985929502688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5.8726484830756007</v>
      </c>
      <c r="P63" s="9">
        <f t="shared" si="45"/>
        <v>0.59519209744886514</v>
      </c>
      <c r="Q63" s="13">
        <f t="shared" si="46"/>
        <v>0.17260570826017088</v>
      </c>
      <c r="R63" s="9">
        <f t="shared" si="47"/>
        <v>0.80117864999999977</v>
      </c>
      <c r="S63" s="14">
        <f t="shared" si="48"/>
        <v>0.21543972528495478</v>
      </c>
      <c r="T63" s="2">
        <v>0.27</v>
      </c>
      <c r="U63" s="15">
        <f t="shared" si="49"/>
        <v>5.8168725826937794E-2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0.28650218342817402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79.080111105505253</v>
      </c>
      <c r="AF63" s="1">
        <f t="shared" si="54"/>
        <v>2318263.5796219436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17.849592359999999</v>
      </c>
      <c r="E64" s="10">
        <f t="shared" si="55"/>
        <v>14.1920026037097</v>
      </c>
      <c r="F64" s="7" t="s">
        <v>73</v>
      </c>
      <c r="G64" s="1">
        <v>7</v>
      </c>
      <c r="H64" s="9">
        <f t="shared" si="40"/>
        <v>17.849592359999999</v>
      </c>
      <c r="I64" s="9">
        <f t="shared" si="41"/>
        <v>290.99959235999995</v>
      </c>
      <c r="J64" s="9">
        <f t="shared" si="42"/>
        <v>0.15516512650500441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8.0401413856267343</v>
      </c>
      <c r="P64" s="9">
        <f t="shared" si="45"/>
        <v>1.2475495552188938</v>
      </c>
      <c r="Q64" s="13">
        <f t="shared" si="46"/>
        <v>0.36178937101347919</v>
      </c>
      <c r="R64" s="9">
        <f t="shared" si="47"/>
        <v>0.80117864999999977</v>
      </c>
      <c r="S64" s="14">
        <f t="shared" si="48"/>
        <v>0.45157140796684897</v>
      </c>
      <c r="T64" s="2">
        <v>0.27</v>
      </c>
      <c r="U64" s="15">
        <f t="shared" si="49"/>
        <v>0.12192428015104922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0.29888988763334884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79.080111105505253</v>
      </c>
      <c r="AF64" s="1">
        <f t="shared" si="54"/>
        <v>2418500.0355901262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19.252781711612901</v>
      </c>
      <c r="E65" s="10">
        <f t="shared" si="55"/>
        <v>17.849592359999999</v>
      </c>
      <c r="F65" s="7" t="s">
        <v>73</v>
      </c>
      <c r="G65" s="1">
        <v>8</v>
      </c>
      <c r="H65" s="9">
        <f t="shared" si="40"/>
        <v>19.252781711612901</v>
      </c>
      <c r="I65" s="9">
        <f t="shared" si="41"/>
        <v>292.40278171161287</v>
      </c>
      <c r="J65" s="9">
        <f t="shared" si="42"/>
        <v>0.18219136194476157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9.5552768304078395</v>
      </c>
      <c r="P65" s="9">
        <f t="shared" si="45"/>
        <v>1.7408888994912288</v>
      </c>
      <c r="Q65" s="13">
        <f t="shared" si="46"/>
        <v>0.50485778085245636</v>
      </c>
      <c r="R65" s="9">
        <f t="shared" si="47"/>
        <v>0.80117864999999977</v>
      </c>
      <c r="S65" s="14">
        <f t="shared" si="48"/>
        <v>0.63014382728802931</v>
      </c>
      <c r="T65" s="2">
        <v>0.27</v>
      </c>
      <c r="U65" s="15">
        <f t="shared" si="49"/>
        <v>0.17013883336776792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0.3082579753233573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79.080111105505253</v>
      </c>
      <c r="AF65" s="1">
        <f t="shared" si="54"/>
        <v>2494302.9360866803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19.381023180645201</v>
      </c>
      <c r="E66" s="10">
        <f t="shared" si="55"/>
        <v>19.252781711612901</v>
      </c>
      <c r="F66" s="7" t="s">
        <v>73</v>
      </c>
      <c r="G66" s="1">
        <v>9</v>
      </c>
      <c r="H66" s="9">
        <f t="shared" si="40"/>
        <v>19.381023180645201</v>
      </c>
      <c r="I66" s="9">
        <f t="shared" si="41"/>
        <v>292.53102318064521</v>
      </c>
      <c r="J66" s="9">
        <f t="shared" si="42"/>
        <v>0.18487048310286422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10.577072930916611</v>
      </c>
      <c r="P66" s="9">
        <f t="shared" si="45"/>
        <v>1.9553885825527817</v>
      </c>
      <c r="Q66" s="13">
        <f t="shared" si="46"/>
        <v>0.56706268894030665</v>
      </c>
      <c r="R66" s="9">
        <f t="shared" si="47"/>
        <v>0.80117864999999977</v>
      </c>
      <c r="S66" s="14">
        <f t="shared" si="48"/>
        <v>0.70778557184506452</v>
      </c>
      <c r="T66" s="2">
        <v>0.27</v>
      </c>
      <c r="U66" s="15">
        <f t="shared" si="49"/>
        <v>0.19110210439816744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0.26353113888456392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79.080111105505253</v>
      </c>
      <c r="AF66" s="1">
        <f t="shared" si="54"/>
        <v>2132390.8741712533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13.352480820466701</v>
      </c>
      <c r="E67" s="10">
        <f t="shared" si="55"/>
        <v>19.381023180645201</v>
      </c>
      <c r="F67" s="7" t="s">
        <v>73</v>
      </c>
      <c r="G67" s="1">
        <v>10</v>
      </c>
      <c r="H67" s="9">
        <f t="shared" si="40"/>
        <v>13.352480820466701</v>
      </c>
      <c r="I67" s="9">
        <f t="shared" si="41"/>
        <v>286.5024808204667</v>
      </c>
      <c r="J67" s="9">
        <f t="shared" si="42"/>
        <v>9.1769969888133643E-2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11.384369348363828</v>
      </c>
      <c r="P67" s="9">
        <f t="shared" si="45"/>
        <v>1.0447432322947401</v>
      </c>
      <c r="Q67" s="13">
        <f t="shared" si="46"/>
        <v>0.30297553736547461</v>
      </c>
      <c r="R67" s="9">
        <f t="shared" si="47"/>
        <v>0.80117864999999977</v>
      </c>
      <c r="S67" s="14">
        <f t="shared" si="48"/>
        <v>0.3781622705066775</v>
      </c>
      <c r="T67" s="2">
        <v>0.27</v>
      </c>
      <c r="U67" s="15">
        <f t="shared" si="49"/>
        <v>0.10210381303680294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0.24623877087305082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79.080111105505253</v>
      </c>
      <c r="AF67" s="1">
        <f t="shared" si="54"/>
        <v>1992467.7975411566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7.6555575323225797</v>
      </c>
      <c r="E68" s="10">
        <f t="shared" si="55"/>
        <v>13.352480820466701</v>
      </c>
      <c r="F68" s="7" t="s">
        <v>73</v>
      </c>
      <c r="G68" s="1">
        <v>11</v>
      </c>
      <c r="H68" s="9">
        <f t="shared" si="40"/>
        <v>7.6555575323225797</v>
      </c>
      <c r="I68" s="9">
        <f t="shared" si="41"/>
        <v>280.80555753232255</v>
      </c>
      <c r="J68" s="9">
        <f t="shared" si="42"/>
        <v>4.6053534788795002E-2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9.8226448102656327</v>
      </c>
      <c r="O68" s="9">
        <f t="shared" si="56"/>
        <v>3.2796663058034543</v>
      </c>
      <c r="P68" s="9">
        <f t="shared" si="45"/>
        <v>0.15104022630995817</v>
      </c>
      <c r="Q68" s="13">
        <f t="shared" si="46"/>
        <v>4.3801665629887868E-2</v>
      </c>
      <c r="R68" s="9">
        <f t="shared" si="47"/>
        <v>0.80117864999999977</v>
      </c>
      <c r="S68" s="14">
        <f t="shared" si="48"/>
        <v>5.4671533783242826E-2</v>
      </c>
      <c r="T68" s="2">
        <v>0.27</v>
      </c>
      <c r="U68" s="15">
        <f t="shared" si="49"/>
        <v>1.4761314121475563E-2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0.22926812333380273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79.080111105505253</v>
      </c>
      <c r="AF68" s="1">
        <f t="shared" si="54"/>
        <v>1855147.9571054459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-1.78225061</v>
      </c>
      <c r="E69" s="10">
        <f t="shared" si="55"/>
        <v>7.6555575323225797</v>
      </c>
      <c r="F69" s="7" t="s">
        <v>75</v>
      </c>
      <c r="G69" s="1">
        <v>12</v>
      </c>
      <c r="H69" s="9">
        <f t="shared" si="40"/>
        <v>-1.78225061</v>
      </c>
      <c r="I69" s="9">
        <f t="shared" si="41"/>
        <v>271.36774938999997</v>
      </c>
      <c r="J69" s="9">
        <f t="shared" si="42"/>
        <v>1.3789012525290132E-2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5.8913110794934953</v>
      </c>
      <c r="P69" s="9">
        <f t="shared" si="45"/>
        <v>8.1235362265516337E-2</v>
      </c>
      <c r="Q69" s="13">
        <f t="shared" si="46"/>
        <v>2.3558255056999735E-2</v>
      </c>
      <c r="R69" s="9">
        <f t="shared" si="47"/>
        <v>0.80117864999999977</v>
      </c>
      <c r="S69" s="14">
        <f t="shared" si="48"/>
        <v>2.9404496808545438E-2</v>
      </c>
      <c r="T69" s="2">
        <v>0.27</v>
      </c>
      <c r="U69" s="15">
        <f t="shared" si="49"/>
        <v>7.9392141383072684E-3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0.22794258930707312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79.080111105505253</v>
      </c>
      <c r="AF69" s="1">
        <f t="shared" si="54"/>
        <v>1844422.254351815</v>
      </c>
      <c r="AG69" s="1">
        <f>SUM(AF58:AF69)</f>
        <v>24713977.821745966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-7.3583972819677399</v>
      </c>
      <c r="E70" s="10">
        <f t="shared" si="55"/>
        <v>-1.78225061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-8.5281402167741902</v>
      </c>
      <c r="E74" s="7"/>
      <c r="F74" s="7"/>
      <c r="G74" s="1">
        <v>1</v>
      </c>
      <c r="H74" s="9">
        <f t="shared" ref="H74:H85" si="57">E75</f>
        <v>-8.5281402167741902</v>
      </c>
      <c r="I74" s="9">
        <f t="shared" ref="I74:I85" si="58">H74+273.15</f>
        <v>264.62185978322577</v>
      </c>
      <c r="J74" s="9">
        <f t="shared" ref="J74:J85" si="59">EXP(($C$16*(I74-$C$14))/($C$17*I74*$C$14))</f>
        <v>5.5244746744709467E-3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2.8794666898277468E-3</v>
      </c>
      <c r="Q74" s="13">
        <f t="shared" ref="Q74:Q85" si="63">P74*$B$76</f>
        <v>7.4866133935521414E-4</v>
      </c>
      <c r="R74" s="9">
        <f t="shared" ref="R74:R85" si="64">L74*$B$76</f>
        <v>0.1355172</v>
      </c>
      <c r="S74" s="14">
        <f t="shared" ref="S74:S85" si="65">Q74/R74</f>
        <v>5.5244746744709467E-3</v>
      </c>
      <c r="T74" s="2">
        <v>0.01</v>
      </c>
      <c r="U74" s="15">
        <f t="shared" ref="U74:U85" si="66">S74*T74</f>
        <v>5.5244746744709465E-5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5.5452447467447099E-3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1.0196666666666667</v>
      </c>
      <c r="AX74" s="1">
        <f t="shared" ref="AX74:AX85" si="72">AW74*10000*AV74*0.67*AU74*AT74</f>
        <v>513.39089703910918</v>
      </c>
    </row>
    <row r="75" spans="1:78" x14ac:dyDescent="0.15">
      <c r="A75" s="1" t="s">
        <v>74</v>
      </c>
      <c r="B75" s="1">
        <v>1</v>
      </c>
      <c r="C75" s="7">
        <v>1</v>
      </c>
      <c r="D75" s="8">
        <v>-9.06485247596774</v>
      </c>
      <c r="E75" s="10">
        <f t="shared" ref="E75:E86" si="73">D74</f>
        <v>-8.5281402167741902</v>
      </c>
      <c r="F75" s="7" t="s">
        <v>73</v>
      </c>
      <c r="G75" s="1">
        <v>2</v>
      </c>
      <c r="H75" s="9">
        <f t="shared" si="57"/>
        <v>-9.06485247596774</v>
      </c>
      <c r="I75" s="9">
        <f t="shared" si="58"/>
        <v>264.08514752403221</v>
      </c>
      <c r="J75" s="9">
        <f t="shared" si="59"/>
        <v>5.1264212079320049E-3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1.0395605333101723</v>
      </c>
      <c r="P75" s="9">
        <f t="shared" si="62"/>
        <v>5.329225164890373E-3</v>
      </c>
      <c r="Q75" s="13">
        <f t="shared" si="63"/>
        <v>1.3855985428714969E-3</v>
      </c>
      <c r="R75" s="9">
        <f t="shared" si="64"/>
        <v>0.1355172</v>
      </c>
      <c r="S75" s="14">
        <f t="shared" si="65"/>
        <v>1.0224521631730118E-2</v>
      </c>
      <c r="T75" s="2">
        <v>0.01</v>
      </c>
      <c r="U75" s="15">
        <f t="shared" si="66"/>
        <v>1.0224521631730118E-4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5.5922452163173009E-3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1.0196666666666667</v>
      </c>
      <c r="AX75" s="1">
        <f t="shared" si="72"/>
        <v>517.74230339485155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-4.5052824958928603</v>
      </c>
      <c r="E76" s="10">
        <f t="shared" si="73"/>
        <v>-9.06485247596774</v>
      </c>
      <c r="F76" s="7" t="s">
        <v>73</v>
      </c>
      <c r="G76" s="1">
        <v>3</v>
      </c>
      <c r="H76" s="9">
        <f t="shared" si="57"/>
        <v>-4.5052824958928603</v>
      </c>
      <c r="I76" s="9">
        <f t="shared" si="58"/>
        <v>268.64471750410712</v>
      </c>
      <c r="J76" s="9">
        <f t="shared" si="59"/>
        <v>9.5848294627529067E-3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1.5554513081452819</v>
      </c>
      <c r="P76" s="9">
        <f t="shared" si="62"/>
        <v>1.4908735526188448E-2</v>
      </c>
      <c r="Q76" s="13">
        <f t="shared" si="63"/>
        <v>3.8762712368089966E-3</v>
      </c>
      <c r="R76" s="9">
        <f t="shared" si="64"/>
        <v>0.1355172</v>
      </c>
      <c r="S76" s="14">
        <f t="shared" si="65"/>
        <v>2.8603536944454257E-2</v>
      </c>
      <c r="T76" s="2">
        <v>0.01</v>
      </c>
      <c r="U76" s="15">
        <f t="shared" si="66"/>
        <v>2.8603536944454258E-4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5.7760353694445423E-3</v>
      </c>
      <c r="AU76" s="9">
        <f t="shared" si="70"/>
        <v>52.122000000000007</v>
      </c>
      <c r="AV76" s="1">
        <f t="shared" si="71"/>
        <v>0.26</v>
      </c>
      <c r="AW76" s="1">
        <f t="shared" si="75"/>
        <v>1.0196666666666667</v>
      </c>
      <c r="AX76" s="1">
        <f t="shared" si="72"/>
        <v>534.7579980828707</v>
      </c>
    </row>
    <row r="77" spans="1:78" x14ac:dyDescent="0.15">
      <c r="C77" s="7">
        <v>3</v>
      </c>
      <c r="D77" s="8">
        <v>5.2560522109354801</v>
      </c>
      <c r="E77" s="10">
        <f t="shared" si="73"/>
        <v>-4.5052824958928603</v>
      </c>
      <c r="F77" s="7" t="s">
        <v>73</v>
      </c>
      <c r="G77" s="1">
        <v>4</v>
      </c>
      <c r="H77" s="9">
        <f t="shared" si="57"/>
        <v>5.2560522109354801</v>
      </c>
      <c r="I77" s="9">
        <f t="shared" si="58"/>
        <v>278.40605221093546</v>
      </c>
      <c r="J77" s="9">
        <f t="shared" si="59"/>
        <v>3.4156558664560556E-2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2.0617625726190933</v>
      </c>
      <c r="P77" s="9">
        <f t="shared" si="62"/>
        <v>7.0422714264059355E-2</v>
      </c>
      <c r="Q77" s="13">
        <f t="shared" si="63"/>
        <v>1.8309905708655434E-2</v>
      </c>
      <c r="R77" s="9">
        <f t="shared" si="64"/>
        <v>0.1355172</v>
      </c>
      <c r="S77" s="14">
        <f t="shared" si="65"/>
        <v>0.13511130475434435</v>
      </c>
      <c r="T77" s="2">
        <v>0.01</v>
      </c>
      <c r="U77" s="15">
        <f t="shared" si="66"/>
        <v>1.3511130475434435E-3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6.8411130475434434E-3</v>
      </c>
      <c r="AU77" s="9">
        <f t="shared" si="70"/>
        <v>52.122000000000007</v>
      </c>
      <c r="AV77" s="1">
        <f t="shared" si="71"/>
        <v>0.26</v>
      </c>
      <c r="AW77" s="1">
        <f t="shared" si="75"/>
        <v>1.0196666666666667</v>
      </c>
      <c r="AX77" s="1">
        <f t="shared" si="72"/>
        <v>633.36522094648217</v>
      </c>
    </row>
    <row r="78" spans="1:78" x14ac:dyDescent="0.15">
      <c r="C78" s="7">
        <v>4</v>
      </c>
      <c r="D78" s="8">
        <v>9.0777656902333295</v>
      </c>
      <c r="E78" s="10">
        <f t="shared" si="73"/>
        <v>5.2560522109354801</v>
      </c>
      <c r="F78" s="7" t="s">
        <v>73</v>
      </c>
      <c r="G78" s="1">
        <v>5</v>
      </c>
      <c r="H78" s="9">
        <f t="shared" si="57"/>
        <v>9.0777656902333295</v>
      </c>
      <c r="I78" s="9">
        <f t="shared" si="58"/>
        <v>282.2277656902333</v>
      </c>
      <c r="J78" s="9">
        <f t="shared" si="59"/>
        <v>5.4846421348400148E-2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1.8917728654372823</v>
      </c>
      <c r="O78" s="9">
        <f t="shared" si="74"/>
        <v>0.62078699291775186</v>
      </c>
      <c r="P78" s="9">
        <f t="shared" si="62"/>
        <v>3.404794498117332E-2</v>
      </c>
      <c r="Q78" s="13">
        <f t="shared" si="63"/>
        <v>8.8524656951050641E-3</v>
      </c>
      <c r="R78" s="9">
        <f t="shared" si="64"/>
        <v>0.1355172</v>
      </c>
      <c r="S78" s="14">
        <f t="shared" si="65"/>
        <v>6.5323558154279038E-2</v>
      </c>
      <c r="T78" s="2">
        <v>0.01</v>
      </c>
      <c r="U78" s="15">
        <f t="shared" si="66"/>
        <v>6.5323558154279043E-4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6.1432355815427908E-3</v>
      </c>
      <c r="AU78" s="9">
        <f t="shared" si="70"/>
        <v>52.122000000000007</v>
      </c>
      <c r="AV78" s="1">
        <f t="shared" si="71"/>
        <v>0.26</v>
      </c>
      <c r="AW78" s="1">
        <f t="shared" si="75"/>
        <v>1.0196666666666667</v>
      </c>
      <c r="AX78" s="1">
        <f t="shared" si="72"/>
        <v>568.7541975099092</v>
      </c>
    </row>
    <row r="79" spans="1:78" x14ac:dyDescent="0.15">
      <c r="C79" s="7">
        <v>5</v>
      </c>
      <c r="D79" s="8">
        <v>14.1920026037097</v>
      </c>
      <c r="E79" s="10">
        <f t="shared" si="73"/>
        <v>9.0777656902333295</v>
      </c>
      <c r="F79" s="7" t="s">
        <v>75</v>
      </c>
      <c r="G79" s="1">
        <v>6</v>
      </c>
      <c r="H79" s="9">
        <f t="shared" si="57"/>
        <v>14.1920026037097</v>
      </c>
      <c r="I79" s="9">
        <f t="shared" si="58"/>
        <v>287.34200260370966</v>
      </c>
      <c r="J79" s="9">
        <f t="shared" si="59"/>
        <v>0.10134985929502688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1.1079590479365786</v>
      </c>
      <c r="P79" s="9">
        <f t="shared" si="62"/>
        <v>0.11229149361302418</v>
      </c>
      <c r="Q79" s="13">
        <f t="shared" si="63"/>
        <v>2.9195788339386287E-2</v>
      </c>
      <c r="R79" s="9">
        <f t="shared" si="64"/>
        <v>0.1355172</v>
      </c>
      <c r="S79" s="14">
        <f t="shared" si="65"/>
        <v>0.21543972528495486</v>
      </c>
      <c r="T79" s="2">
        <v>0.01</v>
      </c>
      <c r="U79" s="15">
        <f t="shared" si="66"/>
        <v>2.1543972528495488E-3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1.210439725284955E-2</v>
      </c>
      <c r="AU79" s="9">
        <f t="shared" si="70"/>
        <v>52.122000000000007</v>
      </c>
      <c r="AV79" s="1">
        <f t="shared" si="71"/>
        <v>0.26</v>
      </c>
      <c r="AW79" s="1">
        <f t="shared" si="75"/>
        <v>1.0196666666666667</v>
      </c>
      <c r="AX79" s="1">
        <f t="shared" si="72"/>
        <v>1120.6515938554751</v>
      </c>
    </row>
    <row r="80" spans="1:78" x14ac:dyDescent="0.15">
      <c r="C80" s="7">
        <v>6</v>
      </c>
      <c r="D80" s="8">
        <v>17.849592359999999</v>
      </c>
      <c r="E80" s="10">
        <f t="shared" si="73"/>
        <v>14.1920026037097</v>
      </c>
      <c r="F80" s="7" t="s">
        <v>73</v>
      </c>
      <c r="G80" s="1">
        <v>7</v>
      </c>
      <c r="H80" s="9">
        <f t="shared" si="57"/>
        <v>17.849592359999999</v>
      </c>
      <c r="I80" s="9">
        <f t="shared" si="58"/>
        <v>290.99959235999995</v>
      </c>
      <c r="J80" s="9">
        <f t="shared" si="59"/>
        <v>0.15516512650500441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1.5168875543235545</v>
      </c>
      <c r="P80" s="9">
        <f t="shared" si="62"/>
        <v>0.23536804926048108</v>
      </c>
      <c r="Q80" s="13">
        <f t="shared" si="63"/>
        <v>6.1195692807725084E-2</v>
      </c>
      <c r="R80" s="9">
        <f t="shared" si="64"/>
        <v>0.1355172</v>
      </c>
      <c r="S80" s="14">
        <f t="shared" si="65"/>
        <v>0.45157140796684908</v>
      </c>
      <c r="T80" s="2">
        <v>0.01</v>
      </c>
      <c r="U80" s="15">
        <f t="shared" si="66"/>
        <v>4.5157140796684911E-3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1.4465714079668492E-2</v>
      </c>
      <c r="AU80" s="9">
        <f t="shared" si="70"/>
        <v>52.122000000000007</v>
      </c>
      <c r="AV80" s="1">
        <f t="shared" si="71"/>
        <v>0.26</v>
      </c>
      <c r="AW80" s="1">
        <f t="shared" si="75"/>
        <v>1.0196666666666667</v>
      </c>
      <c r="AX80" s="1">
        <f t="shared" si="72"/>
        <v>1339.2674745387899</v>
      </c>
    </row>
    <row r="81" spans="1:53" x14ac:dyDescent="0.15">
      <c r="C81" s="7">
        <v>7</v>
      </c>
      <c r="D81" s="8">
        <v>19.252781711612901</v>
      </c>
      <c r="E81" s="10">
        <f t="shared" si="73"/>
        <v>17.849592359999999</v>
      </c>
      <c r="F81" s="7" t="s">
        <v>73</v>
      </c>
      <c r="G81" s="1">
        <v>8</v>
      </c>
      <c r="H81" s="9">
        <f t="shared" si="57"/>
        <v>19.252781711612901</v>
      </c>
      <c r="I81" s="9">
        <f t="shared" si="58"/>
        <v>292.40278171161287</v>
      </c>
      <c r="J81" s="9">
        <f t="shared" si="59"/>
        <v>0.18219136194476157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1.8027395050630732</v>
      </c>
      <c r="P81" s="9">
        <f t="shared" si="62"/>
        <v>0.32844356565906668</v>
      </c>
      <c r="Q81" s="13">
        <f t="shared" si="63"/>
        <v>8.5395327071357344E-2</v>
      </c>
      <c r="R81" s="9">
        <f t="shared" si="64"/>
        <v>0.1355172</v>
      </c>
      <c r="S81" s="14">
        <f t="shared" si="65"/>
        <v>0.63014382728802942</v>
      </c>
      <c r="T81" s="2">
        <v>0.01</v>
      </c>
      <c r="U81" s="15">
        <f t="shared" si="66"/>
        <v>6.3014382728802942E-3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1.6251438272880295E-2</v>
      </c>
      <c r="AU81" s="9">
        <f t="shared" si="70"/>
        <v>52.122000000000007</v>
      </c>
      <c r="AV81" s="1">
        <f t="shared" si="71"/>
        <v>0.26</v>
      </c>
      <c r="AW81" s="1">
        <f t="shared" si="75"/>
        <v>1.0196666666666667</v>
      </c>
      <c r="AX81" s="1">
        <f t="shared" si="72"/>
        <v>1504.5937292465974</v>
      </c>
    </row>
    <row r="82" spans="1:53" x14ac:dyDescent="0.15">
      <c r="C82" s="7">
        <v>8</v>
      </c>
      <c r="D82" s="8">
        <v>19.381023180645201</v>
      </c>
      <c r="E82" s="10">
        <f t="shared" si="73"/>
        <v>19.252781711612901</v>
      </c>
      <c r="F82" s="7" t="s">
        <v>73</v>
      </c>
      <c r="G82" s="1">
        <v>9</v>
      </c>
      <c r="H82" s="9">
        <f t="shared" si="57"/>
        <v>19.381023180645201</v>
      </c>
      <c r="I82" s="9">
        <f t="shared" si="58"/>
        <v>292.53102318064521</v>
      </c>
      <c r="J82" s="9">
        <f t="shared" si="59"/>
        <v>0.18487048310286422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1.9955159394040067</v>
      </c>
      <c r="P82" s="9">
        <f t="shared" si="62"/>
        <v>0.36891199575708467</v>
      </c>
      <c r="Q82" s="13">
        <f t="shared" si="63"/>
        <v>9.5917118896842013E-2</v>
      </c>
      <c r="R82" s="9">
        <f t="shared" si="64"/>
        <v>0.1355172</v>
      </c>
      <c r="S82" s="14">
        <f t="shared" si="65"/>
        <v>0.70778557184506474</v>
      </c>
      <c r="T82" s="2">
        <v>0.01</v>
      </c>
      <c r="U82" s="15">
        <f t="shared" si="66"/>
        <v>7.0778557184506471E-3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1.2567855718450649E-2</v>
      </c>
      <c r="AU82" s="9">
        <f t="shared" si="70"/>
        <v>52.122000000000007</v>
      </c>
      <c r="AV82" s="1">
        <f t="shared" si="71"/>
        <v>0.26</v>
      </c>
      <c r="AW82" s="1">
        <f t="shared" si="75"/>
        <v>1.0196666666666667</v>
      </c>
      <c r="AX82" s="1">
        <f t="shared" si="72"/>
        <v>1163.5595930984293</v>
      </c>
    </row>
    <row r="83" spans="1:53" x14ac:dyDescent="0.15">
      <c r="C83" s="7">
        <v>9</v>
      </c>
      <c r="D83" s="8">
        <v>13.352480820466701</v>
      </c>
      <c r="E83" s="10">
        <f t="shared" si="73"/>
        <v>19.381023180645201</v>
      </c>
      <c r="F83" s="7" t="s">
        <v>73</v>
      </c>
      <c r="G83" s="1">
        <v>10</v>
      </c>
      <c r="H83" s="9">
        <f t="shared" si="57"/>
        <v>13.352480820466701</v>
      </c>
      <c r="I83" s="9">
        <f t="shared" si="58"/>
        <v>286.5024808204667</v>
      </c>
      <c r="J83" s="9">
        <f t="shared" si="59"/>
        <v>9.1769969888133643E-2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2.1478239436469222</v>
      </c>
      <c r="P83" s="9">
        <f t="shared" si="62"/>
        <v>0.19710573863349051</v>
      </c>
      <c r="Q83" s="13">
        <f t="shared" si="63"/>
        <v>5.1247492044707535E-2</v>
      </c>
      <c r="R83" s="9">
        <f t="shared" si="64"/>
        <v>0.1355172</v>
      </c>
      <c r="S83" s="14">
        <f t="shared" si="65"/>
        <v>0.37816227050667761</v>
      </c>
      <c r="T83" s="2">
        <v>0.01</v>
      </c>
      <c r="U83" s="15">
        <f t="shared" si="66"/>
        <v>3.7816227050667763E-3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9.271622705066776E-3</v>
      </c>
      <c r="AU83" s="9">
        <f t="shared" si="70"/>
        <v>52.122000000000007</v>
      </c>
      <c r="AV83" s="1">
        <f t="shared" si="71"/>
        <v>0.26</v>
      </c>
      <c r="AW83" s="1">
        <f t="shared" si="75"/>
        <v>1.0196666666666667</v>
      </c>
      <c r="AX83" s="1">
        <f t="shared" si="72"/>
        <v>858.38712535757838</v>
      </c>
    </row>
    <row r="84" spans="1:53" x14ac:dyDescent="0.15">
      <c r="C84" s="7">
        <v>10</v>
      </c>
      <c r="D84" s="8">
        <v>7.6555575323225797</v>
      </c>
      <c r="E84" s="10">
        <f t="shared" si="73"/>
        <v>13.352480820466701</v>
      </c>
      <c r="F84" s="7" t="s">
        <v>73</v>
      </c>
      <c r="G84" s="1">
        <v>11</v>
      </c>
      <c r="H84" s="9">
        <f t="shared" si="57"/>
        <v>7.6555575323225797</v>
      </c>
      <c r="I84" s="9">
        <f t="shared" si="58"/>
        <v>280.80555753232255</v>
      </c>
      <c r="J84" s="9">
        <f t="shared" si="59"/>
        <v>4.6053534788795002E-2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1.8531822947627601</v>
      </c>
      <c r="O84" s="9">
        <f t="shared" si="74"/>
        <v>0.61875591025067167</v>
      </c>
      <c r="P84" s="9">
        <f t="shared" si="62"/>
        <v>2.8495896838501827E-2</v>
      </c>
      <c r="Q84" s="13">
        <f t="shared" si="63"/>
        <v>7.4089331780104748E-3</v>
      </c>
      <c r="R84" s="9">
        <f t="shared" si="64"/>
        <v>0.1355172</v>
      </c>
      <c r="S84" s="14">
        <f t="shared" si="65"/>
        <v>5.4671533783242826E-2</v>
      </c>
      <c r="T84" s="2">
        <v>0.01</v>
      </c>
      <c r="U84" s="15">
        <f t="shared" si="66"/>
        <v>5.4671533783242829E-4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6.0367153378324285E-3</v>
      </c>
      <c r="AU84" s="9">
        <f t="shared" si="70"/>
        <v>52.122000000000007</v>
      </c>
      <c r="AV84" s="1">
        <f t="shared" si="71"/>
        <v>0.26</v>
      </c>
      <c r="AW84" s="1">
        <f t="shared" si="75"/>
        <v>1.0196666666666667</v>
      </c>
      <c r="AX84" s="1">
        <f t="shared" si="72"/>
        <v>558.89232017737288</v>
      </c>
    </row>
    <row r="85" spans="1:53" x14ac:dyDescent="0.15">
      <c r="C85" s="7">
        <v>11</v>
      </c>
      <c r="D85" s="8">
        <v>-1.78225061</v>
      </c>
      <c r="E85" s="10">
        <f t="shared" si="73"/>
        <v>7.6555575323225797</v>
      </c>
      <c r="F85" s="7" t="s">
        <v>75</v>
      </c>
      <c r="G85" s="1">
        <v>12</v>
      </c>
      <c r="H85" s="9">
        <f t="shared" si="57"/>
        <v>-1.78225061</v>
      </c>
      <c r="I85" s="9">
        <f t="shared" si="58"/>
        <v>271.36774938999997</v>
      </c>
      <c r="J85" s="9">
        <f t="shared" si="59"/>
        <v>1.3789012525290132E-2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1.1114800134121698</v>
      </c>
      <c r="P85" s="9">
        <f t="shared" si="62"/>
        <v>1.5326211826550055E-2</v>
      </c>
      <c r="Q85" s="13">
        <f t="shared" si="63"/>
        <v>3.9848150749030144E-3</v>
      </c>
      <c r="R85" s="9">
        <f t="shared" si="64"/>
        <v>0.1355172</v>
      </c>
      <c r="S85" s="14">
        <f t="shared" si="65"/>
        <v>2.9404496808545441E-2</v>
      </c>
      <c r="T85" s="2">
        <v>0.01</v>
      </c>
      <c r="U85" s="15">
        <f t="shared" si="66"/>
        <v>2.9404496808545444E-4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5.7840449680854542E-3</v>
      </c>
      <c r="AU85" s="9">
        <f t="shared" si="70"/>
        <v>52.122000000000007</v>
      </c>
      <c r="AV85" s="1">
        <f t="shared" si="71"/>
        <v>0.26</v>
      </c>
      <c r="AW85" s="1">
        <f t="shared" si="75"/>
        <v>1.0196666666666667</v>
      </c>
      <c r="AX85" s="1">
        <f t="shared" si="72"/>
        <v>535.49954425783346</v>
      </c>
      <c r="AY85" s="1">
        <f>SUM(AX74:AX85)</f>
        <v>9848.861997505297</v>
      </c>
    </row>
    <row r="86" spans="1:53" x14ac:dyDescent="0.15">
      <c r="C86" s="7">
        <v>12</v>
      </c>
      <c r="D86" s="8">
        <v>-7.3583972819677399</v>
      </c>
      <c r="E86" s="10">
        <f t="shared" si="73"/>
        <v>-1.78225061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-8.5281402167741902</v>
      </c>
      <c r="E90" s="7"/>
      <c r="F90" s="7"/>
      <c r="G90" s="1">
        <v>1</v>
      </c>
      <c r="H90" s="9">
        <f t="shared" ref="H90:H101" si="76">E91</f>
        <v>-8.5281402167741902</v>
      </c>
      <c r="I90" s="9">
        <f t="shared" ref="I90:I101" si="77">H90+273.15</f>
        <v>264.62185978322577</v>
      </c>
      <c r="J90" s="9">
        <f t="shared" ref="J90:J101" si="78">EXP(($C$16*(I90-$C$14))/($C$17*I90*$C$14))</f>
        <v>5.5244746744709467E-3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1.5728179398218785E-3</v>
      </c>
      <c r="Q90" s="13">
        <f t="shared" ref="Q90:Q101" si="82">P90*$B$76</f>
        <v>4.0893266435368842E-4</v>
      </c>
      <c r="R90" s="9">
        <f t="shared" ref="R90:R101" si="83">L90*$B$76</f>
        <v>7.4022000000000004E-2</v>
      </c>
      <c r="S90" s="14">
        <f t="shared" ref="S90:S101" si="84">Q90/R90</f>
        <v>5.5244746744709467E-3</v>
      </c>
      <c r="T90" s="2">
        <v>0.01</v>
      </c>
      <c r="U90" s="15">
        <f t="shared" ref="U90:U101" si="85">S90*T90</f>
        <v>5.5244746744709465E-5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5.5452447467447099E-3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3.637</v>
      </c>
      <c r="AX90" s="1">
        <f t="shared" ref="AX90:AX101" si="91">AW90*10000*AV90*0.67*AU90*AT90</f>
        <v>1000.2294511679044</v>
      </c>
      <c r="AZ90" s="1">
        <f>$E$10/12</f>
        <v>1.5041733881134915</v>
      </c>
      <c r="BA90" s="1">
        <f t="shared" ref="BA90:BA101" si="92">AZ90*10000*AV90*0.67*AU90*AT90</f>
        <v>413.67020138964114</v>
      </c>
    </row>
    <row r="91" spans="1:53" x14ac:dyDescent="0.15">
      <c r="A91" s="1" t="s">
        <v>74</v>
      </c>
      <c r="B91" s="1">
        <v>1</v>
      </c>
      <c r="C91" s="7">
        <v>1</v>
      </c>
      <c r="D91" s="8">
        <v>-9.06485247596774</v>
      </c>
      <c r="E91" s="10">
        <f t="shared" ref="E91:E102" si="93">D90</f>
        <v>-8.5281402167741902</v>
      </c>
      <c r="F91" s="7" t="s">
        <v>73</v>
      </c>
      <c r="G91" s="1">
        <v>2</v>
      </c>
      <c r="H91" s="9">
        <f t="shared" si="76"/>
        <v>-9.06485247596774</v>
      </c>
      <c r="I91" s="9">
        <f t="shared" si="77"/>
        <v>264.08514752403221</v>
      </c>
      <c r="J91" s="9">
        <f t="shared" si="78"/>
        <v>5.1264212079320049E-3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0.56782718206017813</v>
      </c>
      <c r="P91" s="9">
        <f t="shared" si="81"/>
        <v>2.910921308553565E-3</v>
      </c>
      <c r="Q91" s="13">
        <f t="shared" si="82"/>
        <v>7.5683954022392694E-4</v>
      </c>
      <c r="R91" s="9">
        <f t="shared" si="83"/>
        <v>7.4022000000000004E-2</v>
      </c>
      <c r="S91" s="14">
        <f t="shared" si="84"/>
        <v>1.022452163173012E-2</v>
      </c>
      <c r="T91" s="2">
        <v>0.01</v>
      </c>
      <c r="U91" s="15">
        <f t="shared" si="85"/>
        <v>1.022452163173012E-4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5.5922452163173009E-3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3.637</v>
      </c>
      <c r="AX91" s="1">
        <f t="shared" si="91"/>
        <v>1008.7072111284226</v>
      </c>
      <c r="AZ91" s="1">
        <f t="shared" ref="AZ91:AZ101" si="96">$E$10/12</f>
        <v>1.5041733881134915</v>
      </c>
      <c r="BA91" s="1">
        <f t="shared" si="92"/>
        <v>417.1763935599534</v>
      </c>
    </row>
    <row r="92" spans="1:53" x14ac:dyDescent="0.15">
      <c r="A92" s="1" t="s">
        <v>37</v>
      </c>
      <c r="B92" s="1">
        <f>H9</f>
        <v>0.33</v>
      </c>
      <c r="C92" s="7">
        <v>2</v>
      </c>
      <c r="D92" s="8">
        <v>-4.5052824958928603</v>
      </c>
      <c r="E92" s="10">
        <f t="shared" si="93"/>
        <v>-9.06485247596774</v>
      </c>
      <c r="F92" s="7" t="s">
        <v>73</v>
      </c>
      <c r="G92" s="1">
        <v>3</v>
      </c>
      <c r="H92" s="9">
        <f t="shared" si="76"/>
        <v>-4.5052824958928603</v>
      </c>
      <c r="I92" s="9">
        <f t="shared" si="77"/>
        <v>268.64471750410712</v>
      </c>
      <c r="J92" s="9">
        <f t="shared" si="78"/>
        <v>9.5848294627529067E-3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0.84961626075162455</v>
      </c>
      <c r="P92" s="9">
        <f t="shared" si="81"/>
        <v>8.1434269680861274E-3</v>
      </c>
      <c r="Q92" s="13">
        <f t="shared" si="82"/>
        <v>2.1172910117023933E-3</v>
      </c>
      <c r="R92" s="9">
        <f t="shared" si="83"/>
        <v>7.4022000000000004E-2</v>
      </c>
      <c r="S92" s="14">
        <f t="shared" si="84"/>
        <v>2.860353694445426E-2</v>
      </c>
      <c r="T92" s="2">
        <v>0.01</v>
      </c>
      <c r="U92" s="15">
        <f t="shared" si="85"/>
        <v>2.8603536944454263E-4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5.7760353694445423E-3</v>
      </c>
      <c r="AU92" s="9">
        <f t="shared" si="89"/>
        <v>28.47</v>
      </c>
      <c r="AV92" s="1">
        <f t="shared" si="90"/>
        <v>0.26</v>
      </c>
      <c r="AW92" s="1">
        <f t="shared" si="95"/>
        <v>3.637</v>
      </c>
      <c r="AX92" s="1">
        <f t="shared" si="91"/>
        <v>1041.8585565402627</v>
      </c>
      <c r="AZ92" s="1">
        <f t="shared" si="96"/>
        <v>1.5041733881134915</v>
      </c>
      <c r="BA92" s="1">
        <f t="shared" si="92"/>
        <v>430.88697138471235</v>
      </c>
    </row>
    <row r="93" spans="1:53" x14ac:dyDescent="0.15">
      <c r="C93" s="7">
        <v>3</v>
      </c>
      <c r="D93" s="8">
        <v>5.2560522109354801</v>
      </c>
      <c r="E93" s="10">
        <f t="shared" si="93"/>
        <v>-4.5052824958928603</v>
      </c>
      <c r="F93" s="7" t="s">
        <v>73</v>
      </c>
      <c r="G93" s="1">
        <v>4</v>
      </c>
      <c r="H93" s="9">
        <f t="shared" si="76"/>
        <v>5.2560522109354801</v>
      </c>
      <c r="I93" s="9">
        <f t="shared" si="77"/>
        <v>278.40605221093546</v>
      </c>
      <c r="J93" s="9">
        <f t="shared" si="78"/>
        <v>3.4156558664560556E-2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1.1261728337835384</v>
      </c>
      <c r="P93" s="9">
        <f t="shared" si="81"/>
        <v>3.8466188463561833E-2</v>
      </c>
      <c r="Q93" s="13">
        <f t="shared" si="82"/>
        <v>1.0001209000526076E-2</v>
      </c>
      <c r="R93" s="9">
        <f t="shared" si="83"/>
        <v>7.4022000000000004E-2</v>
      </c>
      <c r="S93" s="14">
        <f t="shared" si="84"/>
        <v>0.13511130475434432</v>
      </c>
      <c r="T93" s="2">
        <v>0.01</v>
      </c>
      <c r="U93" s="15">
        <f t="shared" si="85"/>
        <v>1.3511130475434433E-3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6.8411130475434434E-3</v>
      </c>
      <c r="AU93" s="9">
        <f t="shared" si="89"/>
        <v>28.47</v>
      </c>
      <c r="AV93" s="1">
        <f t="shared" si="90"/>
        <v>0.26</v>
      </c>
      <c r="AW93" s="1">
        <f t="shared" si="95"/>
        <v>3.637</v>
      </c>
      <c r="AX93" s="1">
        <f t="shared" si="91"/>
        <v>1233.9730817001193</v>
      </c>
      <c r="AZ93" s="1">
        <f t="shared" si="96"/>
        <v>1.5041733881134915</v>
      </c>
      <c r="BA93" s="1">
        <f t="shared" si="92"/>
        <v>510.34079492485978</v>
      </c>
    </row>
    <row r="94" spans="1:53" x14ac:dyDescent="0.15">
      <c r="C94" s="7">
        <v>4</v>
      </c>
      <c r="D94" s="8">
        <v>9.0777656902333295</v>
      </c>
      <c r="E94" s="10">
        <f t="shared" si="93"/>
        <v>5.2560522109354801</v>
      </c>
      <c r="F94" s="7" t="s">
        <v>73</v>
      </c>
      <c r="G94" s="1">
        <v>5</v>
      </c>
      <c r="H94" s="9">
        <f t="shared" si="76"/>
        <v>9.0777656902333295</v>
      </c>
      <c r="I94" s="9">
        <f t="shared" si="77"/>
        <v>282.2277656902333</v>
      </c>
      <c r="J94" s="9">
        <f t="shared" si="78"/>
        <v>5.4846421348400148E-2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1.0333213130539778</v>
      </c>
      <c r="O94" s="9">
        <f t="shared" si="94"/>
        <v>0.3390853322659988</v>
      </c>
      <c r="P94" s="9">
        <f t="shared" si="81"/>
        <v>1.8597617006523234E-2</v>
      </c>
      <c r="Q94" s="13">
        <f t="shared" si="82"/>
        <v>4.8353804216960412E-3</v>
      </c>
      <c r="R94" s="9">
        <f t="shared" si="83"/>
        <v>7.4022000000000004E-2</v>
      </c>
      <c r="S94" s="14">
        <f t="shared" si="84"/>
        <v>6.532355815427901E-2</v>
      </c>
      <c r="T94" s="2">
        <v>0.01</v>
      </c>
      <c r="U94" s="15">
        <f t="shared" si="85"/>
        <v>6.5323558154279011E-4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6.14323558154279E-3</v>
      </c>
      <c r="AU94" s="9">
        <f t="shared" si="89"/>
        <v>28.47</v>
      </c>
      <c r="AV94" s="1">
        <f t="shared" si="90"/>
        <v>0.26</v>
      </c>
      <c r="AW94" s="1">
        <f t="shared" si="95"/>
        <v>3.637</v>
      </c>
      <c r="AX94" s="1">
        <f t="shared" si="91"/>
        <v>1108.0926874740469</v>
      </c>
      <c r="AZ94" s="1">
        <f t="shared" si="96"/>
        <v>1.5041733881134915</v>
      </c>
      <c r="BA94" s="1">
        <f t="shared" si="92"/>
        <v>458.2797723567835</v>
      </c>
    </row>
    <row r="95" spans="1:53" x14ac:dyDescent="0.15">
      <c r="C95" s="7">
        <v>5</v>
      </c>
      <c r="D95" s="8">
        <v>14.1920026037097</v>
      </c>
      <c r="E95" s="10">
        <f t="shared" si="93"/>
        <v>9.0777656902333295</v>
      </c>
      <c r="F95" s="7" t="s">
        <v>75</v>
      </c>
      <c r="G95" s="1">
        <v>6</v>
      </c>
      <c r="H95" s="9">
        <f t="shared" si="76"/>
        <v>14.1920026037097</v>
      </c>
      <c r="I95" s="9">
        <f t="shared" si="77"/>
        <v>287.34200260370966</v>
      </c>
      <c r="J95" s="9">
        <f t="shared" si="78"/>
        <v>0.10134985929502688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0.60518771525947557</v>
      </c>
      <c r="P95" s="9">
        <f t="shared" si="81"/>
        <v>6.1335689788626642E-2</v>
      </c>
      <c r="Q95" s="13">
        <f t="shared" si="82"/>
        <v>1.5947279345042926E-2</v>
      </c>
      <c r="R95" s="9">
        <f t="shared" si="83"/>
        <v>7.4022000000000004E-2</v>
      </c>
      <c r="S95" s="14">
        <f t="shared" si="84"/>
        <v>0.21543972528495481</v>
      </c>
      <c r="T95" s="2">
        <v>0.01</v>
      </c>
      <c r="U95" s="15">
        <f t="shared" si="85"/>
        <v>2.1543972528495483E-3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1.210439725284955E-2</v>
      </c>
      <c r="AU95" s="9">
        <f t="shared" si="89"/>
        <v>28.47</v>
      </c>
      <c r="AV95" s="1">
        <f t="shared" si="90"/>
        <v>0.26</v>
      </c>
      <c r="AW95" s="1">
        <f t="shared" si="95"/>
        <v>3.637</v>
      </c>
      <c r="AX95" s="1">
        <f t="shared" si="91"/>
        <v>2183.3435986830718</v>
      </c>
      <c r="AZ95" s="1">
        <f t="shared" si="96"/>
        <v>1.5041733881134915</v>
      </c>
      <c r="BA95" s="1">
        <f t="shared" si="92"/>
        <v>902.9769970434478</v>
      </c>
    </row>
    <row r="96" spans="1:53" x14ac:dyDescent="0.15">
      <c r="C96" s="7">
        <v>6</v>
      </c>
      <c r="D96" s="8">
        <v>17.849592359999999</v>
      </c>
      <c r="E96" s="10">
        <f t="shared" si="93"/>
        <v>14.1920026037097</v>
      </c>
      <c r="F96" s="7" t="s">
        <v>73</v>
      </c>
      <c r="G96" s="1">
        <v>7</v>
      </c>
      <c r="H96" s="9">
        <f t="shared" si="76"/>
        <v>17.849592359999999</v>
      </c>
      <c r="I96" s="9">
        <f t="shared" si="77"/>
        <v>290.99959235999995</v>
      </c>
      <c r="J96" s="9">
        <f t="shared" si="78"/>
        <v>0.15516512650500441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0.82855202547084883</v>
      </c>
      <c r="P96" s="9">
        <f t="shared" si="81"/>
        <v>0.12856237984816191</v>
      </c>
      <c r="Q96" s="13">
        <f t="shared" si="82"/>
        <v>3.3426218760522097E-2</v>
      </c>
      <c r="R96" s="9">
        <f t="shared" si="83"/>
        <v>7.4022000000000004E-2</v>
      </c>
      <c r="S96" s="14">
        <f t="shared" si="84"/>
        <v>0.45157140796684897</v>
      </c>
      <c r="T96" s="2">
        <v>0.01</v>
      </c>
      <c r="U96" s="15">
        <f t="shared" si="85"/>
        <v>4.5157140796684902E-3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1.4465714079668492E-2</v>
      </c>
      <c r="AU96" s="9">
        <f t="shared" si="89"/>
        <v>28.47</v>
      </c>
      <c r="AV96" s="1">
        <f t="shared" si="90"/>
        <v>0.26</v>
      </c>
      <c r="AW96" s="1">
        <f t="shared" si="95"/>
        <v>3.637</v>
      </c>
      <c r="AX96" s="1">
        <f t="shared" si="91"/>
        <v>2609.2686464655267</v>
      </c>
      <c r="AZ96" s="1">
        <f t="shared" si="96"/>
        <v>1.5041733881134915</v>
      </c>
      <c r="BA96" s="1">
        <f t="shared" si="92"/>
        <v>1079.1290790355665</v>
      </c>
    </row>
    <row r="97" spans="1:54" x14ac:dyDescent="0.15">
      <c r="C97" s="7">
        <v>7</v>
      </c>
      <c r="D97" s="8">
        <v>19.252781711612901</v>
      </c>
      <c r="E97" s="10">
        <f t="shared" si="93"/>
        <v>17.849592359999999</v>
      </c>
      <c r="F97" s="7" t="s">
        <v>73</v>
      </c>
      <c r="G97" s="1">
        <v>8</v>
      </c>
      <c r="H97" s="9">
        <f t="shared" si="76"/>
        <v>19.252781711612901</v>
      </c>
      <c r="I97" s="9">
        <f t="shared" si="77"/>
        <v>292.40278171161287</v>
      </c>
      <c r="J97" s="9">
        <f t="shared" si="78"/>
        <v>0.18219136194476157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0.98468964562268702</v>
      </c>
      <c r="P97" s="9">
        <f t="shared" si="81"/>
        <v>0.17940194762890196</v>
      </c>
      <c r="Q97" s="13">
        <f t="shared" si="82"/>
        <v>4.6644506383514514E-2</v>
      </c>
      <c r="R97" s="9">
        <f t="shared" si="83"/>
        <v>7.4022000000000004E-2</v>
      </c>
      <c r="S97" s="14">
        <f t="shared" si="84"/>
        <v>0.63014382728802942</v>
      </c>
      <c r="T97" s="2">
        <v>0.01</v>
      </c>
      <c r="U97" s="15">
        <f t="shared" si="85"/>
        <v>6.3014382728802942E-3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1.6251438272880295E-2</v>
      </c>
      <c r="AU97" s="9">
        <f t="shared" si="89"/>
        <v>28.47</v>
      </c>
      <c r="AV97" s="1">
        <f t="shared" si="90"/>
        <v>0.26</v>
      </c>
      <c r="AW97" s="1">
        <f t="shared" si="95"/>
        <v>3.637</v>
      </c>
      <c r="AX97" s="1">
        <f t="shared" si="91"/>
        <v>2931.3705574338433</v>
      </c>
      <c r="AZ97" s="1">
        <f t="shared" si="96"/>
        <v>1.5041733881134915</v>
      </c>
      <c r="BA97" s="1">
        <f t="shared" si="92"/>
        <v>1212.342475444432</v>
      </c>
    </row>
    <row r="98" spans="1:54" x14ac:dyDescent="0.15">
      <c r="C98" s="7">
        <v>8</v>
      </c>
      <c r="D98" s="8">
        <v>19.381023180645201</v>
      </c>
      <c r="E98" s="10">
        <f t="shared" si="93"/>
        <v>19.252781711612901</v>
      </c>
      <c r="F98" s="7" t="s">
        <v>73</v>
      </c>
      <c r="G98" s="1">
        <v>9</v>
      </c>
      <c r="H98" s="9">
        <f t="shared" si="76"/>
        <v>19.381023180645201</v>
      </c>
      <c r="I98" s="9">
        <f t="shared" si="77"/>
        <v>292.53102318064521</v>
      </c>
      <c r="J98" s="9">
        <f t="shared" si="78"/>
        <v>0.18487048310286422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1.089987697993785</v>
      </c>
      <c r="P98" s="9">
        <f t="shared" si="81"/>
        <v>0.2015065523042899</v>
      </c>
      <c r="Q98" s="13">
        <f t="shared" si="82"/>
        <v>5.239170359911538E-2</v>
      </c>
      <c r="R98" s="9">
        <f t="shared" si="83"/>
        <v>7.4022000000000004E-2</v>
      </c>
      <c r="S98" s="14">
        <f t="shared" si="84"/>
        <v>0.70778557184506463</v>
      </c>
      <c r="T98" s="2">
        <v>0.01</v>
      </c>
      <c r="U98" s="15">
        <f t="shared" si="85"/>
        <v>7.0778557184506463E-3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1.2567855718450646E-2</v>
      </c>
      <c r="AU98" s="9">
        <f t="shared" si="89"/>
        <v>28.47</v>
      </c>
      <c r="AV98" s="1">
        <f t="shared" si="90"/>
        <v>0.26</v>
      </c>
      <c r="AW98" s="1">
        <f t="shared" si="95"/>
        <v>3.637</v>
      </c>
      <c r="AX98" s="1">
        <f t="shared" si="91"/>
        <v>2266.9404150290834</v>
      </c>
      <c r="AZ98" s="1">
        <f t="shared" si="96"/>
        <v>1.5041733881134915</v>
      </c>
      <c r="BA98" s="1">
        <f t="shared" si="92"/>
        <v>937.55057594877678</v>
      </c>
    </row>
    <row r="99" spans="1:54" x14ac:dyDescent="0.15">
      <c r="C99" s="7">
        <v>9</v>
      </c>
      <c r="D99" s="8">
        <v>13.352480820466701</v>
      </c>
      <c r="E99" s="10">
        <f t="shared" si="93"/>
        <v>19.381023180645201</v>
      </c>
      <c r="F99" s="7" t="s">
        <v>73</v>
      </c>
      <c r="G99" s="1">
        <v>10</v>
      </c>
      <c r="H99" s="9">
        <f t="shared" si="76"/>
        <v>13.352480820466701</v>
      </c>
      <c r="I99" s="9">
        <f t="shared" si="77"/>
        <v>286.5024808204667</v>
      </c>
      <c r="J99" s="9">
        <f t="shared" si="78"/>
        <v>9.1769969888133643E-2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1.1731811456894952</v>
      </c>
      <c r="P99" s="9">
        <f t="shared" si="81"/>
        <v>0.1076627984132511</v>
      </c>
      <c r="Q99" s="13">
        <f t="shared" si="82"/>
        <v>2.7992327587445288E-2</v>
      </c>
      <c r="R99" s="9">
        <f t="shared" si="83"/>
        <v>7.4022000000000004E-2</v>
      </c>
      <c r="S99" s="14">
        <f t="shared" si="84"/>
        <v>0.37816227050667756</v>
      </c>
      <c r="T99" s="2">
        <v>0.01</v>
      </c>
      <c r="U99" s="15">
        <f t="shared" si="85"/>
        <v>3.7816227050667755E-3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9.271622705066776E-3</v>
      </c>
      <c r="AU99" s="9">
        <f t="shared" si="89"/>
        <v>28.47</v>
      </c>
      <c r="AV99" s="1">
        <f t="shared" si="90"/>
        <v>0.26</v>
      </c>
      <c r="AW99" s="1">
        <f t="shared" si="95"/>
        <v>3.637</v>
      </c>
      <c r="AX99" s="1">
        <f t="shared" si="91"/>
        <v>1672.378860314308</v>
      </c>
      <c r="AZ99" s="1">
        <f t="shared" si="96"/>
        <v>1.5041733881134915</v>
      </c>
      <c r="BA99" s="1">
        <f t="shared" si="92"/>
        <v>691.65459899047357</v>
      </c>
    </row>
    <row r="100" spans="1:54" x14ac:dyDescent="0.15">
      <c r="C100" s="7">
        <v>10</v>
      </c>
      <c r="D100" s="8">
        <v>7.6555575323225797</v>
      </c>
      <c r="E100" s="10">
        <f t="shared" si="93"/>
        <v>13.352480820466701</v>
      </c>
      <c r="F100" s="7" t="s">
        <v>73</v>
      </c>
      <c r="G100" s="1">
        <v>11</v>
      </c>
      <c r="H100" s="9">
        <f t="shared" si="76"/>
        <v>7.6555575323225797</v>
      </c>
      <c r="I100" s="9">
        <f t="shared" si="77"/>
        <v>280.80555753232255</v>
      </c>
      <c r="J100" s="9">
        <f t="shared" si="78"/>
        <v>4.6053534788795002E-2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1.012242429912432</v>
      </c>
      <c r="O100" s="9">
        <f t="shared" si="94"/>
        <v>0.33797591736381216</v>
      </c>
      <c r="P100" s="9">
        <f t="shared" si="81"/>
        <v>1.5564985668089228E-2</v>
      </c>
      <c r="Q100" s="13">
        <f t="shared" si="82"/>
        <v>4.0468962737031993E-3</v>
      </c>
      <c r="R100" s="9">
        <f t="shared" si="83"/>
        <v>7.4022000000000004E-2</v>
      </c>
      <c r="S100" s="14">
        <f t="shared" si="84"/>
        <v>5.4671533783242805E-2</v>
      </c>
      <c r="T100" s="2">
        <v>0.01</v>
      </c>
      <c r="U100" s="15">
        <f t="shared" si="85"/>
        <v>5.4671533783242807E-4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6.0367153378324285E-3</v>
      </c>
      <c r="AU100" s="9">
        <f t="shared" si="89"/>
        <v>28.47</v>
      </c>
      <c r="AV100" s="1">
        <f t="shared" si="90"/>
        <v>0.26</v>
      </c>
      <c r="AW100" s="1">
        <f t="shared" si="95"/>
        <v>3.637</v>
      </c>
      <c r="AX100" s="1">
        <f t="shared" si="91"/>
        <v>1088.8789846041723</v>
      </c>
      <c r="AZ100" s="1">
        <f t="shared" si="96"/>
        <v>1.5041733881134915</v>
      </c>
      <c r="BA100" s="1">
        <f t="shared" si="92"/>
        <v>450.33345931197039</v>
      </c>
    </row>
    <row r="101" spans="1:54" x14ac:dyDescent="0.15">
      <c r="C101" s="7">
        <v>11</v>
      </c>
      <c r="D101" s="8">
        <v>-1.78225061</v>
      </c>
      <c r="E101" s="10">
        <f t="shared" si="93"/>
        <v>7.6555575323225797</v>
      </c>
      <c r="F101" s="7" t="s">
        <v>75</v>
      </c>
      <c r="G101" s="1">
        <v>12</v>
      </c>
      <c r="H101" s="9">
        <f t="shared" si="76"/>
        <v>-1.78225061</v>
      </c>
      <c r="I101" s="9">
        <f t="shared" si="77"/>
        <v>271.36774938999997</v>
      </c>
      <c r="J101" s="9">
        <f t="shared" si="78"/>
        <v>1.3789012525290132E-2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0.60711093169572283</v>
      </c>
      <c r="P101" s="9">
        <f t="shared" si="81"/>
        <v>8.3714602413928838E-3</v>
      </c>
      <c r="Q101" s="13">
        <f t="shared" si="82"/>
        <v>2.1765796627621499E-3</v>
      </c>
      <c r="R101" s="9">
        <f t="shared" si="83"/>
        <v>7.4022000000000004E-2</v>
      </c>
      <c r="S101" s="14">
        <f t="shared" si="84"/>
        <v>2.9404496808545431E-2</v>
      </c>
      <c r="T101" s="2">
        <v>0.01</v>
      </c>
      <c r="U101" s="15">
        <f t="shared" si="85"/>
        <v>2.9404496808545434E-4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5.7840449680854542E-3</v>
      </c>
      <c r="AU101" s="9">
        <f t="shared" si="89"/>
        <v>28.47</v>
      </c>
      <c r="AV101" s="1">
        <f t="shared" si="90"/>
        <v>0.26</v>
      </c>
      <c r="AW101" s="1">
        <f t="shared" si="95"/>
        <v>3.637</v>
      </c>
      <c r="AX101" s="1">
        <f t="shared" si="91"/>
        <v>1043.3032964604217</v>
      </c>
      <c r="AY101" s="1">
        <f>SUM(AX90:AX101)</f>
        <v>19188.345347001185</v>
      </c>
      <c r="AZ101" s="1">
        <f t="shared" si="96"/>
        <v>1.5041733881134915</v>
      </c>
      <c r="BA101" s="1">
        <f t="shared" si="92"/>
        <v>431.4844801393586</v>
      </c>
      <c r="BB101" s="1">
        <f>SUM(BA90:BA101)</f>
        <v>7935.8257995299764</v>
      </c>
    </row>
    <row r="102" spans="1:54" x14ac:dyDescent="0.15">
      <c r="C102" s="7">
        <v>12</v>
      </c>
      <c r="D102" s="8">
        <v>-7.3583972819677399</v>
      </c>
      <c r="E102" s="10">
        <f t="shared" si="93"/>
        <v>-1.78225061</v>
      </c>
      <c r="F102" s="7" t="s">
        <v>73</v>
      </c>
    </row>
    <row r="103" spans="1:54" x14ac:dyDescent="0.15">
      <c r="S103" s="29" t="s">
        <v>44</v>
      </c>
      <c r="T103" s="29"/>
      <c r="U103" s="29"/>
      <c r="V103" s="29" t="s">
        <v>45</v>
      </c>
      <c r="W103" s="29"/>
      <c r="X103" s="29"/>
      <c r="Y103" s="29" t="s">
        <v>46</v>
      </c>
      <c r="Z103" s="29"/>
      <c r="AA103" s="29"/>
      <c r="AB103" s="29" t="s">
        <v>47</v>
      </c>
      <c r="AC103" s="29"/>
      <c r="AD103" s="29"/>
      <c r="AE103" s="29" t="s">
        <v>48</v>
      </c>
      <c r="AF103" s="29"/>
      <c r="AG103" s="29"/>
      <c r="AH103" s="29" t="s">
        <v>49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51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11</v>
      </c>
      <c r="T104" s="2" t="s">
        <v>12</v>
      </c>
      <c r="U104" s="2"/>
      <c r="V104" s="2" t="s">
        <v>11</v>
      </c>
      <c r="W104" s="2" t="s">
        <v>12</v>
      </c>
      <c r="X104" s="2"/>
      <c r="Y104" s="2" t="s">
        <v>11</v>
      </c>
      <c r="Z104" s="2" t="s">
        <v>12</v>
      </c>
      <c r="AA104" s="2"/>
      <c r="AB104" s="2" t="s">
        <v>11</v>
      </c>
      <c r="AC104" s="2" t="s">
        <v>12</v>
      </c>
      <c r="AD104" s="2"/>
      <c r="AE104" s="2" t="s">
        <v>11</v>
      </c>
      <c r="AF104" s="2" t="s">
        <v>12</v>
      </c>
      <c r="AG104" s="2"/>
      <c r="AH104" s="2" t="s">
        <v>11</v>
      </c>
      <c r="AI104" s="2" t="s">
        <v>12</v>
      </c>
      <c r="AJ104" s="2"/>
      <c r="AK104" s="2" t="s">
        <v>11</v>
      </c>
      <c r="AL104" s="2" t="s">
        <v>12</v>
      </c>
      <c r="AM104" s="2"/>
      <c r="AN104" s="2" t="s">
        <v>11</v>
      </c>
      <c r="AO104" s="2" t="s">
        <v>12</v>
      </c>
      <c r="AP104" s="2"/>
      <c r="AQ104" s="17" t="s">
        <v>11</v>
      </c>
      <c r="AR104" s="17" t="s">
        <v>12</v>
      </c>
      <c r="AS104" s="17"/>
      <c r="AT104" s="1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8">
        <v>-8.5281402167741902</v>
      </c>
      <c r="E105" s="7"/>
      <c r="F105" s="7"/>
      <c r="G105" s="1">
        <v>1</v>
      </c>
      <c r="H105" s="9">
        <f t="shared" ref="H105:H116" si="97">E106</f>
        <v>-8.5281402167741902</v>
      </c>
      <c r="I105" s="9">
        <f t="shared" ref="I105:I116" si="98">H105+273.15</f>
        <v>264.62185978322577</v>
      </c>
      <c r="J105" s="9">
        <f t="shared" ref="J105:J116" si="99">EXP(($C$16*(I105-$C$14))/($C$17*I105*$C$14))</f>
        <v>5.5244746744709467E-3</v>
      </c>
      <c r="K105" s="9">
        <f t="shared" ref="K105:K116" si="100">$B$105/12</f>
        <v>75.904791666666668</v>
      </c>
      <c r="L105" s="9">
        <f t="shared" ref="L105:L116" si="101">K105*$B$106/100</f>
        <v>0.75904791666666671</v>
      </c>
      <c r="M105" s="1" t="s">
        <v>73</v>
      </c>
      <c r="O105" s="9">
        <f>L105</f>
        <v>0.75904791666666671</v>
      </c>
      <c r="P105" s="9">
        <f t="shared" ref="P105:P116" si="102">O105*J105</f>
        <v>4.1933409923349341E-3</v>
      </c>
      <c r="Q105" s="13">
        <f t="shared" ref="Q105:Q116" si="103">P105*$B$107</f>
        <v>8.8060160839033611E-4</v>
      </c>
      <c r="R105" s="9">
        <f t="shared" ref="R105:R116" si="104">L105*$B$107</f>
        <v>0.15940006249999999</v>
      </c>
      <c r="S105" s="14">
        <f t="shared" ref="S105:S116" si="105">Q105/R105</f>
        <v>5.5244746744709475E-3</v>
      </c>
      <c r="T105" s="2">
        <v>0.01</v>
      </c>
      <c r="U105" s="15">
        <f t="shared" ref="U105:U116" si="106">S105*T105</f>
        <v>5.5244746744709479E-5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7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8">AR105*AQ105</f>
        <v>5.0000000000000001E-3</v>
      </c>
      <c r="AT105" s="1">
        <f t="shared" ref="AT105:AT116" si="109">(AS105+AM105+AD105+AA105+U105+X105+AG105+AJ105+AP105)</f>
        <v>5.5452447467447099E-3</v>
      </c>
      <c r="AU105" s="9">
        <f t="shared" ref="AU105:AU116" si="110">$B$105/12</f>
        <v>75.904791666666668</v>
      </c>
      <c r="AV105" s="1">
        <f t="shared" ref="AV105:AV116" si="111">$B$107</f>
        <v>0.21</v>
      </c>
      <c r="AW105" s="1">
        <f t="shared" ref="AW105:AW116" si="112">$E$11/12</f>
        <v>0.20550000000000002</v>
      </c>
      <c r="AX105" s="1">
        <f t="shared" ref="AX105:AX116" si="113">AW105*10000*AV105*0.67*AU105*AT105</f>
        <v>121.70147317767788</v>
      </c>
    </row>
    <row r="106" spans="1:54" x14ac:dyDescent="0.15">
      <c r="A106" s="1" t="s">
        <v>74</v>
      </c>
      <c r="B106" s="1">
        <v>1</v>
      </c>
      <c r="C106" s="7">
        <v>1</v>
      </c>
      <c r="D106" s="8">
        <v>-9.06485247596774</v>
      </c>
      <c r="E106" s="10">
        <f t="shared" ref="E106:E117" si="114">D105</f>
        <v>-8.5281402167741902</v>
      </c>
      <c r="F106" s="7" t="s">
        <v>73</v>
      </c>
      <c r="G106" s="1">
        <v>2</v>
      </c>
      <c r="H106" s="9">
        <f t="shared" si="97"/>
        <v>-9.06485247596774</v>
      </c>
      <c r="I106" s="9">
        <f t="shared" si="98"/>
        <v>264.08514752403221</v>
      </c>
      <c r="J106" s="9">
        <f t="shared" si="99"/>
        <v>5.1264212079320049E-3</v>
      </c>
      <c r="K106" s="9">
        <f t="shared" si="100"/>
        <v>75.904791666666668</v>
      </c>
      <c r="L106" s="9">
        <f t="shared" si="101"/>
        <v>0.75904791666666671</v>
      </c>
      <c r="M106" s="1" t="s">
        <v>73</v>
      </c>
      <c r="O106" s="9">
        <f t="shared" ref="O106:O116" si="115">L106+O105-P105-N106</f>
        <v>1.5139024923409985</v>
      </c>
      <c r="P106" s="9">
        <f t="shared" si="102"/>
        <v>7.7609018434780146E-3</v>
      </c>
      <c r="Q106" s="13">
        <f t="shared" si="103"/>
        <v>1.6297893871303831E-3</v>
      </c>
      <c r="R106" s="9">
        <f t="shared" si="104"/>
        <v>0.15940006249999999</v>
      </c>
      <c r="S106" s="14">
        <f t="shared" si="105"/>
        <v>1.022452163173012E-2</v>
      </c>
      <c r="T106" s="2">
        <v>0.01</v>
      </c>
      <c r="U106" s="15">
        <f t="shared" si="106"/>
        <v>1.022452163173012E-4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7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8"/>
        <v>5.0000000000000001E-3</v>
      </c>
      <c r="AT106" s="1">
        <f t="shared" si="109"/>
        <v>5.5922452163173009E-3</v>
      </c>
      <c r="AU106" s="9">
        <f t="shared" si="110"/>
        <v>75.904791666666668</v>
      </c>
      <c r="AV106" s="1">
        <f t="shared" si="111"/>
        <v>0.21</v>
      </c>
      <c r="AW106" s="1">
        <f t="shared" si="112"/>
        <v>0.20550000000000002</v>
      </c>
      <c r="AX106" s="1">
        <f t="shared" si="113"/>
        <v>122.7329923708361</v>
      </c>
    </row>
    <row r="107" spans="1:54" x14ac:dyDescent="0.15">
      <c r="A107" s="1" t="s">
        <v>37</v>
      </c>
      <c r="B107" s="1">
        <f>H11</f>
        <v>0.21</v>
      </c>
      <c r="C107" s="7">
        <v>2</v>
      </c>
      <c r="D107" s="8">
        <v>-4.5052824958928603</v>
      </c>
      <c r="E107" s="10">
        <f t="shared" si="114"/>
        <v>-9.06485247596774</v>
      </c>
      <c r="F107" s="7" t="s">
        <v>73</v>
      </c>
      <c r="G107" s="1">
        <v>3</v>
      </c>
      <c r="H107" s="9">
        <f t="shared" si="97"/>
        <v>-4.5052824958928603</v>
      </c>
      <c r="I107" s="9">
        <f t="shared" si="98"/>
        <v>268.64471750410712</v>
      </c>
      <c r="J107" s="9">
        <f t="shared" si="99"/>
        <v>9.5848294627529067E-3</v>
      </c>
      <c r="K107" s="9">
        <f t="shared" si="100"/>
        <v>75.904791666666668</v>
      </c>
      <c r="L107" s="9">
        <f t="shared" si="101"/>
        <v>0.75904791666666671</v>
      </c>
      <c r="M107" s="1" t="s">
        <v>73</v>
      </c>
      <c r="O107" s="9">
        <f t="shared" si="115"/>
        <v>2.2651895071641874</v>
      </c>
      <c r="P107" s="9">
        <f t="shared" si="102"/>
        <v>2.1711455126986041E-2</v>
      </c>
      <c r="Q107" s="13">
        <f t="shared" si="103"/>
        <v>4.5594055766670681E-3</v>
      </c>
      <c r="R107" s="9">
        <f t="shared" si="104"/>
        <v>0.15940006249999999</v>
      </c>
      <c r="S107" s="14">
        <f t="shared" si="105"/>
        <v>2.860353694445426E-2</v>
      </c>
      <c r="T107" s="2">
        <v>0.01</v>
      </c>
      <c r="U107" s="15">
        <f t="shared" si="106"/>
        <v>2.8603536944454263E-4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7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8"/>
        <v>5.0000000000000001E-3</v>
      </c>
      <c r="AT107" s="1">
        <f t="shared" si="109"/>
        <v>5.7760353694445423E-3</v>
      </c>
      <c r="AU107" s="9">
        <f t="shared" si="110"/>
        <v>75.904791666666668</v>
      </c>
      <c r="AV107" s="1">
        <f t="shared" si="111"/>
        <v>0.21</v>
      </c>
      <c r="AW107" s="1">
        <f t="shared" si="112"/>
        <v>0.20550000000000002</v>
      </c>
      <c r="AX107" s="1">
        <f t="shared" si="113"/>
        <v>126.76663442139969</v>
      </c>
    </row>
    <row r="108" spans="1:54" x14ac:dyDescent="0.15">
      <c r="C108" s="7">
        <v>3</v>
      </c>
      <c r="D108" s="8">
        <v>5.2560522109354801</v>
      </c>
      <c r="E108" s="10">
        <f t="shared" si="114"/>
        <v>-4.5052824958928603</v>
      </c>
      <c r="F108" s="7" t="s">
        <v>73</v>
      </c>
      <c r="G108" s="1">
        <v>4</v>
      </c>
      <c r="H108" s="9">
        <f t="shared" si="97"/>
        <v>5.2560522109354801</v>
      </c>
      <c r="I108" s="9">
        <f t="shared" si="98"/>
        <v>278.40605221093546</v>
      </c>
      <c r="J108" s="9">
        <f t="shared" si="99"/>
        <v>3.4156558664560556E-2</v>
      </c>
      <c r="K108" s="9">
        <f t="shared" si="100"/>
        <v>75.904791666666668</v>
      </c>
      <c r="L108" s="9">
        <f t="shared" si="101"/>
        <v>0.75904791666666671</v>
      </c>
      <c r="M108" s="1" t="s">
        <v>73</v>
      </c>
      <c r="O108" s="9">
        <f t="shared" si="115"/>
        <v>3.0025259687038681</v>
      </c>
      <c r="P108" s="9">
        <f t="shared" si="102"/>
        <v>0.10255595439190018</v>
      </c>
      <c r="Q108" s="13">
        <f t="shared" si="103"/>
        <v>2.1536750422299036E-2</v>
      </c>
      <c r="R108" s="9">
        <f t="shared" si="104"/>
        <v>0.15940006249999999</v>
      </c>
      <c r="S108" s="14">
        <f t="shared" si="105"/>
        <v>0.13511130475434435</v>
      </c>
      <c r="T108" s="2">
        <v>0.01</v>
      </c>
      <c r="U108" s="15">
        <f t="shared" si="106"/>
        <v>1.3511130475434435E-3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7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8"/>
        <v>5.0000000000000001E-3</v>
      </c>
      <c r="AT108" s="1">
        <f t="shared" si="109"/>
        <v>6.8411130475434434E-3</v>
      </c>
      <c r="AU108" s="9">
        <f t="shared" si="110"/>
        <v>75.904791666666668</v>
      </c>
      <c r="AV108" s="1">
        <f t="shared" si="111"/>
        <v>0.21</v>
      </c>
      <c r="AW108" s="1">
        <f t="shared" si="112"/>
        <v>0.20550000000000002</v>
      </c>
      <c r="AX108" s="1">
        <f t="shared" si="113"/>
        <v>150.14189167210807</v>
      </c>
    </row>
    <row r="109" spans="1:54" x14ac:dyDescent="0.15">
      <c r="C109" s="7">
        <v>4</v>
      </c>
      <c r="D109" s="8">
        <v>9.0777656902333295</v>
      </c>
      <c r="E109" s="10">
        <f t="shared" si="114"/>
        <v>5.2560522109354801</v>
      </c>
      <c r="F109" s="7" t="s">
        <v>73</v>
      </c>
      <c r="G109" s="1">
        <v>5</v>
      </c>
      <c r="H109" s="9">
        <f t="shared" si="97"/>
        <v>9.0777656902333295</v>
      </c>
      <c r="I109" s="9">
        <f t="shared" si="98"/>
        <v>282.2277656902333</v>
      </c>
      <c r="J109" s="9">
        <f t="shared" si="99"/>
        <v>5.4846421348400148E-2</v>
      </c>
      <c r="K109" s="9">
        <f t="shared" si="100"/>
        <v>75.904791666666668</v>
      </c>
      <c r="L109" s="9">
        <f t="shared" si="101"/>
        <v>0.75904791666666671</v>
      </c>
      <c r="M109" s="1" t="s">
        <v>75</v>
      </c>
      <c r="N109" s="9">
        <f>(O108-P108)*$C$22/100</f>
        <v>2.7549715135963693</v>
      </c>
      <c r="O109" s="9">
        <f t="shared" si="115"/>
        <v>0.90404641738226532</v>
      </c>
      <c r="P109" s="9">
        <f t="shared" si="102"/>
        <v>4.9583710726259347E-2</v>
      </c>
      <c r="Q109" s="13">
        <f t="shared" si="103"/>
        <v>1.0412579252514462E-2</v>
      </c>
      <c r="R109" s="9">
        <f t="shared" si="104"/>
        <v>0.15940006249999999</v>
      </c>
      <c r="S109" s="14">
        <f t="shared" si="105"/>
        <v>6.5323558154279038E-2</v>
      </c>
      <c r="T109" s="2">
        <v>0.01</v>
      </c>
      <c r="U109" s="15">
        <f t="shared" si="106"/>
        <v>6.5323558154279043E-4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1E-3</v>
      </c>
      <c r="AF109" s="2">
        <v>0.49</v>
      </c>
      <c r="AG109" s="15">
        <f t="shared" si="107"/>
        <v>4.8999999999999998E-4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0.01</v>
      </c>
      <c r="AR109" s="2">
        <v>0.5</v>
      </c>
      <c r="AS109" s="2">
        <f t="shared" si="108"/>
        <v>5.0000000000000001E-3</v>
      </c>
      <c r="AT109" s="1">
        <f t="shared" si="109"/>
        <v>6.1432355815427908E-3</v>
      </c>
      <c r="AU109" s="9">
        <f t="shared" si="110"/>
        <v>75.904791666666668</v>
      </c>
      <c r="AV109" s="1">
        <f t="shared" si="111"/>
        <v>0.21</v>
      </c>
      <c r="AW109" s="1">
        <f t="shared" si="112"/>
        <v>0.20550000000000002</v>
      </c>
      <c r="AX109" s="1">
        <f t="shared" si="113"/>
        <v>134.8255765969902</v>
      </c>
    </row>
    <row r="110" spans="1:54" x14ac:dyDescent="0.15">
      <c r="C110" s="7">
        <v>5</v>
      </c>
      <c r="D110" s="8">
        <v>14.1920026037097</v>
      </c>
      <c r="E110" s="10">
        <f t="shared" si="114"/>
        <v>9.0777656902333295</v>
      </c>
      <c r="F110" s="7" t="s">
        <v>75</v>
      </c>
      <c r="G110" s="1">
        <v>6</v>
      </c>
      <c r="H110" s="9">
        <f t="shared" si="97"/>
        <v>14.1920026037097</v>
      </c>
      <c r="I110" s="9">
        <f t="shared" si="98"/>
        <v>287.34200260370966</v>
      </c>
      <c r="J110" s="9">
        <f t="shared" si="99"/>
        <v>0.10134985929502688</v>
      </c>
      <c r="K110" s="9">
        <f t="shared" si="100"/>
        <v>75.904791666666668</v>
      </c>
      <c r="L110" s="9">
        <f t="shared" si="101"/>
        <v>0.75904791666666671</v>
      </c>
      <c r="M110" s="1" t="s">
        <v>73</v>
      </c>
      <c r="O110" s="9">
        <f t="shared" si="115"/>
        <v>1.6135106233226728</v>
      </c>
      <c r="P110" s="9">
        <f t="shared" si="102"/>
        <v>0.163529074644784</v>
      </c>
      <c r="Q110" s="13">
        <f t="shared" si="103"/>
        <v>3.4341105675404639E-2</v>
      </c>
      <c r="R110" s="9">
        <f t="shared" si="104"/>
        <v>0.15940006249999999</v>
      </c>
      <c r="S110" s="14">
        <f t="shared" si="105"/>
        <v>0.21543972528495489</v>
      </c>
      <c r="T110" s="2">
        <v>0.01</v>
      </c>
      <c r="U110" s="15">
        <f t="shared" si="106"/>
        <v>2.1543972528495488E-3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5.0000000000000001E-3</v>
      </c>
      <c r="AF110" s="2">
        <v>0.49</v>
      </c>
      <c r="AG110" s="15">
        <f t="shared" si="107"/>
        <v>2.4499999999999999E-3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1.4999999999999999E-2</v>
      </c>
      <c r="AR110" s="2">
        <v>0.5</v>
      </c>
      <c r="AS110" s="2">
        <f t="shared" si="108"/>
        <v>7.4999999999999997E-3</v>
      </c>
      <c r="AT110" s="1">
        <f t="shared" si="109"/>
        <v>1.210439725284955E-2</v>
      </c>
      <c r="AU110" s="9">
        <f t="shared" si="110"/>
        <v>75.904791666666668</v>
      </c>
      <c r="AV110" s="1">
        <f t="shared" si="111"/>
        <v>0.21</v>
      </c>
      <c r="AW110" s="1">
        <f t="shared" si="112"/>
        <v>0.20550000000000002</v>
      </c>
      <c r="AX110" s="1">
        <f t="shared" si="113"/>
        <v>265.65517752204033</v>
      </c>
    </row>
    <row r="111" spans="1:54" x14ac:dyDescent="0.15">
      <c r="C111" s="7">
        <v>6</v>
      </c>
      <c r="D111" s="8">
        <v>17.849592359999999</v>
      </c>
      <c r="E111" s="10">
        <f t="shared" si="114"/>
        <v>14.1920026037097</v>
      </c>
      <c r="F111" s="7" t="s">
        <v>73</v>
      </c>
      <c r="G111" s="1">
        <v>7</v>
      </c>
      <c r="H111" s="9">
        <f t="shared" si="97"/>
        <v>17.849592359999999</v>
      </c>
      <c r="I111" s="9">
        <f t="shared" si="98"/>
        <v>290.99959235999995</v>
      </c>
      <c r="J111" s="9">
        <f t="shared" si="99"/>
        <v>0.15516512650500441</v>
      </c>
      <c r="K111" s="9">
        <f t="shared" si="100"/>
        <v>75.904791666666668</v>
      </c>
      <c r="L111" s="9">
        <f t="shared" si="101"/>
        <v>0.75904791666666671</v>
      </c>
      <c r="M111" s="1" t="s">
        <v>73</v>
      </c>
      <c r="O111" s="9">
        <f t="shared" si="115"/>
        <v>2.2090294653445555</v>
      </c>
      <c r="P111" s="9">
        <f t="shared" si="102"/>
        <v>0.34276433644347021</v>
      </c>
      <c r="Q111" s="13">
        <f t="shared" si="103"/>
        <v>7.1980510653128743E-2</v>
      </c>
      <c r="R111" s="9">
        <f t="shared" si="104"/>
        <v>0.15940006249999999</v>
      </c>
      <c r="S111" s="14">
        <f t="shared" si="105"/>
        <v>0.45157140796684908</v>
      </c>
      <c r="T111" s="2">
        <v>0.01</v>
      </c>
      <c r="U111" s="15">
        <f t="shared" si="106"/>
        <v>4.5157140796684911E-3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5.0000000000000001E-3</v>
      </c>
      <c r="AF111" s="2">
        <v>0.49</v>
      </c>
      <c r="AG111" s="15">
        <f t="shared" si="107"/>
        <v>2.4499999999999999E-3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1.4999999999999999E-2</v>
      </c>
      <c r="AR111" s="2">
        <v>0.5</v>
      </c>
      <c r="AS111" s="2">
        <f t="shared" si="108"/>
        <v>7.4999999999999997E-3</v>
      </c>
      <c r="AT111" s="1">
        <f t="shared" si="109"/>
        <v>1.4465714079668492E-2</v>
      </c>
      <c r="AU111" s="9">
        <f t="shared" si="110"/>
        <v>75.904791666666668</v>
      </c>
      <c r="AV111" s="1">
        <f t="shared" si="111"/>
        <v>0.21</v>
      </c>
      <c r="AW111" s="1">
        <f t="shared" si="112"/>
        <v>0.20550000000000002</v>
      </c>
      <c r="AX111" s="1">
        <f t="shared" si="113"/>
        <v>317.47899226561975</v>
      </c>
    </row>
    <row r="112" spans="1:54" x14ac:dyDescent="0.15">
      <c r="C112" s="7">
        <v>7</v>
      </c>
      <c r="D112" s="8">
        <v>19.252781711612901</v>
      </c>
      <c r="E112" s="10">
        <f t="shared" si="114"/>
        <v>17.849592359999999</v>
      </c>
      <c r="F112" s="7" t="s">
        <v>73</v>
      </c>
      <c r="G112" s="1">
        <v>8</v>
      </c>
      <c r="H112" s="9">
        <f t="shared" si="97"/>
        <v>19.252781711612901</v>
      </c>
      <c r="I112" s="9">
        <f t="shared" si="98"/>
        <v>292.40278171161287</v>
      </c>
      <c r="J112" s="9">
        <f t="shared" si="99"/>
        <v>0.18219136194476157</v>
      </c>
      <c r="K112" s="9">
        <f t="shared" si="100"/>
        <v>75.904791666666668</v>
      </c>
      <c r="L112" s="9">
        <f t="shared" si="101"/>
        <v>0.75904791666666671</v>
      </c>
      <c r="M112" s="1" t="s">
        <v>73</v>
      </c>
      <c r="O112" s="9">
        <f t="shared" si="115"/>
        <v>2.625313045567752</v>
      </c>
      <c r="P112" s="9">
        <f t="shared" si="102"/>
        <v>0.47830935930333862</v>
      </c>
      <c r="Q112" s="13">
        <f t="shared" si="103"/>
        <v>0.1004449654537011</v>
      </c>
      <c r="R112" s="9">
        <f t="shared" si="104"/>
        <v>0.15940006249999999</v>
      </c>
      <c r="S112" s="14">
        <f t="shared" si="105"/>
        <v>0.63014382728802953</v>
      </c>
      <c r="T112" s="2">
        <v>0.01</v>
      </c>
      <c r="U112" s="15">
        <f t="shared" si="106"/>
        <v>6.3014382728802951E-3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5.0000000000000001E-3</v>
      </c>
      <c r="AF112" s="2">
        <v>0.49</v>
      </c>
      <c r="AG112" s="15">
        <f t="shared" si="107"/>
        <v>2.4499999999999999E-3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1.4999999999999999E-2</v>
      </c>
      <c r="AR112" s="2">
        <v>0.5</v>
      </c>
      <c r="AS112" s="2">
        <f t="shared" si="108"/>
        <v>7.4999999999999997E-3</v>
      </c>
      <c r="AT112" s="1">
        <f t="shared" si="109"/>
        <v>1.6251438272880295E-2</v>
      </c>
      <c r="AU112" s="9">
        <f t="shared" si="110"/>
        <v>75.904791666666668</v>
      </c>
      <c r="AV112" s="1">
        <f t="shared" si="111"/>
        <v>0.21</v>
      </c>
      <c r="AW112" s="1">
        <f t="shared" si="112"/>
        <v>0.20550000000000002</v>
      </c>
      <c r="AX112" s="1">
        <f t="shared" si="113"/>
        <v>356.67027685778777</v>
      </c>
    </row>
    <row r="113" spans="3:51" x14ac:dyDescent="0.15">
      <c r="C113" s="7">
        <v>8</v>
      </c>
      <c r="D113" s="8">
        <v>19.381023180645201</v>
      </c>
      <c r="E113" s="10">
        <f t="shared" si="114"/>
        <v>19.252781711612901</v>
      </c>
      <c r="F113" s="7" t="s">
        <v>73</v>
      </c>
      <c r="G113" s="1">
        <v>9</v>
      </c>
      <c r="H113" s="9">
        <f t="shared" si="97"/>
        <v>19.381023180645201</v>
      </c>
      <c r="I113" s="9">
        <f t="shared" si="98"/>
        <v>292.53102318064521</v>
      </c>
      <c r="J113" s="9">
        <f t="shared" si="99"/>
        <v>0.18487048310286422</v>
      </c>
      <c r="K113" s="9">
        <f t="shared" si="100"/>
        <v>75.904791666666668</v>
      </c>
      <c r="L113" s="9">
        <f t="shared" si="101"/>
        <v>0.75904791666666671</v>
      </c>
      <c r="M113" s="1" t="s">
        <v>73</v>
      </c>
      <c r="O113" s="9">
        <f t="shared" si="115"/>
        <v>2.9060516029310803</v>
      </c>
      <c r="P113" s="9">
        <f t="shared" si="102"/>
        <v>0.53724316375572179</v>
      </c>
      <c r="Q113" s="13">
        <f t="shared" si="103"/>
        <v>0.11282106438870157</v>
      </c>
      <c r="R113" s="9">
        <f t="shared" si="104"/>
        <v>0.15940006249999999</v>
      </c>
      <c r="S113" s="14">
        <f t="shared" si="105"/>
        <v>0.70778557184506485</v>
      </c>
      <c r="T113" s="2">
        <v>0.01</v>
      </c>
      <c r="U113" s="15">
        <f t="shared" si="106"/>
        <v>7.0778557184506489E-3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1E-3</v>
      </c>
      <c r="AF113" s="2">
        <v>0.49</v>
      </c>
      <c r="AG113" s="15">
        <f t="shared" si="107"/>
        <v>4.8999999999999998E-4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0.01</v>
      </c>
      <c r="AR113" s="2">
        <v>0.5</v>
      </c>
      <c r="AS113" s="2">
        <f t="shared" si="108"/>
        <v>5.0000000000000001E-3</v>
      </c>
      <c r="AT113" s="1">
        <f t="shared" si="109"/>
        <v>1.2567855718450649E-2</v>
      </c>
      <c r="AU113" s="9">
        <f t="shared" si="110"/>
        <v>75.904791666666668</v>
      </c>
      <c r="AV113" s="1">
        <f t="shared" si="111"/>
        <v>0.21</v>
      </c>
      <c r="AW113" s="1">
        <f t="shared" si="112"/>
        <v>0.20550000000000002</v>
      </c>
      <c r="AX113" s="1">
        <f t="shared" si="113"/>
        <v>275.82669935674943</v>
      </c>
    </row>
    <row r="114" spans="3:51" x14ac:dyDescent="0.15">
      <c r="C114" s="7">
        <v>9</v>
      </c>
      <c r="D114" s="8">
        <v>13.352480820466701</v>
      </c>
      <c r="E114" s="10">
        <f t="shared" si="114"/>
        <v>19.381023180645201</v>
      </c>
      <c r="F114" s="7" t="s">
        <v>73</v>
      </c>
      <c r="G114" s="1">
        <v>10</v>
      </c>
      <c r="H114" s="9">
        <f t="shared" si="97"/>
        <v>13.352480820466701</v>
      </c>
      <c r="I114" s="9">
        <f t="shared" si="98"/>
        <v>286.5024808204667</v>
      </c>
      <c r="J114" s="9">
        <f t="shared" si="99"/>
        <v>9.1769969888133643E-2</v>
      </c>
      <c r="K114" s="9">
        <f t="shared" si="100"/>
        <v>75.904791666666668</v>
      </c>
      <c r="L114" s="9">
        <f t="shared" si="101"/>
        <v>0.75904791666666671</v>
      </c>
      <c r="M114" s="1" t="s">
        <v>73</v>
      </c>
      <c r="O114" s="9">
        <f t="shared" si="115"/>
        <v>3.1278563558420256</v>
      </c>
      <c r="P114" s="9">
        <f t="shared" si="102"/>
        <v>0.28704328359003012</v>
      </c>
      <c r="Q114" s="13">
        <f t="shared" si="103"/>
        <v>6.0279089553906325E-2</v>
      </c>
      <c r="R114" s="9">
        <f t="shared" si="104"/>
        <v>0.15940006249999999</v>
      </c>
      <c r="S114" s="14">
        <f t="shared" si="105"/>
        <v>0.37816227050667767</v>
      </c>
      <c r="T114" s="2">
        <v>0.01</v>
      </c>
      <c r="U114" s="15">
        <f t="shared" si="106"/>
        <v>3.7816227050667768E-3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1E-3</v>
      </c>
      <c r="AF114" s="2">
        <v>0.49</v>
      </c>
      <c r="AG114" s="15">
        <f t="shared" si="107"/>
        <v>4.8999999999999998E-4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0.01</v>
      </c>
      <c r="AR114" s="2">
        <v>0.5</v>
      </c>
      <c r="AS114" s="2">
        <f t="shared" si="108"/>
        <v>5.0000000000000001E-3</v>
      </c>
      <c r="AT114" s="1">
        <f t="shared" si="109"/>
        <v>9.271622705066776E-3</v>
      </c>
      <c r="AU114" s="9">
        <f t="shared" si="110"/>
        <v>75.904791666666668</v>
      </c>
      <c r="AV114" s="1">
        <f t="shared" si="111"/>
        <v>0.21</v>
      </c>
      <c r="AW114" s="1">
        <f t="shared" si="112"/>
        <v>0.20550000000000002</v>
      </c>
      <c r="AX114" s="1">
        <f t="shared" si="113"/>
        <v>203.48428130546156</v>
      </c>
    </row>
    <row r="115" spans="3:51" x14ac:dyDescent="0.15">
      <c r="C115" s="7">
        <v>10</v>
      </c>
      <c r="D115" s="8">
        <v>7.6555575323225797</v>
      </c>
      <c r="E115" s="10">
        <f t="shared" si="114"/>
        <v>13.352480820466701</v>
      </c>
      <c r="F115" s="7" t="s">
        <v>73</v>
      </c>
      <c r="G115" s="1">
        <v>11</v>
      </c>
      <c r="H115" s="9">
        <f t="shared" si="97"/>
        <v>7.6555575323225797</v>
      </c>
      <c r="I115" s="9">
        <f t="shared" si="98"/>
        <v>280.80555753232255</v>
      </c>
      <c r="J115" s="9">
        <f t="shared" si="99"/>
        <v>4.6053534788795002E-2</v>
      </c>
      <c r="K115" s="9">
        <f t="shared" si="100"/>
        <v>75.904791666666668</v>
      </c>
      <c r="L115" s="9">
        <f t="shared" si="101"/>
        <v>0.75904791666666671</v>
      </c>
      <c r="M115" s="1" t="s">
        <v>75</v>
      </c>
      <c r="N115" s="9">
        <f>(O114-P114)*$C$22/100</f>
        <v>2.6987724186393955</v>
      </c>
      <c r="O115" s="9">
        <f t="shared" si="115"/>
        <v>0.90108857027926659</v>
      </c>
      <c r="P115" s="9">
        <f t="shared" si="102"/>
        <v>4.1498313819141756E-2</v>
      </c>
      <c r="Q115" s="13">
        <f t="shared" si="103"/>
        <v>8.7146459020197679E-3</v>
      </c>
      <c r="R115" s="9">
        <f t="shared" si="104"/>
        <v>0.15940006249999999</v>
      </c>
      <c r="S115" s="14">
        <f t="shared" si="105"/>
        <v>5.4671533783242826E-2</v>
      </c>
      <c r="T115" s="2">
        <v>0.01</v>
      </c>
      <c r="U115" s="15">
        <f t="shared" si="106"/>
        <v>5.4671533783242829E-4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7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8"/>
        <v>5.0000000000000001E-3</v>
      </c>
      <c r="AT115" s="1">
        <f t="shared" si="109"/>
        <v>6.0367153378324285E-3</v>
      </c>
      <c r="AU115" s="9">
        <f t="shared" si="110"/>
        <v>75.904791666666668</v>
      </c>
      <c r="AV115" s="1">
        <f t="shared" si="111"/>
        <v>0.21</v>
      </c>
      <c r="AW115" s="1">
        <f t="shared" si="112"/>
        <v>0.20550000000000002</v>
      </c>
      <c r="AX115" s="1">
        <f t="shared" si="113"/>
        <v>132.48777706336156</v>
      </c>
    </row>
    <row r="116" spans="3:51" x14ac:dyDescent="0.15">
      <c r="C116" s="7">
        <v>11</v>
      </c>
      <c r="D116" s="8">
        <v>-1.78225061</v>
      </c>
      <c r="E116" s="10">
        <f t="shared" si="114"/>
        <v>7.6555575323225797</v>
      </c>
      <c r="F116" s="7" t="s">
        <v>75</v>
      </c>
      <c r="G116" s="1">
        <v>12</v>
      </c>
      <c r="H116" s="9">
        <f t="shared" si="97"/>
        <v>-1.78225061</v>
      </c>
      <c r="I116" s="9">
        <f t="shared" si="98"/>
        <v>271.36774938999997</v>
      </c>
      <c r="J116" s="9">
        <f t="shared" si="99"/>
        <v>1.3789012525290132E-2</v>
      </c>
      <c r="K116" s="9">
        <f t="shared" si="100"/>
        <v>75.904791666666668</v>
      </c>
      <c r="L116" s="9">
        <f t="shared" si="101"/>
        <v>0.75904791666666671</v>
      </c>
      <c r="M116" s="1" t="s">
        <v>73</v>
      </c>
      <c r="O116" s="9">
        <f t="shared" si="115"/>
        <v>1.6186381731267916</v>
      </c>
      <c r="P116" s="9">
        <f t="shared" si="102"/>
        <v>2.2319422043158066E-2</v>
      </c>
      <c r="Q116" s="13">
        <f t="shared" si="103"/>
        <v>4.6870786290631938E-3</v>
      </c>
      <c r="R116" s="9">
        <f t="shared" si="104"/>
        <v>0.15940006249999999</v>
      </c>
      <c r="S116" s="14">
        <f t="shared" si="105"/>
        <v>2.9404496808545441E-2</v>
      </c>
      <c r="T116" s="2">
        <v>0.01</v>
      </c>
      <c r="U116" s="15">
        <f t="shared" si="106"/>
        <v>2.9404496808545444E-4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7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8"/>
        <v>5.0000000000000001E-3</v>
      </c>
      <c r="AT116" s="1">
        <f t="shared" si="109"/>
        <v>5.7840449680854542E-3</v>
      </c>
      <c r="AU116" s="9">
        <f t="shared" si="110"/>
        <v>75.904791666666668</v>
      </c>
      <c r="AV116" s="1">
        <f t="shared" si="111"/>
        <v>0.21</v>
      </c>
      <c r="AW116" s="1">
        <f t="shared" si="112"/>
        <v>0.20550000000000002</v>
      </c>
      <c r="AX116" s="1">
        <f t="shared" si="113"/>
        <v>126.9424210635913</v>
      </c>
      <c r="AY116" s="1">
        <f>SUM(AX105:AX116)</f>
        <v>2334.7141936736239</v>
      </c>
    </row>
    <row r="117" spans="3:51" x14ac:dyDescent="0.15">
      <c r="C117" s="7">
        <v>12</v>
      </c>
      <c r="D117" s="8">
        <v>-7.3583972819677399</v>
      </c>
      <c r="E117" s="10">
        <f t="shared" si="114"/>
        <v>-1.78225061</v>
      </c>
      <c r="F117" s="7" t="s">
        <v>73</v>
      </c>
    </row>
  </sheetData>
  <mergeCells count="64">
    <mergeCell ref="G2:G4"/>
    <mergeCell ref="G5:G6"/>
    <mergeCell ref="G14:G15"/>
    <mergeCell ref="I2:I4"/>
    <mergeCell ref="I5:I6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Z117"/>
  <sheetViews>
    <sheetView tabSelected="1" workbookViewId="0">
      <selection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4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15">
      <c r="A2" s="28" t="s">
        <v>52</v>
      </c>
      <c r="B2" s="3" t="s">
        <v>10</v>
      </c>
      <c r="C2" s="2"/>
      <c r="D2" s="2"/>
      <c r="E2" s="34">
        <v>557.61</v>
      </c>
      <c r="F2" s="2">
        <v>734.67200000000003</v>
      </c>
      <c r="G2" s="38">
        <f>(F2+F3+F4)/3</f>
        <v>1194.134</v>
      </c>
      <c r="H2" s="2">
        <v>0.18</v>
      </c>
      <c r="I2" s="28">
        <f>(H2+H3+H4)/3</f>
        <v>0.13666666666666669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15">
      <c r="A5" s="28" t="s">
        <v>4</v>
      </c>
      <c r="B5" s="3" t="s">
        <v>15</v>
      </c>
      <c r="C5" s="2"/>
      <c r="D5" s="2"/>
      <c r="E5" s="34">
        <v>1507.81619178082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0.19</v>
      </c>
      <c r="I6" s="2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15">
      <c r="A7" s="28" t="s">
        <v>5</v>
      </c>
      <c r="B7" s="22"/>
      <c r="C7" s="2"/>
      <c r="D7" s="2"/>
      <c r="E7" s="5">
        <v>188.96973383723201</v>
      </c>
      <c r="F7" s="2">
        <v>134.75800000000001</v>
      </c>
      <c r="G7" s="2"/>
      <c r="H7" s="2">
        <v>0.28999999999999998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15">
      <c r="A8" s="28" t="s">
        <v>6</v>
      </c>
      <c r="B8" s="22"/>
      <c r="C8" s="2"/>
      <c r="D8" s="2"/>
      <c r="E8" s="5">
        <v>9.7205017697189007</v>
      </c>
      <c r="F8" s="2">
        <v>625.46400000000006</v>
      </c>
      <c r="G8" s="2"/>
      <c r="H8" s="2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15">
      <c r="A9" s="28" t="s">
        <v>7</v>
      </c>
      <c r="B9" s="22"/>
      <c r="C9" s="2"/>
      <c r="D9" s="2"/>
      <c r="E9" s="5">
        <v>0.29799999999999999</v>
      </c>
      <c r="F9" s="2">
        <v>341.64</v>
      </c>
      <c r="G9" s="2"/>
      <c r="H9" s="2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15">
      <c r="A10" s="28" t="s">
        <v>8</v>
      </c>
      <c r="B10" s="22"/>
      <c r="C10" s="2"/>
      <c r="D10" s="2"/>
      <c r="E10" s="5">
        <v>0.16454797939214499</v>
      </c>
      <c r="F10" s="2">
        <v>341.64</v>
      </c>
      <c r="G10" s="2"/>
      <c r="H10" s="2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15">
      <c r="A11" s="28" t="s">
        <v>9</v>
      </c>
      <c r="B11" s="22"/>
      <c r="C11" s="2"/>
      <c r="D11" s="2"/>
      <c r="E11" s="5">
        <v>1.06</v>
      </c>
      <c r="F11" s="2">
        <v>910.85749999999996</v>
      </c>
      <c r="G11" s="2"/>
      <c r="H11" s="2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4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AV38+AV53+BB69+AY85+AY101+BB101+AY116+AG69</f>
        <v>6259490.9990582513</v>
      </c>
      <c r="J14" s="6" t="s">
        <v>21</v>
      </c>
      <c r="K14" s="6">
        <f>I14/(10000*1000)</f>
        <v>0.62594909990582515</v>
      </c>
      <c r="L14" s="6" t="s">
        <v>22</v>
      </c>
    </row>
    <row r="15" spans="1:44" x14ac:dyDescent="0.15">
      <c r="A15" s="1" t="s">
        <v>23</v>
      </c>
      <c r="B15" s="1" t="s">
        <v>18</v>
      </c>
      <c r="G15" s="37"/>
      <c r="H15" s="6" t="s">
        <v>24</v>
      </c>
      <c r="I15" s="6">
        <v>12438715.856935799</v>
      </c>
      <c r="J15" s="6" t="s">
        <v>21</v>
      </c>
      <c r="K15" s="6">
        <f>I15/(10000*1000)</f>
        <v>1.2438715856935798</v>
      </c>
      <c r="L15" s="6" t="s">
        <v>22</v>
      </c>
    </row>
    <row r="16" spans="1:44" x14ac:dyDescent="0.15">
      <c r="A16" s="1" t="s">
        <v>25</v>
      </c>
      <c r="B16" s="1" t="s">
        <v>26</v>
      </c>
      <c r="C16" s="1">
        <v>19347</v>
      </c>
      <c r="K16" s="1">
        <v>0.75904365986135502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1194.134</v>
      </c>
      <c r="C27" s="7" t="s">
        <v>72</v>
      </c>
      <c r="D27" s="8">
        <v>-14.462570185161301</v>
      </c>
      <c r="E27" s="7"/>
      <c r="F27" s="7"/>
      <c r="G27" s="1">
        <v>1</v>
      </c>
      <c r="H27" s="9">
        <f t="shared" ref="H27:H38" si="0">E28</f>
        <v>-14.462570185161301</v>
      </c>
      <c r="I27" s="9">
        <f t="shared" ref="I27:I38" si="1">H27+273.15</f>
        <v>258.68742981483865</v>
      </c>
      <c r="J27" s="9">
        <f t="shared" ref="J27:J38" si="2">EXP(($C$16*(I27-$C$14))/($C$17*I27*$C$14))</f>
        <v>2.3752162631058673E-3</v>
      </c>
      <c r="K27" s="9">
        <f t="shared" ref="K27:K38" si="3">$B$27/12</f>
        <v>99.511166666666668</v>
      </c>
      <c r="L27" s="9">
        <f t="shared" ref="L27:L38" si="4">K27*$B$28/100</f>
        <v>0.99511166666666673</v>
      </c>
      <c r="M27" s="1" t="s">
        <v>73</v>
      </c>
      <c r="O27" s="9">
        <f>L27</f>
        <v>0.99511166666666673</v>
      </c>
      <c r="P27" s="9">
        <f t="shared" ref="P27:P38" si="5">O27*J27</f>
        <v>2.3636054142730516E-3</v>
      </c>
      <c r="Q27" s="13">
        <f t="shared" ref="Q27:Q38" si="6">P27*$B$29</f>
        <v>3.2302607328398377E-4</v>
      </c>
      <c r="R27" s="9">
        <f t="shared" ref="R27:R38" si="7">L27*$B$29</f>
        <v>0.13599859444444448</v>
      </c>
      <c r="S27" s="14">
        <f t="shared" ref="S27:S38" si="8">Q27/R27</f>
        <v>2.3752162631058673E-3</v>
      </c>
      <c r="T27" s="2">
        <v>0.01</v>
      </c>
      <c r="U27" s="15">
        <f t="shared" ref="U27:U38" si="9">S27*T27</f>
        <v>2.3752162631058674E-5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2.1923752162631059E-2</v>
      </c>
      <c r="AR27" s="9">
        <f t="shared" ref="AR27:AR38" si="15">$B$27/12</f>
        <v>99.511166666666668</v>
      </c>
      <c r="AS27" s="1">
        <f t="shared" ref="AS27:AS38" si="16">$B$29</f>
        <v>0.13666666666666669</v>
      </c>
      <c r="AT27" s="1">
        <f>$E$2/12</f>
        <v>46.467500000000001</v>
      </c>
      <c r="AU27" s="1">
        <f t="shared" ref="AU27:AU38" si="17">AT27*10000*AS27*0.67*AR27*AQ27</f>
        <v>92826.807441649988</v>
      </c>
    </row>
    <row r="28" spans="1:47" x14ac:dyDescent="0.15">
      <c r="A28" s="1" t="s">
        <v>74</v>
      </c>
      <c r="B28" s="1">
        <v>1</v>
      </c>
      <c r="C28" s="7">
        <v>1</v>
      </c>
      <c r="D28" s="8">
        <v>-15.8117590080323</v>
      </c>
      <c r="E28" s="10">
        <f t="shared" ref="E28:E39" si="18">D27</f>
        <v>-14.462570185161301</v>
      </c>
      <c r="F28" s="7" t="s">
        <v>73</v>
      </c>
      <c r="G28" s="1">
        <v>2</v>
      </c>
      <c r="H28" s="9">
        <f t="shared" si="0"/>
        <v>-15.8117590080323</v>
      </c>
      <c r="I28" s="9">
        <f t="shared" si="1"/>
        <v>257.33824099196767</v>
      </c>
      <c r="J28" s="9">
        <f t="shared" si="2"/>
        <v>1.9498478510276886E-3</v>
      </c>
      <c r="K28" s="9">
        <f t="shared" si="3"/>
        <v>99.511166666666668</v>
      </c>
      <c r="L28" s="9">
        <f t="shared" si="4"/>
        <v>0.99511166666666673</v>
      </c>
      <c r="M28" s="1" t="s">
        <v>73</v>
      </c>
      <c r="O28" s="9">
        <f t="shared" ref="O28:O38" si="19">L28+O27-P27-N28</f>
        <v>1.9878597279190604</v>
      </c>
      <c r="P28" s="9">
        <f t="shared" si="5"/>
        <v>3.8760240186274659E-3</v>
      </c>
      <c r="Q28" s="13">
        <f t="shared" si="6"/>
        <v>5.2972328254575379E-4</v>
      </c>
      <c r="R28" s="9">
        <f t="shared" si="7"/>
        <v>0.13599859444444448</v>
      </c>
      <c r="S28" s="14">
        <f t="shared" si="8"/>
        <v>3.8950643917290344E-3</v>
      </c>
      <c r="T28" s="2">
        <v>0.01</v>
      </c>
      <c r="U28" s="15">
        <f t="shared" si="9"/>
        <v>3.8950643917290343E-5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2.193895064391729E-2</v>
      </c>
      <c r="AR28" s="9">
        <f t="shared" si="15"/>
        <v>99.511166666666668</v>
      </c>
      <c r="AS28" s="1">
        <f t="shared" si="16"/>
        <v>0.13666666666666669</v>
      </c>
      <c r="AT28" s="1">
        <f t="shared" ref="AT28:AT38" si="20">$E$2/12</f>
        <v>46.467500000000001</v>
      </c>
      <c r="AU28" s="1">
        <f t="shared" si="17"/>
        <v>92891.158948878176</v>
      </c>
    </row>
    <row r="29" spans="1:47" x14ac:dyDescent="0.15">
      <c r="A29" s="1" t="s">
        <v>37</v>
      </c>
      <c r="B29" s="1">
        <f>I2</f>
        <v>0.13666666666666669</v>
      </c>
      <c r="C29" s="7">
        <v>2</v>
      </c>
      <c r="D29" s="8">
        <v>-10.2593071785</v>
      </c>
      <c r="E29" s="10">
        <f t="shared" si="18"/>
        <v>-15.8117590080323</v>
      </c>
      <c r="F29" s="7" t="s">
        <v>73</v>
      </c>
      <c r="G29" s="1">
        <v>3</v>
      </c>
      <c r="H29" s="9">
        <f t="shared" si="0"/>
        <v>-10.2593071785</v>
      </c>
      <c r="I29" s="9">
        <f t="shared" si="1"/>
        <v>262.89069282149995</v>
      </c>
      <c r="J29" s="9">
        <f t="shared" si="2"/>
        <v>4.3357211463884351E-3</v>
      </c>
      <c r="K29" s="9">
        <f t="shared" si="3"/>
        <v>99.511166666666668</v>
      </c>
      <c r="L29" s="9">
        <f t="shared" si="4"/>
        <v>0.99511166666666673</v>
      </c>
      <c r="M29" s="1" t="s">
        <v>73</v>
      </c>
      <c r="O29" s="9">
        <f t="shared" si="19"/>
        <v>2.9790953705670997</v>
      </c>
      <c r="P29" s="9">
        <f t="shared" si="5"/>
        <v>1.2916526795275666E-2</v>
      </c>
      <c r="Q29" s="13">
        <f t="shared" si="6"/>
        <v>1.7652586620210079E-3</v>
      </c>
      <c r="R29" s="9">
        <f t="shared" si="7"/>
        <v>0.13599859444444448</v>
      </c>
      <c r="S29" s="14">
        <f t="shared" si="8"/>
        <v>1.2979977250736347E-2</v>
      </c>
      <c r="T29" s="2">
        <v>0.01</v>
      </c>
      <c r="U29" s="15">
        <f t="shared" si="9"/>
        <v>1.2979977250736347E-4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2.2029799772507363E-2</v>
      </c>
      <c r="AR29" s="9">
        <f t="shared" si="15"/>
        <v>99.511166666666668</v>
      </c>
      <c r="AS29" s="1">
        <f t="shared" si="16"/>
        <v>0.13666666666666669</v>
      </c>
      <c r="AT29" s="1">
        <f t="shared" si="20"/>
        <v>46.467500000000001</v>
      </c>
      <c r="AU29" s="1">
        <f t="shared" si="17"/>
        <v>93275.820958524811</v>
      </c>
    </row>
    <row r="30" spans="1:47" x14ac:dyDescent="0.15">
      <c r="C30" s="7">
        <v>3</v>
      </c>
      <c r="D30" s="8">
        <v>-5.1252804492580601</v>
      </c>
      <c r="E30" s="10">
        <f t="shared" si="18"/>
        <v>-10.2593071785</v>
      </c>
      <c r="F30" s="7" t="s">
        <v>73</v>
      </c>
      <c r="G30" s="1">
        <v>4</v>
      </c>
      <c r="H30" s="9">
        <f t="shared" si="0"/>
        <v>-5.1252804492580601</v>
      </c>
      <c r="I30" s="9">
        <f t="shared" si="1"/>
        <v>268.02471955074191</v>
      </c>
      <c r="J30" s="9">
        <f t="shared" si="2"/>
        <v>8.8139992054477641E-3</v>
      </c>
      <c r="K30" s="9">
        <f t="shared" si="3"/>
        <v>99.511166666666668</v>
      </c>
      <c r="L30" s="9">
        <f t="shared" si="4"/>
        <v>0.99511166666666673</v>
      </c>
      <c r="M30" s="1" t="s">
        <v>73</v>
      </c>
      <c r="O30" s="9">
        <f t="shared" si="19"/>
        <v>3.961290510438491</v>
      </c>
      <c r="P30" s="9">
        <f t="shared" si="5"/>
        <v>3.4914811411552629E-2</v>
      </c>
      <c r="Q30" s="13">
        <f t="shared" si="6"/>
        <v>4.7716908929121933E-3</v>
      </c>
      <c r="R30" s="9">
        <f t="shared" si="7"/>
        <v>0.13599859444444448</v>
      </c>
      <c r="S30" s="14">
        <f t="shared" si="8"/>
        <v>3.5086325063906687E-2</v>
      </c>
      <c r="T30" s="2">
        <v>0.01</v>
      </c>
      <c r="U30" s="15">
        <f t="shared" si="9"/>
        <v>3.5086325063906688E-4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2.2250863250639068E-2</v>
      </c>
      <c r="AR30" s="9">
        <f t="shared" si="15"/>
        <v>99.511166666666668</v>
      </c>
      <c r="AS30" s="1">
        <f t="shared" si="16"/>
        <v>0.13666666666666669</v>
      </c>
      <c r="AT30" s="1">
        <f t="shared" si="20"/>
        <v>46.467500000000001</v>
      </c>
      <c r="AU30" s="1">
        <f t="shared" si="17"/>
        <v>94211.820269440694</v>
      </c>
    </row>
    <row r="31" spans="1:47" x14ac:dyDescent="0.15">
      <c r="C31" s="7">
        <v>4</v>
      </c>
      <c r="D31" s="8">
        <v>-1.6040313883999999</v>
      </c>
      <c r="E31" s="10">
        <f t="shared" si="18"/>
        <v>-5.1252804492580601</v>
      </c>
      <c r="F31" s="7" t="s">
        <v>73</v>
      </c>
      <c r="G31" s="1">
        <v>5</v>
      </c>
      <c r="H31" s="9">
        <f t="shared" si="0"/>
        <v>-1.6040313883999999</v>
      </c>
      <c r="I31" s="9">
        <f t="shared" si="1"/>
        <v>271.54596861159996</v>
      </c>
      <c r="J31" s="9">
        <f t="shared" si="2"/>
        <v>1.4117580682239032E-2</v>
      </c>
      <c r="K31" s="9">
        <f t="shared" si="3"/>
        <v>99.511166666666668</v>
      </c>
      <c r="L31" s="9">
        <f t="shared" si="4"/>
        <v>0.99511166666666673</v>
      </c>
      <c r="M31" s="1" t="s">
        <v>75</v>
      </c>
      <c r="N31" s="9">
        <f>(O30-P30)*C22/100</f>
        <v>3.7300569140755915</v>
      </c>
      <c r="O31" s="9">
        <f t="shared" si="19"/>
        <v>1.1914304516180136</v>
      </c>
      <c r="P31" s="9">
        <f t="shared" si="5"/>
        <v>1.6820115527993795E-2</v>
      </c>
      <c r="Q31" s="13">
        <f t="shared" si="6"/>
        <v>2.2987491221591523E-3</v>
      </c>
      <c r="R31" s="9">
        <f t="shared" si="7"/>
        <v>0.13599859444444448</v>
      </c>
      <c r="S31" s="14">
        <f t="shared" si="8"/>
        <v>1.6902741763983396E-2</v>
      </c>
      <c r="T31" s="2">
        <v>0.01</v>
      </c>
      <c r="U31" s="15">
        <f t="shared" si="9"/>
        <v>1.6902741763983396E-4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2.2069027417639834E-2</v>
      </c>
      <c r="AR31" s="9">
        <f t="shared" si="15"/>
        <v>99.511166666666668</v>
      </c>
      <c r="AS31" s="1">
        <f t="shared" si="16"/>
        <v>0.13666666666666669</v>
      </c>
      <c r="AT31" s="1">
        <f t="shared" si="20"/>
        <v>46.467500000000001</v>
      </c>
      <c r="AU31" s="1">
        <f t="shared" si="17"/>
        <v>93441.913743833153</v>
      </c>
    </row>
    <row r="32" spans="1:47" x14ac:dyDescent="0.15">
      <c r="C32" s="7">
        <v>5</v>
      </c>
      <c r="D32" s="8">
        <v>2.653654645</v>
      </c>
      <c r="E32" s="10">
        <f t="shared" si="18"/>
        <v>-1.6040313883999999</v>
      </c>
      <c r="F32" s="7" t="s">
        <v>75</v>
      </c>
      <c r="G32" s="1">
        <v>6</v>
      </c>
      <c r="H32" s="9">
        <f t="shared" si="0"/>
        <v>2.653654645</v>
      </c>
      <c r="I32" s="9">
        <f t="shared" si="1"/>
        <v>275.80365464499999</v>
      </c>
      <c r="J32" s="9">
        <f t="shared" si="2"/>
        <v>2.45560207579964E-2</v>
      </c>
      <c r="K32" s="9">
        <f t="shared" si="3"/>
        <v>99.511166666666668</v>
      </c>
      <c r="L32" s="9">
        <f t="shared" si="4"/>
        <v>0.99511166666666673</v>
      </c>
      <c r="M32" s="1" t="s">
        <v>73</v>
      </c>
      <c r="O32" s="9">
        <f t="shared" si="19"/>
        <v>2.1697220027566866</v>
      </c>
      <c r="P32" s="9">
        <f t="shared" si="5"/>
        <v>5.3279738538774719E-2</v>
      </c>
      <c r="Q32" s="13">
        <f t="shared" si="6"/>
        <v>7.281564266965879E-3</v>
      </c>
      <c r="R32" s="9">
        <f t="shared" si="7"/>
        <v>0.13599859444444448</v>
      </c>
      <c r="S32" s="14">
        <f t="shared" si="8"/>
        <v>5.3541467077002788E-2</v>
      </c>
      <c r="T32" s="2">
        <v>0.01</v>
      </c>
      <c r="U32" s="15">
        <f t="shared" si="9"/>
        <v>5.3541467077002785E-4</v>
      </c>
      <c r="V32" s="14"/>
      <c r="W32" s="2"/>
      <c r="X32" s="15"/>
      <c r="Y32" s="2">
        <v>0.02</v>
      </c>
      <c r="Z32" s="2">
        <v>0.21</v>
      </c>
      <c r="AA32" s="2">
        <f t="shared" si="10"/>
        <v>4.1999999999999997E-3</v>
      </c>
      <c r="AB32" s="2">
        <v>0.01</v>
      </c>
      <c r="AC32" s="2">
        <v>0.28999999999999998</v>
      </c>
      <c r="AD32" s="2">
        <f t="shared" si="11"/>
        <v>2.8999999999999998E-3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0.01</v>
      </c>
      <c r="AO32" s="2">
        <v>0.38</v>
      </c>
      <c r="AP32" s="2">
        <f t="shared" si="13"/>
        <v>3.8E-3</v>
      </c>
      <c r="AQ32" s="1">
        <f t="shared" si="14"/>
        <v>2.2435414670770027E-2</v>
      </c>
      <c r="AR32" s="9">
        <f t="shared" si="15"/>
        <v>99.511166666666668</v>
      </c>
      <c r="AS32" s="1">
        <f t="shared" si="16"/>
        <v>0.13666666666666669</v>
      </c>
      <c r="AT32" s="1">
        <f t="shared" si="20"/>
        <v>46.467500000000001</v>
      </c>
      <c r="AU32" s="1">
        <f t="shared" si="17"/>
        <v>94993.224794199909</v>
      </c>
    </row>
    <row r="33" spans="1:48" x14ac:dyDescent="0.15">
      <c r="C33" s="7">
        <v>6</v>
      </c>
      <c r="D33" s="8">
        <v>8.7870022379666697</v>
      </c>
      <c r="E33" s="10">
        <f t="shared" si="18"/>
        <v>2.653654645</v>
      </c>
      <c r="F33" s="7" t="s">
        <v>73</v>
      </c>
      <c r="G33" s="1">
        <v>7</v>
      </c>
      <c r="H33" s="9">
        <f t="shared" si="0"/>
        <v>8.7870022379666697</v>
      </c>
      <c r="I33" s="9">
        <f t="shared" si="1"/>
        <v>281.93700223796662</v>
      </c>
      <c r="J33" s="9">
        <f t="shared" si="2"/>
        <v>5.2929303065386762E-2</v>
      </c>
      <c r="K33" s="9">
        <f t="shared" si="3"/>
        <v>99.511166666666668</v>
      </c>
      <c r="L33" s="9">
        <f t="shared" si="4"/>
        <v>0.99511166666666673</v>
      </c>
      <c r="M33" s="1" t="s">
        <v>73</v>
      </c>
      <c r="O33" s="9">
        <f t="shared" si="19"/>
        <v>3.1115539308845785</v>
      </c>
      <c r="P33" s="9">
        <f t="shared" si="5"/>
        <v>0.16469238101208536</v>
      </c>
      <c r="Q33" s="13">
        <f t="shared" si="6"/>
        <v>2.2507958738318335E-2</v>
      </c>
      <c r="R33" s="9">
        <f t="shared" si="7"/>
        <v>0.13599859444444448</v>
      </c>
      <c r="S33" s="14">
        <f t="shared" si="8"/>
        <v>0.16550140705691521</v>
      </c>
      <c r="T33" s="2">
        <v>0.01</v>
      </c>
      <c r="U33" s="15">
        <f t="shared" si="9"/>
        <v>1.6550140705691521E-3</v>
      </c>
      <c r="V33" s="14"/>
      <c r="W33" s="2"/>
      <c r="X33" s="15"/>
      <c r="Y33" s="2">
        <v>0.02</v>
      </c>
      <c r="Z33" s="2">
        <v>0.21</v>
      </c>
      <c r="AA33" s="2">
        <f t="shared" si="10"/>
        <v>4.1999999999999997E-3</v>
      </c>
      <c r="AB33" s="2">
        <v>0.01</v>
      </c>
      <c r="AC33" s="2">
        <v>0.28999999999999998</v>
      </c>
      <c r="AD33" s="2">
        <f t="shared" si="11"/>
        <v>2.8999999999999998E-3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0.01</v>
      </c>
      <c r="AO33" s="2">
        <v>0.38</v>
      </c>
      <c r="AP33" s="2">
        <f t="shared" si="13"/>
        <v>3.8E-3</v>
      </c>
      <c r="AQ33" s="1">
        <f t="shared" si="14"/>
        <v>2.355501407056915E-2</v>
      </c>
      <c r="AR33" s="9">
        <f t="shared" si="15"/>
        <v>99.511166666666668</v>
      </c>
      <c r="AS33" s="1">
        <f t="shared" si="16"/>
        <v>0.13666666666666669</v>
      </c>
      <c r="AT33" s="1">
        <f t="shared" si="20"/>
        <v>46.467500000000001</v>
      </c>
      <c r="AU33" s="1">
        <f t="shared" si="17"/>
        <v>99733.692444353626</v>
      </c>
    </row>
    <row r="34" spans="1:48" x14ac:dyDescent="0.15">
      <c r="C34" s="7">
        <v>7</v>
      </c>
      <c r="D34" s="8">
        <v>10.216940502483901</v>
      </c>
      <c r="E34" s="10">
        <f t="shared" si="18"/>
        <v>8.7870022379666697</v>
      </c>
      <c r="F34" s="7" t="s">
        <v>73</v>
      </c>
      <c r="G34" s="1">
        <v>8</v>
      </c>
      <c r="H34" s="9">
        <f t="shared" si="0"/>
        <v>10.216940502483901</v>
      </c>
      <c r="I34" s="9">
        <f t="shared" si="1"/>
        <v>283.36694050248389</v>
      </c>
      <c r="J34" s="9">
        <f t="shared" si="2"/>
        <v>6.3006052632912854E-2</v>
      </c>
      <c r="K34" s="9">
        <f t="shared" si="3"/>
        <v>99.511166666666668</v>
      </c>
      <c r="L34" s="9">
        <f t="shared" si="4"/>
        <v>0.99511166666666673</v>
      </c>
      <c r="M34" s="1" t="s">
        <v>73</v>
      </c>
      <c r="O34" s="9">
        <f t="shared" si="19"/>
        <v>3.9419732165391599</v>
      </c>
      <c r="P34" s="9">
        <f t="shared" si="5"/>
        <v>0.24836817195879909</v>
      </c>
      <c r="Q34" s="13">
        <f t="shared" si="6"/>
        <v>3.3943650167702545E-2</v>
      </c>
      <c r="R34" s="9">
        <f t="shared" si="7"/>
        <v>0.13599859444444448</v>
      </c>
      <c r="S34" s="14">
        <f t="shared" si="8"/>
        <v>0.24958824248414235</v>
      </c>
      <c r="T34" s="2">
        <v>0.01</v>
      </c>
      <c r="U34" s="15">
        <f t="shared" si="9"/>
        <v>2.4958824248414234E-3</v>
      </c>
      <c r="V34" s="14"/>
      <c r="W34" s="2"/>
      <c r="X34" s="15"/>
      <c r="Y34" s="2">
        <v>0.02</v>
      </c>
      <c r="Z34" s="2">
        <v>0.21</v>
      </c>
      <c r="AA34" s="2">
        <f t="shared" si="10"/>
        <v>4.1999999999999997E-3</v>
      </c>
      <c r="AB34" s="2">
        <v>0.01</v>
      </c>
      <c r="AC34" s="2">
        <v>0.28999999999999998</v>
      </c>
      <c r="AD34" s="2">
        <f t="shared" si="11"/>
        <v>2.8999999999999998E-3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0.01</v>
      </c>
      <c r="AO34" s="2">
        <v>0.38</v>
      </c>
      <c r="AP34" s="2">
        <f t="shared" si="13"/>
        <v>3.8E-3</v>
      </c>
      <c r="AQ34" s="1">
        <f t="shared" si="14"/>
        <v>2.4395882424841423E-2</v>
      </c>
      <c r="AR34" s="9">
        <f t="shared" si="15"/>
        <v>99.511166666666668</v>
      </c>
      <c r="AS34" s="1">
        <f t="shared" si="16"/>
        <v>0.13666666666666669</v>
      </c>
      <c r="AT34" s="1">
        <f t="shared" si="20"/>
        <v>46.467500000000001</v>
      </c>
      <c r="AU34" s="1">
        <f t="shared" si="17"/>
        <v>103293.99198736953</v>
      </c>
    </row>
    <row r="35" spans="1:48" x14ac:dyDescent="0.15">
      <c r="C35" s="7">
        <v>8</v>
      </c>
      <c r="D35" s="8">
        <v>10.992113709903199</v>
      </c>
      <c r="E35" s="10">
        <f t="shared" si="18"/>
        <v>10.216940502483901</v>
      </c>
      <c r="F35" s="7" t="s">
        <v>73</v>
      </c>
      <c r="G35" s="1">
        <v>9</v>
      </c>
      <c r="H35" s="9">
        <f t="shared" si="0"/>
        <v>10.992113709903199</v>
      </c>
      <c r="I35" s="9">
        <f t="shared" si="1"/>
        <v>284.14211370990319</v>
      </c>
      <c r="J35" s="9">
        <f t="shared" si="2"/>
        <v>6.9197990783333441E-2</v>
      </c>
      <c r="K35" s="9">
        <f t="shared" si="3"/>
        <v>99.511166666666668</v>
      </c>
      <c r="L35" s="9">
        <f t="shared" si="4"/>
        <v>0.99511166666666673</v>
      </c>
      <c r="M35" s="1" t="s">
        <v>73</v>
      </c>
      <c r="O35" s="9">
        <f t="shared" si="19"/>
        <v>4.6887167112470269</v>
      </c>
      <c r="P35" s="9">
        <f t="shared" si="5"/>
        <v>0.32444977577053324</v>
      </c>
      <c r="Q35" s="13">
        <f t="shared" si="6"/>
        <v>4.4341469355306216E-2</v>
      </c>
      <c r="R35" s="9">
        <f t="shared" si="7"/>
        <v>0.13599859444444448</v>
      </c>
      <c r="S35" s="14">
        <f t="shared" si="8"/>
        <v>0.32604358549764084</v>
      </c>
      <c r="T35" s="2">
        <v>0.01</v>
      </c>
      <c r="U35" s="15">
        <f t="shared" si="9"/>
        <v>3.2604358549764086E-3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2.5160435854976407E-2</v>
      </c>
      <c r="AR35" s="9">
        <f t="shared" si="15"/>
        <v>99.511166666666668</v>
      </c>
      <c r="AS35" s="1">
        <f t="shared" si="16"/>
        <v>0.13666666666666669</v>
      </c>
      <c r="AT35" s="1">
        <f t="shared" si="20"/>
        <v>46.467500000000001</v>
      </c>
      <c r="AU35" s="1">
        <f t="shared" si="17"/>
        <v>106531.16843013935</v>
      </c>
    </row>
    <row r="36" spans="1:48" x14ac:dyDescent="0.15">
      <c r="C36" s="7">
        <v>9</v>
      </c>
      <c r="D36" s="8">
        <v>3.9510494949666701</v>
      </c>
      <c r="E36" s="10">
        <f t="shared" si="18"/>
        <v>10.992113709903199</v>
      </c>
      <c r="F36" s="7" t="s">
        <v>73</v>
      </c>
      <c r="G36" s="1">
        <v>10</v>
      </c>
      <c r="H36" s="9">
        <f t="shared" si="0"/>
        <v>3.9510494949666701</v>
      </c>
      <c r="I36" s="9">
        <f t="shared" si="1"/>
        <v>277.10104949496667</v>
      </c>
      <c r="J36" s="9">
        <f t="shared" si="2"/>
        <v>2.8969636792392998E-2</v>
      </c>
      <c r="K36" s="9">
        <f t="shared" si="3"/>
        <v>99.511166666666668</v>
      </c>
      <c r="L36" s="9">
        <f t="shared" si="4"/>
        <v>0.99511166666666673</v>
      </c>
      <c r="M36" s="1" t="s">
        <v>73</v>
      </c>
      <c r="O36" s="9">
        <f t="shared" si="19"/>
        <v>5.3593786021431598</v>
      </c>
      <c r="P36" s="9">
        <f t="shared" si="5"/>
        <v>0.15525925153701023</v>
      </c>
      <c r="Q36" s="13">
        <f t="shared" si="6"/>
        <v>2.1218764376724736E-2</v>
      </c>
      <c r="R36" s="9">
        <f t="shared" si="7"/>
        <v>0.13599859444444448</v>
      </c>
      <c r="S36" s="14">
        <f t="shared" si="8"/>
        <v>0.15602193878108508</v>
      </c>
      <c r="T36" s="2">
        <v>0.01</v>
      </c>
      <c r="U36" s="15">
        <f t="shared" si="9"/>
        <v>1.560219387810851E-3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2.346021938781085E-2</v>
      </c>
      <c r="AR36" s="9">
        <f t="shared" si="15"/>
        <v>99.511166666666668</v>
      </c>
      <c r="AS36" s="1">
        <f t="shared" si="16"/>
        <v>0.13666666666666669</v>
      </c>
      <c r="AT36" s="1">
        <f t="shared" si="20"/>
        <v>46.467500000000001</v>
      </c>
      <c r="AU36" s="1">
        <f t="shared" si="17"/>
        <v>99332.324663071384</v>
      </c>
    </row>
    <row r="37" spans="1:48" x14ac:dyDescent="0.15">
      <c r="C37" s="7">
        <v>10</v>
      </c>
      <c r="D37" s="8">
        <v>-2.2263619041935501</v>
      </c>
      <c r="E37" s="10">
        <f t="shared" si="18"/>
        <v>3.9510494949666701</v>
      </c>
      <c r="F37" s="7" t="s">
        <v>73</v>
      </c>
      <c r="G37" s="1">
        <v>11</v>
      </c>
      <c r="H37" s="9">
        <f t="shared" si="0"/>
        <v>-2.2263619041935501</v>
      </c>
      <c r="I37" s="9">
        <f t="shared" si="1"/>
        <v>270.92363809580644</v>
      </c>
      <c r="J37" s="9">
        <f t="shared" si="2"/>
        <v>1.3001375218413273E-2</v>
      </c>
      <c r="K37" s="9">
        <f t="shared" si="3"/>
        <v>99.511166666666668</v>
      </c>
      <c r="L37" s="9">
        <f t="shared" si="4"/>
        <v>0.99511166666666673</v>
      </c>
      <c r="M37" s="1" t="s">
        <v>75</v>
      </c>
      <c r="N37" s="9">
        <f>(O36-P36)*C22/100</f>
        <v>4.9439133830758424</v>
      </c>
      <c r="O37" s="9">
        <f t="shared" si="19"/>
        <v>1.2553176341969738</v>
      </c>
      <c r="P37" s="9">
        <f t="shared" si="5"/>
        <v>1.6320855580485714E-2</v>
      </c>
      <c r="Q37" s="13">
        <f t="shared" si="6"/>
        <v>2.2305169293330477E-3</v>
      </c>
      <c r="R37" s="9">
        <f t="shared" si="7"/>
        <v>0.13599859444444448</v>
      </c>
      <c r="S37" s="14">
        <f t="shared" si="8"/>
        <v>1.6401029278609314E-2</v>
      </c>
      <c r="T37" s="2">
        <v>0.01</v>
      </c>
      <c r="U37" s="15">
        <f t="shared" si="9"/>
        <v>1.6401029278609314E-4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2.2064010292786092E-2</v>
      </c>
      <c r="AR37" s="9">
        <f t="shared" si="15"/>
        <v>99.511166666666668</v>
      </c>
      <c r="AS37" s="1">
        <f t="shared" si="16"/>
        <v>0.13666666666666669</v>
      </c>
      <c r="AT37" s="1">
        <f t="shared" si="20"/>
        <v>46.467500000000001</v>
      </c>
      <c r="AU37" s="1">
        <f t="shared" si="17"/>
        <v>93420.670861718172</v>
      </c>
    </row>
    <row r="38" spans="1:48" x14ac:dyDescent="0.15">
      <c r="C38" s="7">
        <v>11</v>
      </c>
      <c r="D38" s="8">
        <v>-12.742220785200001</v>
      </c>
      <c r="E38" s="10">
        <f t="shared" si="18"/>
        <v>-2.2263619041935501</v>
      </c>
      <c r="F38" s="7" t="s">
        <v>75</v>
      </c>
      <c r="G38" s="1">
        <v>12</v>
      </c>
      <c r="H38" s="9">
        <f t="shared" si="0"/>
        <v>-12.742220785200001</v>
      </c>
      <c r="I38" s="9">
        <f t="shared" si="1"/>
        <v>260.40777921479997</v>
      </c>
      <c r="J38" s="9">
        <f t="shared" si="2"/>
        <v>3.0457491505629214E-3</v>
      </c>
      <c r="K38" s="9">
        <f t="shared" si="3"/>
        <v>99.511166666666668</v>
      </c>
      <c r="L38" s="9">
        <f t="shared" si="4"/>
        <v>0.99511166666666673</v>
      </c>
      <c r="M38" s="1" t="s">
        <v>73</v>
      </c>
      <c r="O38" s="9">
        <f t="shared" si="19"/>
        <v>2.2341084452831548</v>
      </c>
      <c r="P38" s="9">
        <f t="shared" si="5"/>
        <v>6.8045338994866178E-3</v>
      </c>
      <c r="Q38" s="13">
        <f t="shared" si="6"/>
        <v>9.299529662631712E-4</v>
      </c>
      <c r="R38" s="9">
        <f t="shared" si="7"/>
        <v>0.13599859444444448</v>
      </c>
      <c r="S38" s="14">
        <f t="shared" si="8"/>
        <v>6.8379601279118926E-3</v>
      </c>
      <c r="T38" s="2">
        <v>0.01</v>
      </c>
      <c r="U38" s="15">
        <f t="shared" si="9"/>
        <v>6.8379601279118933E-5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2.196837960127912E-2</v>
      </c>
      <c r="AR38" s="9">
        <f t="shared" si="15"/>
        <v>99.511166666666668</v>
      </c>
      <c r="AS38" s="1">
        <f t="shared" si="16"/>
        <v>0.13666666666666669</v>
      </c>
      <c r="AT38" s="1">
        <f t="shared" si="20"/>
        <v>46.467500000000001</v>
      </c>
      <c r="AU38" s="1">
        <f t="shared" si="17"/>
        <v>93015.763356826719</v>
      </c>
      <c r="AV38" s="1">
        <f>SUM(AU27:AU38)</f>
        <v>1156968.3579000055</v>
      </c>
    </row>
    <row r="39" spans="1:48" x14ac:dyDescent="0.15">
      <c r="C39" s="7">
        <v>12</v>
      </c>
      <c r="D39" s="8">
        <v>-15.820000217419301</v>
      </c>
      <c r="E39" s="10">
        <f t="shared" si="18"/>
        <v>-12.742220785200001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-14.462570185161301</v>
      </c>
      <c r="E42" s="7"/>
      <c r="F42" s="7"/>
      <c r="G42" s="1">
        <v>1</v>
      </c>
      <c r="H42" s="9">
        <f t="shared" ref="H42:H53" si="21">E43</f>
        <v>-14.462570185161301</v>
      </c>
      <c r="I42" s="9">
        <f t="shared" ref="I42:I53" si="22">H42+273.15</f>
        <v>258.68742981483865</v>
      </c>
      <c r="J42" s="9">
        <f t="shared" ref="J42:J53" si="23">EXP(($C$16*(I42-$C$14))/($C$17*I42*$C$14))</f>
        <v>2.3752162631058673E-3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1.831078959064387E-4</v>
      </c>
      <c r="Q42" s="13">
        <f t="shared" ref="Q42:Q53" si="27">P42*$B$44</f>
        <v>2.9297263345030191E-5</v>
      </c>
      <c r="R42" s="9">
        <f t="shared" ref="R42:R53" si="28">L42*$B$44</f>
        <v>1.2334566666666666E-2</v>
      </c>
      <c r="S42" s="14">
        <f t="shared" ref="S42:S53" si="29">Q42/R42</f>
        <v>2.3752162631058673E-3</v>
      </c>
      <c r="T42" s="2">
        <v>0.01</v>
      </c>
      <c r="U42" s="15">
        <f t="shared" ref="U42:U53" si="30">S42*T42</f>
        <v>2.3752162631058674E-5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1.4823752162631059E-2</v>
      </c>
      <c r="AR42" s="9">
        <f t="shared" ref="AR42:AR53" si="34">$B$42/12</f>
        <v>7.7091041666666671</v>
      </c>
      <c r="AS42" s="1">
        <f t="shared" ref="AS42:AS53" si="35">$B$44</f>
        <v>0.16</v>
      </c>
      <c r="AT42" s="1">
        <f t="shared" ref="AT42:AT53" si="36">$E$5/12</f>
        <v>125.65134931506833</v>
      </c>
      <c r="AU42" s="1">
        <f t="shared" ref="AU42:AU53" si="37">AT42*10000*AS42*0.67*AR42*AQ42</f>
        <v>15393.025945955747</v>
      </c>
    </row>
    <row r="43" spans="1:48" x14ac:dyDescent="0.15">
      <c r="A43" s="1" t="s">
        <v>74</v>
      </c>
      <c r="B43" s="1">
        <v>1</v>
      </c>
      <c r="C43" s="7">
        <v>1</v>
      </c>
      <c r="D43" s="8">
        <v>-15.8117590080323</v>
      </c>
      <c r="E43" s="10">
        <f t="shared" ref="E43:E54" si="38">D42</f>
        <v>-14.462570185161301</v>
      </c>
      <c r="F43" s="7" t="s">
        <v>73</v>
      </c>
      <c r="G43" s="1">
        <v>2</v>
      </c>
      <c r="H43" s="9">
        <f t="shared" si="21"/>
        <v>-15.8117590080323</v>
      </c>
      <c r="I43" s="9">
        <f t="shared" si="22"/>
        <v>257.33824099196767</v>
      </c>
      <c r="J43" s="9">
        <f t="shared" si="23"/>
        <v>1.9498478510276886E-3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0.15399897543742688</v>
      </c>
      <c r="P43" s="9">
        <f t="shared" si="26"/>
        <v>3.0027457131713261E-4</v>
      </c>
      <c r="Q43" s="13">
        <f t="shared" si="27"/>
        <v>4.8043931410741218E-5</v>
      </c>
      <c r="R43" s="9">
        <f t="shared" si="28"/>
        <v>1.2334566666666666E-2</v>
      </c>
      <c r="S43" s="14">
        <f t="shared" si="29"/>
        <v>3.8950643917290339E-3</v>
      </c>
      <c r="T43" s="2">
        <v>0.01</v>
      </c>
      <c r="U43" s="15">
        <f t="shared" si="30"/>
        <v>3.8950643917290343E-5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1.4838950643917291E-2</v>
      </c>
      <c r="AR43" s="9">
        <f t="shared" si="34"/>
        <v>7.7091041666666671</v>
      </c>
      <c r="AS43" s="1">
        <f t="shared" si="35"/>
        <v>0.16</v>
      </c>
      <c r="AT43" s="1">
        <f t="shared" si="36"/>
        <v>125.65134931506833</v>
      </c>
      <c r="AU43" s="1">
        <f t="shared" si="37"/>
        <v>15408.808091677791</v>
      </c>
    </row>
    <row r="44" spans="1:48" x14ac:dyDescent="0.15">
      <c r="A44" s="1" t="s">
        <v>37</v>
      </c>
      <c r="B44" s="1">
        <f>I5</f>
        <v>0.16</v>
      </c>
      <c r="C44" s="7">
        <v>2</v>
      </c>
      <c r="D44" s="8">
        <v>-10.2593071785</v>
      </c>
      <c r="E44" s="10">
        <f t="shared" si="38"/>
        <v>-15.8117590080323</v>
      </c>
      <c r="F44" s="7" t="s">
        <v>73</v>
      </c>
      <c r="G44" s="1">
        <v>3</v>
      </c>
      <c r="H44" s="9">
        <f t="shared" si="21"/>
        <v>-10.2593071785</v>
      </c>
      <c r="I44" s="9">
        <f t="shared" si="22"/>
        <v>262.89069282149995</v>
      </c>
      <c r="J44" s="9">
        <f t="shared" si="23"/>
        <v>4.3357211463884351E-3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0.23078974253277643</v>
      </c>
      <c r="P44" s="9">
        <f t="shared" si="26"/>
        <v>1.0006399670689011E-3</v>
      </c>
      <c r="Q44" s="13">
        <f t="shared" si="27"/>
        <v>1.6010239473102417E-4</v>
      </c>
      <c r="R44" s="9">
        <f t="shared" si="28"/>
        <v>1.2334566666666666E-2</v>
      </c>
      <c r="S44" s="14">
        <f t="shared" si="29"/>
        <v>1.2979977250736347E-2</v>
      </c>
      <c r="T44" s="2">
        <v>0.01</v>
      </c>
      <c r="U44" s="15">
        <f t="shared" si="30"/>
        <v>1.2979977250736347E-4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1.4929799772507364E-2</v>
      </c>
      <c r="AR44" s="9">
        <f t="shared" si="34"/>
        <v>7.7091041666666671</v>
      </c>
      <c r="AS44" s="1">
        <f t="shared" si="35"/>
        <v>0.16</v>
      </c>
      <c r="AT44" s="1">
        <f t="shared" si="36"/>
        <v>125.65134931506833</v>
      </c>
      <c r="AU44" s="1">
        <f t="shared" si="37"/>
        <v>15503.146082370848</v>
      </c>
    </row>
    <row r="45" spans="1:48" x14ac:dyDescent="0.15">
      <c r="C45" s="7">
        <v>3</v>
      </c>
      <c r="D45" s="8">
        <v>-5.1252804492580601</v>
      </c>
      <c r="E45" s="10">
        <f t="shared" si="38"/>
        <v>-10.2593071785</v>
      </c>
      <c r="F45" s="7" t="s">
        <v>73</v>
      </c>
      <c r="G45" s="1">
        <v>4</v>
      </c>
      <c r="H45" s="9">
        <f t="shared" si="21"/>
        <v>-5.1252804492580601</v>
      </c>
      <c r="I45" s="9">
        <f t="shared" si="22"/>
        <v>268.02471955074191</v>
      </c>
      <c r="J45" s="9">
        <f t="shared" si="23"/>
        <v>8.8139992054477641E-3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0.3068801442323742</v>
      </c>
      <c r="P45" s="9">
        <f t="shared" si="26"/>
        <v>2.7048413474318415E-3</v>
      </c>
      <c r="Q45" s="13">
        <f t="shared" si="27"/>
        <v>4.3277461558909465E-4</v>
      </c>
      <c r="R45" s="9">
        <f t="shared" si="28"/>
        <v>1.2334566666666666E-2</v>
      </c>
      <c r="S45" s="14">
        <f t="shared" si="29"/>
        <v>3.5086325063906687E-2</v>
      </c>
      <c r="T45" s="2">
        <v>0.01</v>
      </c>
      <c r="U45" s="15">
        <f t="shared" si="30"/>
        <v>3.5086325063906688E-4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1.5150863250639067E-2</v>
      </c>
      <c r="AR45" s="9">
        <f t="shared" si="34"/>
        <v>7.7091041666666671</v>
      </c>
      <c r="AS45" s="1">
        <f t="shared" si="35"/>
        <v>0.16</v>
      </c>
      <c r="AT45" s="1">
        <f t="shared" si="36"/>
        <v>125.65134931506833</v>
      </c>
      <c r="AU45" s="1">
        <f t="shared" si="37"/>
        <v>15732.699019930251</v>
      </c>
    </row>
    <row r="46" spans="1:48" x14ac:dyDescent="0.15">
      <c r="C46" s="7">
        <v>4</v>
      </c>
      <c r="D46" s="8">
        <v>-1.6040313883999999</v>
      </c>
      <c r="E46" s="10">
        <f t="shared" si="38"/>
        <v>-5.1252804492580601</v>
      </c>
      <c r="F46" s="7" t="s">
        <v>73</v>
      </c>
      <c r="G46" s="1">
        <v>5</v>
      </c>
      <c r="H46" s="9">
        <f t="shared" si="21"/>
        <v>-1.6040313883999999</v>
      </c>
      <c r="I46" s="9">
        <f t="shared" si="22"/>
        <v>271.54596861159996</v>
      </c>
      <c r="J46" s="9">
        <f t="shared" si="23"/>
        <v>1.4117580682239032E-2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0.28896653774069525</v>
      </c>
      <c r="O46" s="9">
        <f t="shared" si="39"/>
        <v>9.229980681091382E-2</v>
      </c>
      <c r="P46" s="9">
        <f t="shared" si="26"/>
        <v>1.3030499696081515E-3</v>
      </c>
      <c r="Q46" s="13">
        <f t="shared" si="27"/>
        <v>2.0848799513730425E-4</v>
      </c>
      <c r="R46" s="9">
        <f t="shared" si="28"/>
        <v>1.2334566666666666E-2</v>
      </c>
      <c r="S46" s="14">
        <f t="shared" si="29"/>
        <v>1.6902741763983407E-2</v>
      </c>
      <c r="T46" s="2">
        <v>0.01</v>
      </c>
      <c r="U46" s="15">
        <f t="shared" si="30"/>
        <v>1.6902741763983407E-4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1.4969027417639835E-2</v>
      </c>
      <c r="AR46" s="9">
        <f t="shared" si="34"/>
        <v>7.7091041666666671</v>
      </c>
      <c r="AS46" s="1">
        <f t="shared" si="35"/>
        <v>0.16</v>
      </c>
      <c r="AT46" s="1">
        <f t="shared" si="36"/>
        <v>125.65134931506833</v>
      </c>
      <c r="AU46" s="1">
        <f t="shared" si="37"/>
        <v>15543.880179426589</v>
      </c>
    </row>
    <row r="47" spans="1:48" x14ac:dyDescent="0.15">
      <c r="C47" s="7">
        <v>5</v>
      </c>
      <c r="D47" s="8">
        <v>2.653654645</v>
      </c>
      <c r="E47" s="10">
        <f t="shared" si="38"/>
        <v>-1.6040313883999999</v>
      </c>
      <c r="F47" s="7" t="s">
        <v>75</v>
      </c>
      <c r="G47" s="1">
        <v>6</v>
      </c>
      <c r="H47" s="9">
        <f t="shared" si="21"/>
        <v>2.653654645</v>
      </c>
      <c r="I47" s="9">
        <f t="shared" si="22"/>
        <v>275.80365464499999</v>
      </c>
      <c r="J47" s="9">
        <f t="shared" si="23"/>
        <v>2.45560207579964E-2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0.16808779850797234</v>
      </c>
      <c r="P47" s="9">
        <f t="shared" si="26"/>
        <v>4.1275674693276847E-3</v>
      </c>
      <c r="Q47" s="13">
        <f t="shared" si="27"/>
        <v>6.6041079509242956E-4</v>
      </c>
      <c r="R47" s="9">
        <f t="shared" si="28"/>
        <v>1.2334566666666666E-2</v>
      </c>
      <c r="S47" s="14">
        <f t="shared" si="29"/>
        <v>5.3541467077002809E-2</v>
      </c>
      <c r="T47" s="2">
        <v>0.01</v>
      </c>
      <c r="U47" s="15">
        <f t="shared" si="30"/>
        <v>5.3541467077002807E-4</v>
      </c>
      <c r="V47" s="14"/>
      <c r="W47" s="2"/>
      <c r="X47" s="15"/>
      <c r="Y47" s="2">
        <v>0.02</v>
      </c>
      <c r="Z47" s="2">
        <v>0.49</v>
      </c>
      <c r="AA47" s="2">
        <f t="shared" si="31"/>
        <v>9.7999999999999997E-3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0.01</v>
      </c>
      <c r="AO47" s="2">
        <v>0.5</v>
      </c>
      <c r="AP47" s="2">
        <f t="shared" si="32"/>
        <v>5.0000000000000001E-3</v>
      </c>
      <c r="AQ47" s="1">
        <f t="shared" si="33"/>
        <v>1.5335414670770028E-2</v>
      </c>
      <c r="AR47" s="9">
        <f t="shared" si="34"/>
        <v>7.7091041666666671</v>
      </c>
      <c r="AS47" s="1">
        <f t="shared" si="35"/>
        <v>0.16</v>
      </c>
      <c r="AT47" s="1">
        <f t="shared" si="36"/>
        <v>125.65134931506833</v>
      </c>
      <c r="AU47" s="1">
        <f t="shared" si="37"/>
        <v>15924.337733750643</v>
      </c>
    </row>
    <row r="48" spans="1:48" x14ac:dyDescent="0.15">
      <c r="C48" s="7">
        <v>6</v>
      </c>
      <c r="D48" s="8">
        <v>8.7870022379666697</v>
      </c>
      <c r="E48" s="10">
        <f t="shared" si="38"/>
        <v>2.653654645</v>
      </c>
      <c r="F48" s="7" t="s">
        <v>73</v>
      </c>
      <c r="G48" s="1">
        <v>7</v>
      </c>
      <c r="H48" s="9">
        <f t="shared" si="21"/>
        <v>8.7870022379666697</v>
      </c>
      <c r="I48" s="9">
        <f t="shared" si="22"/>
        <v>281.93700223796662</v>
      </c>
      <c r="J48" s="9">
        <f t="shared" si="23"/>
        <v>5.2929303065386762E-2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0.24105127270531132</v>
      </c>
      <c r="P48" s="9">
        <f t="shared" si="26"/>
        <v>1.2758675867316615E-2</v>
      </c>
      <c r="Q48" s="13">
        <f t="shared" si="27"/>
        <v>2.0413881387706585E-3</v>
      </c>
      <c r="R48" s="9">
        <f t="shared" si="28"/>
        <v>1.2334566666666666E-2</v>
      </c>
      <c r="S48" s="14">
        <f t="shared" si="29"/>
        <v>0.16550140705691527</v>
      </c>
      <c r="T48" s="2">
        <v>0.01</v>
      </c>
      <c r="U48" s="15">
        <f t="shared" si="30"/>
        <v>1.6550140705691527E-3</v>
      </c>
      <c r="V48" s="14"/>
      <c r="W48" s="2"/>
      <c r="X48" s="15"/>
      <c r="Y48" s="2">
        <v>0.02</v>
      </c>
      <c r="Z48" s="2">
        <v>0.49</v>
      </c>
      <c r="AA48" s="2">
        <f t="shared" si="31"/>
        <v>9.7999999999999997E-3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0.01</v>
      </c>
      <c r="AO48" s="2">
        <v>0.5</v>
      </c>
      <c r="AP48" s="2">
        <f t="shared" si="32"/>
        <v>5.0000000000000001E-3</v>
      </c>
      <c r="AQ48" s="1">
        <f t="shared" si="33"/>
        <v>1.6455014070569152E-2</v>
      </c>
      <c r="AR48" s="9">
        <f t="shared" si="34"/>
        <v>7.7091041666666671</v>
      </c>
      <c r="AS48" s="1">
        <f t="shared" si="35"/>
        <v>0.16</v>
      </c>
      <c r="AT48" s="1">
        <f t="shared" si="36"/>
        <v>125.65134931506833</v>
      </c>
      <c r="AU48" s="1">
        <f t="shared" si="37"/>
        <v>17086.932900015589</v>
      </c>
    </row>
    <row r="49" spans="1:78" x14ac:dyDescent="0.15">
      <c r="C49" s="7">
        <v>7</v>
      </c>
      <c r="D49" s="8">
        <v>10.216940502483901</v>
      </c>
      <c r="E49" s="10">
        <f t="shared" si="38"/>
        <v>8.7870022379666697</v>
      </c>
      <c r="F49" s="7" t="s">
        <v>73</v>
      </c>
      <c r="G49" s="1">
        <v>8</v>
      </c>
      <c r="H49" s="9">
        <f t="shared" si="21"/>
        <v>10.216940502483901</v>
      </c>
      <c r="I49" s="9">
        <f t="shared" si="22"/>
        <v>283.36694050248389</v>
      </c>
      <c r="J49" s="9">
        <f t="shared" si="23"/>
        <v>6.3006052632912854E-2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0.30538363850466138</v>
      </c>
      <c r="P49" s="9">
        <f t="shared" si="26"/>
        <v>1.9241017600855129E-2</v>
      </c>
      <c r="Q49" s="13">
        <f t="shared" si="27"/>
        <v>3.0785628161368209E-3</v>
      </c>
      <c r="R49" s="9">
        <f t="shared" si="28"/>
        <v>1.2334566666666666E-2</v>
      </c>
      <c r="S49" s="14">
        <f t="shared" si="29"/>
        <v>0.24958824248414246</v>
      </c>
      <c r="T49" s="2">
        <v>0.01</v>
      </c>
      <c r="U49" s="15">
        <f t="shared" si="30"/>
        <v>2.4958824248414247E-3</v>
      </c>
      <c r="V49" s="14"/>
      <c r="W49" s="2"/>
      <c r="X49" s="15"/>
      <c r="Y49" s="2">
        <v>0.02</v>
      </c>
      <c r="Z49" s="2">
        <v>0.49</v>
      </c>
      <c r="AA49" s="2">
        <f t="shared" si="31"/>
        <v>9.7999999999999997E-3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0.01</v>
      </c>
      <c r="AO49" s="2">
        <v>0.5</v>
      </c>
      <c r="AP49" s="2">
        <f t="shared" si="32"/>
        <v>5.0000000000000001E-3</v>
      </c>
      <c r="AQ49" s="1">
        <f t="shared" si="33"/>
        <v>1.7295882424841424E-2</v>
      </c>
      <c r="AR49" s="9">
        <f t="shared" si="34"/>
        <v>7.7091041666666671</v>
      </c>
      <c r="AS49" s="1">
        <f t="shared" si="35"/>
        <v>0.16</v>
      </c>
      <c r="AT49" s="1">
        <f t="shared" si="36"/>
        <v>125.65134931506833</v>
      </c>
      <c r="AU49" s="1">
        <f t="shared" si="37"/>
        <v>17960.092964514995</v>
      </c>
    </row>
    <row r="50" spans="1:78" x14ac:dyDescent="0.15">
      <c r="C50" s="7">
        <v>8</v>
      </c>
      <c r="D50" s="8">
        <v>10.992113709903199</v>
      </c>
      <c r="E50" s="10">
        <f t="shared" si="38"/>
        <v>10.216940502483901</v>
      </c>
      <c r="F50" s="7" t="s">
        <v>73</v>
      </c>
      <c r="G50" s="1">
        <v>9</v>
      </c>
      <c r="H50" s="9">
        <f t="shared" si="21"/>
        <v>10.992113709903199</v>
      </c>
      <c r="I50" s="9">
        <f t="shared" si="22"/>
        <v>284.14211370990319</v>
      </c>
      <c r="J50" s="9">
        <f t="shared" si="23"/>
        <v>6.9197990783333441E-2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0.3632336625704729</v>
      </c>
      <c r="P50" s="9">
        <f t="shared" si="26"/>
        <v>2.5135039634748033E-2</v>
      </c>
      <c r="Q50" s="13">
        <f t="shared" si="27"/>
        <v>4.0216063415596855E-3</v>
      </c>
      <c r="R50" s="9">
        <f t="shared" si="28"/>
        <v>1.2334566666666666E-2</v>
      </c>
      <c r="S50" s="14">
        <f t="shared" si="29"/>
        <v>0.32604358549764095</v>
      </c>
      <c r="T50" s="2">
        <v>0.01</v>
      </c>
      <c r="U50" s="15">
        <f t="shared" si="30"/>
        <v>3.2604358549764094E-3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1.8060435854976409E-2</v>
      </c>
      <c r="AR50" s="9">
        <f t="shared" si="34"/>
        <v>7.7091041666666671</v>
      </c>
      <c r="AS50" s="1">
        <f t="shared" si="35"/>
        <v>0.16</v>
      </c>
      <c r="AT50" s="1">
        <f t="shared" si="36"/>
        <v>125.65134931506833</v>
      </c>
      <c r="AU50" s="1">
        <f t="shared" si="37"/>
        <v>18754.007397110883</v>
      </c>
    </row>
    <row r="51" spans="1:78" x14ac:dyDescent="0.15">
      <c r="C51" s="7">
        <v>9</v>
      </c>
      <c r="D51" s="8">
        <v>3.9510494949666701</v>
      </c>
      <c r="E51" s="10">
        <f t="shared" si="38"/>
        <v>10.992113709903199</v>
      </c>
      <c r="F51" s="7" t="s">
        <v>73</v>
      </c>
      <c r="G51" s="1">
        <v>10</v>
      </c>
      <c r="H51" s="9">
        <f t="shared" si="21"/>
        <v>3.9510494949666701</v>
      </c>
      <c r="I51" s="9">
        <f t="shared" si="22"/>
        <v>277.10104949496667</v>
      </c>
      <c r="J51" s="9">
        <f t="shared" si="23"/>
        <v>2.8969636792392998E-2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0.41518966460239148</v>
      </c>
      <c r="P51" s="9">
        <f t="shared" si="26"/>
        <v>1.2027893783486749E-2</v>
      </c>
      <c r="Q51" s="13">
        <f t="shared" si="27"/>
        <v>1.9244630053578799E-3</v>
      </c>
      <c r="R51" s="9">
        <f t="shared" si="28"/>
        <v>1.2334566666666666E-2</v>
      </c>
      <c r="S51" s="14">
        <f t="shared" si="29"/>
        <v>0.15602193878108514</v>
      </c>
      <c r="T51" s="2">
        <v>0.01</v>
      </c>
      <c r="U51" s="15">
        <f t="shared" si="30"/>
        <v>1.5602193878108514E-3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1.6360219387810852E-2</v>
      </c>
      <c r="AR51" s="9">
        <f t="shared" si="34"/>
        <v>7.7091041666666671</v>
      </c>
      <c r="AS51" s="1">
        <f t="shared" si="35"/>
        <v>0.16</v>
      </c>
      <c r="AT51" s="1">
        <f t="shared" si="36"/>
        <v>125.65134931506833</v>
      </c>
      <c r="AU51" s="1">
        <f t="shared" si="37"/>
        <v>16988.497834775117</v>
      </c>
    </row>
    <row r="52" spans="1:78" x14ac:dyDescent="0.15">
      <c r="C52" s="7">
        <v>10</v>
      </c>
      <c r="D52" s="8">
        <v>-2.2263619041935501</v>
      </c>
      <c r="E52" s="10">
        <f t="shared" si="38"/>
        <v>3.9510494949666701</v>
      </c>
      <c r="F52" s="7" t="s">
        <v>73</v>
      </c>
      <c r="G52" s="1">
        <v>11</v>
      </c>
      <c r="H52" s="9">
        <f t="shared" si="21"/>
        <v>-2.2263619041935501</v>
      </c>
      <c r="I52" s="9">
        <f t="shared" si="22"/>
        <v>270.92363809580644</v>
      </c>
      <c r="J52" s="9">
        <f t="shared" si="23"/>
        <v>1.3001375218413273E-2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0.3830036822779595</v>
      </c>
      <c r="O52" s="9">
        <f t="shared" si="39"/>
        <v>9.7249130207611945E-2</v>
      </c>
      <c r="P52" s="9">
        <f t="shared" si="26"/>
        <v>1.2643724314934915E-3</v>
      </c>
      <c r="Q52" s="13">
        <f t="shared" si="27"/>
        <v>2.0229958903895864E-4</v>
      </c>
      <c r="R52" s="9">
        <f t="shared" si="28"/>
        <v>1.2334566666666666E-2</v>
      </c>
      <c r="S52" s="14">
        <f t="shared" si="29"/>
        <v>1.6401029278609328E-2</v>
      </c>
      <c r="T52" s="2">
        <v>0.01</v>
      </c>
      <c r="U52" s="15">
        <f t="shared" si="30"/>
        <v>1.6401029278609327E-4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1.4964010292786094E-2</v>
      </c>
      <c r="AR52" s="9">
        <f t="shared" si="34"/>
        <v>7.7091041666666671</v>
      </c>
      <c r="AS52" s="1">
        <f t="shared" si="35"/>
        <v>0.16</v>
      </c>
      <c r="AT52" s="1">
        <f t="shared" si="36"/>
        <v>125.65134931506833</v>
      </c>
      <c r="AU52" s="1">
        <f t="shared" si="37"/>
        <v>15538.670382864932</v>
      </c>
    </row>
    <row r="53" spans="1:78" x14ac:dyDescent="0.15">
      <c r="C53" s="7">
        <v>11</v>
      </c>
      <c r="D53" s="8">
        <v>-12.742220785200001</v>
      </c>
      <c r="E53" s="10">
        <f t="shared" si="38"/>
        <v>-2.2263619041935501</v>
      </c>
      <c r="F53" s="7" t="s">
        <v>75</v>
      </c>
      <c r="G53" s="1">
        <v>12</v>
      </c>
      <c r="H53" s="9">
        <f t="shared" si="21"/>
        <v>-12.742220785200001</v>
      </c>
      <c r="I53" s="9">
        <f t="shared" si="22"/>
        <v>260.40777921479997</v>
      </c>
      <c r="J53" s="9">
        <f t="shared" si="23"/>
        <v>3.0457491505629214E-3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0.17307579944278512</v>
      </c>
      <c r="P53" s="9">
        <f t="shared" si="26"/>
        <v>5.2714546913586137E-4</v>
      </c>
      <c r="Q53" s="13">
        <f t="shared" si="27"/>
        <v>8.434327506173782E-5</v>
      </c>
      <c r="R53" s="9">
        <f t="shared" si="28"/>
        <v>1.2334566666666666E-2</v>
      </c>
      <c r="S53" s="14">
        <f t="shared" si="29"/>
        <v>6.8379601279118969E-3</v>
      </c>
      <c r="T53" s="2">
        <v>0.01</v>
      </c>
      <c r="U53" s="15">
        <f t="shared" si="30"/>
        <v>6.8379601279118974E-5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1.486837960127912E-2</v>
      </c>
      <c r="AR53" s="9">
        <f t="shared" si="34"/>
        <v>7.7091041666666671</v>
      </c>
      <c r="AS53" s="1">
        <f t="shared" si="35"/>
        <v>0.16</v>
      </c>
      <c r="AT53" s="1">
        <f t="shared" si="36"/>
        <v>125.65134931506833</v>
      </c>
      <c r="AU53" s="1">
        <f t="shared" si="37"/>
        <v>15439.367203788084</v>
      </c>
      <c r="AV53" s="1">
        <f>SUM(AU42:AU53)</f>
        <v>195273.46573618145</v>
      </c>
    </row>
    <row r="54" spans="1:78" x14ac:dyDescent="0.15">
      <c r="C54" s="7">
        <v>12</v>
      </c>
      <c r="D54" s="8">
        <v>-15.820000217419301</v>
      </c>
      <c r="E54" s="10">
        <f t="shared" si="38"/>
        <v>-12.742220785200001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8">
        <v>-14.462570185161301</v>
      </c>
      <c r="E58" s="7"/>
      <c r="F58" s="7"/>
      <c r="G58" s="1">
        <v>1</v>
      </c>
      <c r="H58" s="9">
        <f t="shared" ref="H58:H69" si="40">E59</f>
        <v>-14.462570185161301</v>
      </c>
      <c r="I58" s="9">
        <f t="shared" ref="I58:I69" si="41">H58+273.15</f>
        <v>258.68742981483865</v>
      </c>
      <c r="J58" s="9">
        <f t="shared" ref="J58:J69" si="42">EXP(($C$16*(I58-$C$14))/($C$17*I58*$C$14))</f>
        <v>2.3752162631058673E-3</v>
      </c>
      <c r="K58" s="9">
        <f t="shared" ref="K58:K69" si="43">$B$58/12</f>
        <v>11.229833333333334</v>
      </c>
      <c r="L58" s="9">
        <f t="shared" ref="L58:L69" si="44">K58*$B$59/100</f>
        <v>3.0320550000000002</v>
      </c>
      <c r="M58" s="1" t="s">
        <v>73</v>
      </c>
      <c r="O58" s="9">
        <f>L58</f>
        <v>3.0320550000000002</v>
      </c>
      <c r="P58" s="9">
        <f t="shared" ref="P58:P69" si="45">O58*J58</f>
        <v>7.2017863466314605E-3</v>
      </c>
      <c r="Q58" s="13">
        <f t="shared" ref="Q58:Q69" si="46">P58*$B$60</f>
        <v>2.0885180405231232E-3</v>
      </c>
      <c r="R58" s="9">
        <f t="shared" ref="R58:R69" si="47">L58*$B$60</f>
        <v>0.87929594999999994</v>
      </c>
      <c r="S58" s="14">
        <f t="shared" ref="S58:S69" si="48">Q58/R58</f>
        <v>2.3752162631058673E-3</v>
      </c>
      <c r="T58" s="2">
        <v>0.27</v>
      </c>
      <c r="U58" s="15">
        <f t="shared" ref="U58:U69" si="49">S58*T58</f>
        <v>6.4130839103858416E-4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0.22652460622037882</v>
      </c>
      <c r="AC58" s="9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15.747477819769335</v>
      </c>
      <c r="AF58" s="1">
        <f t="shared" ref="AF58:AF69" si="54">AE58*10000*AC58*AB58</f>
        <v>400589.62779872795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-15.8117590080323</v>
      </c>
      <c r="E59" s="10">
        <f t="shared" ref="E59:E70" si="55">D58</f>
        <v>-14.462570185161301</v>
      </c>
      <c r="F59" s="7" t="s">
        <v>73</v>
      </c>
      <c r="G59" s="1">
        <v>2</v>
      </c>
      <c r="H59" s="9">
        <f t="shared" si="40"/>
        <v>-15.8117590080323</v>
      </c>
      <c r="I59" s="9">
        <f t="shared" si="41"/>
        <v>257.33824099196767</v>
      </c>
      <c r="J59" s="9">
        <f t="shared" si="42"/>
        <v>1.9498478510276886E-3</v>
      </c>
      <c r="K59" s="9">
        <f t="shared" si="43"/>
        <v>11.229833333333334</v>
      </c>
      <c r="L59" s="9">
        <f t="shared" si="44"/>
        <v>3.0320550000000002</v>
      </c>
      <c r="M59" s="1" t="s">
        <v>73</v>
      </c>
      <c r="O59" s="9">
        <f t="shared" ref="O59:O69" si="56">L59+O58-P58-N59</f>
        <v>6.0569082136533687</v>
      </c>
      <c r="P59" s="9">
        <f t="shared" si="45"/>
        <v>1.1810049464263978E-2</v>
      </c>
      <c r="Q59" s="13">
        <f t="shared" si="46"/>
        <v>3.4249143446365531E-3</v>
      </c>
      <c r="R59" s="9">
        <f t="shared" si="47"/>
        <v>0.87929594999999994</v>
      </c>
      <c r="S59" s="14">
        <f t="shared" si="48"/>
        <v>3.8950643917290344E-3</v>
      </c>
      <c r="T59" s="2">
        <v>0.27</v>
      </c>
      <c r="U59" s="15">
        <f t="shared" si="49"/>
        <v>1.0516673857668393E-3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0.22660433897305451</v>
      </c>
      <c r="AC59" s="9">
        <f t="shared" si="51"/>
        <v>11.229833333333334</v>
      </c>
      <c r="AD59" s="1">
        <f t="shared" si="52"/>
        <v>0.28999999999999998</v>
      </c>
      <c r="AE59" s="16">
        <f t="shared" si="53"/>
        <v>15.747477819769335</v>
      </c>
      <c r="AF59" s="1">
        <f t="shared" si="54"/>
        <v>400730.62843548285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-10.2593071785</v>
      </c>
      <c r="E60" s="10">
        <f t="shared" si="55"/>
        <v>-15.8117590080323</v>
      </c>
      <c r="F60" s="7" t="s">
        <v>73</v>
      </c>
      <c r="G60" s="1">
        <v>3</v>
      </c>
      <c r="H60" s="9">
        <f t="shared" si="40"/>
        <v>-10.2593071785</v>
      </c>
      <c r="I60" s="9">
        <f t="shared" si="41"/>
        <v>262.89069282149995</v>
      </c>
      <c r="J60" s="9">
        <f t="shared" si="42"/>
        <v>4.3357211463884351E-3</v>
      </c>
      <c r="K60" s="9">
        <f t="shared" si="43"/>
        <v>11.229833333333334</v>
      </c>
      <c r="L60" s="9">
        <f t="shared" si="44"/>
        <v>3.0320550000000002</v>
      </c>
      <c r="M60" s="1" t="s">
        <v>73</v>
      </c>
      <c r="O60" s="9">
        <f t="shared" si="56"/>
        <v>9.0771531641891041</v>
      </c>
      <c r="P60" s="9">
        <f t="shared" si="45"/>
        <v>3.9356004922981393E-2</v>
      </c>
      <c r="Q60" s="13">
        <f t="shared" si="46"/>
        <v>1.1413241427664603E-2</v>
      </c>
      <c r="R60" s="9">
        <f t="shared" si="47"/>
        <v>0.87929594999999994</v>
      </c>
      <c r="S60" s="14">
        <f t="shared" si="48"/>
        <v>1.2979977250736347E-2</v>
      </c>
      <c r="T60" s="2">
        <v>0.27</v>
      </c>
      <c r="U60" s="15">
        <f t="shared" si="49"/>
        <v>3.5045938576988137E-3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0.2270809425865509</v>
      </c>
      <c r="AC60" s="9">
        <f t="shared" si="51"/>
        <v>11.229833333333334</v>
      </c>
      <c r="AD60" s="1">
        <f t="shared" si="52"/>
        <v>0.28999999999999998</v>
      </c>
      <c r="AE60" s="16">
        <f t="shared" si="53"/>
        <v>15.747477819769335</v>
      </c>
      <c r="AF60" s="1">
        <f t="shared" si="54"/>
        <v>401573.4616593151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-5.1252804492580601</v>
      </c>
      <c r="E61" s="10">
        <f t="shared" si="55"/>
        <v>-10.2593071785</v>
      </c>
      <c r="F61" s="7" t="s">
        <v>73</v>
      </c>
      <c r="G61" s="1">
        <v>4</v>
      </c>
      <c r="H61" s="9">
        <f t="shared" si="40"/>
        <v>-5.1252804492580601</v>
      </c>
      <c r="I61" s="9">
        <f t="shared" si="41"/>
        <v>268.02471955074191</v>
      </c>
      <c r="J61" s="9">
        <f t="shared" si="42"/>
        <v>8.8139992054477641E-3</v>
      </c>
      <c r="K61" s="9">
        <f t="shared" si="43"/>
        <v>11.229833333333334</v>
      </c>
      <c r="L61" s="9">
        <f t="shared" si="44"/>
        <v>3.0320550000000002</v>
      </c>
      <c r="M61" s="1" t="s">
        <v>73</v>
      </c>
      <c r="O61" s="9">
        <f t="shared" si="56"/>
        <v>12.069852159266123</v>
      </c>
      <c r="P61" s="9">
        <f t="shared" si="45"/>
        <v>0.10638366734164359</v>
      </c>
      <c r="Q61" s="13">
        <f t="shared" si="46"/>
        <v>3.085126352907664E-2</v>
      </c>
      <c r="R61" s="9">
        <f t="shared" si="47"/>
        <v>0.87929594999999994</v>
      </c>
      <c r="S61" s="14">
        <f t="shared" si="48"/>
        <v>3.5086325063906687E-2</v>
      </c>
      <c r="T61" s="2">
        <v>0.27</v>
      </c>
      <c r="U61" s="15">
        <f t="shared" si="49"/>
        <v>9.4733077672548068E-3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0.22824066369917761</v>
      </c>
      <c r="AC61" s="9">
        <f t="shared" si="51"/>
        <v>11.229833333333334</v>
      </c>
      <c r="AD61" s="1">
        <f t="shared" si="52"/>
        <v>0.28999999999999998</v>
      </c>
      <c r="AE61" s="16">
        <f t="shared" si="53"/>
        <v>15.747477819769335</v>
      </c>
      <c r="AF61" s="1">
        <f t="shared" si="54"/>
        <v>403624.33046605962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-1.6040313883999999</v>
      </c>
      <c r="E62" s="10">
        <f t="shared" si="55"/>
        <v>-5.1252804492580601</v>
      </c>
      <c r="F62" s="7" t="s">
        <v>73</v>
      </c>
      <c r="G62" s="1">
        <v>5</v>
      </c>
      <c r="H62" s="9">
        <f t="shared" si="40"/>
        <v>-1.6040313883999999</v>
      </c>
      <c r="I62" s="9">
        <f t="shared" si="41"/>
        <v>271.54596861159996</v>
      </c>
      <c r="J62" s="9">
        <f t="shared" si="42"/>
        <v>1.4117580682239032E-2</v>
      </c>
      <c r="K62" s="9">
        <f t="shared" si="43"/>
        <v>11.229833333333334</v>
      </c>
      <c r="L62" s="9">
        <f t="shared" si="44"/>
        <v>3.0320550000000002</v>
      </c>
      <c r="M62" s="1" t="s">
        <v>75</v>
      </c>
      <c r="N62" s="9">
        <f>(O61-P61)*$C$22/100</f>
        <v>11.365295067328255</v>
      </c>
      <c r="O62" s="9">
        <f t="shared" si="56"/>
        <v>3.6302284245962237</v>
      </c>
      <c r="P62" s="9">
        <f t="shared" si="45"/>
        <v>5.1250042679194682E-2</v>
      </c>
      <c r="Q62" s="13">
        <f t="shared" si="46"/>
        <v>1.4862512376966458E-2</v>
      </c>
      <c r="R62" s="9">
        <f t="shared" si="47"/>
        <v>0.87929594999999994</v>
      </c>
      <c r="S62" s="14">
        <f t="shared" si="48"/>
        <v>1.69027417639834E-2</v>
      </c>
      <c r="T62" s="2">
        <v>0.27</v>
      </c>
      <c r="U62" s="15">
        <f t="shared" si="49"/>
        <v>4.5637402762755182E-3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0.22728673473568034</v>
      </c>
      <c r="AC62" s="9">
        <f t="shared" si="51"/>
        <v>11.229833333333334</v>
      </c>
      <c r="AD62" s="1">
        <f t="shared" si="52"/>
        <v>0.28999999999999998</v>
      </c>
      <c r="AE62" s="16">
        <f t="shared" si="53"/>
        <v>15.747477819769335</v>
      </c>
      <c r="AF62" s="1">
        <f t="shared" si="54"/>
        <v>401937.38768836408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2.653654645</v>
      </c>
      <c r="E63" s="10">
        <f t="shared" si="55"/>
        <v>-1.6040313883999999</v>
      </c>
      <c r="F63" s="7" t="s">
        <v>75</v>
      </c>
      <c r="G63" s="1">
        <v>6</v>
      </c>
      <c r="H63" s="9">
        <f t="shared" si="40"/>
        <v>2.653654645</v>
      </c>
      <c r="I63" s="9">
        <f t="shared" si="41"/>
        <v>275.80365464499999</v>
      </c>
      <c r="J63" s="9">
        <f t="shared" si="42"/>
        <v>2.45560207579964E-2</v>
      </c>
      <c r="K63" s="9">
        <f t="shared" si="43"/>
        <v>11.229833333333334</v>
      </c>
      <c r="L63" s="9">
        <f t="shared" si="44"/>
        <v>3.0320550000000002</v>
      </c>
      <c r="M63" s="1" t="s">
        <v>73</v>
      </c>
      <c r="O63" s="9">
        <f t="shared" si="56"/>
        <v>6.6110333819170286</v>
      </c>
      <c r="P63" s="9">
        <f t="shared" si="45"/>
        <v>0.16234067295816168</v>
      </c>
      <c r="Q63" s="13">
        <f t="shared" si="46"/>
        <v>4.7078795157866886E-2</v>
      </c>
      <c r="R63" s="9">
        <f t="shared" si="47"/>
        <v>0.87929594999999994</v>
      </c>
      <c r="S63" s="14">
        <f t="shared" si="48"/>
        <v>5.3541467077002788E-2</v>
      </c>
      <c r="T63" s="2">
        <v>0.27</v>
      </c>
      <c r="U63" s="15">
        <f t="shared" si="49"/>
        <v>1.4456196110790754E-2</v>
      </c>
      <c r="V63" s="2">
        <v>180.9</v>
      </c>
      <c r="W63" s="2">
        <v>6</v>
      </c>
      <c r="X63" s="2">
        <v>3</v>
      </c>
      <c r="Y63" s="2">
        <v>0.3</v>
      </c>
      <c r="Z63" s="2">
        <v>6</v>
      </c>
      <c r="AA63" s="2">
        <v>30.2</v>
      </c>
      <c r="AB63" s="1">
        <f t="shared" si="50"/>
        <v>0.22920883890432667</v>
      </c>
      <c r="AC63" s="9">
        <f t="shared" si="51"/>
        <v>11.229833333333334</v>
      </c>
      <c r="AD63" s="1">
        <f t="shared" si="52"/>
        <v>0.28999999999999998</v>
      </c>
      <c r="AE63" s="16">
        <f t="shared" si="53"/>
        <v>15.747477819769335</v>
      </c>
      <c r="AF63" s="1">
        <f t="shared" si="54"/>
        <v>405336.46651849931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8.7870022379666697</v>
      </c>
      <c r="E64" s="10">
        <f t="shared" si="55"/>
        <v>2.653654645</v>
      </c>
      <c r="F64" s="7" t="s">
        <v>73</v>
      </c>
      <c r="G64" s="1">
        <v>7</v>
      </c>
      <c r="H64" s="9">
        <f t="shared" si="40"/>
        <v>8.7870022379666697</v>
      </c>
      <c r="I64" s="9">
        <f t="shared" si="41"/>
        <v>281.93700223796662</v>
      </c>
      <c r="J64" s="9">
        <f t="shared" si="42"/>
        <v>5.2929303065386762E-2</v>
      </c>
      <c r="K64" s="9">
        <f t="shared" si="43"/>
        <v>11.229833333333334</v>
      </c>
      <c r="L64" s="9">
        <f t="shared" si="44"/>
        <v>3.0320550000000002</v>
      </c>
      <c r="M64" s="1" t="s">
        <v>73</v>
      </c>
      <c r="O64" s="9">
        <f t="shared" si="56"/>
        <v>9.4807477089588659</v>
      </c>
      <c r="P64" s="9">
        <f t="shared" si="45"/>
        <v>0.50180936877395499</v>
      </c>
      <c r="Q64" s="13">
        <f t="shared" si="46"/>
        <v>0.14552471694444694</v>
      </c>
      <c r="R64" s="9">
        <f t="shared" si="47"/>
        <v>0.87929594999999994</v>
      </c>
      <c r="S64" s="14">
        <f t="shared" si="48"/>
        <v>0.16550140705691518</v>
      </c>
      <c r="T64" s="2">
        <v>0.27</v>
      </c>
      <c r="U64" s="15">
        <f t="shared" si="49"/>
        <v>4.4685379905367105E-2</v>
      </c>
      <c r="V64" s="2">
        <v>180.9</v>
      </c>
      <c r="W64" s="2">
        <v>6</v>
      </c>
      <c r="X64" s="2">
        <v>3</v>
      </c>
      <c r="Y64" s="2">
        <v>0.3</v>
      </c>
      <c r="Z64" s="2">
        <v>6</v>
      </c>
      <c r="AA64" s="2">
        <v>30.2</v>
      </c>
      <c r="AB64" s="1">
        <f t="shared" si="50"/>
        <v>0.23508236931561285</v>
      </c>
      <c r="AC64" s="9">
        <f t="shared" si="51"/>
        <v>11.229833333333334</v>
      </c>
      <c r="AD64" s="1">
        <f t="shared" si="52"/>
        <v>0.28999999999999998</v>
      </c>
      <c r="AE64" s="16">
        <f t="shared" si="53"/>
        <v>15.747477819769335</v>
      </c>
      <c r="AF64" s="1">
        <f t="shared" si="54"/>
        <v>415723.30881603144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10.216940502483901</v>
      </c>
      <c r="E65" s="10">
        <f t="shared" si="55"/>
        <v>8.7870022379666697</v>
      </c>
      <c r="F65" s="7" t="s">
        <v>73</v>
      </c>
      <c r="G65" s="1">
        <v>8</v>
      </c>
      <c r="H65" s="9">
        <f t="shared" si="40"/>
        <v>10.216940502483901</v>
      </c>
      <c r="I65" s="9">
        <f t="shared" si="41"/>
        <v>283.36694050248389</v>
      </c>
      <c r="J65" s="9">
        <f t="shared" si="42"/>
        <v>6.3006052632912854E-2</v>
      </c>
      <c r="K65" s="9">
        <f t="shared" si="43"/>
        <v>11.229833333333334</v>
      </c>
      <c r="L65" s="9">
        <f t="shared" si="44"/>
        <v>3.0320550000000002</v>
      </c>
      <c r="M65" s="1" t="s">
        <v>73</v>
      </c>
      <c r="O65" s="9">
        <f t="shared" si="56"/>
        <v>12.01099334018491</v>
      </c>
      <c r="P65" s="9">
        <f t="shared" si="45"/>
        <v>0.75676527856525622</v>
      </c>
      <c r="Q65" s="13">
        <f t="shared" si="46"/>
        <v>0.21946193078392429</v>
      </c>
      <c r="R65" s="9">
        <f t="shared" si="47"/>
        <v>0.87929594999999994</v>
      </c>
      <c r="S65" s="14">
        <f t="shared" si="48"/>
        <v>0.24958824248414235</v>
      </c>
      <c r="T65" s="2">
        <v>0.27</v>
      </c>
      <c r="U65" s="15">
        <f t="shared" si="49"/>
        <v>6.7388825470718436E-2</v>
      </c>
      <c r="V65" s="2">
        <v>180.9</v>
      </c>
      <c r="W65" s="2">
        <v>6</v>
      </c>
      <c r="X65" s="2">
        <v>3</v>
      </c>
      <c r="Y65" s="2">
        <v>0.3</v>
      </c>
      <c r="Z65" s="2">
        <v>6</v>
      </c>
      <c r="AA65" s="2">
        <v>30.2</v>
      </c>
      <c r="AB65" s="1">
        <f t="shared" si="50"/>
        <v>0.23949364878896062</v>
      </c>
      <c r="AC65" s="9">
        <f t="shared" si="51"/>
        <v>11.229833333333334</v>
      </c>
      <c r="AD65" s="1">
        <f t="shared" si="52"/>
        <v>0.28999999999999998</v>
      </c>
      <c r="AE65" s="16">
        <f t="shared" si="53"/>
        <v>15.747477819769335</v>
      </c>
      <c r="AF65" s="1">
        <f t="shared" si="54"/>
        <v>423524.28387048264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10.992113709903199</v>
      </c>
      <c r="E66" s="10">
        <f t="shared" si="55"/>
        <v>10.216940502483901</v>
      </c>
      <c r="F66" s="7" t="s">
        <v>73</v>
      </c>
      <c r="G66" s="1">
        <v>9</v>
      </c>
      <c r="H66" s="9">
        <f t="shared" si="40"/>
        <v>10.992113709903199</v>
      </c>
      <c r="I66" s="9">
        <f t="shared" si="41"/>
        <v>284.14211370990319</v>
      </c>
      <c r="J66" s="9">
        <f t="shared" si="42"/>
        <v>6.9197990783333441E-2</v>
      </c>
      <c r="K66" s="9">
        <f t="shared" si="43"/>
        <v>11.229833333333334</v>
      </c>
      <c r="L66" s="9">
        <f t="shared" si="44"/>
        <v>3.0320550000000002</v>
      </c>
      <c r="M66" s="1" t="s">
        <v>73</v>
      </c>
      <c r="O66" s="9">
        <f t="shared" si="56"/>
        <v>14.286283061619654</v>
      </c>
      <c r="P66" s="9">
        <f t="shared" si="45"/>
        <v>0.98858208362604949</v>
      </c>
      <c r="Q66" s="13">
        <f t="shared" si="46"/>
        <v>0.28668880425155435</v>
      </c>
      <c r="R66" s="9">
        <f t="shared" si="47"/>
        <v>0.87929594999999994</v>
      </c>
      <c r="S66" s="14">
        <f t="shared" si="48"/>
        <v>0.3260435854976409</v>
      </c>
      <c r="T66" s="2">
        <v>0.27</v>
      </c>
      <c r="U66" s="15">
        <f t="shared" si="49"/>
        <v>8.8031768084363055E-2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0.24350457253879176</v>
      </c>
      <c r="AC66" s="9">
        <f t="shared" si="51"/>
        <v>11.229833333333334</v>
      </c>
      <c r="AD66" s="1">
        <f t="shared" si="52"/>
        <v>0.28999999999999998</v>
      </c>
      <c r="AE66" s="16">
        <f t="shared" si="53"/>
        <v>15.747477819769335</v>
      </c>
      <c r="AF66" s="1">
        <f t="shared" si="54"/>
        <v>430617.26365260303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3.9510494949666701</v>
      </c>
      <c r="E67" s="10">
        <f t="shared" si="55"/>
        <v>10.992113709903199</v>
      </c>
      <c r="F67" s="7" t="s">
        <v>73</v>
      </c>
      <c r="G67" s="1">
        <v>10</v>
      </c>
      <c r="H67" s="9">
        <f t="shared" si="40"/>
        <v>3.9510494949666701</v>
      </c>
      <c r="I67" s="9">
        <f t="shared" si="41"/>
        <v>277.10104949496667</v>
      </c>
      <c r="J67" s="9">
        <f t="shared" si="42"/>
        <v>2.8969636792392998E-2</v>
      </c>
      <c r="K67" s="9">
        <f t="shared" si="43"/>
        <v>11.229833333333334</v>
      </c>
      <c r="L67" s="9">
        <f t="shared" si="44"/>
        <v>3.0320550000000002</v>
      </c>
      <c r="M67" s="1" t="s">
        <v>73</v>
      </c>
      <c r="O67" s="9">
        <f t="shared" si="56"/>
        <v>16.329755977993607</v>
      </c>
      <c r="P67" s="9">
        <f t="shared" si="45"/>
        <v>0.47306709959088311</v>
      </c>
      <c r="Q67" s="13">
        <f t="shared" si="46"/>
        <v>0.13718945888135609</v>
      </c>
      <c r="R67" s="9">
        <f t="shared" si="47"/>
        <v>0.87929594999999994</v>
      </c>
      <c r="S67" s="14">
        <f t="shared" si="48"/>
        <v>0.15602193878108514</v>
      </c>
      <c r="T67" s="2">
        <v>0.27</v>
      </c>
      <c r="U67" s="15">
        <f t="shared" si="49"/>
        <v>4.2125923470892994E-2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0.23458506693039452</v>
      </c>
      <c r="AC67" s="9">
        <f t="shared" si="51"/>
        <v>11.229833333333334</v>
      </c>
      <c r="AD67" s="1">
        <f t="shared" si="52"/>
        <v>0.28999999999999998</v>
      </c>
      <c r="AE67" s="16">
        <f t="shared" si="53"/>
        <v>15.747477819769335</v>
      </c>
      <c r="AF67" s="1">
        <f t="shared" si="54"/>
        <v>414843.87156317855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-2.2263619041935501</v>
      </c>
      <c r="E68" s="10">
        <f t="shared" si="55"/>
        <v>3.9510494949666701</v>
      </c>
      <c r="F68" s="7" t="s">
        <v>73</v>
      </c>
      <c r="G68" s="1">
        <v>11</v>
      </c>
      <c r="H68" s="9">
        <f t="shared" si="40"/>
        <v>-2.2263619041935501</v>
      </c>
      <c r="I68" s="9">
        <f t="shared" si="41"/>
        <v>270.92363809580644</v>
      </c>
      <c r="J68" s="9">
        <f t="shared" si="42"/>
        <v>1.3001375218413273E-2</v>
      </c>
      <c r="K68" s="9">
        <f t="shared" si="43"/>
        <v>11.229833333333334</v>
      </c>
      <c r="L68" s="9">
        <f t="shared" si="44"/>
        <v>3.0320550000000002</v>
      </c>
      <c r="M68" s="1" t="s">
        <v>75</v>
      </c>
      <c r="N68" s="9">
        <f>(O67-P67)*$C$22/100</f>
        <v>15.063854434482586</v>
      </c>
      <c r="O68" s="9">
        <f t="shared" si="56"/>
        <v>3.8248894439201386</v>
      </c>
      <c r="P68" s="9">
        <f t="shared" si="45"/>
        <v>4.9728822829353814E-2</v>
      </c>
      <c r="Q68" s="13">
        <f t="shared" si="46"/>
        <v>1.4421358620512605E-2</v>
      </c>
      <c r="R68" s="9">
        <f t="shared" si="47"/>
        <v>0.87929594999999994</v>
      </c>
      <c r="S68" s="14">
        <f t="shared" si="48"/>
        <v>1.6401029278609331E-2</v>
      </c>
      <c r="T68" s="2">
        <v>0.27</v>
      </c>
      <c r="U68" s="15">
        <f t="shared" si="49"/>
        <v>4.4282779052245199E-3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0.22726041439698513</v>
      </c>
      <c r="AC68" s="9">
        <f t="shared" si="51"/>
        <v>11.229833333333334</v>
      </c>
      <c r="AD68" s="1">
        <f t="shared" si="52"/>
        <v>0.28999999999999998</v>
      </c>
      <c r="AE68" s="16">
        <f t="shared" si="53"/>
        <v>15.747477819769335</v>
      </c>
      <c r="AF68" s="1">
        <f t="shared" si="54"/>
        <v>401890.84239309846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-12.742220785200001</v>
      </c>
      <c r="E69" s="10">
        <f t="shared" si="55"/>
        <v>-2.2263619041935501</v>
      </c>
      <c r="F69" s="7" t="s">
        <v>75</v>
      </c>
      <c r="G69" s="1">
        <v>12</v>
      </c>
      <c r="H69" s="9">
        <f t="shared" si="40"/>
        <v>-12.742220785200001</v>
      </c>
      <c r="I69" s="9">
        <f t="shared" si="41"/>
        <v>260.40777921479997</v>
      </c>
      <c r="J69" s="9">
        <f t="shared" si="42"/>
        <v>3.0457491505629214E-3</v>
      </c>
      <c r="K69" s="9">
        <f t="shared" si="43"/>
        <v>11.229833333333334</v>
      </c>
      <c r="L69" s="9">
        <f t="shared" si="44"/>
        <v>3.0320550000000002</v>
      </c>
      <c r="M69" s="1" t="s">
        <v>73</v>
      </c>
      <c r="O69" s="9">
        <f t="shared" si="56"/>
        <v>6.8072156210907844</v>
      </c>
      <c r="P69" s="9">
        <f t="shared" si="45"/>
        <v>2.0733071195635906E-2</v>
      </c>
      <c r="Q69" s="13">
        <f t="shared" si="46"/>
        <v>6.0125906467344125E-3</v>
      </c>
      <c r="R69" s="9">
        <f t="shared" si="47"/>
        <v>0.87929594999999994</v>
      </c>
      <c r="S69" s="14">
        <f t="shared" si="48"/>
        <v>6.8379601279118969E-3</v>
      </c>
      <c r="T69" s="2">
        <v>0.27</v>
      </c>
      <c r="U69" s="15">
        <f t="shared" si="49"/>
        <v>1.8462492345362124E-3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0.22675872622627041</v>
      </c>
      <c r="AC69" s="9">
        <f t="shared" si="51"/>
        <v>11.229833333333334</v>
      </c>
      <c r="AD69" s="1">
        <f t="shared" si="52"/>
        <v>0.28999999999999998</v>
      </c>
      <c r="AE69" s="16">
        <f t="shared" si="53"/>
        <v>15.747477819769335</v>
      </c>
      <c r="AF69" s="1">
        <f t="shared" si="54"/>
        <v>401003.64924913546</v>
      </c>
      <c r="AG69" s="1">
        <f>SUM(AF58:AF69)</f>
        <v>4901395.1221109787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-15.820000217419301</v>
      </c>
      <c r="E70" s="10">
        <f t="shared" si="55"/>
        <v>-12.742220785200001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-14.462570185161301</v>
      </c>
      <c r="E74" s="7"/>
      <c r="F74" s="7"/>
      <c r="G74" s="1">
        <v>1</v>
      </c>
      <c r="H74" s="9">
        <f t="shared" ref="H74:H85" si="57">E75</f>
        <v>-14.462570185161301</v>
      </c>
      <c r="I74" s="9">
        <f t="shared" ref="I74:I85" si="58">H74+273.15</f>
        <v>258.68742981483865</v>
      </c>
      <c r="J74" s="9">
        <f t="shared" ref="J74:J85" si="59">EXP(($C$16*(I74-$C$14))/($C$17*I74*$C$14))</f>
        <v>2.3752162631058673E-3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1.2380102206560402E-3</v>
      </c>
      <c r="Q74" s="13">
        <f t="shared" ref="Q74:Q85" si="63">P74*$B$76</f>
        <v>3.2188265737057047E-4</v>
      </c>
      <c r="R74" s="9">
        <f t="shared" ref="R74:R85" si="64">L74*$B$76</f>
        <v>0.1355172</v>
      </c>
      <c r="S74" s="14">
        <f t="shared" ref="S74:S85" si="65">Q74/R74</f>
        <v>2.3752162631058673E-3</v>
      </c>
      <c r="T74" s="2">
        <v>0.01</v>
      </c>
      <c r="U74" s="15">
        <f t="shared" ref="U74:U85" si="66">S74*T74</f>
        <v>2.3752162631058674E-5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5.513752162631059E-3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$E$8/12</f>
        <v>0.81004181414324172</v>
      </c>
      <c r="AX74" s="1">
        <f t="shared" ref="AX74:AX85" si="73">AW74*10000*AV74*0.67*AU74*AT74</f>
        <v>405.53085315205226</v>
      </c>
    </row>
    <row r="75" spans="1:78" x14ac:dyDescent="0.15">
      <c r="A75" s="1" t="s">
        <v>74</v>
      </c>
      <c r="B75" s="1">
        <v>1</v>
      </c>
      <c r="C75" s="7">
        <v>1</v>
      </c>
      <c r="D75" s="8">
        <v>-15.8117590080323</v>
      </c>
      <c r="E75" s="10">
        <f t="shared" ref="E75:E86" si="74">D74</f>
        <v>-14.462570185161301</v>
      </c>
      <c r="F75" s="7" t="s">
        <v>73</v>
      </c>
      <c r="G75" s="1">
        <v>2</v>
      </c>
      <c r="H75" s="9">
        <f t="shared" si="57"/>
        <v>-15.8117590080323</v>
      </c>
      <c r="I75" s="9">
        <f t="shared" si="58"/>
        <v>257.33824099196767</v>
      </c>
      <c r="J75" s="9">
        <f t="shared" si="59"/>
        <v>1.9498478510276886E-3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1.0412019897793441</v>
      </c>
      <c r="P75" s="9">
        <f t="shared" si="62"/>
        <v>2.0301854622570073E-3</v>
      </c>
      <c r="Q75" s="13">
        <f t="shared" si="63"/>
        <v>5.2784822018682193E-4</v>
      </c>
      <c r="R75" s="9">
        <f t="shared" si="64"/>
        <v>0.1355172</v>
      </c>
      <c r="S75" s="14">
        <f t="shared" si="65"/>
        <v>3.8950643917290344E-3</v>
      </c>
      <c r="T75" s="2">
        <v>0.01</v>
      </c>
      <c r="U75" s="15">
        <f t="shared" si="66"/>
        <v>3.8950643917290343E-5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5.5289506439172905E-3</v>
      </c>
      <c r="AU75" s="9">
        <f t="shared" si="70"/>
        <v>52.122000000000007</v>
      </c>
      <c r="AV75" s="1">
        <f t="shared" si="71"/>
        <v>0.26</v>
      </c>
      <c r="AW75" s="1">
        <f t="shared" si="72"/>
        <v>0.81004181414324172</v>
      </c>
      <c r="AX75" s="1">
        <f t="shared" si="73"/>
        <v>406.64868596368882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-10.2593071785</v>
      </c>
      <c r="E76" s="10">
        <f t="shared" si="74"/>
        <v>-15.8117590080323</v>
      </c>
      <c r="F76" s="7" t="s">
        <v>73</v>
      </c>
      <c r="G76" s="1">
        <v>3</v>
      </c>
      <c r="H76" s="9">
        <f t="shared" si="57"/>
        <v>-10.2593071785</v>
      </c>
      <c r="I76" s="9">
        <f t="shared" si="58"/>
        <v>262.89069282149995</v>
      </c>
      <c r="J76" s="9">
        <f t="shared" si="59"/>
        <v>4.3357211463884351E-3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1.560391804317087</v>
      </c>
      <c r="P76" s="9">
        <f t="shared" si="62"/>
        <v>6.7654237426287992E-3</v>
      </c>
      <c r="Q76" s="13">
        <f t="shared" si="63"/>
        <v>1.759010173083488E-3</v>
      </c>
      <c r="R76" s="9">
        <f t="shared" si="64"/>
        <v>0.1355172</v>
      </c>
      <c r="S76" s="14">
        <f t="shared" si="65"/>
        <v>1.2979977250736349E-2</v>
      </c>
      <c r="T76" s="2">
        <v>0.01</v>
      </c>
      <c r="U76" s="15">
        <f t="shared" si="66"/>
        <v>1.2979977250736349E-4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5.6197997725073636E-3</v>
      </c>
      <c r="AU76" s="9">
        <f t="shared" si="70"/>
        <v>52.122000000000007</v>
      </c>
      <c r="AV76" s="1">
        <f t="shared" si="71"/>
        <v>0.26</v>
      </c>
      <c r="AW76" s="1">
        <f t="shared" si="72"/>
        <v>0.81004181414324172</v>
      </c>
      <c r="AX76" s="1">
        <f t="shared" si="73"/>
        <v>413.33054679794009</v>
      </c>
    </row>
    <row r="77" spans="1:78" x14ac:dyDescent="0.15">
      <c r="C77" s="7">
        <v>3</v>
      </c>
      <c r="D77" s="8">
        <v>-5.1252804492580601</v>
      </c>
      <c r="E77" s="10">
        <f t="shared" si="74"/>
        <v>-10.2593071785</v>
      </c>
      <c r="F77" s="7" t="s">
        <v>73</v>
      </c>
      <c r="G77" s="1">
        <v>4</v>
      </c>
      <c r="H77" s="9">
        <f t="shared" si="57"/>
        <v>-5.1252804492580601</v>
      </c>
      <c r="I77" s="9">
        <f t="shared" si="58"/>
        <v>268.02471955074191</v>
      </c>
      <c r="J77" s="9">
        <f t="shared" si="59"/>
        <v>8.8139992054477641E-3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2.0748463805744586</v>
      </c>
      <c r="P77" s="9">
        <f t="shared" si="62"/>
        <v>1.8287694349809449E-2</v>
      </c>
      <c r="Q77" s="13">
        <f t="shared" si="63"/>
        <v>4.7548005309504572E-3</v>
      </c>
      <c r="R77" s="9">
        <f t="shared" si="64"/>
        <v>0.1355172</v>
      </c>
      <c r="S77" s="14">
        <f t="shared" si="65"/>
        <v>3.5086325063906701E-2</v>
      </c>
      <c r="T77" s="2">
        <v>0.01</v>
      </c>
      <c r="U77" s="15">
        <f t="shared" si="66"/>
        <v>3.5086325063906704E-4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5.8408632506390668E-3</v>
      </c>
      <c r="AU77" s="9">
        <f t="shared" si="70"/>
        <v>52.122000000000007</v>
      </c>
      <c r="AV77" s="1">
        <f t="shared" si="71"/>
        <v>0.26</v>
      </c>
      <c r="AW77" s="1">
        <f t="shared" si="72"/>
        <v>0.81004181414324172</v>
      </c>
      <c r="AX77" s="1">
        <f t="shared" si="73"/>
        <v>429.58954035501199</v>
      </c>
    </row>
    <row r="78" spans="1:78" x14ac:dyDescent="0.15">
      <c r="C78" s="7">
        <v>4</v>
      </c>
      <c r="D78" s="8">
        <v>-1.6040313883999999</v>
      </c>
      <c r="E78" s="10">
        <f t="shared" si="74"/>
        <v>-5.1252804492580601</v>
      </c>
      <c r="F78" s="7" t="s">
        <v>73</v>
      </c>
      <c r="G78" s="1">
        <v>5</v>
      </c>
      <c r="H78" s="9">
        <f t="shared" si="57"/>
        <v>-1.6040313883999999</v>
      </c>
      <c r="I78" s="9">
        <f t="shared" si="58"/>
        <v>271.54596861159996</v>
      </c>
      <c r="J78" s="9">
        <f t="shared" si="59"/>
        <v>1.4117580682239032E-2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1.9537307519134166</v>
      </c>
      <c r="O78" s="9">
        <f t="shared" si="75"/>
        <v>0.6240479343112324</v>
      </c>
      <c r="P78" s="9">
        <f t="shared" si="62"/>
        <v>8.8100470622234275E-3</v>
      </c>
      <c r="Q78" s="13">
        <f t="shared" si="63"/>
        <v>2.2906122361780914E-3</v>
      </c>
      <c r="R78" s="9">
        <f t="shared" si="64"/>
        <v>0.1355172</v>
      </c>
      <c r="S78" s="14">
        <f t="shared" si="65"/>
        <v>1.69027417639834E-2</v>
      </c>
      <c r="T78" s="2">
        <v>0.01</v>
      </c>
      <c r="U78" s="15">
        <f t="shared" si="66"/>
        <v>1.6902741763983399E-4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5.6590274176398338E-3</v>
      </c>
      <c r="AU78" s="9">
        <f t="shared" si="70"/>
        <v>52.122000000000007</v>
      </c>
      <c r="AV78" s="1">
        <f t="shared" si="71"/>
        <v>0.26</v>
      </c>
      <c r="AW78" s="1">
        <f t="shared" si="72"/>
        <v>0.81004181414324172</v>
      </c>
      <c r="AX78" s="1">
        <f t="shared" si="73"/>
        <v>416.21570012520272</v>
      </c>
    </row>
    <row r="79" spans="1:78" x14ac:dyDescent="0.15">
      <c r="C79" s="7">
        <v>5</v>
      </c>
      <c r="D79" s="8">
        <v>2.653654645</v>
      </c>
      <c r="E79" s="10">
        <f t="shared" si="74"/>
        <v>-1.6040313883999999</v>
      </c>
      <c r="F79" s="7" t="s">
        <v>75</v>
      </c>
      <c r="G79" s="1">
        <v>6</v>
      </c>
      <c r="H79" s="9">
        <f t="shared" si="57"/>
        <v>2.653654645</v>
      </c>
      <c r="I79" s="9">
        <f t="shared" si="58"/>
        <v>275.80365464499999</v>
      </c>
      <c r="J79" s="9">
        <f t="shared" si="59"/>
        <v>2.45560207579964E-2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1.136457887249009</v>
      </c>
      <c r="P79" s="9">
        <f t="shared" si="62"/>
        <v>2.7906883469875396E-2</v>
      </c>
      <c r="Q79" s="13">
        <f t="shared" si="63"/>
        <v>7.255789702167603E-3</v>
      </c>
      <c r="R79" s="9">
        <f t="shared" si="64"/>
        <v>0.1355172</v>
      </c>
      <c r="S79" s="14">
        <f t="shared" si="65"/>
        <v>5.3541467077002795E-2</v>
      </c>
      <c r="T79" s="2">
        <v>0.01</v>
      </c>
      <c r="U79" s="15">
        <f t="shared" si="66"/>
        <v>5.3541467077002796E-4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1E-3</v>
      </c>
      <c r="AF79" s="2">
        <v>0.49</v>
      </c>
      <c r="AG79" s="15">
        <f t="shared" si="67"/>
        <v>4.8999999999999998E-4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0.01</v>
      </c>
      <c r="AR79" s="2">
        <v>0.5</v>
      </c>
      <c r="AS79" s="2">
        <f t="shared" si="68"/>
        <v>5.0000000000000001E-3</v>
      </c>
      <c r="AT79" s="1">
        <f t="shared" si="69"/>
        <v>6.0254146707700278E-3</v>
      </c>
      <c r="AU79" s="9">
        <f t="shared" si="70"/>
        <v>52.122000000000007</v>
      </c>
      <c r="AV79" s="1">
        <f t="shared" si="71"/>
        <v>0.26</v>
      </c>
      <c r="AW79" s="1">
        <f t="shared" si="72"/>
        <v>0.81004181414324172</v>
      </c>
      <c r="AX79" s="1">
        <f t="shared" si="73"/>
        <v>443.16310925122775</v>
      </c>
    </row>
    <row r="80" spans="1:78" x14ac:dyDescent="0.15">
      <c r="C80" s="7">
        <v>6</v>
      </c>
      <c r="D80" s="8">
        <v>8.7870022379666697</v>
      </c>
      <c r="E80" s="10">
        <f t="shared" si="74"/>
        <v>2.653654645</v>
      </c>
      <c r="F80" s="7" t="s">
        <v>73</v>
      </c>
      <c r="G80" s="1">
        <v>7</v>
      </c>
      <c r="H80" s="9">
        <f t="shared" si="57"/>
        <v>8.7870022379666697</v>
      </c>
      <c r="I80" s="9">
        <f t="shared" si="58"/>
        <v>281.93700223796662</v>
      </c>
      <c r="J80" s="9">
        <f t="shared" si="59"/>
        <v>5.2929303065386762E-2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1.6297710037791335</v>
      </c>
      <c r="P80" s="9">
        <f t="shared" si="62"/>
        <v>8.6262643386205359E-2</v>
      </c>
      <c r="Q80" s="13">
        <f t="shared" si="63"/>
        <v>2.2428287280413396E-2</v>
      </c>
      <c r="R80" s="9">
        <f t="shared" si="64"/>
        <v>0.1355172</v>
      </c>
      <c r="S80" s="14">
        <f t="shared" si="65"/>
        <v>0.16550140705691524</v>
      </c>
      <c r="T80" s="2">
        <v>0.01</v>
      </c>
      <c r="U80" s="15">
        <f t="shared" si="66"/>
        <v>1.6550140705691525E-3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1E-3</v>
      </c>
      <c r="AF80" s="2">
        <v>0.49</v>
      </c>
      <c r="AG80" s="15">
        <f t="shared" si="67"/>
        <v>4.8999999999999998E-4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0.01</v>
      </c>
      <c r="AR80" s="2">
        <v>0.5</v>
      </c>
      <c r="AS80" s="2">
        <f t="shared" si="68"/>
        <v>5.0000000000000001E-3</v>
      </c>
      <c r="AT80" s="1">
        <f t="shared" si="69"/>
        <v>7.1450140705691528E-3</v>
      </c>
      <c r="AU80" s="9">
        <f t="shared" si="70"/>
        <v>52.122000000000007</v>
      </c>
      <c r="AV80" s="1">
        <f t="shared" si="71"/>
        <v>0.26</v>
      </c>
      <c r="AW80" s="1">
        <f t="shared" si="72"/>
        <v>0.81004181414324172</v>
      </c>
      <c r="AX80" s="1">
        <f t="shared" si="73"/>
        <v>525.50850425578108</v>
      </c>
    </row>
    <row r="81" spans="1:53" x14ac:dyDescent="0.15">
      <c r="C81" s="7">
        <v>7</v>
      </c>
      <c r="D81" s="8">
        <v>10.216940502483901</v>
      </c>
      <c r="E81" s="10">
        <f t="shared" si="74"/>
        <v>8.7870022379666697</v>
      </c>
      <c r="F81" s="7" t="s">
        <v>73</v>
      </c>
      <c r="G81" s="1">
        <v>8</v>
      </c>
      <c r="H81" s="9">
        <f t="shared" si="57"/>
        <v>10.216940502483901</v>
      </c>
      <c r="I81" s="9">
        <f t="shared" si="58"/>
        <v>283.36694050248389</v>
      </c>
      <c r="J81" s="9">
        <f t="shared" si="59"/>
        <v>6.3006052632912854E-2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2.0647283603929285</v>
      </c>
      <c r="P81" s="9">
        <f t="shared" si="62"/>
        <v>0.13009038374758472</v>
      </c>
      <c r="Q81" s="13">
        <f t="shared" si="63"/>
        <v>3.3823499774372032E-2</v>
      </c>
      <c r="R81" s="9">
        <f t="shared" si="64"/>
        <v>0.1355172</v>
      </c>
      <c r="S81" s="14">
        <f t="shared" si="65"/>
        <v>0.24958824248414246</v>
      </c>
      <c r="T81" s="2">
        <v>0.01</v>
      </c>
      <c r="U81" s="15">
        <f t="shared" si="66"/>
        <v>2.4958824248414247E-3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1E-3</v>
      </c>
      <c r="AF81" s="2">
        <v>0.49</v>
      </c>
      <c r="AG81" s="15">
        <f t="shared" si="67"/>
        <v>4.8999999999999998E-4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0.01</v>
      </c>
      <c r="AR81" s="2">
        <v>0.5</v>
      </c>
      <c r="AS81" s="2">
        <f t="shared" si="68"/>
        <v>5.0000000000000001E-3</v>
      </c>
      <c r="AT81" s="1">
        <f t="shared" si="69"/>
        <v>7.9858824248414256E-3</v>
      </c>
      <c r="AU81" s="9">
        <f t="shared" si="70"/>
        <v>52.122000000000007</v>
      </c>
      <c r="AV81" s="1">
        <f t="shared" si="71"/>
        <v>0.26</v>
      </c>
      <c r="AW81" s="1">
        <f t="shared" si="72"/>
        <v>0.81004181414324172</v>
      </c>
      <c r="AX81" s="1">
        <f t="shared" si="73"/>
        <v>587.35351488351284</v>
      </c>
    </row>
    <row r="82" spans="1:53" x14ac:dyDescent="0.15">
      <c r="C82" s="7">
        <v>8</v>
      </c>
      <c r="D82" s="8">
        <v>10.992113709903199</v>
      </c>
      <c r="E82" s="10">
        <f t="shared" si="74"/>
        <v>10.216940502483901</v>
      </c>
      <c r="F82" s="7" t="s">
        <v>73</v>
      </c>
      <c r="G82" s="1">
        <v>9</v>
      </c>
      <c r="H82" s="9">
        <f t="shared" si="57"/>
        <v>10.992113709903199</v>
      </c>
      <c r="I82" s="9">
        <f t="shared" si="58"/>
        <v>284.14211370990319</v>
      </c>
      <c r="J82" s="9">
        <f t="shared" si="59"/>
        <v>6.9197990783333441E-2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2.4558579766453437</v>
      </c>
      <c r="P82" s="9">
        <f t="shared" si="62"/>
        <v>0.16994043763308039</v>
      </c>
      <c r="Q82" s="13">
        <f t="shared" si="63"/>
        <v>4.4184513784600907E-2</v>
      </c>
      <c r="R82" s="9">
        <f t="shared" si="64"/>
        <v>0.1355172</v>
      </c>
      <c r="S82" s="14">
        <f t="shared" si="65"/>
        <v>0.32604358549764095</v>
      </c>
      <c r="T82" s="2">
        <v>0.01</v>
      </c>
      <c r="U82" s="15">
        <f t="shared" si="66"/>
        <v>3.2604358549764094E-3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8.75043585497641E-3</v>
      </c>
      <c r="AU82" s="9">
        <f t="shared" si="70"/>
        <v>52.122000000000007</v>
      </c>
      <c r="AV82" s="1">
        <f t="shared" si="71"/>
        <v>0.26</v>
      </c>
      <c r="AW82" s="1">
        <f t="shared" si="72"/>
        <v>0.81004181414324172</v>
      </c>
      <c r="AX82" s="1">
        <f t="shared" si="73"/>
        <v>643.58564060441552</v>
      </c>
    </row>
    <row r="83" spans="1:53" x14ac:dyDescent="0.15">
      <c r="C83" s="7">
        <v>9</v>
      </c>
      <c r="D83" s="8">
        <v>3.9510494949666701</v>
      </c>
      <c r="E83" s="10">
        <f t="shared" si="74"/>
        <v>10.992113709903199</v>
      </c>
      <c r="F83" s="7" t="s">
        <v>73</v>
      </c>
      <c r="G83" s="1">
        <v>10</v>
      </c>
      <c r="H83" s="9">
        <f t="shared" si="57"/>
        <v>3.9510494949666701</v>
      </c>
      <c r="I83" s="9">
        <f t="shared" si="58"/>
        <v>277.10104949496667</v>
      </c>
      <c r="J83" s="9">
        <f t="shared" si="59"/>
        <v>2.8969636792392998E-2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2.8071375390122633</v>
      </c>
      <c r="P83" s="9">
        <f t="shared" si="62"/>
        <v>8.1321754931477197E-2</v>
      </c>
      <c r="Q83" s="13">
        <f t="shared" si="63"/>
        <v>2.1143656282184072E-2</v>
      </c>
      <c r="R83" s="9">
        <f t="shared" si="64"/>
        <v>0.1355172</v>
      </c>
      <c r="S83" s="14">
        <f t="shared" si="65"/>
        <v>0.15602193878108514</v>
      </c>
      <c r="T83" s="2">
        <v>0.01</v>
      </c>
      <c r="U83" s="15">
        <f t="shared" si="66"/>
        <v>1.5602193878108514E-3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7.0502193878108519E-3</v>
      </c>
      <c r="AU83" s="9">
        <f t="shared" si="70"/>
        <v>52.122000000000007</v>
      </c>
      <c r="AV83" s="1">
        <f t="shared" si="71"/>
        <v>0.26</v>
      </c>
      <c r="AW83" s="1">
        <f t="shared" si="72"/>
        <v>0.81004181414324172</v>
      </c>
      <c r="AX83" s="1">
        <f t="shared" si="73"/>
        <v>518.53645193290197</v>
      </c>
    </row>
    <row r="84" spans="1:53" x14ac:dyDescent="0.15">
      <c r="C84" s="7">
        <v>10</v>
      </c>
      <c r="D84" s="8">
        <v>-2.2263619041935501</v>
      </c>
      <c r="E84" s="10">
        <f t="shared" si="74"/>
        <v>3.9510494949666701</v>
      </c>
      <c r="F84" s="7" t="s">
        <v>73</v>
      </c>
      <c r="G84" s="1">
        <v>11</v>
      </c>
      <c r="H84" s="9">
        <f t="shared" si="57"/>
        <v>-2.2263619041935501</v>
      </c>
      <c r="I84" s="9">
        <f t="shared" si="58"/>
        <v>270.92363809580644</v>
      </c>
      <c r="J84" s="9">
        <f t="shared" si="59"/>
        <v>1.3001375218413273E-2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2.5895249948767467</v>
      </c>
      <c r="O84" s="9">
        <f t="shared" si="75"/>
        <v>0.65751078920403927</v>
      </c>
      <c r="P84" s="9">
        <f t="shared" si="62"/>
        <v>8.5485444805967498E-3</v>
      </c>
      <c r="Q84" s="13">
        <f t="shared" si="63"/>
        <v>2.2226215649551549E-3</v>
      </c>
      <c r="R84" s="9">
        <f t="shared" si="64"/>
        <v>0.1355172</v>
      </c>
      <c r="S84" s="14">
        <f t="shared" si="65"/>
        <v>1.6401029278609317E-2</v>
      </c>
      <c r="T84" s="2">
        <v>0.01</v>
      </c>
      <c r="U84" s="15">
        <f t="shared" si="66"/>
        <v>1.6401029278609316E-4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5.6540102927860932E-3</v>
      </c>
      <c r="AU84" s="9">
        <f t="shared" si="70"/>
        <v>52.122000000000007</v>
      </c>
      <c r="AV84" s="1">
        <f t="shared" si="71"/>
        <v>0.26</v>
      </c>
      <c r="AW84" s="1">
        <f t="shared" si="72"/>
        <v>0.81004181414324172</v>
      </c>
      <c r="AX84" s="1">
        <f t="shared" si="73"/>
        <v>415.84669570456572</v>
      </c>
    </row>
    <row r="85" spans="1:53" x14ac:dyDescent="0.15">
      <c r="C85" s="7">
        <v>11</v>
      </c>
      <c r="D85" s="8">
        <v>-12.742220785200001</v>
      </c>
      <c r="E85" s="10">
        <f t="shared" si="74"/>
        <v>-2.2263619041935501</v>
      </c>
      <c r="F85" s="7" t="s">
        <v>75</v>
      </c>
      <c r="G85" s="1">
        <v>12</v>
      </c>
      <c r="H85" s="9">
        <f t="shared" si="57"/>
        <v>-12.742220785200001</v>
      </c>
      <c r="I85" s="9">
        <f t="shared" si="58"/>
        <v>260.40777921479997</v>
      </c>
      <c r="J85" s="9">
        <f t="shared" si="59"/>
        <v>3.0457491505629214E-3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1.1701822447234425</v>
      </c>
      <c r="P85" s="9">
        <f t="shared" si="62"/>
        <v>3.5640815778702375E-3</v>
      </c>
      <c r="Q85" s="13">
        <f t="shared" si="63"/>
        <v>9.2666121024626176E-4</v>
      </c>
      <c r="R85" s="9">
        <f t="shared" si="64"/>
        <v>0.1355172</v>
      </c>
      <c r="S85" s="14">
        <f t="shared" si="65"/>
        <v>6.8379601279118943E-3</v>
      </c>
      <c r="T85" s="2">
        <v>0.01</v>
      </c>
      <c r="U85" s="15">
        <f t="shared" si="66"/>
        <v>6.8379601279118946E-5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5.558379601279119E-3</v>
      </c>
      <c r="AU85" s="9">
        <f t="shared" si="70"/>
        <v>52.122000000000007</v>
      </c>
      <c r="AV85" s="1">
        <f t="shared" si="71"/>
        <v>0.26</v>
      </c>
      <c r="AW85" s="1">
        <f t="shared" si="72"/>
        <v>0.81004181414324172</v>
      </c>
      <c r="AX85" s="1">
        <f t="shared" si="73"/>
        <v>408.81315579009879</v>
      </c>
      <c r="AY85" s="1">
        <f>SUM(AX74:AX85)</f>
        <v>5614.1223988164002</v>
      </c>
    </row>
    <row r="86" spans="1:53" x14ac:dyDescent="0.15">
      <c r="C86" s="7">
        <v>12</v>
      </c>
      <c r="D86" s="8">
        <v>-15.820000217419301</v>
      </c>
      <c r="E86" s="10">
        <f t="shared" si="74"/>
        <v>-12.742220785200001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-14.462570185161301</v>
      </c>
      <c r="E90" s="7"/>
      <c r="F90" s="7"/>
      <c r="G90" s="1">
        <v>1</v>
      </c>
      <c r="H90" s="9">
        <f t="shared" ref="H90:H101" si="76">E91</f>
        <v>-14.462570185161301</v>
      </c>
      <c r="I90" s="9">
        <f t="shared" ref="I90:I101" si="77">H90+273.15</f>
        <v>258.68742981483865</v>
      </c>
      <c r="J90" s="9">
        <f t="shared" ref="J90:J101" si="78">EXP(($C$16*(I90-$C$14))/($C$17*I90*$C$14))</f>
        <v>2.3752162631058673E-3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6.7622407010624048E-4</v>
      </c>
      <c r="Q90" s="13">
        <f t="shared" ref="Q90:Q101" si="82">P90*$B$76</f>
        <v>1.7581825822762253E-4</v>
      </c>
      <c r="R90" s="9">
        <f t="shared" ref="R90:R101" si="83">L90*$B$76</f>
        <v>7.4022000000000004E-2</v>
      </c>
      <c r="S90" s="14">
        <f t="shared" ref="S90:S101" si="84">Q90/R90</f>
        <v>2.3752162631058673E-3</v>
      </c>
      <c r="T90" s="2">
        <v>0.01</v>
      </c>
      <c r="U90" s="15">
        <f t="shared" ref="U90:U101" si="85">S90*T90</f>
        <v>2.3752162631058674E-5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5.513752162631059E-3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$E$9/12</f>
        <v>2.4833333333333332E-2</v>
      </c>
      <c r="AX90" s="1">
        <f t="shared" ref="AX90:AX101" si="92">AW90*10000*AV90*0.67*AU90*AT90</f>
        <v>6.7907521057647724</v>
      </c>
      <c r="AZ90" s="1">
        <f t="shared" ref="AZ90:AZ101" si="93">$E$10/12</f>
        <v>1.3712331616012083E-2</v>
      </c>
      <c r="BA90" s="1">
        <f t="shared" ref="BA90:BA101" si="94">AZ90*10000*AV90*0.67*AU90*AT90</f>
        <v>3.7496796562300236</v>
      </c>
    </row>
    <row r="91" spans="1:53" x14ac:dyDescent="0.15">
      <c r="A91" s="1" t="s">
        <v>74</v>
      </c>
      <c r="B91" s="1">
        <v>1</v>
      </c>
      <c r="C91" s="7">
        <v>1</v>
      </c>
      <c r="D91" s="8">
        <v>-15.8117590080323</v>
      </c>
      <c r="E91" s="10">
        <f t="shared" ref="E91:E102" si="95">D90</f>
        <v>-14.462570185161301</v>
      </c>
      <c r="F91" s="7" t="s">
        <v>73</v>
      </c>
      <c r="G91" s="1">
        <v>2</v>
      </c>
      <c r="H91" s="9">
        <f t="shared" si="76"/>
        <v>-15.8117590080323</v>
      </c>
      <c r="I91" s="9">
        <f t="shared" si="77"/>
        <v>257.33824099196767</v>
      </c>
      <c r="J91" s="9">
        <f t="shared" si="78"/>
        <v>1.9498478510276886E-3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0.56872377592989376</v>
      </c>
      <c r="P91" s="9">
        <f t="shared" si="81"/>
        <v>1.1089248323252561E-3</v>
      </c>
      <c r="Q91" s="13">
        <f t="shared" si="82"/>
        <v>2.883204564045666E-4</v>
      </c>
      <c r="R91" s="9">
        <f t="shared" si="83"/>
        <v>7.4022000000000004E-2</v>
      </c>
      <c r="S91" s="14">
        <f t="shared" si="84"/>
        <v>3.8950643917290344E-3</v>
      </c>
      <c r="T91" s="2">
        <v>0.01</v>
      </c>
      <c r="U91" s="15">
        <f t="shared" si="85"/>
        <v>3.8950643917290343E-5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5.5289506439172905E-3</v>
      </c>
      <c r="AU91" s="9">
        <f t="shared" si="89"/>
        <v>28.47</v>
      </c>
      <c r="AV91" s="1">
        <f t="shared" si="90"/>
        <v>0.26</v>
      </c>
      <c r="AW91" s="1">
        <f t="shared" si="91"/>
        <v>2.4833333333333332E-2</v>
      </c>
      <c r="AX91" s="1">
        <f t="shared" si="92"/>
        <v>6.809470596504779</v>
      </c>
      <c r="AZ91" s="1">
        <f t="shared" si="93"/>
        <v>1.3712331616012083E-2</v>
      </c>
      <c r="BA91" s="1">
        <f t="shared" si="94"/>
        <v>3.7600155281378718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-10.2593071785</v>
      </c>
      <c r="E92" s="10">
        <f t="shared" si="95"/>
        <v>-15.8117590080323</v>
      </c>
      <c r="F92" s="7" t="s">
        <v>73</v>
      </c>
      <c r="G92" s="1">
        <v>3</v>
      </c>
      <c r="H92" s="9">
        <f t="shared" si="76"/>
        <v>-10.2593071785</v>
      </c>
      <c r="I92" s="9">
        <f t="shared" si="77"/>
        <v>262.89069282149995</v>
      </c>
      <c r="J92" s="9">
        <f t="shared" si="78"/>
        <v>4.3357211463884351E-3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0.85231485109756844</v>
      </c>
      <c r="P92" s="9">
        <f t="shared" si="81"/>
        <v>3.6953995232846377E-3</v>
      </c>
      <c r="Q92" s="13">
        <f t="shared" si="82"/>
        <v>9.608038760540058E-4</v>
      </c>
      <c r="R92" s="9">
        <f t="shared" si="83"/>
        <v>7.4022000000000004E-2</v>
      </c>
      <c r="S92" s="14">
        <f t="shared" si="84"/>
        <v>1.2979977250736345E-2</v>
      </c>
      <c r="T92" s="2">
        <v>0.01</v>
      </c>
      <c r="U92" s="15">
        <f t="shared" si="85"/>
        <v>1.2979977250736347E-4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5.6197997725073636E-3</v>
      </c>
      <c r="AU92" s="9">
        <f t="shared" si="89"/>
        <v>28.47</v>
      </c>
      <c r="AV92" s="1">
        <f t="shared" si="90"/>
        <v>0.26</v>
      </c>
      <c r="AW92" s="1">
        <f t="shared" si="91"/>
        <v>2.4833333333333332E-2</v>
      </c>
      <c r="AX92" s="1">
        <f t="shared" si="92"/>
        <v>6.9213606294774515</v>
      </c>
      <c r="AZ92" s="1">
        <f t="shared" si="93"/>
        <v>1.3712331616012083E-2</v>
      </c>
      <c r="BA92" s="1">
        <f t="shared" si="94"/>
        <v>3.8217983430364413</v>
      </c>
    </row>
    <row r="93" spans="1:53" x14ac:dyDescent="0.15">
      <c r="C93" s="7">
        <v>3</v>
      </c>
      <c r="D93" s="8">
        <v>-5.1252804492580601</v>
      </c>
      <c r="E93" s="10">
        <f t="shared" si="95"/>
        <v>-10.2593071785</v>
      </c>
      <c r="F93" s="7" t="s">
        <v>73</v>
      </c>
      <c r="G93" s="1">
        <v>4</v>
      </c>
      <c r="H93" s="9">
        <f t="shared" si="76"/>
        <v>-5.1252804492580601</v>
      </c>
      <c r="I93" s="9">
        <f t="shared" si="77"/>
        <v>268.02471955074191</v>
      </c>
      <c r="J93" s="9">
        <f t="shared" si="78"/>
        <v>8.8139992054477641E-3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1.1333194515742837</v>
      </c>
      <c r="P93" s="9">
        <f t="shared" si="81"/>
        <v>9.9890767456942316E-3</v>
      </c>
      <c r="Q93" s="13">
        <f t="shared" si="82"/>
        <v>2.5971599538805001E-3</v>
      </c>
      <c r="R93" s="9">
        <f t="shared" si="83"/>
        <v>7.4022000000000004E-2</v>
      </c>
      <c r="S93" s="14">
        <f t="shared" si="84"/>
        <v>3.5086325063906673E-2</v>
      </c>
      <c r="T93" s="2">
        <v>0.01</v>
      </c>
      <c r="U93" s="15">
        <f t="shared" si="85"/>
        <v>3.5086325063906672E-4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5.8408632506390668E-3</v>
      </c>
      <c r="AU93" s="9">
        <f t="shared" si="89"/>
        <v>28.47</v>
      </c>
      <c r="AV93" s="1">
        <f t="shared" si="90"/>
        <v>0.26</v>
      </c>
      <c r="AW93" s="1">
        <f t="shared" si="91"/>
        <v>2.4833333333333332E-2</v>
      </c>
      <c r="AX93" s="1">
        <f t="shared" si="92"/>
        <v>7.1936230082264832</v>
      </c>
      <c r="AZ93" s="1">
        <f t="shared" si="93"/>
        <v>1.3712331616012083E-2</v>
      </c>
      <c r="BA93" s="1">
        <f t="shared" si="94"/>
        <v>3.9721346661493673</v>
      </c>
    </row>
    <row r="94" spans="1:53" x14ac:dyDescent="0.15">
      <c r="C94" s="7">
        <v>4</v>
      </c>
      <c r="D94" s="8">
        <v>-1.6040313883999999</v>
      </c>
      <c r="E94" s="10">
        <f t="shared" si="95"/>
        <v>-5.1252804492580601</v>
      </c>
      <c r="F94" s="7" t="s">
        <v>73</v>
      </c>
      <c r="G94" s="1">
        <v>5</v>
      </c>
      <c r="H94" s="9">
        <f t="shared" si="76"/>
        <v>-1.6040313883999999</v>
      </c>
      <c r="I94" s="9">
        <f t="shared" si="77"/>
        <v>271.54596861159996</v>
      </c>
      <c r="J94" s="9">
        <f t="shared" si="78"/>
        <v>1.4117580682239032E-2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1.0671638560871599</v>
      </c>
      <c r="O94" s="9">
        <f t="shared" si="96"/>
        <v>0.34086651874142948</v>
      </c>
      <c r="P94" s="9">
        <f t="shared" si="81"/>
        <v>4.8122105802060741E-3</v>
      </c>
      <c r="Q94" s="13">
        <f t="shared" si="82"/>
        <v>1.2511747508535793E-3</v>
      </c>
      <c r="R94" s="9">
        <f t="shared" si="83"/>
        <v>7.4022000000000004E-2</v>
      </c>
      <c r="S94" s="14">
        <f t="shared" si="84"/>
        <v>1.69027417639834E-2</v>
      </c>
      <c r="T94" s="2">
        <v>0.01</v>
      </c>
      <c r="U94" s="15">
        <f t="shared" si="85"/>
        <v>1.6902741763983399E-4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5.6590274176398338E-3</v>
      </c>
      <c r="AU94" s="9">
        <f t="shared" si="89"/>
        <v>28.47</v>
      </c>
      <c r="AV94" s="1">
        <f t="shared" si="90"/>
        <v>0.26</v>
      </c>
      <c r="AW94" s="1">
        <f t="shared" si="91"/>
        <v>2.4833333333333332E-2</v>
      </c>
      <c r="AX94" s="1">
        <f t="shared" si="92"/>
        <v>6.9696735035295205</v>
      </c>
      <c r="AZ94" s="1">
        <f t="shared" si="93"/>
        <v>1.3712331616012083E-2</v>
      </c>
      <c r="BA94" s="1">
        <f t="shared" si="94"/>
        <v>3.8484754766065592</v>
      </c>
    </row>
    <row r="95" spans="1:53" x14ac:dyDescent="0.15">
      <c r="C95" s="7">
        <v>5</v>
      </c>
      <c r="D95" s="8">
        <v>2.653654645</v>
      </c>
      <c r="E95" s="10">
        <f t="shared" si="95"/>
        <v>-1.6040313883999999</v>
      </c>
      <c r="F95" s="7" t="s">
        <v>75</v>
      </c>
      <c r="G95" s="1">
        <v>6</v>
      </c>
      <c r="H95" s="9">
        <f t="shared" si="76"/>
        <v>2.653654645</v>
      </c>
      <c r="I95" s="9">
        <f t="shared" si="77"/>
        <v>275.80365464499999</v>
      </c>
      <c r="J95" s="9">
        <f t="shared" si="78"/>
        <v>2.45560207579964E-2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0.62075430816122334</v>
      </c>
      <c r="P95" s="9">
        <f t="shared" si="81"/>
        <v>1.5243255676822694E-2</v>
      </c>
      <c r="Q95" s="13">
        <f t="shared" si="82"/>
        <v>3.9632464759739002E-3</v>
      </c>
      <c r="R95" s="9">
        <f t="shared" si="83"/>
        <v>7.4022000000000004E-2</v>
      </c>
      <c r="S95" s="14">
        <f t="shared" si="84"/>
        <v>5.3541467077002781E-2</v>
      </c>
      <c r="T95" s="2">
        <v>0.01</v>
      </c>
      <c r="U95" s="15">
        <f t="shared" si="85"/>
        <v>5.3541467077002785E-4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1E-3</v>
      </c>
      <c r="AF95" s="2">
        <v>0.49</v>
      </c>
      <c r="AG95" s="15">
        <f t="shared" si="86"/>
        <v>4.8999999999999998E-4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0.01</v>
      </c>
      <c r="AR95" s="2">
        <v>0.5</v>
      </c>
      <c r="AS95" s="2">
        <f t="shared" si="87"/>
        <v>5.0000000000000001E-3</v>
      </c>
      <c r="AT95" s="1">
        <f t="shared" si="88"/>
        <v>6.0254146707700278E-3</v>
      </c>
      <c r="AU95" s="9">
        <f t="shared" si="89"/>
        <v>28.47</v>
      </c>
      <c r="AV95" s="1">
        <f t="shared" si="90"/>
        <v>0.26</v>
      </c>
      <c r="AW95" s="1">
        <f t="shared" si="91"/>
        <v>2.4833333333333332E-2</v>
      </c>
      <c r="AX95" s="1">
        <f t="shared" si="92"/>
        <v>7.4209170373941236</v>
      </c>
      <c r="AZ95" s="1">
        <f t="shared" si="93"/>
        <v>1.3712331616012083E-2</v>
      </c>
      <c r="BA95" s="1">
        <f t="shared" si="94"/>
        <v>4.0976406165770003</v>
      </c>
    </row>
    <row r="96" spans="1:53" x14ac:dyDescent="0.15">
      <c r="C96" s="7">
        <v>6</v>
      </c>
      <c r="D96" s="8">
        <v>8.7870022379666697</v>
      </c>
      <c r="E96" s="10">
        <f t="shared" si="95"/>
        <v>2.653654645</v>
      </c>
      <c r="F96" s="7" t="s">
        <v>73</v>
      </c>
      <c r="G96" s="1">
        <v>7</v>
      </c>
      <c r="H96" s="9">
        <f t="shared" si="76"/>
        <v>8.7870022379666697</v>
      </c>
      <c r="I96" s="9">
        <f t="shared" si="77"/>
        <v>281.93700223796662</v>
      </c>
      <c r="J96" s="9">
        <f t="shared" si="78"/>
        <v>5.2929303065386762E-2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0.89021105248440069</v>
      </c>
      <c r="P96" s="9">
        <f t="shared" si="81"/>
        <v>4.7118250589103766E-2</v>
      </c>
      <c r="Q96" s="13">
        <f t="shared" si="82"/>
        <v>1.2250745153166979E-2</v>
      </c>
      <c r="R96" s="9">
        <f t="shared" si="83"/>
        <v>7.4022000000000004E-2</v>
      </c>
      <c r="S96" s="14">
        <f t="shared" si="84"/>
        <v>0.16550140705691521</v>
      </c>
      <c r="T96" s="2">
        <v>0.01</v>
      </c>
      <c r="U96" s="15">
        <f t="shared" si="85"/>
        <v>1.6550140705691521E-3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1E-3</v>
      </c>
      <c r="AF96" s="2">
        <v>0.49</v>
      </c>
      <c r="AG96" s="15">
        <f t="shared" si="86"/>
        <v>4.8999999999999998E-4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0.01</v>
      </c>
      <c r="AR96" s="2">
        <v>0.5</v>
      </c>
      <c r="AS96" s="2">
        <f t="shared" si="87"/>
        <v>5.0000000000000001E-3</v>
      </c>
      <c r="AT96" s="1">
        <f t="shared" si="88"/>
        <v>7.145014070569152E-3</v>
      </c>
      <c r="AU96" s="9">
        <f t="shared" si="89"/>
        <v>28.47</v>
      </c>
      <c r="AV96" s="1">
        <f t="shared" si="90"/>
        <v>0.26</v>
      </c>
      <c r="AW96" s="1">
        <f t="shared" si="91"/>
        <v>2.4833333333333332E-2</v>
      </c>
      <c r="AX96" s="1">
        <f t="shared" si="92"/>
        <v>8.7998186923010984</v>
      </c>
      <c r="AZ96" s="1">
        <f t="shared" si="93"/>
        <v>1.3712331616012083E-2</v>
      </c>
      <c r="BA96" s="1">
        <f t="shared" si="94"/>
        <v>4.8590348484408503</v>
      </c>
    </row>
    <row r="97" spans="1:54" x14ac:dyDescent="0.15">
      <c r="C97" s="7">
        <v>7</v>
      </c>
      <c r="D97" s="8">
        <v>10.216940502483901</v>
      </c>
      <c r="E97" s="10">
        <f t="shared" si="95"/>
        <v>8.7870022379666697</v>
      </c>
      <c r="F97" s="7" t="s">
        <v>73</v>
      </c>
      <c r="G97" s="1">
        <v>8</v>
      </c>
      <c r="H97" s="9">
        <f t="shared" si="76"/>
        <v>10.216940502483901</v>
      </c>
      <c r="I97" s="9">
        <f t="shared" si="77"/>
        <v>283.36694050248389</v>
      </c>
      <c r="J97" s="9">
        <f t="shared" si="78"/>
        <v>6.3006052632912854E-2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1.127792801895297</v>
      </c>
      <c r="P97" s="9">
        <f t="shared" si="81"/>
        <v>7.1057772635235342E-2</v>
      </c>
      <c r="Q97" s="13">
        <f t="shared" si="82"/>
        <v>1.8475020885161189E-2</v>
      </c>
      <c r="R97" s="9">
        <f t="shared" si="83"/>
        <v>7.4022000000000004E-2</v>
      </c>
      <c r="S97" s="14">
        <f t="shared" si="84"/>
        <v>0.24958824248414238</v>
      </c>
      <c r="T97" s="2">
        <v>0.01</v>
      </c>
      <c r="U97" s="15">
        <f t="shared" si="85"/>
        <v>2.4958824248414238E-3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1E-3</v>
      </c>
      <c r="AF97" s="2">
        <v>0.49</v>
      </c>
      <c r="AG97" s="15">
        <f t="shared" si="86"/>
        <v>4.8999999999999998E-4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0.01</v>
      </c>
      <c r="AR97" s="2">
        <v>0.5</v>
      </c>
      <c r="AS97" s="2">
        <f t="shared" si="87"/>
        <v>5.0000000000000001E-3</v>
      </c>
      <c r="AT97" s="1">
        <f t="shared" si="88"/>
        <v>7.9858824248414239E-3</v>
      </c>
      <c r="AU97" s="9">
        <f t="shared" si="89"/>
        <v>28.47</v>
      </c>
      <c r="AV97" s="1">
        <f t="shared" si="90"/>
        <v>0.26</v>
      </c>
      <c r="AW97" s="1">
        <f t="shared" si="91"/>
        <v>2.4833333333333332E-2</v>
      </c>
      <c r="AX97" s="1">
        <f t="shared" si="92"/>
        <v>9.8354344361760688</v>
      </c>
      <c r="AZ97" s="1">
        <f t="shared" si="93"/>
        <v>1.3712331616012083E-2</v>
      </c>
      <c r="BA97" s="1">
        <f t="shared" si="94"/>
        <v>5.4308753789150774</v>
      </c>
    </row>
    <row r="98" spans="1:54" x14ac:dyDescent="0.15">
      <c r="C98" s="7">
        <v>8</v>
      </c>
      <c r="D98" s="8">
        <v>10.992113709903199</v>
      </c>
      <c r="E98" s="10">
        <f t="shared" si="95"/>
        <v>10.216940502483901</v>
      </c>
      <c r="F98" s="7" t="s">
        <v>73</v>
      </c>
      <c r="G98" s="1">
        <v>9</v>
      </c>
      <c r="H98" s="9">
        <f t="shared" si="76"/>
        <v>10.992113709903199</v>
      </c>
      <c r="I98" s="9">
        <f t="shared" si="77"/>
        <v>284.14211370990319</v>
      </c>
      <c r="J98" s="9">
        <f t="shared" si="78"/>
        <v>6.9197990783333441E-2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1.3414350292600616</v>
      </c>
      <c r="P98" s="9">
        <f t="shared" si="81"/>
        <v>9.2824608791178376E-2</v>
      </c>
      <c r="Q98" s="13">
        <f t="shared" si="82"/>
        <v>2.413439828570638E-2</v>
      </c>
      <c r="R98" s="9">
        <f t="shared" si="83"/>
        <v>7.4022000000000004E-2</v>
      </c>
      <c r="S98" s="14">
        <f t="shared" si="84"/>
        <v>0.32604358549764095</v>
      </c>
      <c r="T98" s="2">
        <v>0.01</v>
      </c>
      <c r="U98" s="15">
        <f t="shared" si="85"/>
        <v>3.2604358549764094E-3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8.75043585497641E-3</v>
      </c>
      <c r="AU98" s="9">
        <f t="shared" si="89"/>
        <v>28.47</v>
      </c>
      <c r="AV98" s="1">
        <f t="shared" si="90"/>
        <v>0.26</v>
      </c>
      <c r="AW98" s="1">
        <f t="shared" si="91"/>
        <v>2.4833333333333332E-2</v>
      </c>
      <c r="AX98" s="1">
        <f t="shared" si="92"/>
        <v>10.777060512670113</v>
      </c>
      <c r="AZ98" s="1">
        <f t="shared" si="93"/>
        <v>1.3712331616012083E-2</v>
      </c>
      <c r="BA98" s="1">
        <f t="shared" si="94"/>
        <v>5.950817218613226</v>
      </c>
    </row>
    <row r="99" spans="1:54" x14ac:dyDescent="0.15">
      <c r="C99" s="7">
        <v>9</v>
      </c>
      <c r="D99" s="8">
        <v>3.9510494949666701</v>
      </c>
      <c r="E99" s="10">
        <f t="shared" si="95"/>
        <v>10.992113709903199</v>
      </c>
      <c r="F99" s="7" t="s">
        <v>73</v>
      </c>
      <c r="G99" s="1">
        <v>10</v>
      </c>
      <c r="H99" s="9">
        <f t="shared" si="76"/>
        <v>3.9510494949666701</v>
      </c>
      <c r="I99" s="9">
        <f t="shared" si="77"/>
        <v>277.10104949496667</v>
      </c>
      <c r="J99" s="9">
        <f t="shared" si="78"/>
        <v>2.8969636792392998E-2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1.5333104204688832</v>
      </c>
      <c r="P99" s="9">
        <f t="shared" si="81"/>
        <v>4.4419445970974941E-2</v>
      </c>
      <c r="Q99" s="13">
        <f t="shared" si="82"/>
        <v>1.1549055952453485E-2</v>
      </c>
      <c r="R99" s="9">
        <f t="shared" si="83"/>
        <v>7.4022000000000004E-2</v>
      </c>
      <c r="S99" s="14">
        <f t="shared" si="84"/>
        <v>0.15602193878108514</v>
      </c>
      <c r="T99" s="2">
        <v>0.01</v>
      </c>
      <c r="U99" s="15">
        <f t="shared" si="85"/>
        <v>1.5602193878108514E-3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7.0502193878108519E-3</v>
      </c>
      <c r="AU99" s="9">
        <f t="shared" si="89"/>
        <v>28.47</v>
      </c>
      <c r="AV99" s="1">
        <f t="shared" si="90"/>
        <v>0.26</v>
      </c>
      <c r="AW99" s="1">
        <f t="shared" si="91"/>
        <v>2.4833333333333332E-2</v>
      </c>
      <c r="AX99" s="1">
        <f t="shared" si="92"/>
        <v>8.6830693041223856</v>
      </c>
      <c r="AZ99" s="1">
        <f t="shared" si="93"/>
        <v>1.3712331616012083E-2</v>
      </c>
      <c r="BA99" s="1">
        <f t="shared" si="94"/>
        <v>4.7945688218634128</v>
      </c>
    </row>
    <row r="100" spans="1:54" x14ac:dyDescent="0.15">
      <c r="C100" s="7">
        <v>10</v>
      </c>
      <c r="D100" s="8">
        <v>-2.2263619041935501</v>
      </c>
      <c r="E100" s="10">
        <f t="shared" si="95"/>
        <v>3.9510494949666701</v>
      </c>
      <c r="F100" s="7" t="s">
        <v>73</v>
      </c>
      <c r="G100" s="1">
        <v>11</v>
      </c>
      <c r="H100" s="9">
        <f t="shared" si="76"/>
        <v>-2.2263619041935501</v>
      </c>
      <c r="I100" s="9">
        <f t="shared" si="77"/>
        <v>270.92363809580644</v>
      </c>
      <c r="J100" s="9">
        <f t="shared" si="78"/>
        <v>1.3001375218413273E-2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1.4144464257730127</v>
      </c>
      <c r="O100" s="9">
        <f t="shared" si="96"/>
        <v>0.35914454872489543</v>
      </c>
      <c r="P100" s="9">
        <f t="shared" si="81"/>
        <v>4.6693730356200738E-3</v>
      </c>
      <c r="Q100" s="13">
        <f t="shared" si="82"/>
        <v>1.2140369892612193E-3</v>
      </c>
      <c r="R100" s="9">
        <f t="shared" si="83"/>
        <v>7.4022000000000004E-2</v>
      </c>
      <c r="S100" s="14">
        <f t="shared" si="84"/>
        <v>1.6401029278609321E-2</v>
      </c>
      <c r="T100" s="2">
        <v>0.01</v>
      </c>
      <c r="U100" s="15">
        <f t="shared" si="85"/>
        <v>1.6401029278609322E-4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5.6540102927860932E-3</v>
      </c>
      <c r="AU100" s="9">
        <f t="shared" si="89"/>
        <v>28.47</v>
      </c>
      <c r="AV100" s="1">
        <f t="shared" si="90"/>
        <v>0.26</v>
      </c>
      <c r="AW100" s="1">
        <f t="shared" si="91"/>
        <v>2.4833333333333332E-2</v>
      </c>
      <c r="AX100" s="1">
        <f t="shared" si="92"/>
        <v>6.9634943989632454</v>
      </c>
      <c r="AZ100" s="1">
        <f t="shared" si="93"/>
        <v>1.3712331616012083E-2</v>
      </c>
      <c r="BA100" s="1">
        <f t="shared" si="94"/>
        <v>3.8450635330802725</v>
      </c>
    </row>
    <row r="101" spans="1:54" x14ac:dyDescent="0.15">
      <c r="C101" s="7">
        <v>11</v>
      </c>
      <c r="D101" s="8">
        <v>-12.742220785200001</v>
      </c>
      <c r="E101" s="10">
        <f t="shared" si="95"/>
        <v>-2.2263619041935501</v>
      </c>
      <c r="F101" s="7" t="s">
        <v>75</v>
      </c>
      <c r="G101" s="1">
        <v>12</v>
      </c>
      <c r="H101" s="9">
        <f t="shared" si="76"/>
        <v>-12.742220785200001</v>
      </c>
      <c r="I101" s="9">
        <f t="shared" si="77"/>
        <v>260.40777921479997</v>
      </c>
      <c r="J101" s="9">
        <f t="shared" si="78"/>
        <v>3.0457491505629214E-3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0.63917517568927529</v>
      </c>
      <c r="P101" s="9">
        <f t="shared" si="81"/>
        <v>1.9467672484165164E-3</v>
      </c>
      <c r="Q101" s="13">
        <f t="shared" si="82"/>
        <v>5.0615948458829425E-4</v>
      </c>
      <c r="R101" s="9">
        <f t="shared" si="83"/>
        <v>7.4022000000000004E-2</v>
      </c>
      <c r="S101" s="14">
        <f t="shared" si="84"/>
        <v>6.8379601279118943E-3</v>
      </c>
      <c r="T101" s="2">
        <v>0.01</v>
      </c>
      <c r="U101" s="15">
        <f t="shared" si="85"/>
        <v>6.8379601279118946E-5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5.558379601279119E-3</v>
      </c>
      <c r="AU101" s="9">
        <f t="shared" si="89"/>
        <v>28.47</v>
      </c>
      <c r="AV101" s="1">
        <f t="shared" si="90"/>
        <v>0.26</v>
      </c>
      <c r="AW101" s="1">
        <f t="shared" si="91"/>
        <v>2.4833333333333332E-2</v>
      </c>
      <c r="AX101" s="1">
        <f t="shared" si="92"/>
        <v>6.8457153801440818</v>
      </c>
      <c r="AY101" s="1">
        <f>SUM(AX90:AX101)</f>
        <v>94.010389605274142</v>
      </c>
      <c r="AZ101" s="1">
        <f t="shared" si="93"/>
        <v>1.3712331616012083E-2</v>
      </c>
      <c r="BA101" s="1">
        <f t="shared" si="94"/>
        <v>3.7800289707934178</v>
      </c>
      <c r="BB101" s="1">
        <f>SUM(BA90:BA101)</f>
        <v>51.91013305844352</v>
      </c>
    </row>
    <row r="102" spans="1:54" x14ac:dyDescent="0.15">
      <c r="C102" s="7">
        <v>12</v>
      </c>
      <c r="D102" s="8">
        <v>-15.820000217419301</v>
      </c>
      <c r="E102" s="10">
        <f t="shared" si="95"/>
        <v>-12.742220785200001</v>
      </c>
      <c r="F102" s="7" t="s">
        <v>73</v>
      </c>
    </row>
    <row r="103" spans="1:54" x14ac:dyDescent="0.15">
      <c r="S103" s="29" t="s">
        <v>44</v>
      </c>
      <c r="T103" s="29"/>
      <c r="U103" s="29"/>
      <c r="V103" s="29" t="s">
        <v>45</v>
      </c>
      <c r="W103" s="29"/>
      <c r="X103" s="29"/>
      <c r="Y103" s="29" t="s">
        <v>46</v>
      </c>
      <c r="Z103" s="29"/>
      <c r="AA103" s="29"/>
      <c r="AB103" s="29" t="s">
        <v>47</v>
      </c>
      <c r="AC103" s="29"/>
      <c r="AD103" s="29"/>
      <c r="AE103" s="29" t="s">
        <v>48</v>
      </c>
      <c r="AF103" s="29"/>
      <c r="AG103" s="29"/>
      <c r="AH103" s="29" t="s">
        <v>49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51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11</v>
      </c>
      <c r="T104" s="2" t="s">
        <v>12</v>
      </c>
      <c r="U104" s="2"/>
      <c r="V104" s="2" t="s">
        <v>11</v>
      </c>
      <c r="W104" s="2" t="s">
        <v>12</v>
      </c>
      <c r="X104" s="2"/>
      <c r="Y104" s="2" t="s">
        <v>11</v>
      </c>
      <c r="Z104" s="2" t="s">
        <v>12</v>
      </c>
      <c r="AA104" s="2"/>
      <c r="AB104" s="2" t="s">
        <v>11</v>
      </c>
      <c r="AC104" s="2" t="s">
        <v>12</v>
      </c>
      <c r="AD104" s="2"/>
      <c r="AE104" s="2" t="s">
        <v>11</v>
      </c>
      <c r="AF104" s="2" t="s">
        <v>12</v>
      </c>
      <c r="AG104" s="2"/>
      <c r="AH104" s="2" t="s">
        <v>11</v>
      </c>
      <c r="AI104" s="2" t="s">
        <v>12</v>
      </c>
      <c r="AJ104" s="2"/>
      <c r="AK104" s="2" t="s">
        <v>11</v>
      </c>
      <c r="AL104" s="2" t="s">
        <v>12</v>
      </c>
      <c r="AM104" s="2"/>
      <c r="AN104" s="2" t="s">
        <v>11</v>
      </c>
      <c r="AO104" s="2" t="s">
        <v>12</v>
      </c>
      <c r="AP104" s="2"/>
      <c r="AQ104" s="17" t="s">
        <v>11</v>
      </c>
      <c r="AR104" s="17" t="s">
        <v>12</v>
      </c>
      <c r="AS104" s="17"/>
      <c r="AT104" s="1" t="s">
        <v>67</v>
      </c>
      <c r="AU104" s="1" t="s">
        <v>68</v>
      </c>
      <c r="AV104" s="1" t="s">
        <v>37</v>
      </c>
      <c r="AW104" s="1" t="s">
        <v>81</v>
      </c>
      <c r="AX104" s="1" t="s">
        <v>82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8">
        <v>-14.462570185161301</v>
      </c>
      <c r="E105" s="7"/>
      <c r="F105" s="7"/>
      <c r="G105" s="1">
        <v>1</v>
      </c>
      <c r="H105" s="9">
        <f t="shared" ref="H105:H116" si="97">E106</f>
        <v>-14.462570185161301</v>
      </c>
      <c r="I105" s="9">
        <f t="shared" ref="I105:I116" si="98">H105+273.15</f>
        <v>258.68742981483865</v>
      </c>
      <c r="J105" s="9">
        <f t="shared" ref="J105:J116" si="99">EXP(($C$16*(I105-$C$14))/($C$17*I105*$C$14))</f>
        <v>2.3752162631058673E-3</v>
      </c>
      <c r="K105" s="9">
        <f t="shared" ref="K105:K116" si="100">$B$105/12</f>
        <v>75.904791666666668</v>
      </c>
      <c r="L105" s="9">
        <f t="shared" ref="L105:L116" si="101">K105*$B$106/100</f>
        <v>0.75904791666666671</v>
      </c>
      <c r="M105" s="1" t="s">
        <v>73</v>
      </c>
      <c r="O105" s="9">
        <f>L105</f>
        <v>0.75904791666666671</v>
      </c>
      <c r="P105" s="9">
        <f t="shared" ref="P105:P116" si="102">O105*J105</f>
        <v>1.8029029561432938E-3</v>
      </c>
      <c r="Q105" s="13">
        <f t="shared" ref="Q105:Q116" si="103">P105*$B$107</f>
        <v>3.7860962079009166E-4</v>
      </c>
      <c r="R105" s="9">
        <f t="shared" ref="R105:R116" si="104">L105*$B$107</f>
        <v>0.15940006249999999</v>
      </c>
      <c r="S105" s="14">
        <f t="shared" ref="S105:S116" si="105">Q105/R105</f>
        <v>2.3752162631058673E-3</v>
      </c>
      <c r="T105" s="2">
        <v>0.01</v>
      </c>
      <c r="U105" s="15">
        <f t="shared" ref="U105:U116" si="106">S105*T105</f>
        <v>2.3752162631058674E-5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7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8">AR105*AQ105</f>
        <v>5.0000000000000001E-3</v>
      </c>
      <c r="AT105" s="1">
        <f t="shared" ref="AT105:AT116" si="109">(AS105+AM105+AD105+AA105+U105+X105+AG105+AJ105+AP105)</f>
        <v>5.513752162631059E-3</v>
      </c>
      <c r="AU105" s="9">
        <f t="shared" ref="AU105:AU116" si="110">$B$90/12</f>
        <v>28.47</v>
      </c>
      <c r="AV105" s="1">
        <f t="shared" ref="AV105:AV116" si="111">$B$76</f>
        <v>0.26</v>
      </c>
      <c r="AW105" s="1">
        <f t="shared" ref="AW105:AW116" si="112">$E$9/12</f>
        <v>2.4833333333333332E-2</v>
      </c>
      <c r="AX105" s="1">
        <f t="shared" ref="AX105:AX116" si="113">AW105*10000*AV105*0.67*AU105*AT105</f>
        <v>6.7907521057647724</v>
      </c>
    </row>
    <row r="106" spans="1:54" x14ac:dyDescent="0.15">
      <c r="A106" s="1" t="s">
        <v>74</v>
      </c>
      <c r="B106" s="1">
        <v>1</v>
      </c>
      <c r="C106" s="7">
        <v>1</v>
      </c>
      <c r="D106" s="8">
        <v>-15.8117590080323</v>
      </c>
      <c r="E106" s="10">
        <f t="shared" ref="E106:E117" si="114">D105</f>
        <v>-14.462570185161301</v>
      </c>
      <c r="F106" s="7" t="s">
        <v>73</v>
      </c>
      <c r="G106" s="1">
        <v>2</v>
      </c>
      <c r="H106" s="9">
        <f t="shared" si="97"/>
        <v>-15.8117590080323</v>
      </c>
      <c r="I106" s="9">
        <f t="shared" si="98"/>
        <v>257.33824099196767</v>
      </c>
      <c r="J106" s="9">
        <f t="shared" si="99"/>
        <v>1.9498478510276886E-3</v>
      </c>
      <c r="K106" s="9">
        <f t="shared" si="100"/>
        <v>75.904791666666668</v>
      </c>
      <c r="L106" s="9">
        <f t="shared" si="101"/>
        <v>0.75904791666666671</v>
      </c>
      <c r="M106" s="1" t="s">
        <v>73</v>
      </c>
      <c r="O106" s="9">
        <f t="shared" ref="O106:O116" si="115">L106+O105-P105-N106</f>
        <v>1.5162929303771902</v>
      </c>
      <c r="P106" s="9">
        <f t="shared" si="102"/>
        <v>2.956540511824441E-3</v>
      </c>
      <c r="Q106" s="13">
        <f t="shared" si="103"/>
        <v>6.2087350748313264E-4</v>
      </c>
      <c r="R106" s="9">
        <f t="shared" si="104"/>
        <v>0.15940006249999999</v>
      </c>
      <c r="S106" s="14">
        <f t="shared" si="105"/>
        <v>3.8950643917290348E-3</v>
      </c>
      <c r="T106" s="2">
        <v>0.01</v>
      </c>
      <c r="U106" s="15">
        <f t="shared" si="106"/>
        <v>3.895064391729035E-5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7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8"/>
        <v>5.0000000000000001E-3</v>
      </c>
      <c r="AT106" s="1">
        <f t="shared" si="109"/>
        <v>5.5289506439172905E-3</v>
      </c>
      <c r="AU106" s="9">
        <f t="shared" si="110"/>
        <v>28.47</v>
      </c>
      <c r="AV106" s="1">
        <f t="shared" si="111"/>
        <v>0.26</v>
      </c>
      <c r="AW106" s="1">
        <f t="shared" si="112"/>
        <v>2.4833333333333332E-2</v>
      </c>
      <c r="AX106" s="1">
        <f t="shared" si="113"/>
        <v>6.809470596504779</v>
      </c>
    </row>
    <row r="107" spans="1:54" x14ac:dyDescent="0.15">
      <c r="A107" s="1" t="s">
        <v>37</v>
      </c>
      <c r="B107" s="1">
        <f>H11</f>
        <v>0.21</v>
      </c>
      <c r="C107" s="7">
        <v>2</v>
      </c>
      <c r="D107" s="8">
        <v>-10.2593071785</v>
      </c>
      <c r="E107" s="10">
        <f t="shared" si="114"/>
        <v>-15.8117590080323</v>
      </c>
      <c r="F107" s="7" t="s">
        <v>73</v>
      </c>
      <c r="G107" s="1">
        <v>3</v>
      </c>
      <c r="H107" s="9">
        <f t="shared" si="97"/>
        <v>-10.2593071785</v>
      </c>
      <c r="I107" s="9">
        <f t="shared" si="98"/>
        <v>262.89069282149995</v>
      </c>
      <c r="J107" s="9">
        <f t="shared" si="99"/>
        <v>4.3357211463884351E-3</v>
      </c>
      <c r="K107" s="9">
        <f t="shared" si="100"/>
        <v>75.904791666666668</v>
      </c>
      <c r="L107" s="9">
        <f t="shared" si="101"/>
        <v>0.75904791666666671</v>
      </c>
      <c r="M107" s="1" t="s">
        <v>73</v>
      </c>
      <c r="O107" s="9">
        <f t="shared" si="115"/>
        <v>2.2723843065320324</v>
      </c>
      <c r="P107" s="9">
        <f t="shared" si="102"/>
        <v>9.8524246905521522E-3</v>
      </c>
      <c r="Q107" s="13">
        <f t="shared" si="103"/>
        <v>2.0690091850159519E-3</v>
      </c>
      <c r="R107" s="9">
        <f t="shared" si="104"/>
        <v>0.15940006249999999</v>
      </c>
      <c r="S107" s="14">
        <f t="shared" si="105"/>
        <v>1.2979977250736347E-2</v>
      </c>
      <c r="T107" s="2">
        <v>0.01</v>
      </c>
      <c r="U107" s="15">
        <f t="shared" si="106"/>
        <v>1.2979977250736347E-4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7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8"/>
        <v>5.0000000000000001E-3</v>
      </c>
      <c r="AT107" s="1">
        <f t="shared" si="109"/>
        <v>5.6197997725073636E-3</v>
      </c>
      <c r="AU107" s="9">
        <f t="shared" si="110"/>
        <v>28.47</v>
      </c>
      <c r="AV107" s="1">
        <f t="shared" si="111"/>
        <v>0.26</v>
      </c>
      <c r="AW107" s="1">
        <f t="shared" si="112"/>
        <v>2.4833333333333332E-2</v>
      </c>
      <c r="AX107" s="1">
        <f t="shared" si="113"/>
        <v>6.9213606294774515</v>
      </c>
    </row>
    <row r="108" spans="1:54" x14ac:dyDescent="0.15">
      <c r="C108" s="7">
        <v>3</v>
      </c>
      <c r="D108" s="8">
        <v>-5.1252804492580601</v>
      </c>
      <c r="E108" s="10">
        <f t="shared" si="114"/>
        <v>-10.2593071785</v>
      </c>
      <c r="F108" s="7" t="s">
        <v>73</v>
      </c>
      <c r="G108" s="1">
        <v>4</v>
      </c>
      <c r="H108" s="9">
        <f t="shared" si="97"/>
        <v>-5.1252804492580601</v>
      </c>
      <c r="I108" s="9">
        <f t="shared" si="98"/>
        <v>268.02471955074191</v>
      </c>
      <c r="J108" s="9">
        <f t="shared" si="99"/>
        <v>8.8139992054477641E-3</v>
      </c>
      <c r="K108" s="9">
        <f t="shared" si="100"/>
        <v>75.904791666666668</v>
      </c>
      <c r="L108" s="9">
        <f t="shared" si="101"/>
        <v>0.75904791666666671</v>
      </c>
      <c r="M108" s="1" t="s">
        <v>73</v>
      </c>
      <c r="O108" s="9">
        <f t="shared" si="115"/>
        <v>3.0215797985081472</v>
      </c>
      <c r="P108" s="9">
        <f t="shared" si="102"/>
        <v>2.6632201943247825E-2</v>
      </c>
      <c r="Q108" s="13">
        <f t="shared" si="103"/>
        <v>5.5927624080820432E-3</v>
      </c>
      <c r="R108" s="9">
        <f t="shared" si="104"/>
        <v>0.15940006249999999</v>
      </c>
      <c r="S108" s="14">
        <f t="shared" si="105"/>
        <v>3.5086325063906694E-2</v>
      </c>
      <c r="T108" s="2">
        <v>0.01</v>
      </c>
      <c r="U108" s="15">
        <f t="shared" si="106"/>
        <v>3.5086325063906693E-4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7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8"/>
        <v>5.0000000000000001E-3</v>
      </c>
      <c r="AT108" s="1">
        <f t="shared" si="109"/>
        <v>5.8408632506390668E-3</v>
      </c>
      <c r="AU108" s="9">
        <f t="shared" si="110"/>
        <v>28.47</v>
      </c>
      <c r="AV108" s="1">
        <f t="shared" si="111"/>
        <v>0.26</v>
      </c>
      <c r="AW108" s="1">
        <f t="shared" si="112"/>
        <v>2.4833333333333332E-2</v>
      </c>
      <c r="AX108" s="1">
        <f t="shared" si="113"/>
        <v>7.1936230082264832</v>
      </c>
    </row>
    <row r="109" spans="1:54" x14ac:dyDescent="0.15">
      <c r="C109" s="7">
        <v>4</v>
      </c>
      <c r="D109" s="8">
        <v>-1.6040313883999999</v>
      </c>
      <c r="E109" s="10">
        <f t="shared" si="114"/>
        <v>-5.1252804492580601</v>
      </c>
      <c r="F109" s="7" t="s">
        <v>73</v>
      </c>
      <c r="G109" s="1">
        <v>5</v>
      </c>
      <c r="H109" s="9">
        <f t="shared" si="97"/>
        <v>-1.6040313883999999</v>
      </c>
      <c r="I109" s="9">
        <f t="shared" si="98"/>
        <v>271.54596861159996</v>
      </c>
      <c r="J109" s="9">
        <f t="shared" si="99"/>
        <v>1.4117580682239032E-2</v>
      </c>
      <c r="K109" s="9">
        <f t="shared" si="100"/>
        <v>75.904791666666668</v>
      </c>
      <c r="L109" s="9">
        <f t="shared" si="101"/>
        <v>0.75904791666666671</v>
      </c>
      <c r="M109" s="1" t="s">
        <v>75</v>
      </c>
      <c r="N109" s="9">
        <f>(O108-P108)*$C$22/100</f>
        <v>2.8452002167366546</v>
      </c>
      <c r="O109" s="9">
        <f t="shared" si="115"/>
        <v>0.90879529649491175</v>
      </c>
      <c r="P109" s="9">
        <f t="shared" si="102"/>
        <v>1.2829990921906259E-2</v>
      </c>
      <c r="Q109" s="13">
        <f t="shared" si="103"/>
        <v>2.6942980936003145E-3</v>
      </c>
      <c r="R109" s="9">
        <f t="shared" si="104"/>
        <v>0.15940006249999999</v>
      </c>
      <c r="S109" s="14">
        <f t="shared" si="105"/>
        <v>1.6902741763983403E-2</v>
      </c>
      <c r="T109" s="2">
        <v>0.01</v>
      </c>
      <c r="U109" s="15">
        <f t="shared" si="106"/>
        <v>1.6902741763983405E-4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1E-3</v>
      </c>
      <c r="AF109" s="2">
        <v>0.49</v>
      </c>
      <c r="AG109" s="15">
        <f t="shared" si="107"/>
        <v>4.8999999999999998E-4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0.01</v>
      </c>
      <c r="AR109" s="2">
        <v>0.5</v>
      </c>
      <c r="AS109" s="2">
        <f t="shared" si="108"/>
        <v>5.0000000000000001E-3</v>
      </c>
      <c r="AT109" s="1">
        <f t="shared" si="109"/>
        <v>5.6590274176398338E-3</v>
      </c>
      <c r="AU109" s="9">
        <f t="shared" si="110"/>
        <v>28.47</v>
      </c>
      <c r="AV109" s="1">
        <f t="shared" si="111"/>
        <v>0.26</v>
      </c>
      <c r="AW109" s="1">
        <f t="shared" si="112"/>
        <v>2.4833333333333332E-2</v>
      </c>
      <c r="AX109" s="1">
        <f t="shared" si="113"/>
        <v>6.9696735035295205</v>
      </c>
    </row>
    <row r="110" spans="1:54" x14ac:dyDescent="0.15">
      <c r="C110" s="7">
        <v>5</v>
      </c>
      <c r="D110" s="8">
        <v>2.653654645</v>
      </c>
      <c r="E110" s="10">
        <f t="shared" si="114"/>
        <v>-1.6040313883999999</v>
      </c>
      <c r="F110" s="7" t="s">
        <v>75</v>
      </c>
      <c r="G110" s="1">
        <v>6</v>
      </c>
      <c r="H110" s="9">
        <f t="shared" si="97"/>
        <v>2.653654645</v>
      </c>
      <c r="I110" s="9">
        <f t="shared" si="98"/>
        <v>275.80365464499999</v>
      </c>
      <c r="J110" s="9">
        <f t="shared" si="99"/>
        <v>2.45560207579964E-2</v>
      </c>
      <c r="K110" s="9">
        <f t="shared" si="100"/>
        <v>75.904791666666668</v>
      </c>
      <c r="L110" s="9">
        <f t="shared" si="101"/>
        <v>0.75904791666666671</v>
      </c>
      <c r="M110" s="1" t="s">
        <v>73</v>
      </c>
      <c r="O110" s="9">
        <f t="shared" si="115"/>
        <v>1.6550132222396723</v>
      </c>
      <c r="P110" s="9">
        <f t="shared" si="102"/>
        <v>4.0640539040075904E-2</v>
      </c>
      <c r="Q110" s="13">
        <f t="shared" si="103"/>
        <v>8.5345131984159387E-3</v>
      </c>
      <c r="R110" s="9">
        <f t="shared" si="104"/>
        <v>0.15940006249999999</v>
      </c>
      <c r="S110" s="14">
        <f t="shared" si="105"/>
        <v>5.3541467077002802E-2</v>
      </c>
      <c r="T110" s="2">
        <v>0.01</v>
      </c>
      <c r="U110" s="15">
        <f t="shared" si="106"/>
        <v>5.3541467077002807E-4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1E-3</v>
      </c>
      <c r="AF110" s="2">
        <v>0.49</v>
      </c>
      <c r="AG110" s="15">
        <f t="shared" si="107"/>
        <v>4.8999999999999998E-4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0.01</v>
      </c>
      <c r="AR110" s="2">
        <v>0.5</v>
      </c>
      <c r="AS110" s="2">
        <f t="shared" si="108"/>
        <v>5.0000000000000001E-3</v>
      </c>
      <c r="AT110" s="1">
        <f t="shared" si="109"/>
        <v>6.0254146707700278E-3</v>
      </c>
      <c r="AU110" s="9">
        <f t="shared" si="110"/>
        <v>28.47</v>
      </c>
      <c r="AV110" s="1">
        <f t="shared" si="111"/>
        <v>0.26</v>
      </c>
      <c r="AW110" s="1">
        <f t="shared" si="112"/>
        <v>2.4833333333333332E-2</v>
      </c>
      <c r="AX110" s="1">
        <f t="shared" si="113"/>
        <v>7.4209170373941236</v>
      </c>
    </row>
    <row r="111" spans="1:54" x14ac:dyDescent="0.15">
      <c r="C111" s="7">
        <v>6</v>
      </c>
      <c r="D111" s="8">
        <v>8.7870022379666697</v>
      </c>
      <c r="E111" s="10">
        <f t="shared" si="114"/>
        <v>2.653654645</v>
      </c>
      <c r="F111" s="7" t="s">
        <v>73</v>
      </c>
      <c r="G111" s="1">
        <v>7</v>
      </c>
      <c r="H111" s="9">
        <f t="shared" si="97"/>
        <v>8.7870022379666697</v>
      </c>
      <c r="I111" s="9">
        <f t="shared" si="98"/>
        <v>281.93700223796662</v>
      </c>
      <c r="J111" s="9">
        <f t="shared" si="99"/>
        <v>5.2929303065386762E-2</v>
      </c>
      <c r="K111" s="9">
        <f t="shared" si="100"/>
        <v>75.904791666666668</v>
      </c>
      <c r="L111" s="9">
        <f t="shared" si="101"/>
        <v>0.75904791666666671</v>
      </c>
      <c r="M111" s="1" t="s">
        <v>73</v>
      </c>
      <c r="O111" s="9">
        <f t="shared" si="115"/>
        <v>2.3734205998662632</v>
      </c>
      <c r="P111" s="9">
        <f t="shared" si="102"/>
        <v>0.12562349823195348</v>
      </c>
      <c r="Q111" s="13">
        <f t="shared" si="103"/>
        <v>2.6380934628710231E-2</v>
      </c>
      <c r="R111" s="9">
        <f t="shared" si="104"/>
        <v>0.15940006249999999</v>
      </c>
      <c r="S111" s="14">
        <f t="shared" si="105"/>
        <v>0.16550140705691524</v>
      </c>
      <c r="T111" s="2">
        <v>0.01</v>
      </c>
      <c r="U111" s="15">
        <f t="shared" si="106"/>
        <v>1.6550140705691525E-3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1E-3</v>
      </c>
      <c r="AF111" s="2">
        <v>0.49</v>
      </c>
      <c r="AG111" s="15">
        <f t="shared" si="107"/>
        <v>4.8999999999999998E-4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0.01</v>
      </c>
      <c r="AR111" s="2">
        <v>0.5</v>
      </c>
      <c r="AS111" s="2">
        <f t="shared" si="108"/>
        <v>5.0000000000000001E-3</v>
      </c>
      <c r="AT111" s="1">
        <f t="shared" si="109"/>
        <v>7.1450140705691528E-3</v>
      </c>
      <c r="AU111" s="9">
        <f t="shared" si="110"/>
        <v>28.47</v>
      </c>
      <c r="AV111" s="1">
        <f t="shared" si="111"/>
        <v>0.26</v>
      </c>
      <c r="AW111" s="1">
        <f t="shared" si="112"/>
        <v>2.4833333333333332E-2</v>
      </c>
      <c r="AX111" s="1">
        <f t="shared" si="113"/>
        <v>8.7998186923010984</v>
      </c>
    </row>
    <row r="112" spans="1:54" x14ac:dyDescent="0.15">
      <c r="C112" s="7">
        <v>7</v>
      </c>
      <c r="D112" s="8">
        <v>10.216940502483901</v>
      </c>
      <c r="E112" s="10">
        <f t="shared" si="114"/>
        <v>8.7870022379666697</v>
      </c>
      <c r="F112" s="7" t="s">
        <v>73</v>
      </c>
      <c r="G112" s="1">
        <v>8</v>
      </c>
      <c r="H112" s="9">
        <f t="shared" si="97"/>
        <v>10.216940502483901</v>
      </c>
      <c r="I112" s="9">
        <f t="shared" si="98"/>
        <v>283.36694050248389</v>
      </c>
      <c r="J112" s="9">
        <f t="shared" si="99"/>
        <v>6.3006052632912854E-2</v>
      </c>
      <c r="K112" s="9">
        <f t="shared" si="100"/>
        <v>75.904791666666668</v>
      </c>
      <c r="L112" s="9">
        <f t="shared" si="101"/>
        <v>0.75904791666666671</v>
      </c>
      <c r="M112" s="1" t="s">
        <v>73</v>
      </c>
      <c r="O112" s="9">
        <f t="shared" si="115"/>
        <v>3.0068450183009765</v>
      </c>
      <c r="P112" s="9">
        <f t="shared" si="102"/>
        <v>0.18944943548208315</v>
      </c>
      <c r="Q112" s="13">
        <f t="shared" si="103"/>
        <v>3.9784381451237458E-2</v>
      </c>
      <c r="R112" s="9">
        <f t="shared" si="104"/>
        <v>0.15940006249999999</v>
      </c>
      <c r="S112" s="14">
        <f t="shared" si="105"/>
        <v>0.24958824248414244</v>
      </c>
      <c r="T112" s="2">
        <v>0.01</v>
      </c>
      <c r="U112" s="15">
        <f t="shared" si="106"/>
        <v>2.4958824248414242E-3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1E-3</v>
      </c>
      <c r="AF112" s="2">
        <v>0.49</v>
      </c>
      <c r="AG112" s="15">
        <f t="shared" si="107"/>
        <v>4.8999999999999998E-4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0.01</v>
      </c>
      <c r="AR112" s="2">
        <v>0.5</v>
      </c>
      <c r="AS112" s="2">
        <f t="shared" si="108"/>
        <v>5.0000000000000001E-3</v>
      </c>
      <c r="AT112" s="1">
        <f t="shared" si="109"/>
        <v>7.9858824248414256E-3</v>
      </c>
      <c r="AU112" s="9">
        <f t="shared" si="110"/>
        <v>28.47</v>
      </c>
      <c r="AV112" s="1">
        <f t="shared" si="111"/>
        <v>0.26</v>
      </c>
      <c r="AW112" s="1">
        <f t="shared" si="112"/>
        <v>2.4833333333333332E-2</v>
      </c>
      <c r="AX112" s="1">
        <f t="shared" si="113"/>
        <v>9.8354344361760706</v>
      </c>
    </row>
    <row r="113" spans="3:51" x14ac:dyDescent="0.15">
      <c r="C113" s="7">
        <v>8</v>
      </c>
      <c r="D113" s="8">
        <v>10.992113709903199</v>
      </c>
      <c r="E113" s="10">
        <f t="shared" si="114"/>
        <v>10.216940502483901</v>
      </c>
      <c r="F113" s="7" t="s">
        <v>73</v>
      </c>
      <c r="G113" s="1">
        <v>9</v>
      </c>
      <c r="H113" s="9">
        <f t="shared" si="97"/>
        <v>10.992113709903199</v>
      </c>
      <c r="I113" s="9">
        <f t="shared" si="98"/>
        <v>284.14211370990319</v>
      </c>
      <c r="J113" s="9">
        <f t="shared" si="99"/>
        <v>6.9197990783333441E-2</v>
      </c>
      <c r="K113" s="9">
        <f t="shared" si="100"/>
        <v>75.904791666666668</v>
      </c>
      <c r="L113" s="9">
        <f t="shared" si="101"/>
        <v>0.75904791666666671</v>
      </c>
      <c r="M113" s="1" t="s">
        <v>73</v>
      </c>
      <c r="O113" s="9">
        <f t="shared" si="115"/>
        <v>3.5764434994855603</v>
      </c>
      <c r="P113" s="9">
        <f t="shared" si="102"/>
        <v>0.24748270431451461</v>
      </c>
      <c r="Q113" s="13">
        <f t="shared" si="103"/>
        <v>5.1971367906048067E-2</v>
      </c>
      <c r="R113" s="9">
        <f t="shared" si="104"/>
        <v>0.15940006249999999</v>
      </c>
      <c r="S113" s="14">
        <f t="shared" si="105"/>
        <v>0.32604358549764101</v>
      </c>
      <c r="T113" s="2">
        <v>0.01</v>
      </c>
      <c r="U113" s="15">
        <f t="shared" si="106"/>
        <v>3.2604358549764103E-3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1E-3</v>
      </c>
      <c r="AF113" s="2">
        <v>0.49</v>
      </c>
      <c r="AG113" s="15">
        <f t="shared" si="107"/>
        <v>4.8999999999999998E-4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0.01</v>
      </c>
      <c r="AR113" s="2">
        <v>0.5</v>
      </c>
      <c r="AS113" s="2">
        <f t="shared" si="108"/>
        <v>5.0000000000000001E-3</v>
      </c>
      <c r="AT113" s="1">
        <f t="shared" si="109"/>
        <v>8.75043585497641E-3</v>
      </c>
      <c r="AU113" s="9">
        <f t="shared" si="110"/>
        <v>28.47</v>
      </c>
      <c r="AV113" s="1">
        <f t="shared" si="111"/>
        <v>0.26</v>
      </c>
      <c r="AW113" s="1">
        <f t="shared" si="112"/>
        <v>2.4833333333333332E-2</v>
      </c>
      <c r="AX113" s="1">
        <f t="shared" si="113"/>
        <v>10.777060512670113</v>
      </c>
    </row>
    <row r="114" spans="3:51" x14ac:dyDescent="0.15">
      <c r="C114" s="7">
        <v>9</v>
      </c>
      <c r="D114" s="8">
        <v>3.9510494949666701</v>
      </c>
      <c r="E114" s="10">
        <f t="shared" si="114"/>
        <v>10.992113709903199</v>
      </c>
      <c r="F114" s="7" t="s">
        <v>73</v>
      </c>
      <c r="G114" s="1">
        <v>10</v>
      </c>
      <c r="H114" s="9">
        <f t="shared" si="97"/>
        <v>3.9510494949666701</v>
      </c>
      <c r="I114" s="9">
        <f t="shared" si="98"/>
        <v>277.10104949496667</v>
      </c>
      <c r="J114" s="9">
        <f t="shared" si="99"/>
        <v>2.8969636792392998E-2</v>
      </c>
      <c r="K114" s="9">
        <f t="shared" si="100"/>
        <v>75.904791666666668</v>
      </c>
      <c r="L114" s="9">
        <f t="shared" si="101"/>
        <v>0.75904791666666671</v>
      </c>
      <c r="M114" s="1" t="s">
        <v>73</v>
      </c>
      <c r="O114" s="9">
        <f t="shared" si="115"/>
        <v>4.0880087118377118</v>
      </c>
      <c r="P114" s="9">
        <f t="shared" si="102"/>
        <v>0.11842812758607688</v>
      </c>
      <c r="Q114" s="13">
        <f t="shared" si="103"/>
        <v>2.4869906793076144E-2</v>
      </c>
      <c r="R114" s="9">
        <f t="shared" si="104"/>
        <v>0.15940006249999999</v>
      </c>
      <c r="S114" s="14">
        <f t="shared" si="105"/>
        <v>0.15602193878108514</v>
      </c>
      <c r="T114" s="2">
        <v>0.01</v>
      </c>
      <c r="U114" s="15">
        <f t="shared" si="106"/>
        <v>1.5602193878108514E-3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1E-3</v>
      </c>
      <c r="AF114" s="2">
        <v>0.49</v>
      </c>
      <c r="AG114" s="15">
        <f t="shared" si="107"/>
        <v>4.8999999999999998E-4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0.01</v>
      </c>
      <c r="AR114" s="2">
        <v>0.5</v>
      </c>
      <c r="AS114" s="2">
        <f t="shared" si="108"/>
        <v>5.0000000000000001E-3</v>
      </c>
      <c r="AT114" s="1">
        <f t="shared" si="109"/>
        <v>7.0502193878108519E-3</v>
      </c>
      <c r="AU114" s="9">
        <f t="shared" si="110"/>
        <v>28.47</v>
      </c>
      <c r="AV114" s="1">
        <f t="shared" si="111"/>
        <v>0.26</v>
      </c>
      <c r="AW114" s="1">
        <f t="shared" si="112"/>
        <v>2.4833333333333332E-2</v>
      </c>
      <c r="AX114" s="1">
        <f t="shared" si="113"/>
        <v>8.6830693041223856</v>
      </c>
    </row>
    <row r="115" spans="3:51" x14ac:dyDescent="0.15">
      <c r="C115" s="7">
        <v>10</v>
      </c>
      <c r="D115" s="8">
        <v>-2.2263619041935501</v>
      </c>
      <c r="E115" s="10">
        <f t="shared" si="114"/>
        <v>3.9510494949666701</v>
      </c>
      <c r="F115" s="7" t="s">
        <v>73</v>
      </c>
      <c r="G115" s="1">
        <v>11</v>
      </c>
      <c r="H115" s="9">
        <f t="shared" si="97"/>
        <v>-2.2263619041935501</v>
      </c>
      <c r="I115" s="9">
        <f t="shared" si="98"/>
        <v>270.92363809580644</v>
      </c>
      <c r="J115" s="9">
        <f t="shared" si="99"/>
        <v>1.3001375218413273E-2</v>
      </c>
      <c r="K115" s="9">
        <f t="shared" si="100"/>
        <v>75.904791666666668</v>
      </c>
      <c r="L115" s="9">
        <f t="shared" si="101"/>
        <v>0.75904791666666671</v>
      </c>
      <c r="M115" s="1" t="s">
        <v>75</v>
      </c>
      <c r="N115" s="9">
        <f>(O114-P114)*$C$22/100</f>
        <v>3.7711015550390528</v>
      </c>
      <c r="O115" s="9">
        <f t="shared" si="115"/>
        <v>0.95752694587924925</v>
      </c>
      <c r="P115" s="9">
        <f t="shared" si="102"/>
        <v>1.2449167105117419E-2</v>
      </c>
      <c r="Q115" s="13">
        <f t="shared" si="103"/>
        <v>2.614325092074658E-3</v>
      </c>
      <c r="R115" s="9">
        <f t="shared" si="104"/>
        <v>0.15940006249999999</v>
      </c>
      <c r="S115" s="14">
        <f t="shared" si="105"/>
        <v>1.6401029278609338E-2</v>
      </c>
      <c r="T115" s="2">
        <v>0.01</v>
      </c>
      <c r="U115" s="15">
        <f t="shared" si="106"/>
        <v>1.6401029278609338E-4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7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8"/>
        <v>5.0000000000000001E-3</v>
      </c>
      <c r="AT115" s="1">
        <f t="shared" si="109"/>
        <v>5.6540102927860932E-3</v>
      </c>
      <c r="AU115" s="9">
        <f t="shared" si="110"/>
        <v>28.47</v>
      </c>
      <c r="AV115" s="1">
        <f t="shared" si="111"/>
        <v>0.26</v>
      </c>
      <c r="AW115" s="1">
        <f t="shared" si="112"/>
        <v>2.4833333333333332E-2</v>
      </c>
      <c r="AX115" s="1">
        <f t="shared" si="113"/>
        <v>6.9634943989632454</v>
      </c>
    </row>
    <row r="116" spans="3:51" x14ac:dyDescent="0.15">
      <c r="C116" s="7">
        <v>11</v>
      </c>
      <c r="D116" s="8">
        <v>-12.742220785200001</v>
      </c>
      <c r="E116" s="10">
        <f t="shared" si="114"/>
        <v>-2.2263619041935501</v>
      </c>
      <c r="F116" s="7" t="s">
        <v>75</v>
      </c>
      <c r="G116" s="1">
        <v>12</v>
      </c>
      <c r="H116" s="9">
        <f t="shared" si="97"/>
        <v>-12.742220785200001</v>
      </c>
      <c r="I116" s="9">
        <f t="shared" si="98"/>
        <v>260.40777921479997</v>
      </c>
      <c r="J116" s="9">
        <f t="shared" si="99"/>
        <v>3.0457491505629214E-3</v>
      </c>
      <c r="K116" s="9">
        <f t="shared" si="100"/>
        <v>75.904791666666668</v>
      </c>
      <c r="L116" s="9">
        <f t="shared" si="101"/>
        <v>0.75904791666666671</v>
      </c>
      <c r="M116" s="1" t="s">
        <v>73</v>
      </c>
      <c r="O116" s="9">
        <f t="shared" si="115"/>
        <v>1.7041256954407986</v>
      </c>
      <c r="P116" s="9">
        <f t="shared" si="102"/>
        <v>5.1903393893412602E-3</v>
      </c>
      <c r="Q116" s="13">
        <f t="shared" si="103"/>
        <v>1.0899712717616645E-3</v>
      </c>
      <c r="R116" s="9">
        <f t="shared" si="104"/>
        <v>0.15940006249999999</v>
      </c>
      <c r="S116" s="14">
        <f t="shared" si="105"/>
        <v>6.8379601279118978E-3</v>
      </c>
      <c r="T116" s="2">
        <v>0.01</v>
      </c>
      <c r="U116" s="15">
        <f t="shared" si="106"/>
        <v>6.8379601279118974E-5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7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8"/>
        <v>5.0000000000000001E-3</v>
      </c>
      <c r="AT116" s="1">
        <f t="shared" si="109"/>
        <v>5.558379601279119E-3</v>
      </c>
      <c r="AU116" s="9">
        <f t="shared" si="110"/>
        <v>28.47</v>
      </c>
      <c r="AV116" s="1">
        <f t="shared" si="111"/>
        <v>0.26</v>
      </c>
      <c r="AW116" s="1">
        <f t="shared" si="112"/>
        <v>2.4833333333333332E-2</v>
      </c>
      <c r="AX116" s="1">
        <f t="shared" si="113"/>
        <v>6.8457153801440818</v>
      </c>
      <c r="AY116" s="1">
        <f>SUM(AX105:AX116)</f>
        <v>94.010389605274142</v>
      </c>
    </row>
    <row r="117" spans="3:51" x14ac:dyDescent="0.15">
      <c r="C117" s="7">
        <v>12</v>
      </c>
      <c r="D117" s="8">
        <v>-15.820000217419301</v>
      </c>
      <c r="E117" s="10">
        <f t="shared" si="114"/>
        <v>-12.742220785200001</v>
      </c>
      <c r="F117" s="7" t="s">
        <v>73</v>
      </c>
    </row>
  </sheetData>
  <mergeCells count="64">
    <mergeCell ref="G2:G4"/>
    <mergeCell ref="G5:G6"/>
    <mergeCell ref="G14:G15"/>
    <mergeCell ref="I2:I4"/>
    <mergeCell ref="I5:I6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2"/>
  <sheetViews>
    <sheetView workbookViewId="0">
      <selection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19" width="9.125" style="1"/>
    <col min="20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42" x14ac:dyDescent="0.15">
      <c r="C1" s="2" t="s">
        <v>0</v>
      </c>
      <c r="D1" s="2" t="s">
        <v>1</v>
      </c>
      <c r="E1" s="2" t="s">
        <v>2</v>
      </c>
      <c r="F1" s="2" t="s">
        <v>3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</row>
    <row r="2" spans="1:42" x14ac:dyDescent="0.15">
      <c r="A2" s="28" t="s">
        <v>52</v>
      </c>
      <c r="B2" s="3" t="s">
        <v>10</v>
      </c>
      <c r="C2" s="2"/>
      <c r="D2" s="2"/>
      <c r="E2" s="34">
        <v>677.21</v>
      </c>
      <c r="F2" s="2">
        <v>1108.8699999999999</v>
      </c>
      <c r="G2" s="28">
        <f>(F2+F3+F4)/3</f>
        <v>1399.4708333333335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x14ac:dyDescent="0.15">
      <c r="A3" s="28"/>
      <c r="B3" s="3" t="s">
        <v>13</v>
      </c>
      <c r="C3" s="2"/>
      <c r="D3" s="2"/>
      <c r="E3" s="35"/>
      <c r="F3" s="2">
        <v>1433.9024999999999</v>
      </c>
      <c r="G3" s="28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 x14ac:dyDescent="0.15">
      <c r="A4" s="28"/>
      <c r="B4" s="3" t="s">
        <v>14</v>
      </c>
      <c r="C4" s="2"/>
      <c r="D4" s="2"/>
      <c r="E4" s="36"/>
      <c r="F4" s="2">
        <v>1655.64</v>
      </c>
      <c r="G4" s="28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x14ac:dyDescent="0.15">
      <c r="A5" s="28" t="s">
        <v>4</v>
      </c>
      <c r="B5" s="3" t="s">
        <v>15</v>
      </c>
      <c r="C5" s="2"/>
      <c r="D5" s="2"/>
      <c r="E5" s="34">
        <v>2952.0468493150702</v>
      </c>
      <c r="F5" s="2">
        <v>91.103999999999999</v>
      </c>
      <c r="G5" s="28">
        <f>(F5+F6)/2</f>
        <v>92.509250000000009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15">
      <c r="A6" s="28"/>
      <c r="B6" s="3" t="s">
        <v>16</v>
      </c>
      <c r="C6" s="2"/>
      <c r="D6" s="2"/>
      <c r="E6" s="36"/>
      <c r="F6" s="2">
        <v>93.914500000000004</v>
      </c>
      <c r="G6" s="28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15">
      <c r="A7" s="28" t="s">
        <v>5</v>
      </c>
      <c r="B7" s="22"/>
      <c r="C7" s="2"/>
      <c r="D7" s="2"/>
      <c r="E7" s="5">
        <v>5035.11623456494</v>
      </c>
      <c r="F7" s="2">
        <v>122.786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x14ac:dyDescent="0.15">
      <c r="A8" s="28" t="s">
        <v>6</v>
      </c>
      <c r="B8" s="22"/>
      <c r="C8" s="2"/>
      <c r="D8" s="2"/>
      <c r="E8" s="5">
        <v>6.1050000000000004</v>
      </c>
      <c r="F8" s="2">
        <v>625.46400000000006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15">
      <c r="A9" s="28" t="s">
        <v>7</v>
      </c>
      <c r="B9" s="22"/>
      <c r="C9" s="2"/>
      <c r="D9" s="2"/>
      <c r="E9" s="5">
        <v>19.518782567667301</v>
      </c>
      <c r="F9" s="2">
        <v>341.64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15">
      <c r="A10" s="28" t="s">
        <v>8</v>
      </c>
      <c r="B10" s="22"/>
      <c r="C10" s="2"/>
      <c r="D10" s="2"/>
      <c r="E10" s="5">
        <v>6.3527416054370098</v>
      </c>
      <c r="F10" s="2">
        <v>341.64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</row>
    <row r="14" spans="1:42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AV38+AV53+AG69+AY85+AY101+BB101</f>
        <v>144324974.14038214</v>
      </c>
      <c r="J14" s="6" t="s">
        <v>21</v>
      </c>
      <c r="K14" s="6">
        <f>I14/(10000*1000)</f>
        <v>14.432497414038215</v>
      </c>
      <c r="L14" s="6" t="s">
        <v>22</v>
      </c>
    </row>
    <row r="15" spans="1:42" x14ac:dyDescent="0.15">
      <c r="A15" s="1" t="s">
        <v>23</v>
      </c>
      <c r="B15" s="1" t="s">
        <v>18</v>
      </c>
      <c r="G15" s="37"/>
      <c r="H15" s="6" t="s">
        <v>24</v>
      </c>
      <c r="I15" s="6">
        <v>93249608.9021229</v>
      </c>
      <c r="J15" s="6" t="s">
        <v>21</v>
      </c>
      <c r="K15" s="6">
        <f>I15/(10000*1000)</f>
        <v>9.3249608902122905</v>
      </c>
      <c r="L15" s="6" t="s">
        <v>22</v>
      </c>
    </row>
    <row r="16" spans="1:42" x14ac:dyDescent="0.15">
      <c r="A16" s="1" t="s">
        <v>25</v>
      </c>
      <c r="B16" s="1" t="s">
        <v>26</v>
      </c>
      <c r="C16" s="1">
        <v>19347</v>
      </c>
      <c r="K16" s="1">
        <v>14.465660143687245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1399.4708333333335</v>
      </c>
      <c r="C27" s="7" t="s">
        <v>72</v>
      </c>
      <c r="D27" s="8">
        <v>-8.55235159803226</v>
      </c>
      <c r="E27" s="7"/>
      <c r="F27" s="7"/>
      <c r="G27" s="1">
        <v>1</v>
      </c>
      <c r="H27" s="9">
        <f t="shared" ref="H27:H38" si="0">E28</f>
        <v>-8.55235159803226</v>
      </c>
      <c r="I27" s="9">
        <f t="shared" ref="I27:I38" si="1">H27+273.15</f>
        <v>264.59764840196772</v>
      </c>
      <c r="J27" s="9">
        <f t="shared" ref="J27:J38" si="2">EXP(($C$16*(I27-$C$14))/($C$17*I27*$C$14))</f>
        <v>5.5059058793748812E-3</v>
      </c>
      <c r="K27" s="9">
        <f t="shared" ref="K27:K38" si="3">$B$27/12</f>
        <v>116.62256944444447</v>
      </c>
      <c r="L27" s="9">
        <f t="shared" ref="L27:L38" si="4">K27*$B$28/100</f>
        <v>1.1662256944444447</v>
      </c>
      <c r="M27" s="1" t="s">
        <v>73</v>
      </c>
      <c r="O27" s="9">
        <f>L27</f>
        <v>1.1662256944444447</v>
      </c>
      <c r="P27" s="9">
        <f t="shared" ref="P27:P38" si="5">O27*J27</f>
        <v>6.4211289077197213E-3</v>
      </c>
      <c r="Q27" s="13">
        <f t="shared" ref="Q27:Q38" si="6">P27*$B$29</f>
        <v>1.541070937852733E-3</v>
      </c>
      <c r="R27" s="9">
        <f t="shared" ref="R27:R38" si="7">L27*$B$29</f>
        <v>0.27989416666666672</v>
      </c>
      <c r="S27" s="14">
        <f t="shared" ref="S27:S38" si="8">Q27/R27</f>
        <v>5.5059058793748804E-3</v>
      </c>
      <c r="T27" s="2">
        <v>0.01</v>
      </c>
      <c r="U27" s="15">
        <f t="shared" ref="U27:U38" si="9">S27*T27</f>
        <v>5.5059058793748803E-5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2.1955059058793747E-2</v>
      </c>
      <c r="AR27" s="9">
        <f t="shared" ref="AR27:AR38" si="15">$B$27/12</f>
        <v>116.62256944444447</v>
      </c>
      <c r="AS27" s="1">
        <f t="shared" ref="AS27:AS38" si="16">$B$29</f>
        <v>0.24</v>
      </c>
      <c r="AT27" s="1">
        <f>$E$2/12</f>
        <v>56.43416666666667</v>
      </c>
      <c r="AU27" s="1">
        <f t="shared" ref="AU27:AU38" si="17">AT27*10000*AS27*0.67*AR27*AQ27</f>
        <v>232351.44416865756</v>
      </c>
    </row>
    <row r="28" spans="1:47" x14ac:dyDescent="0.15">
      <c r="A28" s="1" t="s">
        <v>74</v>
      </c>
      <c r="B28" s="1">
        <v>1</v>
      </c>
      <c r="C28" s="7">
        <v>1</v>
      </c>
      <c r="D28" s="8">
        <v>-8.25762445441935</v>
      </c>
      <c r="E28" s="10">
        <f t="shared" ref="E28:E39" si="18">D27</f>
        <v>-8.55235159803226</v>
      </c>
      <c r="F28" s="7" t="s">
        <v>73</v>
      </c>
      <c r="G28" s="1">
        <v>2</v>
      </c>
      <c r="H28" s="9">
        <f t="shared" si="0"/>
        <v>-8.25762445441935</v>
      </c>
      <c r="I28" s="9">
        <f t="shared" si="1"/>
        <v>264.89237554558065</v>
      </c>
      <c r="J28" s="9">
        <f t="shared" si="2"/>
        <v>5.7360131039759709E-3</v>
      </c>
      <c r="K28" s="9">
        <f t="shared" si="3"/>
        <v>116.62256944444447</v>
      </c>
      <c r="L28" s="9">
        <f t="shared" si="4"/>
        <v>1.1662256944444447</v>
      </c>
      <c r="M28" s="1" t="s">
        <v>73</v>
      </c>
      <c r="O28" s="9">
        <f t="shared" ref="O28:O38" si="19">L28+O27-P27-N28</f>
        <v>2.3260302599811697</v>
      </c>
      <c r="P28" s="9">
        <f t="shared" si="5"/>
        <v>1.3342140051496624E-2</v>
      </c>
      <c r="Q28" s="13">
        <f t="shared" si="6"/>
        <v>3.2021136123591893E-3</v>
      </c>
      <c r="R28" s="9">
        <f t="shared" si="7"/>
        <v>0.27989416666666672</v>
      </c>
      <c r="S28" s="14">
        <f t="shared" si="8"/>
        <v>1.1440444259678589E-2</v>
      </c>
      <c r="T28" s="2">
        <v>0.01</v>
      </c>
      <c r="U28" s="15">
        <f t="shared" si="9"/>
        <v>1.1440444259678589E-4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2.2014404442596787E-2</v>
      </c>
      <c r="AR28" s="9">
        <f t="shared" si="15"/>
        <v>116.62256944444447</v>
      </c>
      <c r="AS28" s="1">
        <f t="shared" si="16"/>
        <v>0.24</v>
      </c>
      <c r="AT28" s="1">
        <f t="shared" ref="AT28:AT38" si="20">$E$2/12</f>
        <v>56.43416666666667</v>
      </c>
      <c r="AU28" s="1">
        <f t="shared" si="17"/>
        <v>232979.49921485235</v>
      </c>
    </row>
    <row r="29" spans="1:47" x14ac:dyDescent="0.15">
      <c r="A29" s="1" t="s">
        <v>37</v>
      </c>
      <c r="B29" s="1">
        <v>0.24</v>
      </c>
      <c r="C29" s="7">
        <v>2</v>
      </c>
      <c r="D29" s="8">
        <v>-4.8754784536071396</v>
      </c>
      <c r="E29" s="10">
        <f t="shared" si="18"/>
        <v>-8.25762445441935</v>
      </c>
      <c r="F29" s="7" t="s">
        <v>73</v>
      </c>
      <c r="G29" s="1">
        <v>3</v>
      </c>
      <c r="H29" s="9">
        <f t="shared" si="0"/>
        <v>-4.8754784536071396</v>
      </c>
      <c r="I29" s="9">
        <f t="shared" si="1"/>
        <v>268.27452154639286</v>
      </c>
      <c r="J29" s="9">
        <f t="shared" si="2"/>
        <v>9.1172461529682308E-3</v>
      </c>
      <c r="K29" s="9">
        <f t="shared" si="3"/>
        <v>116.62256944444447</v>
      </c>
      <c r="L29" s="9">
        <f t="shared" si="4"/>
        <v>1.1662256944444447</v>
      </c>
      <c r="M29" s="1" t="s">
        <v>73</v>
      </c>
      <c r="O29" s="9">
        <f t="shared" si="19"/>
        <v>3.4789138143741174</v>
      </c>
      <c r="P29" s="9">
        <f t="shared" si="5"/>
        <v>3.1718113590610456E-2</v>
      </c>
      <c r="Q29" s="13">
        <f t="shared" si="6"/>
        <v>7.6123472617465092E-3</v>
      </c>
      <c r="R29" s="9">
        <f t="shared" si="7"/>
        <v>0.27989416666666672</v>
      </c>
      <c r="S29" s="14">
        <f t="shared" si="8"/>
        <v>2.719723441329255E-2</v>
      </c>
      <c r="T29" s="2">
        <v>0.01</v>
      </c>
      <c r="U29" s="15">
        <f t="shared" si="9"/>
        <v>2.7197234413292549E-4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2.2171972344132925E-2</v>
      </c>
      <c r="AR29" s="9">
        <f t="shared" si="15"/>
        <v>116.62256944444447</v>
      </c>
      <c r="AS29" s="1">
        <f t="shared" si="16"/>
        <v>0.24</v>
      </c>
      <c r="AT29" s="1">
        <f t="shared" si="20"/>
        <v>56.43416666666667</v>
      </c>
      <c r="AU29" s="1">
        <f t="shared" si="17"/>
        <v>234647.04788226905</v>
      </c>
    </row>
    <row r="30" spans="1:47" x14ac:dyDescent="0.15">
      <c r="C30" s="7">
        <v>3</v>
      </c>
      <c r="D30" s="8">
        <v>3.6204752746128999</v>
      </c>
      <c r="E30" s="10">
        <f t="shared" si="18"/>
        <v>-4.8754784536071396</v>
      </c>
      <c r="F30" s="7" t="s">
        <v>73</v>
      </c>
      <c r="G30" s="1">
        <v>4</v>
      </c>
      <c r="H30" s="9">
        <f t="shared" si="0"/>
        <v>3.6204752746128999</v>
      </c>
      <c r="I30" s="9">
        <f t="shared" si="1"/>
        <v>276.77047527461286</v>
      </c>
      <c r="J30" s="9">
        <f t="shared" si="2"/>
        <v>2.7778975253584439E-2</v>
      </c>
      <c r="K30" s="9">
        <f t="shared" si="3"/>
        <v>116.62256944444447</v>
      </c>
      <c r="L30" s="9">
        <f t="shared" si="4"/>
        <v>1.1662256944444447</v>
      </c>
      <c r="M30" s="1" t="s">
        <v>73</v>
      </c>
      <c r="O30" s="9">
        <f t="shared" si="19"/>
        <v>4.6134213952279515</v>
      </c>
      <c r="P30" s="9">
        <f t="shared" si="5"/>
        <v>0.12815611877239427</v>
      </c>
      <c r="Q30" s="13">
        <f t="shared" si="6"/>
        <v>3.0757468505374624E-2</v>
      </c>
      <c r="R30" s="9">
        <f t="shared" si="7"/>
        <v>0.27989416666666672</v>
      </c>
      <c r="S30" s="14">
        <f t="shared" si="8"/>
        <v>0.10988963747145362</v>
      </c>
      <c r="T30" s="2">
        <v>0.01</v>
      </c>
      <c r="U30" s="15">
        <f t="shared" si="9"/>
        <v>1.0988963747145363E-3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2.2998896374714535E-2</v>
      </c>
      <c r="AR30" s="9">
        <f t="shared" si="15"/>
        <v>116.62256944444447</v>
      </c>
      <c r="AS30" s="1">
        <f t="shared" si="16"/>
        <v>0.24</v>
      </c>
      <c r="AT30" s="1">
        <f t="shared" si="20"/>
        <v>56.43416666666667</v>
      </c>
      <c r="AU30" s="1">
        <f t="shared" si="17"/>
        <v>243398.4246018159</v>
      </c>
    </row>
    <row r="31" spans="1:47" x14ac:dyDescent="0.15">
      <c r="C31" s="7">
        <v>4</v>
      </c>
      <c r="D31" s="8">
        <v>8.7199384848666597</v>
      </c>
      <c r="E31" s="10">
        <f t="shared" si="18"/>
        <v>3.6204752746128999</v>
      </c>
      <c r="F31" s="7" t="s">
        <v>73</v>
      </c>
      <c r="G31" s="1">
        <v>5</v>
      </c>
      <c r="H31" s="9">
        <f t="shared" si="0"/>
        <v>8.7199384848666597</v>
      </c>
      <c r="I31" s="9">
        <f t="shared" si="1"/>
        <v>281.86993848486662</v>
      </c>
      <c r="J31" s="9">
        <f t="shared" si="2"/>
        <v>5.2496175402523652E-2</v>
      </c>
      <c r="K31" s="9">
        <f t="shared" si="3"/>
        <v>116.62256944444447</v>
      </c>
      <c r="L31" s="9">
        <f t="shared" si="4"/>
        <v>1.1662256944444447</v>
      </c>
      <c r="M31" s="1" t="s">
        <v>75</v>
      </c>
      <c r="N31" s="9">
        <f>(O30-P30)*C22/100</f>
        <v>4.2610020126327797</v>
      </c>
      <c r="O31" s="9">
        <f t="shared" si="19"/>
        <v>1.3904889582672224</v>
      </c>
      <c r="P31" s="9">
        <f t="shared" si="5"/>
        <v>7.2995352248468495E-2</v>
      </c>
      <c r="Q31" s="13">
        <f t="shared" si="6"/>
        <v>1.7518884539632438E-2</v>
      </c>
      <c r="R31" s="9">
        <f t="shared" si="7"/>
        <v>0.27989416666666672</v>
      </c>
      <c r="S31" s="14">
        <f t="shared" si="8"/>
        <v>6.2591102730969503E-2</v>
      </c>
      <c r="T31" s="2">
        <v>0.01</v>
      </c>
      <c r="U31" s="15">
        <f t="shared" si="9"/>
        <v>6.2591102730969502E-4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3.0075911027309693E-2</v>
      </c>
      <c r="AR31" s="9">
        <f t="shared" si="15"/>
        <v>116.62256944444447</v>
      </c>
      <c r="AS31" s="1">
        <f t="shared" si="16"/>
        <v>0.24</v>
      </c>
      <c r="AT31" s="1">
        <f t="shared" si="20"/>
        <v>56.43416666666667</v>
      </c>
      <c r="AU31" s="1">
        <f t="shared" si="17"/>
        <v>318294.81046576629</v>
      </c>
    </row>
    <row r="32" spans="1:47" x14ac:dyDescent="0.15">
      <c r="C32" s="7">
        <v>5</v>
      </c>
      <c r="D32" s="8">
        <v>18.789208221290298</v>
      </c>
      <c r="E32" s="10">
        <f t="shared" si="18"/>
        <v>8.7199384848666597</v>
      </c>
      <c r="F32" s="7" t="s">
        <v>75</v>
      </c>
      <c r="G32" s="1">
        <v>6</v>
      </c>
      <c r="H32" s="9">
        <f t="shared" si="0"/>
        <v>18.789208221290298</v>
      </c>
      <c r="I32" s="9">
        <f t="shared" si="1"/>
        <v>291.9392082212903</v>
      </c>
      <c r="J32" s="9">
        <f t="shared" si="2"/>
        <v>0.17280803432544137</v>
      </c>
      <c r="K32" s="9">
        <f t="shared" si="3"/>
        <v>116.62256944444447</v>
      </c>
      <c r="L32" s="9">
        <f t="shared" si="4"/>
        <v>1.1662256944444447</v>
      </c>
      <c r="M32" s="1" t="s">
        <v>73</v>
      </c>
      <c r="O32" s="9">
        <f t="shared" si="19"/>
        <v>2.483719300463199</v>
      </c>
      <c r="P32" s="9">
        <f t="shared" si="5"/>
        <v>0.42920665012920572</v>
      </c>
      <c r="Q32" s="13">
        <f t="shared" si="6"/>
        <v>0.10300959603100937</v>
      </c>
      <c r="R32" s="9">
        <f t="shared" si="7"/>
        <v>0.27989416666666672</v>
      </c>
      <c r="S32" s="14">
        <f t="shared" si="8"/>
        <v>0.36803052117083307</v>
      </c>
      <c r="T32" s="2">
        <v>0.01</v>
      </c>
      <c r="U32" s="15">
        <f t="shared" si="9"/>
        <v>3.6803052117083306E-3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3.313030521170833E-2</v>
      </c>
      <c r="AR32" s="9">
        <f t="shared" si="15"/>
        <v>116.62256944444447</v>
      </c>
      <c r="AS32" s="1">
        <f t="shared" si="16"/>
        <v>0.24</v>
      </c>
      <c r="AT32" s="1">
        <f t="shared" si="20"/>
        <v>56.43416666666667</v>
      </c>
      <c r="AU32" s="1">
        <f t="shared" si="17"/>
        <v>350619.61077283334</v>
      </c>
    </row>
    <row r="33" spans="1:48" x14ac:dyDescent="0.15">
      <c r="C33" s="7">
        <v>6</v>
      </c>
      <c r="D33" s="8">
        <v>21.528629699666698</v>
      </c>
      <c r="E33" s="10">
        <f t="shared" si="18"/>
        <v>18.789208221290298</v>
      </c>
      <c r="F33" s="7" t="s">
        <v>73</v>
      </c>
      <c r="G33" s="1">
        <v>7</v>
      </c>
      <c r="H33" s="9">
        <f t="shared" si="0"/>
        <v>21.528629699666698</v>
      </c>
      <c r="I33" s="9">
        <f t="shared" si="1"/>
        <v>294.67862969966666</v>
      </c>
      <c r="J33" s="9">
        <f t="shared" si="2"/>
        <v>0.2356229005576706</v>
      </c>
      <c r="K33" s="9">
        <f t="shared" si="3"/>
        <v>116.62256944444447</v>
      </c>
      <c r="L33" s="9">
        <f t="shared" si="4"/>
        <v>1.1662256944444447</v>
      </c>
      <c r="M33" s="1" t="s">
        <v>73</v>
      </c>
      <c r="O33" s="9">
        <f t="shared" si="19"/>
        <v>3.2207383447784381</v>
      </c>
      <c r="P33" s="9">
        <f t="shared" si="5"/>
        <v>0.75887971073400651</v>
      </c>
      <c r="Q33" s="13">
        <f t="shared" si="6"/>
        <v>0.18213113057616157</v>
      </c>
      <c r="R33" s="9">
        <f t="shared" si="7"/>
        <v>0.27989416666666672</v>
      </c>
      <c r="S33" s="14">
        <f t="shared" si="8"/>
        <v>0.65071427799017434</v>
      </c>
      <c r="T33" s="2">
        <v>0.01</v>
      </c>
      <c r="U33" s="15">
        <f t="shared" si="9"/>
        <v>6.5071427799017435E-3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3.5957142779901738E-2</v>
      </c>
      <c r="AR33" s="9">
        <f t="shared" si="15"/>
        <v>116.62256944444447</v>
      </c>
      <c r="AS33" s="1">
        <f t="shared" si="16"/>
        <v>0.24</v>
      </c>
      <c r="AT33" s="1">
        <f t="shared" si="20"/>
        <v>56.43416666666667</v>
      </c>
      <c r="AU33" s="1">
        <f t="shared" si="17"/>
        <v>380536.16848470503</v>
      </c>
    </row>
    <row r="34" spans="1:48" x14ac:dyDescent="0.15">
      <c r="C34" s="7">
        <v>7</v>
      </c>
      <c r="D34" s="8">
        <v>23.877106572580601</v>
      </c>
      <c r="E34" s="10">
        <f t="shared" si="18"/>
        <v>21.528629699666698</v>
      </c>
      <c r="F34" s="7" t="s">
        <v>73</v>
      </c>
      <c r="G34" s="1">
        <v>8</v>
      </c>
      <c r="H34" s="9">
        <f t="shared" si="0"/>
        <v>23.877106572580601</v>
      </c>
      <c r="I34" s="9">
        <f t="shared" si="1"/>
        <v>297.02710657258058</v>
      </c>
      <c r="J34" s="9">
        <f t="shared" si="2"/>
        <v>0.30596883971393957</v>
      </c>
      <c r="K34" s="9">
        <f t="shared" si="3"/>
        <v>116.62256944444447</v>
      </c>
      <c r="L34" s="9">
        <f t="shared" si="4"/>
        <v>1.1662256944444447</v>
      </c>
      <c r="M34" s="1" t="s">
        <v>73</v>
      </c>
      <c r="O34" s="9">
        <f t="shared" si="19"/>
        <v>3.628084328488876</v>
      </c>
      <c r="P34" s="9">
        <f t="shared" si="5"/>
        <v>1.110080752372069</v>
      </c>
      <c r="Q34" s="13">
        <f t="shared" si="6"/>
        <v>0.26641938056929654</v>
      </c>
      <c r="R34" s="9">
        <f t="shared" si="7"/>
        <v>0.27989416666666672</v>
      </c>
      <c r="S34" s="14">
        <f t="shared" si="8"/>
        <v>0.95185756724463055</v>
      </c>
      <c r="T34" s="2">
        <v>0.01</v>
      </c>
      <c r="U34" s="15">
        <f t="shared" si="9"/>
        <v>9.5185756724463066E-3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3.8968575672446305E-2</v>
      </c>
      <c r="AR34" s="9">
        <f t="shared" si="15"/>
        <v>116.62256944444447</v>
      </c>
      <c r="AS34" s="1">
        <f t="shared" si="16"/>
        <v>0.24</v>
      </c>
      <c r="AT34" s="1">
        <f t="shared" si="20"/>
        <v>56.43416666666667</v>
      </c>
      <c r="AU34" s="1">
        <f t="shared" si="17"/>
        <v>412406.30737733853</v>
      </c>
    </row>
    <row r="35" spans="1:48" x14ac:dyDescent="0.15">
      <c r="C35" s="7">
        <v>8</v>
      </c>
      <c r="D35" s="8">
        <v>23.578925700967702</v>
      </c>
      <c r="E35" s="10">
        <f t="shared" si="18"/>
        <v>23.877106572580601</v>
      </c>
      <c r="F35" s="7" t="s">
        <v>73</v>
      </c>
      <c r="G35" s="1">
        <v>9</v>
      </c>
      <c r="H35" s="9">
        <f t="shared" si="0"/>
        <v>23.578925700967702</v>
      </c>
      <c r="I35" s="9">
        <f t="shared" si="1"/>
        <v>296.72892570096769</v>
      </c>
      <c r="J35" s="9">
        <f t="shared" si="2"/>
        <v>0.29605405433640058</v>
      </c>
      <c r="K35" s="9">
        <f t="shared" si="3"/>
        <v>116.62256944444447</v>
      </c>
      <c r="L35" s="9">
        <f t="shared" si="4"/>
        <v>1.1662256944444447</v>
      </c>
      <c r="M35" s="1" t="s">
        <v>73</v>
      </c>
      <c r="O35" s="9">
        <f t="shared" si="19"/>
        <v>3.6842292705612514</v>
      </c>
      <c r="P35" s="9">
        <f t="shared" si="5"/>
        <v>1.0907310126544982</v>
      </c>
      <c r="Q35" s="13">
        <f t="shared" si="6"/>
        <v>0.26177544303707956</v>
      </c>
      <c r="R35" s="9">
        <f t="shared" si="7"/>
        <v>0.27989416666666672</v>
      </c>
      <c r="S35" s="14">
        <f t="shared" si="8"/>
        <v>0.93526580476696675</v>
      </c>
      <c r="T35" s="2">
        <v>0.01</v>
      </c>
      <c r="U35" s="15">
        <f t="shared" si="9"/>
        <v>9.3526580476696684E-3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3.8802658047669664E-2</v>
      </c>
      <c r="AR35" s="9">
        <f t="shared" si="15"/>
        <v>116.62256944444447</v>
      </c>
      <c r="AS35" s="1">
        <f t="shared" si="16"/>
        <v>0.24</v>
      </c>
      <c r="AT35" s="1">
        <f t="shared" si="20"/>
        <v>56.43416666666667</v>
      </c>
      <c r="AU35" s="1">
        <f t="shared" si="17"/>
        <v>410650.39318796428</v>
      </c>
    </row>
    <row r="36" spans="1:48" x14ac:dyDescent="0.15">
      <c r="C36" s="7">
        <v>9</v>
      </c>
      <c r="D36" s="8">
        <v>17.372571033333301</v>
      </c>
      <c r="E36" s="10">
        <f t="shared" si="18"/>
        <v>23.578925700967702</v>
      </c>
      <c r="F36" s="7" t="s">
        <v>73</v>
      </c>
      <c r="G36" s="1">
        <v>10</v>
      </c>
      <c r="H36" s="9">
        <f t="shared" si="0"/>
        <v>17.372571033333301</v>
      </c>
      <c r="I36" s="9">
        <f t="shared" si="1"/>
        <v>290.52257103333329</v>
      </c>
      <c r="J36" s="9">
        <f t="shared" si="2"/>
        <v>0.14687043630704252</v>
      </c>
      <c r="K36" s="9">
        <f t="shared" si="3"/>
        <v>116.62256944444447</v>
      </c>
      <c r="L36" s="9">
        <f t="shared" si="4"/>
        <v>1.1662256944444447</v>
      </c>
      <c r="M36" s="1" t="s">
        <v>73</v>
      </c>
      <c r="O36" s="9">
        <f t="shared" si="19"/>
        <v>3.7597239523511976</v>
      </c>
      <c r="P36" s="9">
        <f t="shared" si="5"/>
        <v>0.55219229727585872</v>
      </c>
      <c r="Q36" s="13">
        <f t="shared" si="6"/>
        <v>0.1325261513462061</v>
      </c>
      <c r="R36" s="9">
        <f t="shared" si="7"/>
        <v>0.27989416666666672</v>
      </c>
      <c r="S36" s="14">
        <f t="shared" si="8"/>
        <v>0.47348665005953827</v>
      </c>
      <c r="T36" s="2">
        <v>0.01</v>
      </c>
      <c r="U36" s="15">
        <f t="shared" si="9"/>
        <v>4.7348665005953828E-3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2.6634866500595381E-2</v>
      </c>
      <c r="AR36" s="9">
        <f t="shared" si="15"/>
        <v>116.62256944444447</v>
      </c>
      <c r="AS36" s="1">
        <f t="shared" si="16"/>
        <v>0.24</v>
      </c>
      <c r="AT36" s="1">
        <f t="shared" si="20"/>
        <v>56.43416666666667</v>
      </c>
      <c r="AU36" s="1">
        <f t="shared" si="17"/>
        <v>281878.07102135627</v>
      </c>
    </row>
    <row r="37" spans="1:48" x14ac:dyDescent="0.15">
      <c r="C37" s="7">
        <v>10</v>
      </c>
      <c r="D37" s="8">
        <v>10.0545102642581</v>
      </c>
      <c r="E37" s="10">
        <f t="shared" si="18"/>
        <v>17.372571033333301</v>
      </c>
      <c r="F37" s="7" t="s">
        <v>73</v>
      </c>
      <c r="G37" s="1">
        <v>11</v>
      </c>
      <c r="H37" s="9">
        <f t="shared" si="0"/>
        <v>10.0545102642581</v>
      </c>
      <c r="I37" s="9">
        <f t="shared" si="1"/>
        <v>283.20451026425809</v>
      </c>
      <c r="J37" s="9">
        <f t="shared" si="2"/>
        <v>6.1776511244987495E-2</v>
      </c>
      <c r="K37" s="9">
        <f t="shared" si="3"/>
        <v>116.62256944444447</v>
      </c>
      <c r="L37" s="9">
        <f t="shared" si="4"/>
        <v>1.1662256944444447</v>
      </c>
      <c r="M37" s="1" t="s">
        <v>75</v>
      </c>
      <c r="N37" s="9">
        <f>(O36-P36)*C22/100</f>
        <v>3.0471550723215715</v>
      </c>
      <c r="O37" s="9">
        <f t="shared" si="19"/>
        <v>1.3266022771982118</v>
      </c>
      <c r="P37" s="9">
        <f t="shared" si="5"/>
        <v>8.1952860494961352E-2</v>
      </c>
      <c r="Q37" s="13">
        <f t="shared" si="6"/>
        <v>1.9668686518790723E-2</v>
      </c>
      <c r="R37" s="9">
        <f t="shared" si="7"/>
        <v>0.27989416666666672</v>
      </c>
      <c r="S37" s="14">
        <f t="shared" si="8"/>
        <v>7.0271870089435182E-2</v>
      </c>
      <c r="T37" s="2">
        <v>0.01</v>
      </c>
      <c r="U37" s="15">
        <f t="shared" si="9"/>
        <v>7.0271870089435185E-4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2.260271870089435E-2</v>
      </c>
      <c r="AR37" s="9">
        <f t="shared" si="15"/>
        <v>116.62256944444447</v>
      </c>
      <c r="AS37" s="1">
        <f t="shared" si="16"/>
        <v>0.24</v>
      </c>
      <c r="AT37" s="1">
        <f t="shared" si="20"/>
        <v>56.43416666666667</v>
      </c>
      <c r="AU37" s="1">
        <f t="shared" si="17"/>
        <v>239205.65725771582</v>
      </c>
    </row>
    <row r="38" spans="1:48" x14ac:dyDescent="0.15">
      <c r="C38" s="7">
        <v>11</v>
      </c>
      <c r="D38" s="8">
        <v>2.2831766268</v>
      </c>
      <c r="E38" s="10">
        <f t="shared" si="18"/>
        <v>10.0545102642581</v>
      </c>
      <c r="F38" s="7" t="s">
        <v>75</v>
      </c>
      <c r="G38" s="1">
        <v>12</v>
      </c>
      <c r="H38" s="9">
        <f t="shared" si="0"/>
        <v>2.2831766268</v>
      </c>
      <c r="I38" s="9">
        <f t="shared" si="1"/>
        <v>275.43317662679999</v>
      </c>
      <c r="J38" s="9">
        <f t="shared" si="2"/>
        <v>2.3417215748330073E-2</v>
      </c>
      <c r="K38" s="9">
        <f t="shared" si="3"/>
        <v>116.62256944444447</v>
      </c>
      <c r="L38" s="9">
        <f t="shared" si="4"/>
        <v>1.1662256944444447</v>
      </c>
      <c r="M38" s="1" t="s">
        <v>73</v>
      </c>
      <c r="O38" s="9">
        <f t="shared" si="19"/>
        <v>2.4108751111476949</v>
      </c>
      <c r="P38" s="9">
        <f t="shared" si="5"/>
        <v>5.6455982620024818E-2</v>
      </c>
      <c r="Q38" s="13">
        <f t="shared" si="6"/>
        <v>1.3549435828805956E-2</v>
      </c>
      <c r="R38" s="9">
        <f t="shared" si="7"/>
        <v>0.27989416666666672</v>
      </c>
      <c r="S38" s="14">
        <f t="shared" si="8"/>
        <v>4.840913974796171E-2</v>
      </c>
      <c r="T38" s="2">
        <v>0.01</v>
      </c>
      <c r="U38" s="15">
        <f t="shared" si="9"/>
        <v>4.8409139747961712E-4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2.2384091397479617E-2</v>
      </c>
      <c r="AR38" s="9">
        <f t="shared" si="15"/>
        <v>116.62256944444447</v>
      </c>
      <c r="AS38" s="1">
        <f t="shared" si="16"/>
        <v>0.24</v>
      </c>
      <c r="AT38" s="1">
        <f t="shared" si="20"/>
        <v>56.43416666666667</v>
      </c>
      <c r="AU38" s="1">
        <f t="shared" si="17"/>
        <v>236891.91400851394</v>
      </c>
      <c r="AV38" s="1">
        <f>SUM(AU27:AU38)</f>
        <v>3573859.348443788</v>
      </c>
    </row>
    <row r="39" spans="1:48" x14ac:dyDescent="0.15">
      <c r="C39" s="7">
        <v>12</v>
      </c>
      <c r="D39" s="8">
        <v>-4.4978844624516103</v>
      </c>
      <c r="E39" s="10">
        <f t="shared" si="18"/>
        <v>2.2831766268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15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-8.55235159803226</v>
      </c>
      <c r="E42" s="7"/>
      <c r="F42" s="7"/>
      <c r="G42" s="1">
        <v>1</v>
      </c>
      <c r="H42" s="9">
        <f t="shared" ref="H42:H53" si="21">E43</f>
        <v>-8.55235159803226</v>
      </c>
      <c r="I42" s="9">
        <f t="shared" ref="I42:I53" si="22">H42+273.15</f>
        <v>264.59764840196772</v>
      </c>
      <c r="J42" s="9">
        <f t="shared" ref="J42:J53" si="23">EXP(($C$16*(I42-$C$14))/($C$17*I42*$C$14))</f>
        <v>5.5059058793748812E-3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4.2445601955963395E-4</v>
      </c>
      <c r="Q42" s="13">
        <f t="shared" ref="Q42:Q53" si="27">P42*$B$44</f>
        <v>7.6402083520734103E-5</v>
      </c>
      <c r="R42" s="9">
        <f t="shared" ref="R42:R53" si="28">L42*$B$44</f>
        <v>1.3876387499999998E-2</v>
      </c>
      <c r="S42" s="14">
        <f t="shared" ref="S42:S53" si="29">Q42/R42</f>
        <v>5.5059058793748812E-3</v>
      </c>
      <c r="T42" s="2">
        <v>0.01</v>
      </c>
      <c r="U42" s="15">
        <f t="shared" ref="U42:U53" si="30">S42*T42</f>
        <v>5.5059058793748816E-5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1.485505905879375E-2</v>
      </c>
      <c r="AR42" s="9">
        <f t="shared" ref="AR42:AR53" si="34">$B$42/12</f>
        <v>7.7091041666666671</v>
      </c>
      <c r="AS42" s="1">
        <f t="shared" ref="AS42:AS53" si="35">$B$44</f>
        <v>0.18</v>
      </c>
      <c r="AT42" s="1">
        <f>$E$5/12</f>
        <v>246.00390410958917</v>
      </c>
      <c r="AU42" s="1">
        <f t="shared" ref="AU42:AU53" si="36">AT42*10000*AS42*0.67*AR42*AQ42</f>
        <v>33975.636689929263</v>
      </c>
    </row>
    <row r="43" spans="1:48" x14ac:dyDescent="0.15">
      <c r="A43" s="1" t="s">
        <v>74</v>
      </c>
      <c r="B43" s="1">
        <v>1</v>
      </c>
      <c r="C43" s="7">
        <v>1</v>
      </c>
      <c r="D43" s="8">
        <v>-8.25762445441935</v>
      </c>
      <c r="E43" s="10">
        <f t="shared" ref="E43:E54" si="37">D42</f>
        <v>-8.55235159803226</v>
      </c>
      <c r="F43" s="7" t="s">
        <v>73</v>
      </c>
      <c r="G43" s="1">
        <v>2</v>
      </c>
      <c r="H43" s="9">
        <f t="shared" si="21"/>
        <v>-8.25762445441935</v>
      </c>
      <c r="I43" s="9">
        <f t="shared" si="22"/>
        <v>264.89237554558065</v>
      </c>
      <c r="J43" s="9">
        <f t="shared" si="23"/>
        <v>5.7360131039759709E-3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0.15375762731377371</v>
      </c>
      <c r="P43" s="9">
        <f t="shared" si="26"/>
        <v>8.8195576510805961E-4</v>
      </c>
      <c r="Q43" s="13">
        <f t="shared" si="27"/>
        <v>1.5875203771945073E-4</v>
      </c>
      <c r="R43" s="9">
        <f t="shared" si="28"/>
        <v>1.3876387499999998E-2</v>
      </c>
      <c r="S43" s="14">
        <f t="shared" si="29"/>
        <v>1.144044425967859E-2</v>
      </c>
      <c r="T43" s="2">
        <v>0.01</v>
      </c>
      <c r="U43" s="15">
        <f t="shared" si="30"/>
        <v>1.1440444259678591E-4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1.4914404442596787E-2</v>
      </c>
      <c r="AR43" s="9">
        <f t="shared" si="34"/>
        <v>7.7091041666666671</v>
      </c>
      <c r="AS43" s="1">
        <f t="shared" si="35"/>
        <v>0.18</v>
      </c>
      <c r="AT43" s="1">
        <f t="shared" ref="AT43:AT53" si="39">$E$5/12</f>
        <v>246.00390410958917</v>
      </c>
      <c r="AU43" s="1">
        <f t="shared" si="36"/>
        <v>34111.368038511333</v>
      </c>
    </row>
    <row r="44" spans="1:48" x14ac:dyDescent="0.15">
      <c r="A44" s="1" t="s">
        <v>37</v>
      </c>
      <c r="B44" s="1">
        <v>0.18</v>
      </c>
      <c r="C44" s="7">
        <v>2</v>
      </c>
      <c r="D44" s="8">
        <v>-4.8754784536071396</v>
      </c>
      <c r="E44" s="10">
        <f t="shared" si="37"/>
        <v>-8.25762445441935</v>
      </c>
      <c r="F44" s="7" t="s">
        <v>73</v>
      </c>
      <c r="G44" s="1">
        <v>3</v>
      </c>
      <c r="H44" s="9">
        <f t="shared" si="21"/>
        <v>-4.8754784536071396</v>
      </c>
      <c r="I44" s="9">
        <f t="shared" si="22"/>
        <v>268.27452154639286</v>
      </c>
      <c r="J44" s="9">
        <f t="shared" si="23"/>
        <v>9.1172461529682308E-3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0.22996671321533232</v>
      </c>
      <c r="P44" s="9">
        <f t="shared" si="26"/>
        <v>2.0966631313732369E-3</v>
      </c>
      <c r="Q44" s="13">
        <f t="shared" si="27"/>
        <v>3.7739936364718262E-4</v>
      </c>
      <c r="R44" s="9">
        <f t="shared" si="28"/>
        <v>1.3876387499999998E-2</v>
      </c>
      <c r="S44" s="14">
        <f t="shared" si="29"/>
        <v>2.7197234413292557E-2</v>
      </c>
      <c r="T44" s="2">
        <v>0.01</v>
      </c>
      <c r="U44" s="15">
        <f t="shared" si="30"/>
        <v>2.719723441329256E-4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1.5071972344132926E-2</v>
      </c>
      <c r="AR44" s="9">
        <f t="shared" si="34"/>
        <v>7.7091041666666671</v>
      </c>
      <c r="AS44" s="1">
        <f t="shared" si="35"/>
        <v>0.18</v>
      </c>
      <c r="AT44" s="1">
        <f t="shared" si="39"/>
        <v>246.00390410958917</v>
      </c>
      <c r="AU44" s="1">
        <f t="shared" si="36"/>
        <v>34471.748280380336</v>
      </c>
    </row>
    <row r="45" spans="1:48" x14ac:dyDescent="0.15">
      <c r="C45" s="7">
        <v>3</v>
      </c>
      <c r="D45" s="8">
        <v>3.6204752746128999</v>
      </c>
      <c r="E45" s="10">
        <f t="shared" si="37"/>
        <v>-4.8754784536071396</v>
      </c>
      <c r="F45" s="7" t="s">
        <v>73</v>
      </c>
      <c r="G45" s="1">
        <v>4</v>
      </c>
      <c r="H45" s="9">
        <f t="shared" si="21"/>
        <v>3.6204752746128999</v>
      </c>
      <c r="I45" s="9">
        <f t="shared" si="22"/>
        <v>276.77047527461286</v>
      </c>
      <c r="J45" s="9">
        <f t="shared" si="23"/>
        <v>2.7778975253584439E-2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0.30496109175062575</v>
      </c>
      <c r="P45" s="9">
        <f t="shared" si="26"/>
        <v>8.4715066210467264E-3</v>
      </c>
      <c r="Q45" s="13">
        <f t="shared" si="27"/>
        <v>1.5248711917884106E-3</v>
      </c>
      <c r="R45" s="9">
        <f t="shared" si="28"/>
        <v>1.3876387499999998E-2</v>
      </c>
      <c r="S45" s="14">
        <f t="shared" si="29"/>
        <v>0.10988963747145362</v>
      </c>
      <c r="T45" s="2">
        <v>0.01</v>
      </c>
      <c r="U45" s="15">
        <f t="shared" si="30"/>
        <v>1.0988963747145363E-3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1.5898896374714536E-2</v>
      </c>
      <c r="AR45" s="9">
        <f t="shared" si="34"/>
        <v>7.7091041666666671</v>
      </c>
      <c r="AS45" s="1">
        <f t="shared" si="35"/>
        <v>0.18</v>
      </c>
      <c r="AT45" s="1">
        <f t="shared" si="39"/>
        <v>246.00390410958917</v>
      </c>
      <c r="AU45" s="1">
        <f t="shared" si="36"/>
        <v>36363.041362556352</v>
      </c>
    </row>
    <row r="46" spans="1:48" x14ac:dyDescent="0.15">
      <c r="C46" s="7">
        <v>4</v>
      </c>
      <c r="D46" s="8">
        <v>8.7199384848666597</v>
      </c>
      <c r="E46" s="10">
        <f t="shared" si="37"/>
        <v>3.6204752746128999</v>
      </c>
      <c r="F46" s="7" t="s">
        <v>73</v>
      </c>
      <c r="G46" s="1">
        <v>5</v>
      </c>
      <c r="H46" s="9">
        <f t="shared" si="21"/>
        <v>8.7199384848666597</v>
      </c>
      <c r="I46" s="9">
        <f t="shared" si="22"/>
        <v>281.86993848486662</v>
      </c>
      <c r="J46" s="9">
        <f t="shared" si="23"/>
        <v>5.2496175402523652E-2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0.28166510587310006</v>
      </c>
      <c r="O46" s="9">
        <f t="shared" si="38"/>
        <v>9.1915520923145588E-2</v>
      </c>
      <c r="P46" s="9">
        <f t="shared" si="26"/>
        <v>4.8252133085957835E-3</v>
      </c>
      <c r="Q46" s="13">
        <f t="shared" si="27"/>
        <v>8.6853839554724098E-4</v>
      </c>
      <c r="R46" s="9">
        <f t="shared" si="28"/>
        <v>1.3876387499999998E-2</v>
      </c>
      <c r="S46" s="14">
        <f t="shared" si="29"/>
        <v>6.2591102730969503E-2</v>
      </c>
      <c r="T46" s="2">
        <v>0.01</v>
      </c>
      <c r="U46" s="15">
        <f t="shared" si="30"/>
        <v>6.2591102730969502E-4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2.7725911027309695E-2</v>
      </c>
      <c r="AR46" s="9">
        <f t="shared" si="34"/>
        <v>7.7091041666666671</v>
      </c>
      <c r="AS46" s="1">
        <f t="shared" si="35"/>
        <v>0.18</v>
      </c>
      <c r="AT46" s="1">
        <f t="shared" si="39"/>
        <v>246.00390410958917</v>
      </c>
      <c r="AU46" s="1">
        <f t="shared" si="36"/>
        <v>63413.109044729012</v>
      </c>
    </row>
    <row r="47" spans="1:48" x14ac:dyDescent="0.15">
      <c r="C47" s="7">
        <v>5</v>
      </c>
      <c r="D47" s="8">
        <v>18.789208221290298</v>
      </c>
      <c r="E47" s="10">
        <f t="shared" si="37"/>
        <v>8.7199384848666597</v>
      </c>
      <c r="F47" s="7" t="s">
        <v>75</v>
      </c>
      <c r="G47" s="1">
        <v>6</v>
      </c>
      <c r="H47" s="9">
        <f t="shared" si="21"/>
        <v>18.789208221290298</v>
      </c>
      <c r="I47" s="9">
        <f t="shared" si="22"/>
        <v>291.9392082212903</v>
      </c>
      <c r="J47" s="9">
        <f t="shared" si="23"/>
        <v>0.17280803432544137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0.16418134928121647</v>
      </c>
      <c r="P47" s="9">
        <f t="shared" si="26"/>
        <v>2.8371856242185734E-2</v>
      </c>
      <c r="Q47" s="13">
        <f t="shared" si="27"/>
        <v>5.106934123593432E-3</v>
      </c>
      <c r="R47" s="9">
        <f t="shared" si="28"/>
        <v>1.3876387499999998E-2</v>
      </c>
      <c r="S47" s="14">
        <f t="shared" si="29"/>
        <v>0.36803052117083301</v>
      </c>
      <c r="T47" s="2">
        <v>0.01</v>
      </c>
      <c r="U47" s="15">
        <f t="shared" si="30"/>
        <v>3.6803052117083302E-3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3.0780305211708329E-2</v>
      </c>
      <c r="AR47" s="9">
        <f t="shared" si="34"/>
        <v>7.7091041666666671</v>
      </c>
      <c r="AS47" s="1">
        <f t="shared" si="35"/>
        <v>0.18</v>
      </c>
      <c r="AT47" s="1">
        <f t="shared" si="39"/>
        <v>246.00390410958917</v>
      </c>
      <c r="AU47" s="1">
        <f t="shared" si="36"/>
        <v>70398.943749676153</v>
      </c>
    </row>
    <row r="48" spans="1:48" x14ac:dyDescent="0.15">
      <c r="C48" s="7">
        <v>6</v>
      </c>
      <c r="D48" s="8">
        <v>21.528629699666698</v>
      </c>
      <c r="E48" s="10">
        <f t="shared" si="37"/>
        <v>18.789208221290298</v>
      </c>
      <c r="F48" s="7" t="s">
        <v>73</v>
      </c>
      <c r="G48" s="1">
        <v>7</v>
      </c>
      <c r="H48" s="9">
        <f t="shared" si="21"/>
        <v>21.528629699666698</v>
      </c>
      <c r="I48" s="9">
        <f t="shared" si="22"/>
        <v>294.67862969966666</v>
      </c>
      <c r="J48" s="9">
        <f t="shared" si="23"/>
        <v>0.2356229005576706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0.21290053470569739</v>
      </c>
      <c r="P48" s="9">
        <f t="shared" si="26"/>
        <v>5.0164241517635433E-2</v>
      </c>
      <c r="Q48" s="13">
        <f t="shared" si="27"/>
        <v>9.0295634731743773E-3</v>
      </c>
      <c r="R48" s="9">
        <f t="shared" si="28"/>
        <v>1.3876387499999998E-2</v>
      </c>
      <c r="S48" s="14">
        <f t="shared" si="29"/>
        <v>0.65071427799017423</v>
      </c>
      <c r="T48" s="2">
        <v>0.01</v>
      </c>
      <c r="U48" s="15">
        <f t="shared" si="30"/>
        <v>6.5071427799017426E-3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3.360714277990174E-2</v>
      </c>
      <c r="AR48" s="9">
        <f t="shared" si="34"/>
        <v>7.7091041666666671</v>
      </c>
      <c r="AS48" s="1">
        <f t="shared" si="35"/>
        <v>0.18</v>
      </c>
      <c r="AT48" s="1">
        <f t="shared" si="39"/>
        <v>246.00390410958917</v>
      </c>
      <c r="AU48" s="1">
        <f t="shared" si="36"/>
        <v>76864.324049967021</v>
      </c>
    </row>
    <row r="49" spans="1:48" x14ac:dyDescent="0.15">
      <c r="C49" s="7">
        <v>7</v>
      </c>
      <c r="D49" s="8">
        <v>23.877106572580601</v>
      </c>
      <c r="E49" s="10">
        <f t="shared" si="37"/>
        <v>21.528629699666698</v>
      </c>
      <c r="F49" s="7" t="s">
        <v>73</v>
      </c>
      <c r="G49" s="1">
        <v>8</v>
      </c>
      <c r="H49" s="9">
        <f t="shared" si="21"/>
        <v>23.877106572580601</v>
      </c>
      <c r="I49" s="9">
        <f t="shared" si="22"/>
        <v>297.02710657258058</v>
      </c>
      <c r="J49" s="9">
        <f t="shared" si="23"/>
        <v>0.30596883971393957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0.23982733485472862</v>
      </c>
      <c r="P49" s="9">
        <f t="shared" si="26"/>
        <v>7.3379691377187778E-2</v>
      </c>
      <c r="Q49" s="13">
        <f t="shared" si="27"/>
        <v>1.3208344447893799E-2</v>
      </c>
      <c r="R49" s="9">
        <f t="shared" si="28"/>
        <v>1.3876387499999998E-2</v>
      </c>
      <c r="S49" s="14">
        <f t="shared" si="29"/>
        <v>0.95185756724463055</v>
      </c>
      <c r="T49" s="2">
        <v>0.01</v>
      </c>
      <c r="U49" s="15">
        <f t="shared" si="30"/>
        <v>9.5185756724463066E-3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3.6618575672446307E-2</v>
      </c>
      <c r="AR49" s="9">
        <f t="shared" si="34"/>
        <v>7.7091041666666671</v>
      </c>
      <c r="AS49" s="1">
        <f t="shared" si="35"/>
        <v>0.18</v>
      </c>
      <c r="AT49" s="1">
        <f t="shared" si="39"/>
        <v>246.00390410958917</v>
      </c>
      <c r="AU49" s="1">
        <f t="shared" si="36"/>
        <v>83751.900159106037</v>
      </c>
    </row>
    <row r="50" spans="1:48" x14ac:dyDescent="0.15">
      <c r="C50" s="7">
        <v>8</v>
      </c>
      <c r="D50" s="8">
        <v>23.578925700967702</v>
      </c>
      <c r="E50" s="10">
        <f t="shared" si="37"/>
        <v>23.877106572580601</v>
      </c>
      <c r="F50" s="7" t="s">
        <v>73</v>
      </c>
      <c r="G50" s="1">
        <v>9</v>
      </c>
      <c r="H50" s="9">
        <f t="shared" si="21"/>
        <v>23.578925700967702</v>
      </c>
      <c r="I50" s="9">
        <f t="shared" si="22"/>
        <v>296.72892570096769</v>
      </c>
      <c r="J50" s="9">
        <f t="shared" si="23"/>
        <v>0.29605405433640058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0.24353868514420754</v>
      </c>
      <c r="P50" s="9">
        <f t="shared" si="26"/>
        <v>7.2100615124698772E-2</v>
      </c>
      <c r="Q50" s="13">
        <f t="shared" si="27"/>
        <v>1.2978110722445778E-2</v>
      </c>
      <c r="R50" s="9">
        <f t="shared" si="28"/>
        <v>1.3876387499999998E-2</v>
      </c>
      <c r="S50" s="14">
        <f t="shared" si="29"/>
        <v>0.93526580476696686</v>
      </c>
      <c r="T50" s="2">
        <v>0.01</v>
      </c>
      <c r="U50" s="15">
        <f t="shared" si="30"/>
        <v>9.3526580476696684E-3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3.6452658047669666E-2</v>
      </c>
      <c r="AR50" s="9">
        <f t="shared" si="34"/>
        <v>7.7091041666666671</v>
      </c>
      <c r="AS50" s="1">
        <f t="shared" si="35"/>
        <v>0.18</v>
      </c>
      <c r="AT50" s="1">
        <f t="shared" si="39"/>
        <v>246.00390410958917</v>
      </c>
      <c r="AU50" s="1">
        <f t="shared" si="36"/>
        <v>83372.422910476031</v>
      </c>
    </row>
    <row r="51" spans="1:48" x14ac:dyDescent="0.15">
      <c r="C51" s="7">
        <v>9</v>
      </c>
      <c r="D51" s="8">
        <v>17.372571033333301</v>
      </c>
      <c r="E51" s="10">
        <f t="shared" si="37"/>
        <v>23.578925700967702</v>
      </c>
      <c r="F51" s="7" t="s">
        <v>73</v>
      </c>
      <c r="G51" s="1">
        <v>10</v>
      </c>
      <c r="H51" s="9">
        <f t="shared" si="21"/>
        <v>17.372571033333301</v>
      </c>
      <c r="I51" s="9">
        <f t="shared" si="22"/>
        <v>290.52257103333329</v>
      </c>
      <c r="J51" s="9">
        <f t="shared" si="23"/>
        <v>0.14687043630704252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0.24852911168617542</v>
      </c>
      <c r="P51" s="9">
        <f t="shared" si="26"/>
        <v>3.6501579068350283E-2</v>
      </c>
      <c r="Q51" s="13">
        <f t="shared" si="27"/>
        <v>6.5702842323030509E-3</v>
      </c>
      <c r="R51" s="9">
        <f t="shared" si="28"/>
        <v>1.3876387499999998E-2</v>
      </c>
      <c r="S51" s="14">
        <f t="shared" si="29"/>
        <v>0.47348665005953833</v>
      </c>
      <c r="T51" s="2">
        <v>0.01</v>
      </c>
      <c r="U51" s="15">
        <f t="shared" si="30"/>
        <v>4.7348665005953836E-3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1.9534866500595383E-2</v>
      </c>
      <c r="AR51" s="9">
        <f t="shared" si="34"/>
        <v>7.7091041666666671</v>
      </c>
      <c r="AS51" s="1">
        <f t="shared" si="35"/>
        <v>0.18</v>
      </c>
      <c r="AT51" s="1">
        <f t="shared" si="39"/>
        <v>246.00390410958917</v>
      </c>
      <c r="AU51" s="1">
        <f t="shared" si="36"/>
        <v>44679.023111496979</v>
      </c>
    </row>
    <row r="52" spans="1:48" x14ac:dyDescent="0.15">
      <c r="C52" s="7">
        <v>10</v>
      </c>
      <c r="D52" s="8">
        <v>10.0545102642581</v>
      </c>
      <c r="E52" s="10">
        <f t="shared" si="37"/>
        <v>17.372571033333301</v>
      </c>
      <c r="F52" s="7" t="s">
        <v>73</v>
      </c>
      <c r="G52" s="1">
        <v>11</v>
      </c>
      <c r="H52" s="9">
        <f t="shared" si="21"/>
        <v>10.0545102642581</v>
      </c>
      <c r="I52" s="9">
        <f t="shared" si="22"/>
        <v>283.20451026425809</v>
      </c>
      <c r="J52" s="9">
        <f t="shared" si="23"/>
        <v>6.1776511244987495E-2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0.20142615598693389</v>
      </c>
      <c r="O52" s="9">
        <f t="shared" si="38"/>
        <v>8.7692418297557945E-2</v>
      </c>
      <c r="P52" s="9">
        <f t="shared" si="26"/>
        <v>5.4173316650592352E-3</v>
      </c>
      <c r="Q52" s="13">
        <f t="shared" si="27"/>
        <v>9.7511969971066233E-4</v>
      </c>
      <c r="R52" s="9">
        <f t="shared" si="28"/>
        <v>1.3876387499999998E-2</v>
      </c>
      <c r="S52" s="14">
        <f t="shared" si="29"/>
        <v>7.0271870089435196E-2</v>
      </c>
      <c r="T52" s="2">
        <v>0.01</v>
      </c>
      <c r="U52" s="15">
        <f t="shared" si="30"/>
        <v>7.0271870089435196E-4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1.5502718700894353E-2</v>
      </c>
      <c r="AR52" s="9">
        <f t="shared" si="34"/>
        <v>7.7091041666666671</v>
      </c>
      <c r="AS52" s="1">
        <f t="shared" si="35"/>
        <v>0.18</v>
      </c>
      <c r="AT52" s="1">
        <f t="shared" si="39"/>
        <v>246.00390410958917</v>
      </c>
      <c r="AU52" s="1">
        <f t="shared" si="36"/>
        <v>35456.926573170327</v>
      </c>
    </row>
    <row r="53" spans="1:48" x14ac:dyDescent="0.15">
      <c r="C53" s="7">
        <v>11</v>
      </c>
      <c r="D53" s="8">
        <v>2.2831766268</v>
      </c>
      <c r="E53" s="10">
        <f t="shared" si="37"/>
        <v>10.0545102642581</v>
      </c>
      <c r="F53" s="7" t="s">
        <v>75</v>
      </c>
      <c r="G53" s="1">
        <v>12</v>
      </c>
      <c r="H53" s="9">
        <f t="shared" si="21"/>
        <v>2.2831766268</v>
      </c>
      <c r="I53" s="9">
        <f t="shared" si="22"/>
        <v>275.43317662679999</v>
      </c>
      <c r="J53" s="9">
        <f t="shared" si="23"/>
        <v>2.3417215748330073E-2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0.15936612829916538</v>
      </c>
      <c r="P53" s="9">
        <f t="shared" si="26"/>
        <v>3.7319110093576064E-3</v>
      </c>
      <c r="Q53" s="13">
        <f t="shared" si="27"/>
        <v>6.7174398168436914E-4</v>
      </c>
      <c r="R53" s="9">
        <f t="shared" si="28"/>
        <v>1.3876387499999998E-2</v>
      </c>
      <c r="S53" s="14">
        <f t="shared" si="29"/>
        <v>4.8409139747961724E-2</v>
      </c>
      <c r="T53" s="2">
        <v>0.01</v>
      </c>
      <c r="U53" s="15">
        <f t="shared" si="30"/>
        <v>4.8409139747961728E-4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1.5284091397479618E-2</v>
      </c>
      <c r="AR53" s="9">
        <f t="shared" si="34"/>
        <v>7.7091041666666671</v>
      </c>
      <c r="AS53" s="1">
        <f t="shared" si="35"/>
        <v>0.18</v>
      </c>
      <c r="AT53" s="1">
        <f t="shared" si="39"/>
        <v>246.00390410958917</v>
      </c>
      <c r="AU53" s="1">
        <f t="shared" si="36"/>
        <v>34956.894779158654</v>
      </c>
      <c r="AV53" s="1">
        <f>SUM(AU42:AU53)</f>
        <v>631815.3387491575</v>
      </c>
    </row>
    <row r="54" spans="1:48" x14ac:dyDescent="0.15">
      <c r="C54" s="7">
        <v>12</v>
      </c>
      <c r="D54" s="8">
        <v>-4.4978844624516103</v>
      </c>
      <c r="E54" s="10">
        <f t="shared" si="37"/>
        <v>2.2831766268</v>
      </c>
      <c r="F54" s="7" t="s">
        <v>73</v>
      </c>
    </row>
    <row r="56" spans="1:4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</row>
    <row r="57" spans="1:4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pans="1:48" x14ac:dyDescent="0.15">
      <c r="A58" s="1" t="s">
        <v>71</v>
      </c>
      <c r="B58" s="1">
        <f>F7</f>
        <v>122.786</v>
      </c>
      <c r="C58" s="7" t="s">
        <v>72</v>
      </c>
      <c r="D58" s="8">
        <v>-8.55235159803226</v>
      </c>
      <c r="E58" s="7"/>
      <c r="F58" s="7"/>
      <c r="G58" s="1">
        <v>1</v>
      </c>
      <c r="H58" s="9">
        <f t="shared" ref="H58:H69" si="40">E59</f>
        <v>-8.55235159803226</v>
      </c>
      <c r="I58" s="9">
        <f t="shared" ref="I58:I69" si="41">H58+273.15</f>
        <v>264.59764840196772</v>
      </c>
      <c r="J58" s="9">
        <f t="shared" ref="J58:J69" si="42">EXP(($C$16*(I58-$C$14))/($C$17*I58*$C$14))</f>
        <v>5.5059058793748812E-3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1.5211083584360791E-2</v>
      </c>
      <c r="Q58" s="13">
        <f t="shared" ref="Q58:Q69" si="46">P58*$B$60</f>
        <v>6.8449876129623556E-3</v>
      </c>
      <c r="R58" s="9">
        <f t="shared" ref="R58:R69" si="47">L58*$B$60</f>
        <v>1.2432082499999997</v>
      </c>
      <c r="S58" s="14">
        <f t="shared" ref="S58:S69" si="48">Q58/R58</f>
        <v>5.5059058793748812E-3</v>
      </c>
      <c r="T58" s="2">
        <v>0.27</v>
      </c>
      <c r="U58" s="15">
        <f t="shared" ref="U58:U69" si="49">S58*T58</f>
        <v>1.486594587431218E-3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0.22684820826811053</v>
      </c>
      <c r="AC58" s="9">
        <f t="shared" ref="AC58:AC69" si="51">$B$58/12</f>
        <v>10.232166666666666</v>
      </c>
      <c r="AD58" s="1">
        <f t="shared" ref="AD58:AD69" si="52">$B$60</f>
        <v>0.45</v>
      </c>
      <c r="AE58" s="16">
        <f t="shared" ref="AE58:AE69" si="53">$E$7/12</f>
        <v>419.59301954707831</v>
      </c>
      <c r="AF58" s="1">
        <f t="shared" ref="AF58:AF69" si="54">AE58*10000*AC58*AB58</f>
        <v>9739377.8137522358</v>
      </c>
    </row>
    <row r="59" spans="1:48" x14ac:dyDescent="0.15">
      <c r="A59" s="1" t="s">
        <v>74</v>
      </c>
      <c r="B59" s="1">
        <v>27</v>
      </c>
      <c r="C59" s="7">
        <v>1</v>
      </c>
      <c r="D59" s="8">
        <v>-8.25762445441935</v>
      </c>
      <c r="E59" s="10">
        <f t="shared" ref="E59:E70" si="55">D58</f>
        <v>-8.55235159803226</v>
      </c>
      <c r="F59" s="7" t="s">
        <v>73</v>
      </c>
      <c r="G59" s="1">
        <v>2</v>
      </c>
      <c r="H59" s="9">
        <f t="shared" si="40"/>
        <v>-8.25762445441935</v>
      </c>
      <c r="I59" s="9">
        <f t="shared" si="41"/>
        <v>264.89237554558065</v>
      </c>
      <c r="J59" s="9">
        <f t="shared" si="42"/>
        <v>5.7360131039759709E-3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5.5101589164156382</v>
      </c>
      <c r="P59" s="9">
        <f t="shared" si="45"/>
        <v>3.1606343749550139E-2</v>
      </c>
      <c r="Q59" s="13">
        <f t="shared" si="46"/>
        <v>1.4222854687297563E-2</v>
      </c>
      <c r="R59" s="9">
        <f t="shared" si="47"/>
        <v>1.2432082499999997</v>
      </c>
      <c r="S59" s="14">
        <f t="shared" si="48"/>
        <v>1.144044425967859E-2</v>
      </c>
      <c r="T59" s="2">
        <v>0.27</v>
      </c>
      <c r="U59" s="15">
        <f t="shared" si="49"/>
        <v>3.0889199501132197E-3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0.22733130936495916</v>
      </c>
      <c r="AC59" s="9">
        <f t="shared" si="51"/>
        <v>10.232166666666666</v>
      </c>
      <c r="AD59" s="1">
        <f t="shared" si="52"/>
        <v>0.45</v>
      </c>
      <c r="AE59" s="16">
        <f t="shared" si="53"/>
        <v>419.59301954707831</v>
      </c>
      <c r="AF59" s="1">
        <f t="shared" si="54"/>
        <v>9760119.0139599368</v>
      </c>
    </row>
    <row r="60" spans="1:48" x14ac:dyDescent="0.15">
      <c r="A60" s="1" t="s">
        <v>37</v>
      </c>
      <c r="B60" s="1">
        <v>0.45</v>
      </c>
      <c r="C60" s="7">
        <v>2</v>
      </c>
      <c r="D60" s="8">
        <v>-4.8754784536071396</v>
      </c>
      <c r="E60" s="10">
        <f t="shared" si="55"/>
        <v>-8.25762445441935</v>
      </c>
      <c r="F60" s="7" t="s">
        <v>73</v>
      </c>
      <c r="G60" s="1">
        <v>3</v>
      </c>
      <c r="H60" s="9">
        <f t="shared" si="40"/>
        <v>-4.8754784536071396</v>
      </c>
      <c r="I60" s="9">
        <f t="shared" si="41"/>
        <v>268.27452154639286</v>
      </c>
      <c r="J60" s="9">
        <f t="shared" si="42"/>
        <v>9.1172461529682308E-3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8.2412375726660887</v>
      </c>
      <c r="P60" s="9">
        <f t="shared" si="45"/>
        <v>7.5137391555087141E-2</v>
      </c>
      <c r="Q60" s="13">
        <f t="shared" si="46"/>
        <v>3.3811826199789216E-2</v>
      </c>
      <c r="R60" s="9">
        <f t="shared" si="47"/>
        <v>1.2432082499999997</v>
      </c>
      <c r="S60" s="14">
        <f t="shared" si="48"/>
        <v>2.7197234413292564E-2</v>
      </c>
      <c r="T60" s="2">
        <v>0.27</v>
      </c>
      <c r="U60" s="15">
        <f t="shared" si="49"/>
        <v>7.3432532915889926E-3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0.2286139908674141</v>
      </c>
      <c r="AC60" s="9">
        <f t="shared" si="51"/>
        <v>10.232166666666666</v>
      </c>
      <c r="AD60" s="1">
        <f t="shared" si="52"/>
        <v>0.45</v>
      </c>
      <c r="AE60" s="16">
        <f t="shared" si="53"/>
        <v>419.59301954707831</v>
      </c>
      <c r="AF60" s="1">
        <f t="shared" si="54"/>
        <v>9815188.9651951492</v>
      </c>
    </row>
    <row r="61" spans="1:48" x14ac:dyDescent="0.15">
      <c r="C61" s="7">
        <v>3</v>
      </c>
      <c r="D61" s="8">
        <v>3.6204752746128999</v>
      </c>
      <c r="E61" s="10">
        <f t="shared" si="55"/>
        <v>-4.8754784536071396</v>
      </c>
      <c r="F61" s="7" t="s">
        <v>73</v>
      </c>
      <c r="G61" s="1">
        <v>4</v>
      </c>
      <c r="H61" s="9">
        <f t="shared" si="40"/>
        <v>3.6204752746128999</v>
      </c>
      <c r="I61" s="9">
        <f t="shared" si="41"/>
        <v>276.77047527461286</v>
      </c>
      <c r="J61" s="9">
        <f t="shared" si="42"/>
        <v>2.7778975253584439E-2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10.928785181111001</v>
      </c>
      <c r="P61" s="9">
        <f t="shared" si="45"/>
        <v>0.30359045309782284</v>
      </c>
      <c r="Q61" s="13">
        <f t="shared" si="46"/>
        <v>0.13661570389402028</v>
      </c>
      <c r="R61" s="9">
        <f t="shared" si="47"/>
        <v>1.2432082499999997</v>
      </c>
      <c r="S61" s="14">
        <f t="shared" si="48"/>
        <v>0.10988963747145365</v>
      </c>
      <c r="T61" s="2">
        <v>0.27</v>
      </c>
      <c r="U61" s="15">
        <f t="shared" si="49"/>
        <v>2.9670202117292488E-2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0.2353455659383637</v>
      </c>
      <c r="AC61" s="9">
        <f t="shared" si="51"/>
        <v>10.232166666666666</v>
      </c>
      <c r="AD61" s="1">
        <f t="shared" si="52"/>
        <v>0.45</v>
      </c>
      <c r="AE61" s="16">
        <f t="shared" si="53"/>
        <v>419.59301954707831</v>
      </c>
      <c r="AF61" s="1">
        <f t="shared" si="54"/>
        <v>10104198.754596384</v>
      </c>
    </row>
    <row r="62" spans="1:48" x14ac:dyDescent="0.15">
      <c r="C62" s="7">
        <v>4</v>
      </c>
      <c r="D62" s="8">
        <v>8.7199384848666597</v>
      </c>
      <c r="E62" s="10">
        <f t="shared" si="55"/>
        <v>3.6204752746128999</v>
      </c>
      <c r="F62" s="7" t="s">
        <v>73</v>
      </c>
      <c r="G62" s="1">
        <v>5</v>
      </c>
      <c r="H62" s="9">
        <f t="shared" si="40"/>
        <v>8.7199384848666597</v>
      </c>
      <c r="I62" s="9">
        <f t="shared" si="41"/>
        <v>281.86993848486662</v>
      </c>
      <c r="J62" s="9">
        <f t="shared" si="42"/>
        <v>5.2496175402523652E-2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10.093934991612521</v>
      </c>
      <c r="O62" s="9">
        <f t="shared" si="56"/>
        <v>3.2939447364006575</v>
      </c>
      <c r="P62" s="9">
        <f t="shared" si="45"/>
        <v>0.17291950064830847</v>
      </c>
      <c r="Q62" s="13">
        <f t="shared" si="46"/>
        <v>7.7813775291738815E-2</v>
      </c>
      <c r="R62" s="9">
        <f t="shared" si="47"/>
        <v>1.2432082499999997</v>
      </c>
      <c r="S62" s="14">
        <f t="shared" si="48"/>
        <v>6.2591102730969517E-2</v>
      </c>
      <c r="T62" s="2">
        <v>0.27</v>
      </c>
      <c r="U62" s="15">
        <f t="shared" si="49"/>
        <v>1.6899597737361771E-2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0.28029522871781459</v>
      </c>
      <c r="AC62" s="9">
        <f t="shared" si="51"/>
        <v>10.232166666666666</v>
      </c>
      <c r="AD62" s="1">
        <f t="shared" si="52"/>
        <v>0.45</v>
      </c>
      <c r="AE62" s="16">
        <f t="shared" si="53"/>
        <v>419.59301954707831</v>
      </c>
      <c r="AF62" s="1">
        <f t="shared" si="54"/>
        <v>12034043.172377357</v>
      </c>
    </row>
    <row r="63" spans="1:48" x14ac:dyDescent="0.15">
      <c r="C63" s="7">
        <v>5</v>
      </c>
      <c r="D63" s="8">
        <v>18.789208221290298</v>
      </c>
      <c r="E63" s="10">
        <f t="shared" si="55"/>
        <v>8.7199384848666597</v>
      </c>
      <c r="F63" s="7" t="s">
        <v>75</v>
      </c>
      <c r="G63" s="1">
        <v>6</v>
      </c>
      <c r="H63" s="9">
        <f t="shared" si="40"/>
        <v>18.789208221290298</v>
      </c>
      <c r="I63" s="9">
        <f t="shared" si="41"/>
        <v>291.9392082212903</v>
      </c>
      <c r="J63" s="9">
        <f t="shared" si="42"/>
        <v>0.17280803432544137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5.8837102357523481</v>
      </c>
      <c r="P63" s="9">
        <f t="shared" si="45"/>
        <v>1.0167524003808426</v>
      </c>
      <c r="Q63" s="13">
        <f t="shared" si="46"/>
        <v>0.45753858017137916</v>
      </c>
      <c r="R63" s="9">
        <f t="shared" si="47"/>
        <v>1.2432082499999997</v>
      </c>
      <c r="S63" s="14">
        <f t="shared" si="48"/>
        <v>0.36803052117083301</v>
      </c>
      <c r="T63" s="2">
        <v>0.27</v>
      </c>
      <c r="U63" s="15">
        <f t="shared" si="49"/>
        <v>9.936824071612492E-2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0.30515952457591167</v>
      </c>
      <c r="AC63" s="9">
        <f t="shared" si="51"/>
        <v>10.232166666666666</v>
      </c>
      <c r="AD63" s="1">
        <f t="shared" si="52"/>
        <v>0.45</v>
      </c>
      <c r="AE63" s="16">
        <f t="shared" si="53"/>
        <v>419.59301954707831</v>
      </c>
      <c r="AF63" s="1">
        <f t="shared" si="54"/>
        <v>13101553.351469059</v>
      </c>
    </row>
    <row r="64" spans="1:48" x14ac:dyDescent="0.15">
      <c r="C64" s="7">
        <v>6</v>
      </c>
      <c r="D64" s="8">
        <v>21.528629699666698</v>
      </c>
      <c r="E64" s="10">
        <f t="shared" si="55"/>
        <v>18.789208221290298</v>
      </c>
      <c r="F64" s="7" t="s">
        <v>73</v>
      </c>
      <c r="G64" s="1">
        <v>7</v>
      </c>
      <c r="H64" s="9">
        <f t="shared" si="40"/>
        <v>21.528629699666698</v>
      </c>
      <c r="I64" s="9">
        <f t="shared" si="41"/>
        <v>294.67862969966666</v>
      </c>
      <c r="J64" s="9">
        <f t="shared" si="42"/>
        <v>0.2356229005576706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7.6296428353715049</v>
      </c>
      <c r="P64" s="9">
        <f t="shared" si="45"/>
        <v>1.7977185750892841</v>
      </c>
      <c r="Q64" s="13">
        <f t="shared" si="46"/>
        <v>0.80897335879017784</v>
      </c>
      <c r="R64" s="9">
        <f t="shared" si="47"/>
        <v>1.2432082499999997</v>
      </c>
      <c r="S64" s="14">
        <f t="shared" si="48"/>
        <v>0.65071427799017423</v>
      </c>
      <c r="T64" s="2">
        <v>0.27</v>
      </c>
      <c r="U64" s="15">
        <f t="shared" si="49"/>
        <v>0.17569285505734705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0.32817139579979016</v>
      </c>
      <c r="AC64" s="9">
        <f t="shared" si="51"/>
        <v>10.232166666666666</v>
      </c>
      <c r="AD64" s="1">
        <f t="shared" si="52"/>
        <v>0.45</v>
      </c>
      <c r="AE64" s="16">
        <f t="shared" si="53"/>
        <v>419.59301954707831</v>
      </c>
      <c r="AF64" s="1">
        <f t="shared" si="54"/>
        <v>14089532.537030349</v>
      </c>
    </row>
    <row r="65" spans="1:50" x14ac:dyDescent="0.15">
      <c r="C65" s="7">
        <v>7</v>
      </c>
      <c r="D65" s="8">
        <v>23.877106572580601</v>
      </c>
      <c r="E65" s="10">
        <f t="shared" si="55"/>
        <v>21.528629699666698</v>
      </c>
      <c r="F65" s="7" t="s">
        <v>73</v>
      </c>
      <c r="G65" s="1">
        <v>8</v>
      </c>
      <c r="H65" s="9">
        <f t="shared" si="40"/>
        <v>23.877106572580601</v>
      </c>
      <c r="I65" s="9">
        <f t="shared" si="41"/>
        <v>297.02710657258058</v>
      </c>
      <c r="J65" s="9">
        <f t="shared" si="42"/>
        <v>0.30596883971393957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8.5946092602822191</v>
      </c>
      <c r="P65" s="9">
        <f t="shared" si="45"/>
        <v>2.6296826231632311</v>
      </c>
      <c r="Q65" s="13">
        <f t="shared" si="46"/>
        <v>1.1833571804234539</v>
      </c>
      <c r="R65" s="9">
        <f t="shared" si="47"/>
        <v>1.2432082499999997</v>
      </c>
      <c r="S65" s="14">
        <f t="shared" si="48"/>
        <v>0.95185756724463033</v>
      </c>
      <c r="T65" s="2">
        <v>0.27</v>
      </c>
      <c r="U65" s="15">
        <f t="shared" si="49"/>
        <v>0.25700154315605023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0.35268596526154916</v>
      </c>
      <c r="AC65" s="9">
        <f t="shared" si="51"/>
        <v>10.232166666666666</v>
      </c>
      <c r="AD65" s="1">
        <f t="shared" si="52"/>
        <v>0.45</v>
      </c>
      <c r="AE65" s="16">
        <f t="shared" si="53"/>
        <v>419.59301954707831</v>
      </c>
      <c r="AF65" s="1">
        <f t="shared" si="54"/>
        <v>15142027.752894511</v>
      </c>
    </row>
    <row r="66" spans="1:50" x14ac:dyDescent="0.15">
      <c r="C66" s="7">
        <v>8</v>
      </c>
      <c r="D66" s="8">
        <v>23.578925700967702</v>
      </c>
      <c r="E66" s="10">
        <f t="shared" si="55"/>
        <v>23.877106572580601</v>
      </c>
      <c r="F66" s="7" t="s">
        <v>73</v>
      </c>
      <c r="G66" s="1">
        <v>9</v>
      </c>
      <c r="H66" s="9">
        <f t="shared" si="40"/>
        <v>23.578925700967702</v>
      </c>
      <c r="I66" s="9">
        <f t="shared" si="41"/>
        <v>296.72892570096769</v>
      </c>
      <c r="J66" s="9">
        <f t="shared" si="42"/>
        <v>0.29605405433640058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8.7276116371189865</v>
      </c>
      <c r="P66" s="9">
        <f t="shared" si="45"/>
        <v>2.5838448098426263</v>
      </c>
      <c r="Q66" s="13">
        <f t="shared" si="46"/>
        <v>1.1627301644291819</v>
      </c>
      <c r="R66" s="9">
        <f t="shared" si="47"/>
        <v>1.2432082499999997</v>
      </c>
      <c r="S66" s="14">
        <f t="shared" si="48"/>
        <v>0.93526580476696652</v>
      </c>
      <c r="T66" s="2">
        <v>0.27</v>
      </c>
      <c r="U66" s="15">
        <f t="shared" si="49"/>
        <v>0.25252176728708098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0.35133531283705494</v>
      </c>
      <c r="AC66" s="9">
        <f t="shared" si="51"/>
        <v>10.232166666666666</v>
      </c>
      <c r="AD66" s="1">
        <f t="shared" si="52"/>
        <v>0.45</v>
      </c>
      <c r="AE66" s="16">
        <f t="shared" si="53"/>
        <v>419.59301954707831</v>
      </c>
      <c r="AF66" s="1">
        <f t="shared" si="54"/>
        <v>15084039.574995119</v>
      </c>
    </row>
    <row r="67" spans="1:50" x14ac:dyDescent="0.15">
      <c r="C67" s="7">
        <v>9</v>
      </c>
      <c r="D67" s="8">
        <v>17.372571033333301</v>
      </c>
      <c r="E67" s="10">
        <f t="shared" si="55"/>
        <v>23.578925700967702</v>
      </c>
      <c r="F67" s="7" t="s">
        <v>73</v>
      </c>
      <c r="G67" s="1">
        <v>10</v>
      </c>
      <c r="H67" s="9">
        <f t="shared" si="40"/>
        <v>17.372571033333301</v>
      </c>
      <c r="I67" s="9">
        <f t="shared" si="41"/>
        <v>290.52257103333329</v>
      </c>
      <c r="J67" s="9">
        <f t="shared" si="42"/>
        <v>0.14687043630704252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8.90645182727636</v>
      </c>
      <c r="P67" s="9">
        <f t="shared" si="45"/>
        <v>1.3080944658197351</v>
      </c>
      <c r="Q67" s="13">
        <f t="shared" si="46"/>
        <v>0.58864250961888076</v>
      </c>
      <c r="R67" s="9">
        <f t="shared" si="47"/>
        <v>1.2432082499999997</v>
      </c>
      <c r="S67" s="14">
        <f t="shared" si="48"/>
        <v>0.47348665005953822</v>
      </c>
      <c r="T67" s="2">
        <v>0.27</v>
      </c>
      <c r="U67" s="15">
        <f t="shared" si="49"/>
        <v>0.12784139551607532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0.26494418074809672</v>
      </c>
      <c r="AC67" s="9">
        <f t="shared" si="51"/>
        <v>10.232166666666666</v>
      </c>
      <c r="AD67" s="1">
        <f t="shared" si="52"/>
        <v>0.45</v>
      </c>
      <c r="AE67" s="16">
        <f t="shared" si="53"/>
        <v>419.59301954707831</v>
      </c>
      <c r="AF67" s="1">
        <f t="shared" si="54"/>
        <v>11374969.613209493</v>
      </c>
    </row>
    <row r="68" spans="1:50" x14ac:dyDescent="0.15">
      <c r="C68" s="7">
        <v>10</v>
      </c>
      <c r="D68" s="8">
        <v>10.0545102642581</v>
      </c>
      <c r="E68" s="10">
        <f t="shared" si="55"/>
        <v>17.372571033333301</v>
      </c>
      <c r="F68" s="7" t="s">
        <v>73</v>
      </c>
      <c r="G68" s="1">
        <v>11</v>
      </c>
      <c r="H68" s="9">
        <f t="shared" si="40"/>
        <v>10.0545102642581</v>
      </c>
      <c r="I68" s="9">
        <f t="shared" si="41"/>
        <v>283.20451026425809</v>
      </c>
      <c r="J68" s="9">
        <f t="shared" si="42"/>
        <v>6.1776511244987495E-2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7.2184394933837943</v>
      </c>
      <c r="O68" s="9">
        <f t="shared" si="56"/>
        <v>3.1426028680728297</v>
      </c>
      <c r="P68" s="9">
        <f t="shared" si="45"/>
        <v>0.19413904141803112</v>
      </c>
      <c r="Q68" s="13">
        <f t="shared" si="46"/>
        <v>8.7362568638114008E-2</v>
      </c>
      <c r="R68" s="9">
        <f t="shared" si="47"/>
        <v>1.2432082499999997</v>
      </c>
      <c r="S68" s="14">
        <f t="shared" si="48"/>
        <v>7.0271870089435168E-2</v>
      </c>
      <c r="T68" s="2">
        <v>0.27</v>
      </c>
      <c r="U68" s="15">
        <f t="shared" si="49"/>
        <v>1.8973404924147497E-2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0.2321204815846305</v>
      </c>
      <c r="AC68" s="9">
        <f t="shared" si="51"/>
        <v>10.232166666666666</v>
      </c>
      <c r="AD68" s="1">
        <f t="shared" si="52"/>
        <v>0.45</v>
      </c>
      <c r="AE68" s="16">
        <f t="shared" si="53"/>
        <v>419.59301954707831</v>
      </c>
      <c r="AF68" s="1">
        <f t="shared" si="54"/>
        <v>9965734.7339103352</v>
      </c>
    </row>
    <row r="69" spans="1:50" x14ac:dyDescent="0.15">
      <c r="C69" s="7">
        <v>11</v>
      </c>
      <c r="D69" s="8">
        <v>2.2831766268</v>
      </c>
      <c r="E69" s="10">
        <f t="shared" si="55"/>
        <v>10.0545102642581</v>
      </c>
      <c r="F69" s="7" t="s">
        <v>75</v>
      </c>
      <c r="G69" s="1">
        <v>12</v>
      </c>
      <c r="H69" s="9">
        <f t="shared" si="40"/>
        <v>2.2831766268</v>
      </c>
      <c r="I69" s="9">
        <f t="shared" si="41"/>
        <v>275.43317662679999</v>
      </c>
      <c r="J69" s="9">
        <f t="shared" si="42"/>
        <v>2.3417215748330073E-2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5.7111488266547976</v>
      </c>
      <c r="P69" s="9">
        <f t="shared" si="45"/>
        <v>0.13373920424459754</v>
      </c>
      <c r="Q69" s="13">
        <f t="shared" si="46"/>
        <v>6.018264191006889E-2</v>
      </c>
      <c r="R69" s="9">
        <f t="shared" si="47"/>
        <v>1.2432082499999997</v>
      </c>
      <c r="S69" s="14">
        <f t="shared" si="48"/>
        <v>4.8409139747961696E-2</v>
      </c>
      <c r="T69" s="2">
        <v>0.27</v>
      </c>
      <c r="U69" s="15">
        <f t="shared" si="49"/>
        <v>1.3070467731949659E-2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0.23034074602118285</v>
      </c>
      <c r="AC69" s="9">
        <f t="shared" si="51"/>
        <v>10.232166666666666</v>
      </c>
      <c r="AD69" s="1">
        <f t="shared" si="52"/>
        <v>0.45</v>
      </c>
      <c r="AE69" s="16">
        <f t="shared" si="53"/>
        <v>419.59301954707831</v>
      </c>
      <c r="AF69" s="1">
        <f t="shared" si="54"/>
        <v>9889324.5334801804</v>
      </c>
      <c r="AG69" s="1">
        <f>SUM(AF58:AF69)</f>
        <v>140100109.81687009</v>
      </c>
    </row>
    <row r="70" spans="1:50" x14ac:dyDescent="0.15">
      <c r="C70" s="7">
        <v>12</v>
      </c>
      <c r="D70" s="8">
        <v>-4.4978844624516103</v>
      </c>
      <c r="E70" s="10">
        <f t="shared" si="55"/>
        <v>2.2831766268</v>
      </c>
      <c r="F70" s="7" t="s">
        <v>73</v>
      </c>
    </row>
    <row r="72" spans="1:50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50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50" x14ac:dyDescent="0.15">
      <c r="A74" s="1" t="s">
        <v>71</v>
      </c>
      <c r="B74" s="1">
        <f>F8</f>
        <v>625.46400000000006</v>
      </c>
      <c r="C74" s="7" t="s">
        <v>72</v>
      </c>
      <c r="D74" s="8">
        <v>-8.55235159803226</v>
      </c>
      <c r="E74" s="7"/>
      <c r="F74" s="7"/>
      <c r="G74" s="1">
        <v>1</v>
      </c>
      <c r="H74" s="9">
        <f t="shared" ref="H74:H85" si="57">E75</f>
        <v>-8.55235159803226</v>
      </c>
      <c r="I74" s="9">
        <f t="shared" ref="I74:I85" si="58">H74+273.15</f>
        <v>264.59764840196772</v>
      </c>
      <c r="J74" s="9">
        <f t="shared" ref="J74:J85" si="59">EXP(($C$16*(I74-$C$14))/($C$17*I74*$C$14))</f>
        <v>5.5059058793748812E-3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2.8697882624477756E-3</v>
      </c>
      <c r="Q74" s="13">
        <f t="shared" ref="Q74:Q85" si="63">P74*$B$76</f>
        <v>7.4614494823642169E-4</v>
      </c>
      <c r="R74" s="9">
        <f t="shared" ref="R74:R85" si="64">L74*$B$76</f>
        <v>0.1355172</v>
      </c>
      <c r="S74" s="14">
        <f t="shared" ref="S74:S85" si="65">Q74/R74</f>
        <v>5.5059058793748812E-3</v>
      </c>
      <c r="T74" s="2">
        <v>0.01</v>
      </c>
      <c r="U74" s="15">
        <f t="shared" ref="U74:U85" si="66">S74*T74</f>
        <v>5.5059058793748816E-5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5.5450590587937491E-3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0.50875000000000004</v>
      </c>
      <c r="AX74" s="1">
        <f t="shared" ref="AX74:AX85" si="72">AW74*10000*AV74*0.67*AU74*AT74</f>
        <v>256.14142472583245</v>
      </c>
    </row>
    <row r="75" spans="1:50" x14ac:dyDescent="0.15">
      <c r="A75" s="1" t="s">
        <v>74</v>
      </c>
      <c r="B75" s="1">
        <v>1</v>
      </c>
      <c r="C75" s="7">
        <v>1</v>
      </c>
      <c r="D75" s="8">
        <v>-8.25762445441935</v>
      </c>
      <c r="E75" s="10">
        <f t="shared" ref="E75:E86" si="73">D74</f>
        <v>-8.55235159803226</v>
      </c>
      <c r="F75" s="7" t="s">
        <v>73</v>
      </c>
      <c r="G75" s="1">
        <v>2</v>
      </c>
      <c r="H75" s="9">
        <f t="shared" si="57"/>
        <v>-8.25762445441935</v>
      </c>
      <c r="I75" s="9">
        <f t="shared" si="58"/>
        <v>264.89237554558065</v>
      </c>
      <c r="J75" s="9">
        <f t="shared" si="59"/>
        <v>5.7360131039759709E-3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1.0395702117375523</v>
      </c>
      <c r="P75" s="9">
        <f t="shared" si="62"/>
        <v>5.9629883570296747E-3</v>
      </c>
      <c r="Q75" s="13">
        <f t="shared" si="63"/>
        <v>1.5503769728277155E-3</v>
      </c>
      <c r="R75" s="9">
        <f t="shared" si="64"/>
        <v>0.1355172</v>
      </c>
      <c r="S75" s="14">
        <f t="shared" si="65"/>
        <v>1.144044425967859E-2</v>
      </c>
      <c r="T75" s="2">
        <v>0.01</v>
      </c>
      <c r="U75" s="15">
        <f t="shared" si="66"/>
        <v>1.1440444259678591E-4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5.6044044425967859E-3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0.50875000000000004</v>
      </c>
      <c r="AX75" s="1">
        <f t="shared" si="72"/>
        <v>258.88275011065491</v>
      </c>
    </row>
    <row r="76" spans="1:50" x14ac:dyDescent="0.15">
      <c r="A76" s="1" t="s">
        <v>37</v>
      </c>
      <c r="B76" s="1">
        <v>0.26</v>
      </c>
      <c r="C76" s="7">
        <v>2</v>
      </c>
      <c r="D76" s="8">
        <v>-4.8754784536071396</v>
      </c>
      <c r="E76" s="10">
        <f t="shared" si="73"/>
        <v>-8.25762445441935</v>
      </c>
      <c r="F76" s="7" t="s">
        <v>73</v>
      </c>
      <c r="G76" s="1">
        <v>3</v>
      </c>
      <c r="H76" s="9">
        <f t="shared" si="57"/>
        <v>-4.8754784536071396</v>
      </c>
      <c r="I76" s="9">
        <f t="shared" si="58"/>
        <v>268.27452154639286</v>
      </c>
      <c r="J76" s="9">
        <f t="shared" si="59"/>
        <v>9.1172461529682308E-3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1.5548272233805227</v>
      </c>
      <c r="P76" s="9">
        <f t="shared" si="62"/>
        <v>1.4175742520896347E-2</v>
      </c>
      <c r="Q76" s="13">
        <f t="shared" si="63"/>
        <v>3.6856930554330504E-3</v>
      </c>
      <c r="R76" s="9">
        <f t="shared" si="64"/>
        <v>0.1355172</v>
      </c>
      <c r="S76" s="14">
        <f t="shared" si="65"/>
        <v>2.7197234413292557E-2</v>
      </c>
      <c r="T76" s="2">
        <v>0.01</v>
      </c>
      <c r="U76" s="15">
        <f t="shared" si="66"/>
        <v>2.719723441329256E-4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5.7619723441329259E-3</v>
      </c>
      <c r="AU76" s="9">
        <f t="shared" si="70"/>
        <v>52.122000000000007</v>
      </c>
      <c r="AV76" s="1">
        <f t="shared" si="71"/>
        <v>0.26</v>
      </c>
      <c r="AW76" s="1">
        <f t="shared" si="75"/>
        <v>0.50875000000000004</v>
      </c>
      <c r="AX76" s="1">
        <f t="shared" si="72"/>
        <v>266.16124189272557</v>
      </c>
    </row>
    <row r="77" spans="1:50" x14ac:dyDescent="0.15">
      <c r="C77" s="7">
        <v>3</v>
      </c>
      <c r="D77" s="8">
        <v>3.6204752746128999</v>
      </c>
      <c r="E77" s="10">
        <f t="shared" si="73"/>
        <v>-4.8754784536071396</v>
      </c>
      <c r="F77" s="7" t="s">
        <v>73</v>
      </c>
      <c r="G77" s="1">
        <v>4</v>
      </c>
      <c r="H77" s="9">
        <f t="shared" si="57"/>
        <v>3.6204752746128999</v>
      </c>
      <c r="I77" s="9">
        <f t="shared" si="58"/>
        <v>276.77047527461286</v>
      </c>
      <c r="J77" s="9">
        <f t="shared" si="59"/>
        <v>2.7778975253584439E-2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2.0618714808596268</v>
      </c>
      <c r="P77" s="9">
        <f t="shared" si="62"/>
        <v>5.7276676842871077E-2</v>
      </c>
      <c r="Q77" s="13">
        <f t="shared" si="63"/>
        <v>1.4891935979146481E-2</v>
      </c>
      <c r="R77" s="9">
        <f t="shared" si="64"/>
        <v>0.1355172</v>
      </c>
      <c r="S77" s="14">
        <f t="shared" si="65"/>
        <v>0.10988963747145367</v>
      </c>
      <c r="T77" s="2">
        <v>0.01</v>
      </c>
      <c r="U77" s="15">
        <f t="shared" si="66"/>
        <v>1.0988963747145368E-3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6.5888963747145366E-3</v>
      </c>
      <c r="AU77" s="9">
        <f t="shared" si="70"/>
        <v>52.122000000000007</v>
      </c>
      <c r="AV77" s="1">
        <f t="shared" si="71"/>
        <v>0.26</v>
      </c>
      <c r="AW77" s="1">
        <f t="shared" si="75"/>
        <v>0.50875000000000004</v>
      </c>
      <c r="AX77" s="1">
        <f t="shared" si="72"/>
        <v>304.35912167856821</v>
      </c>
    </row>
    <row r="78" spans="1:50" x14ac:dyDescent="0.15">
      <c r="C78" s="7">
        <v>4</v>
      </c>
      <c r="D78" s="8">
        <v>8.7199384848666597</v>
      </c>
      <c r="E78" s="10">
        <f t="shared" si="73"/>
        <v>3.6204752746128999</v>
      </c>
      <c r="F78" s="7" t="s">
        <v>73</v>
      </c>
      <c r="G78" s="1">
        <v>5</v>
      </c>
      <c r="H78" s="9">
        <f t="shared" si="57"/>
        <v>8.7199384848666597</v>
      </c>
      <c r="I78" s="9">
        <f t="shared" si="58"/>
        <v>281.86993848486662</v>
      </c>
      <c r="J78" s="9">
        <f t="shared" si="59"/>
        <v>5.2496175402523652E-2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1.9043650638159182</v>
      </c>
      <c r="O78" s="9">
        <f t="shared" si="74"/>
        <v>0.62144974020083765</v>
      </c>
      <c r="P78" s="9">
        <f t="shared" si="62"/>
        <v>3.2623734565435929E-2</v>
      </c>
      <c r="Q78" s="13">
        <f t="shared" si="63"/>
        <v>8.4821709870133415E-3</v>
      </c>
      <c r="R78" s="9">
        <f t="shared" si="64"/>
        <v>0.1355172</v>
      </c>
      <c r="S78" s="14">
        <f t="shared" si="65"/>
        <v>6.2591102730969517E-2</v>
      </c>
      <c r="T78" s="2">
        <v>0.01</v>
      </c>
      <c r="U78" s="15">
        <f t="shared" si="66"/>
        <v>6.2591102730969513E-4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1.0575911027309697E-2</v>
      </c>
      <c r="AU78" s="9">
        <f t="shared" si="70"/>
        <v>52.122000000000007</v>
      </c>
      <c r="AV78" s="1">
        <f t="shared" si="71"/>
        <v>0.26</v>
      </c>
      <c r="AW78" s="1">
        <f t="shared" si="75"/>
        <v>0.50875000000000004</v>
      </c>
      <c r="AX78" s="1">
        <f t="shared" si="72"/>
        <v>488.53021935135848</v>
      </c>
    </row>
    <row r="79" spans="1:50" x14ac:dyDescent="0.15">
      <c r="C79" s="7">
        <v>5</v>
      </c>
      <c r="D79" s="8">
        <v>18.789208221290298</v>
      </c>
      <c r="E79" s="10">
        <f t="shared" si="73"/>
        <v>8.7199384848666597</v>
      </c>
      <c r="F79" s="7" t="s">
        <v>75</v>
      </c>
      <c r="G79" s="1">
        <v>6</v>
      </c>
      <c r="H79" s="9">
        <f t="shared" si="57"/>
        <v>18.789208221290298</v>
      </c>
      <c r="I79" s="9">
        <f t="shared" si="58"/>
        <v>291.9392082212903</v>
      </c>
      <c r="J79" s="9">
        <f t="shared" si="59"/>
        <v>0.17280803432544137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1.1100460056354018</v>
      </c>
      <c r="P79" s="9">
        <f t="shared" si="62"/>
        <v>0.19182486824466161</v>
      </c>
      <c r="Q79" s="13">
        <f t="shared" si="63"/>
        <v>4.9874465743612019E-2</v>
      </c>
      <c r="R79" s="9">
        <f t="shared" si="64"/>
        <v>0.1355172</v>
      </c>
      <c r="S79" s="14">
        <f t="shared" si="65"/>
        <v>0.36803052117083307</v>
      </c>
      <c r="T79" s="2">
        <v>0.01</v>
      </c>
      <c r="U79" s="15">
        <f t="shared" si="66"/>
        <v>3.6803052117083306E-3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1.363030521170833E-2</v>
      </c>
      <c r="AU79" s="9">
        <f t="shared" si="70"/>
        <v>52.122000000000007</v>
      </c>
      <c r="AV79" s="1">
        <f t="shared" si="71"/>
        <v>0.26</v>
      </c>
      <c r="AW79" s="1">
        <f t="shared" si="75"/>
        <v>0.50875000000000004</v>
      </c>
      <c r="AX79" s="1">
        <f t="shared" si="72"/>
        <v>629.62103006606958</v>
      </c>
    </row>
    <row r="80" spans="1:50" x14ac:dyDescent="0.15">
      <c r="C80" s="7">
        <v>6</v>
      </c>
      <c r="D80" s="8">
        <v>21.528629699666698</v>
      </c>
      <c r="E80" s="10">
        <f t="shared" si="73"/>
        <v>18.789208221290298</v>
      </c>
      <c r="F80" s="7" t="s">
        <v>73</v>
      </c>
      <c r="G80" s="1">
        <v>7</v>
      </c>
      <c r="H80" s="9">
        <f t="shared" si="57"/>
        <v>21.528629699666698</v>
      </c>
      <c r="I80" s="9">
        <f t="shared" si="58"/>
        <v>294.67862969966666</v>
      </c>
      <c r="J80" s="9">
        <f t="shared" si="59"/>
        <v>0.2356229005576706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1.4394411373907401</v>
      </c>
      <c r="P80" s="9">
        <f t="shared" si="62"/>
        <v>0.33916529597403861</v>
      </c>
      <c r="Q80" s="13">
        <f t="shared" si="63"/>
        <v>8.8182976953250045E-2</v>
      </c>
      <c r="R80" s="9">
        <f t="shared" si="64"/>
        <v>0.1355172</v>
      </c>
      <c r="S80" s="14">
        <f t="shared" si="65"/>
        <v>0.65071427799017423</v>
      </c>
      <c r="T80" s="2">
        <v>0.01</v>
      </c>
      <c r="U80" s="15">
        <f t="shared" si="66"/>
        <v>6.5071427799017426E-3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1.6457142779901741E-2</v>
      </c>
      <c r="AU80" s="9">
        <f t="shared" si="70"/>
        <v>52.122000000000007</v>
      </c>
      <c r="AV80" s="1">
        <f t="shared" si="71"/>
        <v>0.26</v>
      </c>
      <c r="AW80" s="1">
        <f t="shared" si="75"/>
        <v>0.50875000000000004</v>
      </c>
      <c r="AX80" s="1">
        <f t="shared" si="72"/>
        <v>760.20037908802203</v>
      </c>
    </row>
    <row r="81" spans="1:53" x14ac:dyDescent="0.15">
      <c r="C81" s="7">
        <v>7</v>
      </c>
      <c r="D81" s="8">
        <v>23.877106572580601</v>
      </c>
      <c r="E81" s="10">
        <f t="shared" si="73"/>
        <v>21.528629699666698</v>
      </c>
      <c r="F81" s="7" t="s">
        <v>73</v>
      </c>
      <c r="G81" s="1">
        <v>8</v>
      </c>
      <c r="H81" s="9">
        <f t="shared" si="57"/>
        <v>23.877106572580601</v>
      </c>
      <c r="I81" s="9">
        <f t="shared" si="58"/>
        <v>297.02710657258058</v>
      </c>
      <c r="J81" s="9">
        <f t="shared" si="59"/>
        <v>0.30596883971393957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1.6214958414167016</v>
      </c>
      <c r="P81" s="9">
        <f t="shared" si="62"/>
        <v>0.4961272011992463</v>
      </c>
      <c r="Q81" s="13">
        <f t="shared" si="63"/>
        <v>0.12899307231180404</v>
      </c>
      <c r="R81" s="9">
        <f t="shared" si="64"/>
        <v>0.1355172</v>
      </c>
      <c r="S81" s="14">
        <f t="shared" si="65"/>
        <v>0.95185756724463044</v>
      </c>
      <c r="T81" s="2">
        <v>0.01</v>
      </c>
      <c r="U81" s="15">
        <f t="shared" si="66"/>
        <v>9.5185756724463048E-3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1.9468575672446305E-2</v>
      </c>
      <c r="AU81" s="9">
        <f t="shared" si="70"/>
        <v>52.122000000000007</v>
      </c>
      <c r="AV81" s="1">
        <f t="shared" si="71"/>
        <v>0.26</v>
      </c>
      <c r="AW81" s="1">
        <f t="shared" si="75"/>
        <v>0.50875000000000004</v>
      </c>
      <c r="AX81" s="1">
        <f t="shared" si="72"/>
        <v>899.30669037957318</v>
      </c>
    </row>
    <row r="82" spans="1:53" x14ac:dyDescent="0.15">
      <c r="C82" s="7">
        <v>8</v>
      </c>
      <c r="D82" s="8">
        <v>23.578925700967702</v>
      </c>
      <c r="E82" s="10">
        <f t="shared" si="73"/>
        <v>23.877106572580601</v>
      </c>
      <c r="F82" s="7" t="s">
        <v>73</v>
      </c>
      <c r="G82" s="1">
        <v>9</v>
      </c>
      <c r="H82" s="9">
        <f t="shared" si="57"/>
        <v>23.578925700967702</v>
      </c>
      <c r="I82" s="9">
        <f t="shared" si="58"/>
        <v>296.72892570096769</v>
      </c>
      <c r="J82" s="9">
        <f t="shared" si="59"/>
        <v>0.29605405433640058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1.6465886402174552</v>
      </c>
      <c r="P82" s="9">
        <f t="shared" si="62"/>
        <v>0.48747924276063842</v>
      </c>
      <c r="Q82" s="13">
        <f t="shared" si="63"/>
        <v>0.126744603117766</v>
      </c>
      <c r="R82" s="9">
        <f t="shared" si="64"/>
        <v>0.1355172</v>
      </c>
      <c r="S82" s="14">
        <f t="shared" si="65"/>
        <v>0.93526580476696686</v>
      </c>
      <c r="T82" s="2">
        <v>0.01</v>
      </c>
      <c r="U82" s="15">
        <f t="shared" si="66"/>
        <v>9.3526580476696684E-3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1.9302658047669667E-2</v>
      </c>
      <c r="AU82" s="9">
        <f t="shared" si="70"/>
        <v>52.122000000000007</v>
      </c>
      <c r="AV82" s="1">
        <f t="shared" si="71"/>
        <v>0.26</v>
      </c>
      <c r="AW82" s="1">
        <f t="shared" si="75"/>
        <v>0.50875000000000004</v>
      </c>
      <c r="AX82" s="1">
        <f t="shared" si="72"/>
        <v>891.64250207304519</v>
      </c>
    </row>
    <row r="83" spans="1:53" x14ac:dyDescent="0.15">
      <c r="C83" s="7">
        <v>9</v>
      </c>
      <c r="D83" s="8">
        <v>17.372571033333301</v>
      </c>
      <c r="E83" s="10">
        <f t="shared" si="73"/>
        <v>23.578925700967702</v>
      </c>
      <c r="F83" s="7" t="s">
        <v>73</v>
      </c>
      <c r="G83" s="1">
        <v>10</v>
      </c>
      <c r="H83" s="9">
        <f t="shared" si="57"/>
        <v>17.372571033333301</v>
      </c>
      <c r="I83" s="9">
        <f t="shared" si="58"/>
        <v>290.52257103333329</v>
      </c>
      <c r="J83" s="9">
        <f t="shared" si="59"/>
        <v>0.14687043630704252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1.6803293974568165</v>
      </c>
      <c r="P83" s="9">
        <f t="shared" si="62"/>
        <v>0.24679071174403253</v>
      </c>
      <c r="Q83" s="13">
        <f t="shared" si="63"/>
        <v>6.4165585053448465E-2</v>
      </c>
      <c r="R83" s="9">
        <f t="shared" si="64"/>
        <v>0.1355172</v>
      </c>
      <c r="S83" s="14">
        <f t="shared" si="65"/>
        <v>0.47348665005953827</v>
      </c>
      <c r="T83" s="2">
        <v>0.01</v>
      </c>
      <c r="U83" s="15">
        <f t="shared" si="66"/>
        <v>4.7348665005953828E-3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1.0224866500595384E-2</v>
      </c>
      <c r="AU83" s="9">
        <f t="shared" si="70"/>
        <v>52.122000000000007</v>
      </c>
      <c r="AV83" s="1">
        <f t="shared" si="71"/>
        <v>0.26</v>
      </c>
      <c r="AW83" s="1">
        <f t="shared" si="75"/>
        <v>0.50875000000000004</v>
      </c>
      <c r="AX83" s="1">
        <f t="shared" si="72"/>
        <v>472.3145137544609</v>
      </c>
    </row>
    <row r="84" spans="1:53" x14ac:dyDescent="0.15">
      <c r="C84" s="7">
        <v>10</v>
      </c>
      <c r="D84" s="8">
        <v>10.0545102642581</v>
      </c>
      <c r="E84" s="10">
        <f t="shared" si="73"/>
        <v>17.372571033333301</v>
      </c>
      <c r="F84" s="7" t="s">
        <v>73</v>
      </c>
      <c r="G84" s="1">
        <v>11</v>
      </c>
      <c r="H84" s="9">
        <f t="shared" si="57"/>
        <v>10.0545102642581</v>
      </c>
      <c r="I84" s="9">
        <f t="shared" si="58"/>
        <v>283.20451026425809</v>
      </c>
      <c r="J84" s="9">
        <f t="shared" si="59"/>
        <v>6.1776511244987495E-2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1.3618617514271449</v>
      </c>
      <c r="O84" s="9">
        <f t="shared" si="74"/>
        <v>0.59289693428563939</v>
      </c>
      <c r="P84" s="9">
        <f t="shared" si="62"/>
        <v>3.6627104128015411E-2</v>
      </c>
      <c r="Q84" s="13">
        <f t="shared" si="63"/>
        <v>9.5230470732840071E-3</v>
      </c>
      <c r="R84" s="9">
        <f t="shared" si="64"/>
        <v>0.1355172</v>
      </c>
      <c r="S84" s="14">
        <f t="shared" si="65"/>
        <v>7.0271870089435196E-2</v>
      </c>
      <c r="T84" s="2">
        <v>0.01</v>
      </c>
      <c r="U84" s="15">
        <f t="shared" si="66"/>
        <v>7.0271870089435196E-4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6.1927187008943519E-3</v>
      </c>
      <c r="AU84" s="9">
        <f t="shared" si="70"/>
        <v>52.122000000000007</v>
      </c>
      <c r="AV84" s="1">
        <f t="shared" si="71"/>
        <v>0.26</v>
      </c>
      <c r="AW84" s="1">
        <f t="shared" si="75"/>
        <v>0.50875000000000004</v>
      </c>
      <c r="AX84" s="1">
        <f t="shared" si="72"/>
        <v>286.05859273182273</v>
      </c>
    </row>
    <row r="85" spans="1:53" x14ac:dyDescent="0.15">
      <c r="C85" s="7">
        <v>11</v>
      </c>
      <c r="D85" s="8">
        <v>2.2831766268</v>
      </c>
      <c r="E85" s="10">
        <f t="shared" si="73"/>
        <v>10.0545102642581</v>
      </c>
      <c r="F85" s="7" t="s">
        <v>75</v>
      </c>
      <c r="G85" s="1">
        <v>12</v>
      </c>
      <c r="H85" s="9">
        <f t="shared" si="57"/>
        <v>2.2831766268</v>
      </c>
      <c r="I85" s="9">
        <f t="shared" si="58"/>
        <v>275.43317662679999</v>
      </c>
      <c r="J85" s="9">
        <f t="shared" si="59"/>
        <v>2.3417215748330073E-2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1.0774898301576239</v>
      </c>
      <c r="P85" s="9">
        <f t="shared" si="62"/>
        <v>2.5231811819432605E-2</v>
      </c>
      <c r="Q85" s="13">
        <f t="shared" si="63"/>
        <v>6.5602710730524776E-3</v>
      </c>
      <c r="R85" s="9">
        <f t="shared" si="64"/>
        <v>0.1355172</v>
      </c>
      <c r="S85" s="14">
        <f t="shared" si="65"/>
        <v>4.8409139747961717E-2</v>
      </c>
      <c r="T85" s="2">
        <v>0.01</v>
      </c>
      <c r="U85" s="15">
        <f t="shared" si="66"/>
        <v>4.8409139747961717E-4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5.9740913974796169E-3</v>
      </c>
      <c r="AU85" s="9">
        <f t="shared" si="70"/>
        <v>52.122000000000007</v>
      </c>
      <c r="AV85" s="1">
        <f t="shared" si="71"/>
        <v>0.26</v>
      </c>
      <c r="AW85" s="1">
        <f t="shared" si="75"/>
        <v>0.50875000000000004</v>
      </c>
      <c r="AX85" s="1">
        <f t="shared" si="72"/>
        <v>275.95960038803355</v>
      </c>
      <c r="AY85" s="1">
        <f>SUM(AX74:AX85)</f>
        <v>5789.1780662401661</v>
      </c>
    </row>
    <row r="86" spans="1:53" x14ac:dyDescent="0.15">
      <c r="C86" s="7">
        <v>12</v>
      </c>
      <c r="D86" s="8">
        <v>-4.4978844624516103</v>
      </c>
      <c r="E86" s="10">
        <f t="shared" si="73"/>
        <v>2.2831766268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-8.55235159803226</v>
      </c>
      <c r="E90" s="7"/>
      <c r="F90" s="7"/>
      <c r="G90" s="1">
        <v>1</v>
      </c>
      <c r="H90" s="9">
        <f t="shared" ref="H90:H101" si="76">E91</f>
        <v>-8.55235159803226</v>
      </c>
      <c r="I90" s="9">
        <f t="shared" ref="I90:I101" si="77">H90+273.15</f>
        <v>264.59764840196772</v>
      </c>
      <c r="J90" s="9">
        <f t="shared" ref="J90:J101" si="78">EXP(($C$16*(I90-$C$14))/($C$17*I90*$C$14))</f>
        <v>5.5059058793748812E-3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1.5675314038580287E-3</v>
      </c>
      <c r="Q90" s="13">
        <f t="shared" ref="Q90:Q101" si="82">P90*$B$76</f>
        <v>4.0755816500308745E-4</v>
      </c>
      <c r="R90" s="9">
        <f t="shared" ref="R90:R101" si="83">L90*$B$76</f>
        <v>7.4022000000000004E-2</v>
      </c>
      <c r="S90" s="14">
        <f t="shared" ref="S90:S101" si="84">Q90/R90</f>
        <v>5.5059058793748804E-3</v>
      </c>
      <c r="T90" s="2">
        <v>0.01</v>
      </c>
      <c r="U90" s="15">
        <f t="shared" ref="U90:U101" si="85">S90*T90</f>
        <v>5.5059058793748803E-5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5.5450590587937491E-3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1.626565213972275</v>
      </c>
      <c r="AX90" s="1">
        <f t="shared" ref="AX90:AX101" si="91">AW90*10000*AV90*0.67*AU90*AT90</f>
        <v>447.31480660808791</v>
      </c>
      <c r="AZ90" s="1">
        <f>$E$10/12</f>
        <v>0.52939513378641745</v>
      </c>
      <c r="BA90" s="1">
        <f t="shared" ref="BA90:BA101" si="92">AZ90*10000*AV90*0.67*AU90*AT90</f>
        <v>145.58671232776683</v>
      </c>
    </row>
    <row r="91" spans="1:53" x14ac:dyDescent="0.15">
      <c r="A91" s="1" t="s">
        <v>74</v>
      </c>
      <c r="B91" s="1">
        <v>1</v>
      </c>
      <c r="C91" s="7">
        <v>1</v>
      </c>
      <c r="D91" s="8">
        <v>-8.25762445441935</v>
      </c>
      <c r="E91" s="10">
        <f t="shared" ref="E91:E102" si="93">D90</f>
        <v>-8.55235159803226</v>
      </c>
      <c r="F91" s="7" t="s">
        <v>73</v>
      </c>
      <c r="G91" s="1">
        <v>2</v>
      </c>
      <c r="H91" s="9">
        <f t="shared" si="76"/>
        <v>-8.25762445441935</v>
      </c>
      <c r="I91" s="9">
        <f t="shared" si="77"/>
        <v>264.89237554558065</v>
      </c>
      <c r="J91" s="9">
        <f t="shared" si="78"/>
        <v>5.7360131039759709E-3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0.567832468596142</v>
      </c>
      <c r="P91" s="9">
        <f t="shared" si="81"/>
        <v>3.2570944807304943E-3</v>
      </c>
      <c r="Q91" s="13">
        <f t="shared" si="82"/>
        <v>8.4684456498992857E-4</v>
      </c>
      <c r="R91" s="9">
        <f t="shared" si="83"/>
        <v>7.4022000000000004E-2</v>
      </c>
      <c r="S91" s="14">
        <f t="shared" si="84"/>
        <v>1.1440444259678589E-2</v>
      </c>
      <c r="T91" s="2">
        <v>0.01</v>
      </c>
      <c r="U91" s="15">
        <f t="shared" si="85"/>
        <v>1.1440444259678589E-4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5.6044044425967859E-3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1.626565213972275</v>
      </c>
      <c r="AX91" s="1">
        <f t="shared" si="91"/>
        <v>452.10214405525892</v>
      </c>
      <c r="AZ91" s="1">
        <f t="shared" ref="AZ91:AZ101" si="96">$E$10/12</f>
        <v>0.52939513378641745</v>
      </c>
      <c r="BA91" s="1">
        <f t="shared" si="92"/>
        <v>147.14483808046046</v>
      </c>
    </row>
    <row r="92" spans="1:53" x14ac:dyDescent="0.15">
      <c r="A92" s="1" t="s">
        <v>37</v>
      </c>
      <c r="B92" s="1">
        <v>0.33</v>
      </c>
      <c r="C92" s="7">
        <v>2</v>
      </c>
      <c r="D92" s="8">
        <v>-4.8754784536071396</v>
      </c>
      <c r="E92" s="10">
        <f t="shared" si="93"/>
        <v>-8.25762445441935</v>
      </c>
      <c r="F92" s="7" t="s">
        <v>73</v>
      </c>
      <c r="G92" s="1">
        <v>3</v>
      </c>
      <c r="H92" s="9">
        <f t="shared" si="76"/>
        <v>-4.8754784536071396</v>
      </c>
      <c r="I92" s="9">
        <f t="shared" si="77"/>
        <v>268.27452154639286</v>
      </c>
      <c r="J92" s="9">
        <f t="shared" si="78"/>
        <v>9.1172461529682308E-3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0.84927537411541143</v>
      </c>
      <c r="P92" s="9">
        <f t="shared" si="81"/>
        <v>7.7430526374643897E-3</v>
      </c>
      <c r="Q92" s="13">
        <f t="shared" si="82"/>
        <v>2.0131936857407415E-3</v>
      </c>
      <c r="R92" s="9">
        <f t="shared" si="83"/>
        <v>7.4022000000000004E-2</v>
      </c>
      <c r="S92" s="14">
        <f t="shared" si="84"/>
        <v>2.7197234413292554E-2</v>
      </c>
      <c r="T92" s="2">
        <v>0.01</v>
      </c>
      <c r="U92" s="15">
        <f t="shared" si="85"/>
        <v>2.7197234413292554E-4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5.7619723441329259E-3</v>
      </c>
      <c r="AU92" s="9">
        <f t="shared" si="89"/>
        <v>28.47</v>
      </c>
      <c r="AV92" s="1">
        <f t="shared" si="90"/>
        <v>0.26</v>
      </c>
      <c r="AW92" s="1">
        <f t="shared" si="95"/>
        <v>1.626565213972275</v>
      </c>
      <c r="AX92" s="1">
        <f t="shared" si="91"/>
        <v>464.81300153323372</v>
      </c>
      <c r="AZ92" s="1">
        <f t="shared" si="96"/>
        <v>0.52939513378641745</v>
      </c>
      <c r="BA92" s="1">
        <f t="shared" si="92"/>
        <v>151.28181705756484</v>
      </c>
    </row>
    <row r="93" spans="1:53" x14ac:dyDescent="0.15">
      <c r="C93" s="7">
        <v>3</v>
      </c>
      <c r="D93" s="8">
        <v>3.6204752746128999</v>
      </c>
      <c r="E93" s="10">
        <f t="shared" si="93"/>
        <v>-4.8754784536071396</v>
      </c>
      <c r="F93" s="7" t="s">
        <v>73</v>
      </c>
      <c r="G93" s="1">
        <v>4</v>
      </c>
      <c r="H93" s="9">
        <f t="shared" si="76"/>
        <v>3.6204752746128999</v>
      </c>
      <c r="I93" s="9">
        <f t="shared" si="77"/>
        <v>276.77047527461286</v>
      </c>
      <c r="J93" s="9">
        <f t="shared" si="78"/>
        <v>2.7778975253584439E-2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1.1262323214779471</v>
      </c>
      <c r="P93" s="9">
        <f t="shared" si="81"/>
        <v>3.1285579788122846E-2</v>
      </c>
      <c r="Q93" s="13">
        <f t="shared" si="82"/>
        <v>8.1342507449119403E-3</v>
      </c>
      <c r="R93" s="9">
        <f t="shared" si="83"/>
        <v>7.4022000000000004E-2</v>
      </c>
      <c r="S93" s="14">
        <f t="shared" si="84"/>
        <v>0.10988963747145362</v>
      </c>
      <c r="T93" s="2">
        <v>0.01</v>
      </c>
      <c r="U93" s="15">
        <f t="shared" si="85"/>
        <v>1.0988963747145363E-3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6.5888963747145366E-3</v>
      </c>
      <c r="AU93" s="9">
        <f t="shared" si="89"/>
        <v>28.47</v>
      </c>
      <c r="AV93" s="1">
        <f t="shared" si="90"/>
        <v>0.26</v>
      </c>
      <c r="AW93" s="1">
        <f t="shared" si="95"/>
        <v>1.626565213972275</v>
      </c>
      <c r="AX93" s="1">
        <f t="shared" si="91"/>
        <v>531.52020138398871</v>
      </c>
      <c r="AZ93" s="1">
        <f t="shared" si="96"/>
        <v>0.52939513378641745</v>
      </c>
      <c r="BA93" s="1">
        <f t="shared" si="92"/>
        <v>172.99288445661819</v>
      </c>
    </row>
    <row r="94" spans="1:53" x14ac:dyDescent="0.15">
      <c r="C94" s="7">
        <v>4</v>
      </c>
      <c r="D94" s="8">
        <v>8.7199384848666597</v>
      </c>
      <c r="E94" s="10">
        <f t="shared" si="93"/>
        <v>3.6204752746128999</v>
      </c>
      <c r="F94" s="7" t="s">
        <v>73</v>
      </c>
      <c r="G94" s="1">
        <v>5</v>
      </c>
      <c r="H94" s="9">
        <f t="shared" si="76"/>
        <v>8.7199384848666597</v>
      </c>
      <c r="I94" s="9">
        <f t="shared" si="77"/>
        <v>281.86993848486662</v>
      </c>
      <c r="J94" s="9">
        <f t="shared" si="78"/>
        <v>5.2496175402523652E-2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1.0401994046053331</v>
      </c>
      <c r="O94" s="9">
        <f t="shared" si="94"/>
        <v>0.33944733708449104</v>
      </c>
      <c r="P94" s="9">
        <f t="shared" si="81"/>
        <v>1.7819686947507015E-2</v>
      </c>
      <c r="Q94" s="13">
        <f t="shared" si="82"/>
        <v>4.6331186063518241E-3</v>
      </c>
      <c r="R94" s="9">
        <f t="shared" si="83"/>
        <v>7.4022000000000004E-2</v>
      </c>
      <c r="S94" s="14">
        <f t="shared" si="84"/>
        <v>6.2591102730969489E-2</v>
      </c>
      <c r="T94" s="2">
        <v>0.01</v>
      </c>
      <c r="U94" s="15">
        <f t="shared" si="85"/>
        <v>6.2591102730969492E-4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1.0575911027309693E-2</v>
      </c>
      <c r="AU94" s="9">
        <f t="shared" si="89"/>
        <v>28.47</v>
      </c>
      <c r="AV94" s="1">
        <f t="shared" si="90"/>
        <v>0.26</v>
      </c>
      <c r="AW94" s="1">
        <f t="shared" si="95"/>
        <v>1.626565213972275</v>
      </c>
      <c r="AX94" s="1">
        <f t="shared" si="91"/>
        <v>853.14900088990055</v>
      </c>
      <c r="AZ94" s="1">
        <f t="shared" si="96"/>
        <v>0.52939513378641745</v>
      </c>
      <c r="BA94" s="1">
        <f t="shared" si="92"/>
        <v>277.67280745102408</v>
      </c>
    </row>
    <row r="95" spans="1:53" x14ac:dyDescent="0.15">
      <c r="C95" s="7">
        <v>5</v>
      </c>
      <c r="D95" s="8">
        <v>18.789208221290298</v>
      </c>
      <c r="E95" s="10">
        <f t="shared" si="93"/>
        <v>8.7199384848666597</v>
      </c>
      <c r="F95" s="7" t="s">
        <v>75</v>
      </c>
      <c r="G95" s="1">
        <v>6</v>
      </c>
      <c r="H95" s="9">
        <f t="shared" si="76"/>
        <v>18.789208221290298</v>
      </c>
      <c r="I95" s="9">
        <f t="shared" si="77"/>
        <v>291.9392082212903</v>
      </c>
      <c r="J95" s="9">
        <f t="shared" si="78"/>
        <v>0.17280803432544137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0.60632765013698398</v>
      </c>
      <c r="P95" s="9">
        <f t="shared" si="81"/>
        <v>0.10477828937733613</v>
      </c>
      <c r="Q95" s="13">
        <f t="shared" si="82"/>
        <v>2.7242355238107394E-2</v>
      </c>
      <c r="R95" s="9">
        <f t="shared" si="83"/>
        <v>7.4022000000000004E-2</v>
      </c>
      <c r="S95" s="14">
        <f t="shared" si="84"/>
        <v>0.3680305211708329</v>
      </c>
      <c r="T95" s="2">
        <v>0.01</v>
      </c>
      <c r="U95" s="15">
        <f t="shared" si="85"/>
        <v>3.6803052117083293E-3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1.363030521170833E-2</v>
      </c>
      <c r="AU95" s="9">
        <f t="shared" si="89"/>
        <v>28.47</v>
      </c>
      <c r="AV95" s="1">
        <f t="shared" si="90"/>
        <v>0.26</v>
      </c>
      <c r="AW95" s="1">
        <f t="shared" si="95"/>
        <v>1.626565213972275</v>
      </c>
      <c r="AX95" s="1">
        <f t="shared" si="91"/>
        <v>1099.5441662817655</v>
      </c>
      <c r="AZ95" s="1">
        <f t="shared" si="96"/>
        <v>0.52939513378641745</v>
      </c>
      <c r="BA95" s="1">
        <f t="shared" si="92"/>
        <v>357.86658045592009</v>
      </c>
    </row>
    <row r="96" spans="1:53" x14ac:dyDescent="0.15">
      <c r="C96" s="7">
        <v>6</v>
      </c>
      <c r="D96" s="8">
        <v>21.528629699666698</v>
      </c>
      <c r="E96" s="10">
        <f t="shared" si="93"/>
        <v>18.789208221290298</v>
      </c>
      <c r="F96" s="7" t="s">
        <v>73</v>
      </c>
      <c r="G96" s="1">
        <v>7</v>
      </c>
      <c r="H96" s="9">
        <f t="shared" si="76"/>
        <v>21.528629699666698</v>
      </c>
      <c r="I96" s="9">
        <f t="shared" si="77"/>
        <v>294.67862969966666</v>
      </c>
      <c r="J96" s="9">
        <f t="shared" si="78"/>
        <v>0.2356229005576706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0.78624936075964791</v>
      </c>
      <c r="P96" s="9">
        <f t="shared" si="81"/>
        <v>0.18525835494380261</v>
      </c>
      <c r="Q96" s="13">
        <f t="shared" si="82"/>
        <v>4.8167172285388679E-2</v>
      </c>
      <c r="R96" s="9">
        <f t="shared" si="83"/>
        <v>7.4022000000000004E-2</v>
      </c>
      <c r="S96" s="14">
        <f t="shared" si="84"/>
        <v>0.65071427799017423</v>
      </c>
      <c r="T96" s="2">
        <v>0.01</v>
      </c>
      <c r="U96" s="15">
        <f t="shared" si="85"/>
        <v>6.5071427799017426E-3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1.6457142779901741E-2</v>
      </c>
      <c r="AU96" s="9">
        <f t="shared" si="89"/>
        <v>28.47</v>
      </c>
      <c r="AV96" s="1">
        <f t="shared" si="90"/>
        <v>0.26</v>
      </c>
      <c r="AW96" s="1">
        <f t="shared" si="95"/>
        <v>1.626565213972275</v>
      </c>
      <c r="AX96" s="1">
        <f t="shared" si="91"/>
        <v>1327.5825490513053</v>
      </c>
      <c r="AZ96" s="1">
        <f t="shared" si="96"/>
        <v>0.52939513378641745</v>
      </c>
      <c r="BA96" s="1">
        <f t="shared" si="92"/>
        <v>432.08580580127199</v>
      </c>
    </row>
    <row r="97" spans="3:54" x14ac:dyDescent="0.15">
      <c r="C97" s="7">
        <v>7</v>
      </c>
      <c r="D97" s="8">
        <v>23.877106572580601</v>
      </c>
      <c r="E97" s="10">
        <f t="shared" si="93"/>
        <v>21.528629699666698</v>
      </c>
      <c r="F97" s="7" t="s">
        <v>73</v>
      </c>
      <c r="G97" s="1">
        <v>8</v>
      </c>
      <c r="H97" s="9">
        <f t="shared" si="76"/>
        <v>23.877106572580601</v>
      </c>
      <c r="I97" s="9">
        <f t="shared" si="77"/>
        <v>297.02710657258058</v>
      </c>
      <c r="J97" s="9">
        <f t="shared" si="78"/>
        <v>0.30596883971393957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0.88569100581584526</v>
      </c>
      <c r="P97" s="9">
        <f t="shared" si="81"/>
        <v>0.27099384939454629</v>
      </c>
      <c r="Q97" s="13">
        <f t="shared" si="82"/>
        <v>7.0458400842582036E-2</v>
      </c>
      <c r="R97" s="9">
        <f t="shared" si="83"/>
        <v>7.4022000000000004E-2</v>
      </c>
      <c r="S97" s="14">
        <f t="shared" si="84"/>
        <v>0.95185756724463044</v>
      </c>
      <c r="T97" s="2">
        <v>0.01</v>
      </c>
      <c r="U97" s="15">
        <f t="shared" si="85"/>
        <v>9.5185756724463048E-3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1.9468575672446305E-2</v>
      </c>
      <c r="AU97" s="9">
        <f t="shared" si="89"/>
        <v>28.47</v>
      </c>
      <c r="AV97" s="1">
        <f t="shared" si="90"/>
        <v>0.26</v>
      </c>
      <c r="AW97" s="1">
        <f t="shared" si="95"/>
        <v>1.626565213972275</v>
      </c>
      <c r="AX97" s="1">
        <f t="shared" si="91"/>
        <v>1570.5120666018074</v>
      </c>
      <c r="AZ97" s="1">
        <f t="shared" si="96"/>
        <v>0.52939513378641745</v>
      </c>
      <c r="BA97" s="1">
        <f t="shared" si="92"/>
        <v>511.15162089407528</v>
      </c>
    </row>
    <row r="98" spans="3:54" x14ac:dyDescent="0.15">
      <c r="C98" s="7">
        <v>8</v>
      </c>
      <c r="D98" s="8">
        <v>23.578925700967702</v>
      </c>
      <c r="E98" s="10">
        <f t="shared" si="93"/>
        <v>23.877106572580601</v>
      </c>
      <c r="F98" s="7" t="s">
        <v>73</v>
      </c>
      <c r="G98" s="1">
        <v>9</v>
      </c>
      <c r="H98" s="9">
        <f t="shared" si="76"/>
        <v>23.578925700967702</v>
      </c>
      <c r="I98" s="9">
        <f t="shared" si="77"/>
        <v>296.72892570096769</v>
      </c>
      <c r="J98" s="9">
        <f t="shared" si="78"/>
        <v>0.29605405433640058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0.89939715642129903</v>
      </c>
      <c r="P98" s="9">
        <f t="shared" si="81"/>
        <v>0.26627017461715546</v>
      </c>
      <c r="Q98" s="13">
        <f t="shared" si="82"/>
        <v>6.9230245400460425E-2</v>
      </c>
      <c r="R98" s="9">
        <f t="shared" si="83"/>
        <v>7.4022000000000004E-2</v>
      </c>
      <c r="S98" s="14">
        <f t="shared" si="84"/>
        <v>0.93526580476696686</v>
      </c>
      <c r="T98" s="2">
        <v>0.01</v>
      </c>
      <c r="U98" s="15">
        <f t="shared" si="85"/>
        <v>9.3526580476696684E-3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1.9302658047669667E-2</v>
      </c>
      <c r="AU98" s="9">
        <f t="shared" si="89"/>
        <v>28.47</v>
      </c>
      <c r="AV98" s="1">
        <f t="shared" si="90"/>
        <v>0.26</v>
      </c>
      <c r="AW98" s="1">
        <f t="shared" si="95"/>
        <v>1.626565213972275</v>
      </c>
      <c r="AX98" s="1">
        <f t="shared" si="91"/>
        <v>1557.1276446411186</v>
      </c>
      <c r="AZ98" s="1">
        <f t="shared" si="96"/>
        <v>0.52939513378641745</v>
      </c>
      <c r="BA98" s="1">
        <f t="shared" si="92"/>
        <v>506.79541814630551</v>
      </c>
    </row>
    <row r="99" spans="3:54" x14ac:dyDescent="0.15">
      <c r="C99" s="7">
        <v>9</v>
      </c>
      <c r="D99" s="8">
        <v>17.372571033333301</v>
      </c>
      <c r="E99" s="10">
        <f t="shared" si="93"/>
        <v>23.578925700967702</v>
      </c>
      <c r="F99" s="7" t="s">
        <v>73</v>
      </c>
      <c r="G99" s="1">
        <v>10</v>
      </c>
      <c r="H99" s="9">
        <f t="shared" si="76"/>
        <v>17.372571033333301</v>
      </c>
      <c r="I99" s="9">
        <f t="shared" si="77"/>
        <v>290.52257103333329</v>
      </c>
      <c r="J99" s="9">
        <f t="shared" si="78"/>
        <v>0.14687043630704252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0.91782698180414357</v>
      </c>
      <c r="P99" s="9">
        <f t="shared" si="81"/>
        <v>0.13480164927195054</v>
      </c>
      <c r="Q99" s="13">
        <f t="shared" si="82"/>
        <v>3.504842881070714E-2</v>
      </c>
      <c r="R99" s="9">
        <f t="shared" si="83"/>
        <v>7.4022000000000004E-2</v>
      </c>
      <c r="S99" s="14">
        <f t="shared" si="84"/>
        <v>0.47348665005953822</v>
      </c>
      <c r="T99" s="2">
        <v>0.01</v>
      </c>
      <c r="U99" s="15">
        <f t="shared" si="85"/>
        <v>4.7348665005953819E-3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1.0224866500595384E-2</v>
      </c>
      <c r="AU99" s="9">
        <f t="shared" si="89"/>
        <v>28.47</v>
      </c>
      <c r="AV99" s="1">
        <f t="shared" si="90"/>
        <v>0.26</v>
      </c>
      <c r="AW99" s="1">
        <f t="shared" si="95"/>
        <v>1.626565213972275</v>
      </c>
      <c r="AX99" s="1">
        <f t="shared" si="91"/>
        <v>824.83056227399186</v>
      </c>
      <c r="AZ99" s="1">
        <f t="shared" si="96"/>
        <v>0.52939513378641745</v>
      </c>
      <c r="BA99" s="1">
        <f t="shared" si="92"/>
        <v>268.45605827250205</v>
      </c>
    </row>
    <row r="100" spans="3:54" x14ac:dyDescent="0.15">
      <c r="C100" s="7">
        <v>10</v>
      </c>
      <c r="D100" s="8">
        <v>10.0545102642581</v>
      </c>
      <c r="E100" s="10">
        <f t="shared" si="93"/>
        <v>17.372571033333301</v>
      </c>
      <c r="F100" s="7" t="s">
        <v>73</v>
      </c>
      <c r="G100" s="1">
        <v>11</v>
      </c>
      <c r="H100" s="9">
        <f t="shared" si="76"/>
        <v>10.0545102642581</v>
      </c>
      <c r="I100" s="9">
        <f t="shared" si="77"/>
        <v>283.20451026425809</v>
      </c>
      <c r="J100" s="9">
        <f t="shared" si="78"/>
        <v>6.1776511244987495E-2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0.74387406590558325</v>
      </c>
      <c r="O100" s="9">
        <f t="shared" si="94"/>
        <v>0.32385126662660968</v>
      </c>
      <c r="P100" s="9">
        <f t="shared" si="81"/>
        <v>2.0006401414462197E-2</v>
      </c>
      <c r="Q100" s="13">
        <f t="shared" si="82"/>
        <v>5.2016643677601712E-3</v>
      </c>
      <c r="R100" s="9">
        <f t="shared" si="83"/>
        <v>7.4022000000000004E-2</v>
      </c>
      <c r="S100" s="14">
        <f t="shared" si="84"/>
        <v>7.0271870089435182E-2</v>
      </c>
      <c r="T100" s="2">
        <v>0.01</v>
      </c>
      <c r="U100" s="15">
        <f t="shared" si="85"/>
        <v>7.0271870089435185E-4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6.1927187008943519E-3</v>
      </c>
      <c r="AU100" s="9">
        <f t="shared" si="89"/>
        <v>28.47</v>
      </c>
      <c r="AV100" s="1">
        <f t="shared" si="90"/>
        <v>0.26</v>
      </c>
      <c r="AW100" s="1">
        <f t="shared" si="95"/>
        <v>1.626565213972275</v>
      </c>
      <c r="AX100" s="1">
        <f t="shared" si="91"/>
        <v>499.56091336409355</v>
      </c>
      <c r="AZ100" s="1">
        <f t="shared" si="96"/>
        <v>0.52939513378641745</v>
      </c>
      <c r="BA100" s="1">
        <f t="shared" si="92"/>
        <v>162.59115484155254</v>
      </c>
    </row>
    <row r="101" spans="3:54" x14ac:dyDescent="0.15">
      <c r="C101" s="7">
        <v>11</v>
      </c>
      <c r="D101" s="8">
        <v>2.2831766268</v>
      </c>
      <c r="E101" s="10">
        <f t="shared" si="93"/>
        <v>10.0545102642581</v>
      </c>
      <c r="F101" s="7" t="s">
        <v>75</v>
      </c>
      <c r="G101" s="1">
        <v>12</v>
      </c>
      <c r="H101" s="9">
        <f t="shared" si="76"/>
        <v>2.2831766268</v>
      </c>
      <c r="I101" s="9">
        <f t="shared" si="77"/>
        <v>275.43317662679999</v>
      </c>
      <c r="J101" s="9">
        <f t="shared" si="78"/>
        <v>2.3417215748330073E-2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0.58854486521214755</v>
      </c>
      <c r="P101" s="9">
        <f t="shared" si="81"/>
        <v>1.3782082086244702E-2</v>
      </c>
      <c r="Q101" s="13">
        <f t="shared" si="82"/>
        <v>3.5833413424236227E-3</v>
      </c>
      <c r="R101" s="9">
        <f t="shared" si="83"/>
        <v>7.4022000000000004E-2</v>
      </c>
      <c r="S101" s="14">
        <f t="shared" si="84"/>
        <v>4.8409139747961724E-2</v>
      </c>
      <c r="T101" s="2">
        <v>0.01</v>
      </c>
      <c r="U101" s="15">
        <f t="shared" si="85"/>
        <v>4.8409139747961728E-4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5.9740913974796177E-3</v>
      </c>
      <c r="AU101" s="9">
        <f t="shared" si="89"/>
        <v>28.47</v>
      </c>
      <c r="AV101" s="1">
        <f t="shared" si="90"/>
        <v>0.26</v>
      </c>
      <c r="AW101" s="1">
        <f t="shared" si="95"/>
        <v>1.626565213972275</v>
      </c>
      <c r="AX101" s="1">
        <f t="shared" si="91"/>
        <v>481.92445017960881</v>
      </c>
      <c r="AY101" s="1">
        <f>SUM(AX90:AX101)</f>
        <v>10109.981506864162</v>
      </c>
      <c r="AZ101" s="1">
        <f t="shared" si="96"/>
        <v>0.52939513378641745</v>
      </c>
      <c r="BA101" s="1">
        <f t="shared" si="92"/>
        <v>156.85104820035107</v>
      </c>
      <c r="BB101" s="1">
        <f>SUM(BA90:BA101)</f>
        <v>3290.4767459854133</v>
      </c>
    </row>
    <row r="102" spans="3:54" x14ac:dyDescent="0.15">
      <c r="C102" s="7">
        <v>12</v>
      </c>
      <c r="D102" s="8">
        <v>-4.4978844624516103</v>
      </c>
      <c r="E102" s="10">
        <f t="shared" si="93"/>
        <v>2.2831766268</v>
      </c>
      <c r="F102" s="7" t="s">
        <v>73</v>
      </c>
    </row>
  </sheetData>
  <mergeCells count="52">
    <mergeCell ref="G2:G4"/>
    <mergeCell ref="G5:G6"/>
    <mergeCell ref="G14:G15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Z117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4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15">
      <c r="A2" s="28" t="s">
        <v>52</v>
      </c>
      <c r="B2" s="3" t="s">
        <v>10</v>
      </c>
      <c r="C2" s="2"/>
      <c r="D2" s="2"/>
      <c r="E2" s="34">
        <v>155.29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15">
      <c r="A5" s="28" t="s">
        <v>4</v>
      </c>
      <c r="B5" s="3" t="s">
        <v>15</v>
      </c>
      <c r="C5" s="2"/>
      <c r="D5" s="2"/>
      <c r="E5" s="34">
        <v>766.24699474369299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0.19</v>
      </c>
      <c r="I6" s="2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15">
      <c r="A7" s="28" t="s">
        <v>5</v>
      </c>
      <c r="B7" s="22"/>
      <c r="C7" s="2"/>
      <c r="D7" s="2"/>
      <c r="E7" s="5">
        <v>144.88767123287701</v>
      </c>
      <c r="F7" s="2">
        <v>134.75800000000001</v>
      </c>
      <c r="G7" s="2"/>
      <c r="H7" s="2">
        <v>0.28999999999999998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15">
      <c r="A8" s="28" t="s">
        <v>6</v>
      </c>
      <c r="B8" s="22"/>
      <c r="C8" s="2"/>
      <c r="D8" s="2"/>
      <c r="E8" s="5">
        <v>0.23</v>
      </c>
      <c r="F8" s="2">
        <v>625.46400000000006</v>
      </c>
      <c r="G8" s="2"/>
      <c r="H8" s="2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15">
      <c r="A9" s="28" t="s">
        <v>7</v>
      </c>
      <c r="B9" s="22"/>
      <c r="C9" s="2"/>
      <c r="D9" s="2"/>
      <c r="E9" s="5">
        <v>6.84</v>
      </c>
      <c r="F9" s="2">
        <v>341.64</v>
      </c>
      <c r="G9" s="2"/>
      <c r="H9" s="2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15">
      <c r="A10" s="28" t="s">
        <v>8</v>
      </c>
      <c r="B10" s="22"/>
      <c r="C10" s="2"/>
      <c r="D10" s="2"/>
      <c r="E10" s="5">
        <v>0.41969487307519199</v>
      </c>
      <c r="F10" s="2">
        <v>341.64</v>
      </c>
      <c r="G10" s="2"/>
      <c r="H10" s="2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15">
      <c r="A11" s="28" t="s">
        <v>9</v>
      </c>
      <c r="B11" s="22"/>
      <c r="C11" s="2"/>
      <c r="D11" s="2"/>
      <c r="E11" s="2">
        <v>0.03</v>
      </c>
      <c r="F11" s="2">
        <v>910.85749999999996</v>
      </c>
      <c r="G11" s="2"/>
      <c r="H11" s="2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4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AV38+AV53+BB69+AY85+AY101+BB101+AY116+AG69</f>
        <v>4732156.137111228</v>
      </c>
      <c r="J14" s="6" t="s">
        <v>21</v>
      </c>
      <c r="K14" s="6">
        <f>I14/(10000*1000)</f>
        <v>0.47321561371112281</v>
      </c>
      <c r="L14" s="6" t="s">
        <v>22</v>
      </c>
    </row>
    <row r="15" spans="1:44" x14ac:dyDescent="0.15">
      <c r="A15" s="1" t="s">
        <v>23</v>
      </c>
      <c r="B15" s="1" t="s">
        <v>18</v>
      </c>
      <c r="G15" s="37"/>
      <c r="H15" s="6" t="s">
        <v>24</v>
      </c>
      <c r="I15" s="6">
        <v>7152031.8064662702</v>
      </c>
      <c r="J15" s="6" t="s">
        <v>21</v>
      </c>
      <c r="K15" s="6">
        <f>I15/(10000*1000)</f>
        <v>0.71520318064662702</v>
      </c>
      <c r="L15" s="6" t="s">
        <v>22</v>
      </c>
    </row>
    <row r="16" spans="1:44" x14ac:dyDescent="0.15">
      <c r="A16" s="1" t="s">
        <v>25</v>
      </c>
      <c r="B16" s="1" t="s">
        <v>26</v>
      </c>
      <c r="C16" s="1">
        <v>19347</v>
      </c>
      <c r="K16" s="1">
        <v>0.47321561371112281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8">
        <v>-6.0214375465806498</v>
      </c>
      <c r="E27" s="7"/>
      <c r="F27" s="7"/>
      <c r="G27" s="1">
        <v>1</v>
      </c>
      <c r="H27" s="9">
        <f t="shared" ref="H27:H38" si="0">E28</f>
        <v>-6.0214375465806498</v>
      </c>
      <c r="I27" s="9">
        <f t="shared" ref="I27:I38" si="1">H27+273.15</f>
        <v>267.12856245341931</v>
      </c>
      <c r="J27" s="9">
        <f t="shared" ref="J27:J38" si="2">EXP(($C$16*(I27-$C$14))/($C$17*I27*$C$14))</f>
        <v>7.8026939512413811E-3</v>
      </c>
      <c r="K27" s="9">
        <f t="shared" ref="K27:K38" si="3">$B$27/12</f>
        <v>111.51561111111111</v>
      </c>
      <c r="L27" s="9">
        <f t="shared" ref="L27:L38" si="4">K27*$B$28/100</f>
        <v>1.1151561111111112</v>
      </c>
      <c r="M27" s="1" t="s">
        <v>73</v>
      </c>
      <c r="O27" s="9">
        <f>L27</f>
        <v>1.1151561111111112</v>
      </c>
      <c r="P27" s="9">
        <f t="shared" ref="P27:P38" si="5">O27*J27</f>
        <v>8.7012218428565297E-3</v>
      </c>
      <c r="Q27" s="13">
        <f t="shared" ref="Q27:Q38" si="6">P27*$B$29</f>
        <v>1.0441466211427836E-3</v>
      </c>
      <c r="R27" s="9">
        <f t="shared" ref="R27:R38" si="7">L27*$B$29</f>
        <v>0.13381873333333336</v>
      </c>
      <c r="S27" s="14">
        <f t="shared" ref="S27:S38" si="8">Q27/R27</f>
        <v>7.8026939512413811E-3</v>
      </c>
      <c r="T27" s="2">
        <v>0.01</v>
      </c>
      <c r="U27" s="15">
        <f t="shared" ref="U27:U38" si="9">S27*T27</f>
        <v>7.8026939512413818E-5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2.1978026939512414E-2</v>
      </c>
      <c r="AR27" s="9">
        <f t="shared" ref="AR27:AR38" si="15">$B$27/12</f>
        <v>111.51561111111111</v>
      </c>
      <c r="AS27" s="1">
        <f t="shared" ref="AS27:AS38" si="16">$B$29</f>
        <v>0.12</v>
      </c>
      <c r="AT27" s="1">
        <f>$E$2/12</f>
        <v>12.940833333333332</v>
      </c>
      <c r="AU27" s="1">
        <f t="shared" ref="AU27:AU38" si="17">AT27*10000*AS27*0.67*AR27*AQ27</f>
        <v>25500.145750288302</v>
      </c>
    </row>
    <row r="28" spans="1:47" x14ac:dyDescent="0.15">
      <c r="A28" s="1" t="s">
        <v>74</v>
      </c>
      <c r="B28" s="1">
        <v>1</v>
      </c>
      <c r="C28" s="7">
        <v>1</v>
      </c>
      <c r="D28" s="8">
        <v>-5.5108052360645203</v>
      </c>
      <c r="E28" s="10">
        <f t="shared" ref="E28:E39" si="18">D27</f>
        <v>-6.0214375465806498</v>
      </c>
      <c r="F28" s="7" t="s">
        <v>73</v>
      </c>
      <c r="G28" s="1">
        <v>2</v>
      </c>
      <c r="H28" s="9">
        <f t="shared" si="0"/>
        <v>-5.5108052360645203</v>
      </c>
      <c r="I28" s="9">
        <f t="shared" si="1"/>
        <v>267.63919476393545</v>
      </c>
      <c r="J28" s="9">
        <f t="shared" si="2"/>
        <v>8.3646303832524034E-3</v>
      </c>
      <c r="K28" s="9">
        <f t="shared" si="3"/>
        <v>111.51561111111111</v>
      </c>
      <c r="L28" s="9">
        <f t="shared" si="4"/>
        <v>1.1151561111111112</v>
      </c>
      <c r="M28" s="1" t="s">
        <v>73</v>
      </c>
      <c r="O28" s="9">
        <f t="shared" ref="O28:O38" si="19">L28+O27-P27-N28</f>
        <v>2.2216110003793661</v>
      </c>
      <c r="P28" s="9">
        <f t="shared" si="5"/>
        <v>1.8582954873541013E-2</v>
      </c>
      <c r="Q28" s="13">
        <f t="shared" si="6"/>
        <v>2.2299545848249213E-3</v>
      </c>
      <c r="R28" s="9">
        <f t="shared" si="7"/>
        <v>0.13381873333333336</v>
      </c>
      <c r="S28" s="14">
        <f t="shared" si="8"/>
        <v>1.6663994115609031E-2</v>
      </c>
      <c r="T28" s="2">
        <v>0.01</v>
      </c>
      <c r="U28" s="15">
        <f t="shared" si="9"/>
        <v>1.6663994115609032E-4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2.206663994115609E-2</v>
      </c>
      <c r="AR28" s="9">
        <f t="shared" si="15"/>
        <v>111.51561111111111</v>
      </c>
      <c r="AS28" s="1">
        <f t="shared" si="16"/>
        <v>0.12</v>
      </c>
      <c r="AT28" s="1">
        <f t="shared" ref="AT28:AT38" si="20">$E$2/12</f>
        <v>12.940833333333332</v>
      </c>
      <c r="AU28" s="1">
        <f t="shared" si="17"/>
        <v>25602.959549884745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-1.2093341485357101</v>
      </c>
      <c r="E29" s="10">
        <f t="shared" si="18"/>
        <v>-5.5108052360645203</v>
      </c>
      <c r="F29" s="7" t="s">
        <v>73</v>
      </c>
      <c r="G29" s="1">
        <v>3</v>
      </c>
      <c r="H29" s="9">
        <f t="shared" si="0"/>
        <v>-1.2093341485357101</v>
      </c>
      <c r="I29" s="9">
        <f t="shared" si="1"/>
        <v>271.94066585146425</v>
      </c>
      <c r="J29" s="9">
        <f t="shared" si="2"/>
        <v>1.4871756530994379E-2</v>
      </c>
      <c r="K29" s="9">
        <f t="shared" si="3"/>
        <v>111.51561111111111</v>
      </c>
      <c r="L29" s="9">
        <f t="shared" si="4"/>
        <v>1.1151561111111112</v>
      </c>
      <c r="M29" s="1" t="s">
        <v>73</v>
      </c>
      <c r="O29" s="9">
        <f t="shared" si="19"/>
        <v>3.3181841566169363</v>
      </c>
      <c r="P29" s="9">
        <f t="shared" si="5"/>
        <v>4.9347226902209995E-2</v>
      </c>
      <c r="Q29" s="13">
        <f t="shared" si="6"/>
        <v>5.9216672282651995E-3</v>
      </c>
      <c r="R29" s="9">
        <f t="shared" si="7"/>
        <v>0.13381873333333336</v>
      </c>
      <c r="S29" s="14">
        <f t="shared" si="8"/>
        <v>4.4251406964933147E-2</v>
      </c>
      <c r="T29" s="2">
        <v>0.01</v>
      </c>
      <c r="U29" s="15">
        <f t="shared" si="9"/>
        <v>4.4251406964933147E-4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2.2342514069649332E-2</v>
      </c>
      <c r="AR29" s="9">
        <f t="shared" si="15"/>
        <v>111.51561111111111</v>
      </c>
      <c r="AS29" s="1">
        <f t="shared" si="16"/>
        <v>0.12</v>
      </c>
      <c r="AT29" s="1">
        <f t="shared" si="20"/>
        <v>12.940833333333332</v>
      </c>
      <c r="AU29" s="1">
        <f t="shared" si="17"/>
        <v>25923.044264707991</v>
      </c>
    </row>
    <row r="30" spans="1:47" x14ac:dyDescent="0.15">
      <c r="C30" s="7">
        <v>3</v>
      </c>
      <c r="D30" s="8">
        <v>7.9750984199354802</v>
      </c>
      <c r="E30" s="10">
        <f t="shared" si="18"/>
        <v>-1.2093341485357101</v>
      </c>
      <c r="F30" s="7" t="s">
        <v>73</v>
      </c>
      <c r="G30" s="1">
        <v>4</v>
      </c>
      <c r="H30" s="9">
        <f t="shared" si="0"/>
        <v>7.9750984199354802</v>
      </c>
      <c r="I30" s="9">
        <f t="shared" si="1"/>
        <v>281.12509841993545</v>
      </c>
      <c r="J30" s="9">
        <f t="shared" si="2"/>
        <v>4.790487542381161E-2</v>
      </c>
      <c r="K30" s="9">
        <f t="shared" si="3"/>
        <v>111.51561111111111</v>
      </c>
      <c r="L30" s="9">
        <f t="shared" si="4"/>
        <v>1.1151561111111112</v>
      </c>
      <c r="M30" s="1" t="s">
        <v>73</v>
      </c>
      <c r="O30" s="9">
        <f t="shared" si="19"/>
        <v>4.3839930408258372</v>
      </c>
      <c r="P30" s="9">
        <f t="shared" si="5"/>
        <v>0.21001464047961876</v>
      </c>
      <c r="Q30" s="13">
        <f t="shared" si="6"/>
        <v>2.5201756857554252E-2</v>
      </c>
      <c r="R30" s="9">
        <f t="shared" si="7"/>
        <v>0.13381873333333336</v>
      </c>
      <c r="S30" s="14">
        <f t="shared" si="8"/>
        <v>0.18832756991338717</v>
      </c>
      <c r="T30" s="2">
        <v>0.01</v>
      </c>
      <c r="U30" s="15">
        <f t="shared" si="9"/>
        <v>1.8832756991338717E-3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2.3783275699133872E-2</v>
      </c>
      <c r="AR30" s="9">
        <f t="shared" si="15"/>
        <v>111.51561111111111</v>
      </c>
      <c r="AS30" s="1">
        <f t="shared" si="16"/>
        <v>0.12</v>
      </c>
      <c r="AT30" s="1">
        <f t="shared" si="20"/>
        <v>12.940833333333332</v>
      </c>
      <c r="AU30" s="1">
        <f t="shared" si="17"/>
        <v>27594.69712255519</v>
      </c>
    </row>
    <row r="31" spans="1:47" x14ac:dyDescent="0.15">
      <c r="C31" s="7">
        <v>4</v>
      </c>
      <c r="D31" s="8">
        <v>11.503436092699999</v>
      </c>
      <c r="E31" s="10">
        <f t="shared" si="18"/>
        <v>7.9750984199354802</v>
      </c>
      <c r="F31" s="7" t="s">
        <v>73</v>
      </c>
      <c r="G31" s="1">
        <v>5</v>
      </c>
      <c r="H31" s="9">
        <f t="shared" si="0"/>
        <v>11.503436092699999</v>
      </c>
      <c r="I31" s="9">
        <f t="shared" si="1"/>
        <v>284.65343609269996</v>
      </c>
      <c r="J31" s="9">
        <f t="shared" si="2"/>
        <v>7.3591250995380358E-2</v>
      </c>
      <c r="K31" s="9">
        <f t="shared" si="3"/>
        <v>111.51561111111111</v>
      </c>
      <c r="L31" s="9">
        <f t="shared" si="4"/>
        <v>1.1151561111111112</v>
      </c>
      <c r="M31" s="1" t="s">
        <v>75</v>
      </c>
      <c r="N31" s="9">
        <f>(O30-P30)*C22/100</f>
        <v>3.9652794803289071</v>
      </c>
      <c r="O31" s="9">
        <f t="shared" si="19"/>
        <v>1.3238550311284225</v>
      </c>
      <c r="P31" s="9">
        <f t="shared" si="5"/>
        <v>9.7424147877268816E-2</v>
      </c>
      <c r="Q31" s="13">
        <f t="shared" si="6"/>
        <v>1.1690897745272258E-2</v>
      </c>
      <c r="R31" s="9">
        <f t="shared" si="7"/>
        <v>0.13381873333333336</v>
      </c>
      <c r="S31" s="14">
        <f t="shared" si="8"/>
        <v>8.7363685592143719E-2</v>
      </c>
      <c r="T31" s="2">
        <v>0.01</v>
      </c>
      <c r="U31" s="15">
        <f t="shared" si="9"/>
        <v>8.7363685592143725E-4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3.0323636855921435E-2</v>
      </c>
      <c r="AR31" s="9">
        <f t="shared" si="15"/>
        <v>111.51561111111111</v>
      </c>
      <c r="AS31" s="1">
        <f t="shared" si="16"/>
        <v>0.12</v>
      </c>
      <c r="AT31" s="1">
        <f t="shared" si="20"/>
        <v>12.940833333333332</v>
      </c>
      <c r="AU31" s="1">
        <f t="shared" si="17"/>
        <v>35183.19281493999</v>
      </c>
    </row>
    <row r="32" spans="1:47" x14ac:dyDescent="0.15">
      <c r="C32" s="7">
        <v>5</v>
      </c>
      <c r="D32" s="8">
        <v>17.429406400645199</v>
      </c>
      <c r="E32" s="10">
        <f t="shared" si="18"/>
        <v>11.503436092699999</v>
      </c>
      <c r="F32" s="7" t="s">
        <v>75</v>
      </c>
      <c r="G32" s="1">
        <v>6</v>
      </c>
      <c r="H32" s="9">
        <f t="shared" si="0"/>
        <v>17.429406400645199</v>
      </c>
      <c r="I32" s="9">
        <f t="shared" si="1"/>
        <v>290.57940640064515</v>
      </c>
      <c r="J32" s="9">
        <f t="shared" si="2"/>
        <v>0.14783637228649438</v>
      </c>
      <c r="K32" s="9">
        <f t="shared" si="3"/>
        <v>111.51561111111111</v>
      </c>
      <c r="L32" s="9">
        <f t="shared" si="4"/>
        <v>1.1151561111111112</v>
      </c>
      <c r="M32" s="1" t="s">
        <v>73</v>
      </c>
      <c r="O32" s="9">
        <f t="shared" si="19"/>
        <v>2.3415869943622649</v>
      </c>
      <c r="P32" s="9">
        <f t="shared" si="5"/>
        <v>0.34617172663975321</v>
      </c>
      <c r="Q32" s="13">
        <f t="shared" si="6"/>
        <v>4.1540607196770385E-2</v>
      </c>
      <c r="R32" s="9">
        <f t="shared" si="7"/>
        <v>0.13381873333333336</v>
      </c>
      <c r="S32" s="14">
        <f t="shared" si="8"/>
        <v>0.31042445375189404</v>
      </c>
      <c r="T32" s="2">
        <v>0.01</v>
      </c>
      <c r="U32" s="15">
        <f t="shared" si="9"/>
        <v>3.1042445375189403E-3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3.2554244537518935E-2</v>
      </c>
      <c r="AR32" s="9">
        <f t="shared" si="15"/>
        <v>111.51561111111111</v>
      </c>
      <c r="AS32" s="1">
        <f t="shared" si="16"/>
        <v>0.12</v>
      </c>
      <c r="AT32" s="1">
        <f t="shared" si="20"/>
        <v>12.940833333333332</v>
      </c>
      <c r="AU32" s="1">
        <f t="shared" si="17"/>
        <v>37771.269585843744</v>
      </c>
    </row>
    <row r="33" spans="1:48" x14ac:dyDescent="0.15">
      <c r="C33" s="7">
        <v>6</v>
      </c>
      <c r="D33" s="8">
        <v>21.009316190333301</v>
      </c>
      <c r="E33" s="10">
        <f t="shared" si="18"/>
        <v>17.429406400645199</v>
      </c>
      <c r="F33" s="7" t="s">
        <v>73</v>
      </c>
      <c r="G33" s="1">
        <v>7</v>
      </c>
      <c r="H33" s="9">
        <f t="shared" si="0"/>
        <v>21.009316190333301</v>
      </c>
      <c r="I33" s="9">
        <f t="shared" si="1"/>
        <v>294.1593161903333</v>
      </c>
      <c r="J33" s="9">
        <f t="shared" si="2"/>
        <v>0.22227151425099501</v>
      </c>
      <c r="K33" s="9">
        <f t="shared" si="3"/>
        <v>111.51561111111111</v>
      </c>
      <c r="L33" s="9">
        <f t="shared" si="4"/>
        <v>1.1151561111111112</v>
      </c>
      <c r="M33" s="1" t="s">
        <v>73</v>
      </c>
      <c r="O33" s="9">
        <f t="shared" si="19"/>
        <v>3.1105713788336229</v>
      </c>
      <c r="P33" s="9">
        <f t="shared" si="5"/>
        <v>0.69139141055915476</v>
      </c>
      <c r="Q33" s="13">
        <f t="shared" si="6"/>
        <v>8.2966969267098567E-2</v>
      </c>
      <c r="R33" s="9">
        <f t="shared" si="7"/>
        <v>0.13381873333333336</v>
      </c>
      <c r="S33" s="14">
        <f t="shared" si="8"/>
        <v>0.61999517706114804</v>
      </c>
      <c r="T33" s="2">
        <v>0.01</v>
      </c>
      <c r="U33" s="15">
        <f t="shared" si="9"/>
        <v>6.1999517706114804E-3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3.5649951770611477E-2</v>
      </c>
      <c r="AR33" s="9">
        <f t="shared" si="15"/>
        <v>111.51561111111111</v>
      </c>
      <c r="AS33" s="1">
        <f t="shared" si="16"/>
        <v>0.12</v>
      </c>
      <c r="AT33" s="1">
        <f t="shared" si="20"/>
        <v>12.940833333333332</v>
      </c>
      <c r="AU33" s="1">
        <f t="shared" si="17"/>
        <v>41363.083621805279</v>
      </c>
    </row>
    <row r="34" spans="1:48" x14ac:dyDescent="0.15">
      <c r="C34" s="7">
        <v>7</v>
      </c>
      <c r="D34" s="8">
        <v>21.534777826129002</v>
      </c>
      <c r="E34" s="10">
        <f t="shared" si="18"/>
        <v>21.009316190333301</v>
      </c>
      <c r="F34" s="7" t="s">
        <v>73</v>
      </c>
      <c r="G34" s="1">
        <v>8</v>
      </c>
      <c r="H34" s="9">
        <f t="shared" si="0"/>
        <v>21.534777826129002</v>
      </c>
      <c r="I34" s="9">
        <f t="shared" si="1"/>
        <v>294.68477782612899</v>
      </c>
      <c r="J34" s="9">
        <f t="shared" si="2"/>
        <v>0.23578538785444364</v>
      </c>
      <c r="K34" s="9">
        <f t="shared" si="3"/>
        <v>111.51561111111111</v>
      </c>
      <c r="L34" s="9">
        <f t="shared" si="4"/>
        <v>1.1151561111111112</v>
      </c>
      <c r="M34" s="1" t="s">
        <v>73</v>
      </c>
      <c r="O34" s="9">
        <f t="shared" si="19"/>
        <v>3.5343360793855796</v>
      </c>
      <c r="P34" s="9">
        <f t="shared" si="5"/>
        <v>0.83334480328588256</v>
      </c>
      <c r="Q34" s="13">
        <f t="shared" si="6"/>
        <v>0.10000137639430591</v>
      </c>
      <c r="R34" s="9">
        <f t="shared" si="7"/>
        <v>0.13381873333333336</v>
      </c>
      <c r="S34" s="14">
        <f t="shared" si="8"/>
        <v>0.74728981438801467</v>
      </c>
      <c r="T34" s="2">
        <v>0.01</v>
      </c>
      <c r="U34" s="15">
        <f t="shared" si="9"/>
        <v>7.4728981438801469E-3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3.6922898143880147E-2</v>
      </c>
      <c r="AR34" s="9">
        <f t="shared" si="15"/>
        <v>111.51561111111111</v>
      </c>
      <c r="AS34" s="1">
        <f t="shared" si="16"/>
        <v>0.12</v>
      </c>
      <c r="AT34" s="1">
        <f t="shared" si="20"/>
        <v>12.940833333333332</v>
      </c>
      <c r="AU34" s="1">
        <f t="shared" si="17"/>
        <v>42840.027759693039</v>
      </c>
    </row>
    <row r="35" spans="1:48" x14ac:dyDescent="0.15">
      <c r="C35" s="7">
        <v>8</v>
      </c>
      <c r="D35" s="8">
        <v>22.509471108064499</v>
      </c>
      <c r="E35" s="10">
        <f t="shared" si="18"/>
        <v>21.534777826129002</v>
      </c>
      <c r="F35" s="7" t="s">
        <v>73</v>
      </c>
      <c r="G35" s="1">
        <v>9</v>
      </c>
      <c r="H35" s="9">
        <f t="shared" si="0"/>
        <v>22.509471108064499</v>
      </c>
      <c r="I35" s="9">
        <f t="shared" si="1"/>
        <v>295.65947110806445</v>
      </c>
      <c r="J35" s="9">
        <f t="shared" si="2"/>
        <v>0.26291970747557264</v>
      </c>
      <c r="K35" s="9">
        <f t="shared" si="3"/>
        <v>111.51561111111111</v>
      </c>
      <c r="L35" s="9">
        <f t="shared" si="4"/>
        <v>1.1151561111111112</v>
      </c>
      <c r="M35" s="1" t="s">
        <v>73</v>
      </c>
      <c r="O35" s="9">
        <f t="shared" si="19"/>
        <v>3.8161473872108083</v>
      </c>
      <c r="P35" s="9">
        <f t="shared" si="5"/>
        <v>1.0033403547291366</v>
      </c>
      <c r="Q35" s="13">
        <f t="shared" si="6"/>
        <v>0.12040084256749639</v>
      </c>
      <c r="R35" s="9">
        <f t="shared" si="7"/>
        <v>0.13381873333333336</v>
      </c>
      <c r="S35" s="14">
        <f t="shared" si="8"/>
        <v>0.89973084910007395</v>
      </c>
      <c r="T35" s="2">
        <v>0.01</v>
      </c>
      <c r="U35" s="15">
        <f t="shared" si="9"/>
        <v>8.9973084910007391E-3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3.844730849100074E-2</v>
      </c>
      <c r="AR35" s="9">
        <f t="shared" si="15"/>
        <v>111.51561111111111</v>
      </c>
      <c r="AS35" s="1">
        <f t="shared" si="16"/>
        <v>0.12</v>
      </c>
      <c r="AT35" s="1">
        <f t="shared" si="20"/>
        <v>12.940833333333332</v>
      </c>
      <c r="AU35" s="1">
        <f t="shared" si="17"/>
        <v>44608.734574995768</v>
      </c>
    </row>
    <row r="36" spans="1:48" x14ac:dyDescent="0.15">
      <c r="C36" s="7">
        <v>9</v>
      </c>
      <c r="D36" s="8">
        <v>15.655635661</v>
      </c>
      <c r="E36" s="10">
        <f t="shared" si="18"/>
        <v>22.509471108064499</v>
      </c>
      <c r="F36" s="7" t="s">
        <v>73</v>
      </c>
      <c r="G36" s="1">
        <v>10</v>
      </c>
      <c r="H36" s="9">
        <f t="shared" si="0"/>
        <v>15.655635661</v>
      </c>
      <c r="I36" s="9">
        <f t="shared" si="1"/>
        <v>288.805635661</v>
      </c>
      <c r="J36" s="9">
        <f t="shared" si="2"/>
        <v>0.1203383440165267</v>
      </c>
      <c r="K36" s="9">
        <f t="shared" si="3"/>
        <v>111.51561111111111</v>
      </c>
      <c r="L36" s="9">
        <f t="shared" si="4"/>
        <v>1.1151561111111112</v>
      </c>
      <c r="M36" s="1" t="s">
        <v>73</v>
      </c>
      <c r="O36" s="9">
        <f t="shared" si="19"/>
        <v>3.9279631435927831</v>
      </c>
      <c r="P36" s="9">
        <f t="shared" si="5"/>
        <v>0.47268458005790598</v>
      </c>
      <c r="Q36" s="13">
        <f t="shared" si="6"/>
        <v>5.6722149606948713E-2</v>
      </c>
      <c r="R36" s="9">
        <f t="shared" si="7"/>
        <v>0.13381873333333336</v>
      </c>
      <c r="S36" s="14">
        <f t="shared" si="8"/>
        <v>0.42387301235065272</v>
      </c>
      <c r="T36" s="2">
        <v>0.01</v>
      </c>
      <c r="U36" s="15">
        <f t="shared" si="9"/>
        <v>4.2387301235065275E-3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2.6138730123506527E-2</v>
      </c>
      <c r="AR36" s="9">
        <f t="shared" si="15"/>
        <v>111.51561111111111</v>
      </c>
      <c r="AS36" s="1">
        <f t="shared" si="16"/>
        <v>0.12</v>
      </c>
      <c r="AT36" s="1">
        <f t="shared" si="20"/>
        <v>12.940833333333332</v>
      </c>
      <c r="AU36" s="1">
        <f t="shared" si="17"/>
        <v>30327.628122001708</v>
      </c>
    </row>
    <row r="37" spans="1:48" x14ac:dyDescent="0.15">
      <c r="C37" s="7">
        <v>10</v>
      </c>
      <c r="D37" s="8">
        <v>10.4418818982258</v>
      </c>
      <c r="E37" s="10">
        <f t="shared" si="18"/>
        <v>15.655635661</v>
      </c>
      <c r="F37" s="7" t="s">
        <v>73</v>
      </c>
      <c r="G37" s="1">
        <v>11</v>
      </c>
      <c r="H37" s="9">
        <f t="shared" si="0"/>
        <v>10.4418818982258</v>
      </c>
      <c r="I37" s="9">
        <f t="shared" si="1"/>
        <v>283.59188189822578</v>
      </c>
      <c r="J37" s="9">
        <f t="shared" si="2"/>
        <v>6.4746881906611889E-2</v>
      </c>
      <c r="K37" s="9">
        <f t="shared" si="3"/>
        <v>111.51561111111111</v>
      </c>
      <c r="L37" s="9">
        <f t="shared" si="4"/>
        <v>1.1151561111111112</v>
      </c>
      <c r="M37" s="1" t="s">
        <v>75</v>
      </c>
      <c r="N37" s="9">
        <f>(O36-P36)*C22/100</f>
        <v>3.2825146353581336</v>
      </c>
      <c r="O37" s="9">
        <f t="shared" si="19"/>
        <v>1.2879200392878549</v>
      </c>
      <c r="P37" s="9">
        <f t="shared" si="5"/>
        <v>8.3388806688929687E-2</v>
      </c>
      <c r="Q37" s="13">
        <f t="shared" si="6"/>
        <v>1.0006656802671562E-2</v>
      </c>
      <c r="R37" s="9">
        <f t="shared" si="7"/>
        <v>0.13381873333333336</v>
      </c>
      <c r="S37" s="14">
        <f t="shared" si="8"/>
        <v>7.4777697811155189E-2</v>
      </c>
      <c r="T37" s="2">
        <v>0.01</v>
      </c>
      <c r="U37" s="15">
        <f t="shared" si="9"/>
        <v>7.4777697811155195E-4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2.2647776978111551E-2</v>
      </c>
      <c r="AR37" s="9">
        <f t="shared" si="15"/>
        <v>111.51561111111111</v>
      </c>
      <c r="AS37" s="1">
        <f t="shared" si="16"/>
        <v>0.12</v>
      </c>
      <c r="AT37" s="1">
        <f t="shared" si="20"/>
        <v>12.940833333333332</v>
      </c>
      <c r="AU37" s="1">
        <f t="shared" si="17"/>
        <v>26277.227498688331</v>
      </c>
    </row>
    <row r="38" spans="1:48" x14ac:dyDescent="0.15">
      <c r="C38" s="7">
        <v>11</v>
      </c>
      <c r="D38" s="8">
        <v>1.65151664406667</v>
      </c>
      <c r="E38" s="10">
        <f t="shared" si="18"/>
        <v>10.4418818982258</v>
      </c>
      <c r="F38" s="7" t="s">
        <v>75</v>
      </c>
      <c r="G38" s="1">
        <v>12</v>
      </c>
      <c r="H38" s="9">
        <f t="shared" si="0"/>
        <v>1.65151664406667</v>
      </c>
      <c r="I38" s="9">
        <f t="shared" si="1"/>
        <v>274.80151664406662</v>
      </c>
      <c r="J38" s="9">
        <f t="shared" si="2"/>
        <v>2.1589647388708486E-2</v>
      </c>
      <c r="K38" s="9">
        <f t="shared" si="3"/>
        <v>111.51561111111111</v>
      </c>
      <c r="L38" s="9">
        <f t="shared" si="4"/>
        <v>1.1151561111111112</v>
      </c>
      <c r="M38" s="1" t="s">
        <v>73</v>
      </c>
      <c r="O38" s="9">
        <f t="shared" si="19"/>
        <v>2.3196873437100365</v>
      </c>
      <c r="P38" s="9">
        <f t="shared" si="5"/>
        <v>5.008123180274951E-2</v>
      </c>
      <c r="Q38" s="13">
        <f t="shared" si="6"/>
        <v>6.0097478163299413E-3</v>
      </c>
      <c r="R38" s="9">
        <f t="shared" si="7"/>
        <v>0.13381873333333336</v>
      </c>
      <c r="S38" s="14">
        <f t="shared" si="8"/>
        <v>4.4909615168453799E-2</v>
      </c>
      <c r="T38" s="2">
        <v>0.01</v>
      </c>
      <c r="U38" s="15">
        <f t="shared" si="9"/>
        <v>4.4909615168453799E-4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2.2349096151684539E-2</v>
      </c>
      <c r="AR38" s="9">
        <f t="shared" si="15"/>
        <v>111.51561111111111</v>
      </c>
      <c r="AS38" s="1">
        <f t="shared" si="16"/>
        <v>0.12</v>
      </c>
      <c r="AT38" s="1">
        <f t="shared" si="20"/>
        <v>12.940833333333332</v>
      </c>
      <c r="AU38" s="1">
        <f t="shared" si="17"/>
        <v>25930.681167315313</v>
      </c>
      <c r="AV38" s="1">
        <f>SUM(AU27:AU38)</f>
        <v>388922.69183271937</v>
      </c>
    </row>
    <row r="39" spans="1:48" x14ac:dyDescent="0.15">
      <c r="C39" s="7">
        <v>12</v>
      </c>
      <c r="D39" s="8">
        <v>-4.7682884607419398</v>
      </c>
      <c r="E39" s="10">
        <f t="shared" si="18"/>
        <v>1.65151664406667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-6.0214375465806498</v>
      </c>
      <c r="E42" s="7"/>
      <c r="F42" s="7"/>
      <c r="G42" s="1">
        <v>1</v>
      </c>
      <c r="H42" s="9">
        <f t="shared" ref="H42:H53" si="21">E43</f>
        <v>-6.0214375465806498</v>
      </c>
      <c r="I42" s="9">
        <f t="shared" ref="I42:I53" si="22">H42+273.15</f>
        <v>267.12856245341931</v>
      </c>
      <c r="J42" s="9">
        <f t="shared" ref="J42:J53" si="23">EXP(($C$16*(I42-$C$14))/($C$17*I42*$C$14))</f>
        <v>7.8026939512413811E-3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6.0151780450739731E-4</v>
      </c>
      <c r="Q42" s="13">
        <f t="shared" ref="Q42:Q53" si="27">P42*$B$44</f>
        <v>9.6242848721183574E-5</v>
      </c>
      <c r="R42" s="9">
        <f t="shared" ref="R42:R53" si="28">L42*$B$44</f>
        <v>1.2334566666666666E-2</v>
      </c>
      <c r="S42" s="14">
        <f t="shared" ref="S42:S53" si="29">Q42/R42</f>
        <v>7.802693951241382E-3</v>
      </c>
      <c r="T42" s="2">
        <v>0.01</v>
      </c>
      <c r="U42" s="15">
        <f t="shared" ref="U42:U53" si="30">S42*T42</f>
        <v>7.8026939512413818E-5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1.4878026939512415E-2</v>
      </c>
      <c r="AR42" s="9">
        <f t="shared" ref="AR42:AR53" si="34">$B$42/12</f>
        <v>7.7091041666666671</v>
      </c>
      <c r="AS42" s="1">
        <f t="shared" ref="AS42:AS53" si="35">$B$44</f>
        <v>0.16</v>
      </c>
      <c r="AT42" s="1">
        <f t="shared" ref="AT42:AT53" si="36">$E$5/12</f>
        <v>63.853916228641083</v>
      </c>
      <c r="AU42" s="1">
        <f t="shared" ref="AU42:AU53" si="37">AT42*10000*AS42*0.67*AR42*AQ42</f>
        <v>7851.1193287796114</v>
      </c>
    </row>
    <row r="43" spans="1:48" x14ac:dyDescent="0.15">
      <c r="A43" s="1" t="s">
        <v>74</v>
      </c>
      <c r="B43" s="1">
        <v>1</v>
      </c>
      <c r="C43" s="7">
        <v>1</v>
      </c>
      <c r="D43" s="8">
        <v>-5.5108052360645203</v>
      </c>
      <c r="E43" s="10">
        <f t="shared" ref="E43:E54" si="38">D42</f>
        <v>-6.0214375465806498</v>
      </c>
      <c r="F43" s="7" t="s">
        <v>73</v>
      </c>
      <c r="G43" s="1">
        <v>2</v>
      </c>
      <c r="H43" s="9">
        <f t="shared" si="21"/>
        <v>-5.5108052360645203</v>
      </c>
      <c r="I43" s="9">
        <f t="shared" si="22"/>
        <v>267.63919476393545</v>
      </c>
      <c r="J43" s="9">
        <f t="shared" si="23"/>
        <v>8.3646303832524034E-3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0.15358056552882593</v>
      </c>
      <c r="P43" s="9">
        <f t="shared" si="26"/>
        <v>1.2846446646995041E-3</v>
      </c>
      <c r="Q43" s="13">
        <f t="shared" si="27"/>
        <v>2.0554314635192066E-4</v>
      </c>
      <c r="R43" s="9">
        <f t="shared" si="28"/>
        <v>1.2334566666666666E-2</v>
      </c>
      <c r="S43" s="14">
        <f t="shared" si="29"/>
        <v>1.6663994115609034E-2</v>
      </c>
      <c r="T43" s="2">
        <v>0.01</v>
      </c>
      <c r="U43" s="15">
        <f t="shared" si="30"/>
        <v>1.6663994115609035E-4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1.4966639941156091E-2</v>
      </c>
      <c r="AR43" s="9">
        <f t="shared" si="34"/>
        <v>7.7091041666666671</v>
      </c>
      <c r="AS43" s="1">
        <f t="shared" si="35"/>
        <v>0.16</v>
      </c>
      <c r="AT43" s="1">
        <f t="shared" si="36"/>
        <v>63.853916228641083</v>
      </c>
      <c r="AU43" s="1">
        <f t="shared" si="37"/>
        <v>7897.8803175057583</v>
      </c>
    </row>
    <row r="44" spans="1:48" x14ac:dyDescent="0.15">
      <c r="A44" s="1" t="s">
        <v>37</v>
      </c>
      <c r="B44" s="1">
        <f>I5</f>
        <v>0.16</v>
      </c>
      <c r="C44" s="7">
        <v>2</v>
      </c>
      <c r="D44" s="8">
        <v>-1.2093341485357101</v>
      </c>
      <c r="E44" s="10">
        <f t="shared" si="38"/>
        <v>-5.5108052360645203</v>
      </c>
      <c r="F44" s="7" t="s">
        <v>73</v>
      </c>
      <c r="G44" s="1">
        <v>3</v>
      </c>
      <c r="H44" s="9">
        <f t="shared" si="21"/>
        <v>-1.2093341485357101</v>
      </c>
      <c r="I44" s="9">
        <f t="shared" si="22"/>
        <v>271.94066585146425</v>
      </c>
      <c r="J44" s="9">
        <f t="shared" si="23"/>
        <v>1.4871756530994379E-2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0.2293869625307931</v>
      </c>
      <c r="P44" s="9">
        <f t="shared" si="26"/>
        <v>3.4113870581422849E-3</v>
      </c>
      <c r="Q44" s="13">
        <f t="shared" si="27"/>
        <v>5.4582192930276564E-4</v>
      </c>
      <c r="R44" s="9">
        <f t="shared" si="28"/>
        <v>1.2334566666666666E-2</v>
      </c>
      <c r="S44" s="14">
        <f t="shared" si="29"/>
        <v>4.4251406964933154E-2</v>
      </c>
      <c r="T44" s="2">
        <v>0.01</v>
      </c>
      <c r="U44" s="15">
        <f t="shared" si="30"/>
        <v>4.4251406964933158E-4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1.5242514069649332E-2</v>
      </c>
      <c r="AR44" s="9">
        <f t="shared" si="34"/>
        <v>7.7091041666666671</v>
      </c>
      <c r="AS44" s="1">
        <f t="shared" si="35"/>
        <v>0.16</v>
      </c>
      <c r="AT44" s="1">
        <f t="shared" si="36"/>
        <v>63.853916228641083</v>
      </c>
      <c r="AU44" s="1">
        <f t="shared" si="37"/>
        <v>8043.45880794197</v>
      </c>
    </row>
    <row r="45" spans="1:48" x14ac:dyDescent="0.15">
      <c r="C45" s="7">
        <v>3</v>
      </c>
      <c r="D45" s="8">
        <v>7.9750984199354802</v>
      </c>
      <c r="E45" s="10">
        <f t="shared" si="38"/>
        <v>-1.2093341485357101</v>
      </c>
      <c r="F45" s="7" t="s">
        <v>73</v>
      </c>
      <c r="G45" s="1">
        <v>4</v>
      </c>
      <c r="H45" s="9">
        <f t="shared" si="21"/>
        <v>7.9750984199354802</v>
      </c>
      <c r="I45" s="9">
        <f t="shared" si="22"/>
        <v>281.12509841993545</v>
      </c>
      <c r="J45" s="9">
        <f t="shared" si="23"/>
        <v>4.790487542381161E-2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0.30306661713931743</v>
      </c>
      <c r="P45" s="9">
        <f t="shared" si="26"/>
        <v>1.451836853917501E-2</v>
      </c>
      <c r="Q45" s="13">
        <f t="shared" si="27"/>
        <v>2.3229389662680019E-3</v>
      </c>
      <c r="R45" s="9">
        <f t="shared" si="28"/>
        <v>1.2334566666666666E-2</v>
      </c>
      <c r="S45" s="14">
        <f t="shared" si="29"/>
        <v>0.1883275699133872</v>
      </c>
      <c r="T45" s="2">
        <v>0.01</v>
      </c>
      <c r="U45" s="15">
        <f t="shared" si="30"/>
        <v>1.8832756991338721E-3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1.6683275699133873E-2</v>
      </c>
      <c r="AR45" s="9">
        <f t="shared" si="34"/>
        <v>7.7091041666666671</v>
      </c>
      <c r="AS45" s="1">
        <f t="shared" si="35"/>
        <v>0.16</v>
      </c>
      <c r="AT45" s="1">
        <f t="shared" si="36"/>
        <v>63.853916228641083</v>
      </c>
      <c r="AU45" s="1">
        <f t="shared" si="37"/>
        <v>8803.7472200679931</v>
      </c>
    </row>
    <row r="46" spans="1:48" x14ac:dyDescent="0.15">
      <c r="C46" s="7">
        <v>4</v>
      </c>
      <c r="D46" s="8">
        <v>11.503436092699999</v>
      </c>
      <c r="E46" s="10">
        <f t="shared" si="38"/>
        <v>7.9750984199354802</v>
      </c>
      <c r="F46" s="7" t="s">
        <v>73</v>
      </c>
      <c r="G46" s="1">
        <v>5</v>
      </c>
      <c r="H46" s="9">
        <f t="shared" si="21"/>
        <v>11.503436092699999</v>
      </c>
      <c r="I46" s="9">
        <f t="shared" si="22"/>
        <v>284.65343609269996</v>
      </c>
      <c r="J46" s="9">
        <f t="shared" si="23"/>
        <v>7.3591250995380358E-2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0.27412083617013533</v>
      </c>
      <c r="O46" s="9">
        <f t="shared" si="39"/>
        <v>9.1518454096673751E-2</v>
      </c>
      <c r="P46" s="9">
        <f t="shared" si="26"/>
        <v>6.7349575261375135E-3</v>
      </c>
      <c r="Q46" s="13">
        <f t="shared" si="27"/>
        <v>1.0775932041820022E-3</v>
      </c>
      <c r="R46" s="9">
        <f t="shared" si="28"/>
        <v>1.2334566666666666E-2</v>
      </c>
      <c r="S46" s="14">
        <f t="shared" si="29"/>
        <v>8.7363685592143664E-2</v>
      </c>
      <c r="T46" s="2">
        <v>0.01</v>
      </c>
      <c r="U46" s="15">
        <f t="shared" si="30"/>
        <v>8.7363685592143671E-4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2.7973636855921434E-2</v>
      </c>
      <c r="AR46" s="9">
        <f t="shared" si="34"/>
        <v>7.7091041666666671</v>
      </c>
      <c r="AS46" s="1">
        <f t="shared" si="35"/>
        <v>0.16</v>
      </c>
      <c r="AT46" s="1">
        <f t="shared" si="36"/>
        <v>63.853916228641083</v>
      </c>
      <c r="AU46" s="1">
        <f t="shared" si="37"/>
        <v>14761.659049864851</v>
      </c>
    </row>
    <row r="47" spans="1:48" x14ac:dyDescent="0.15">
      <c r="C47" s="7">
        <v>5</v>
      </c>
      <c r="D47" s="8">
        <v>17.429406400645199</v>
      </c>
      <c r="E47" s="10">
        <f t="shared" si="38"/>
        <v>11.503436092699999</v>
      </c>
      <c r="F47" s="7" t="s">
        <v>75</v>
      </c>
      <c r="G47" s="1">
        <v>6</v>
      </c>
      <c r="H47" s="9">
        <f t="shared" si="21"/>
        <v>17.429406400645199</v>
      </c>
      <c r="I47" s="9">
        <f t="shared" si="22"/>
        <v>290.57940640064515</v>
      </c>
      <c r="J47" s="9">
        <f t="shared" si="23"/>
        <v>0.14783637228649438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0.16187453823720291</v>
      </c>
      <c r="P47" s="9">
        <f t="shared" si="26"/>
        <v>2.3930944498539497E-2</v>
      </c>
      <c r="Q47" s="13">
        <f t="shared" si="27"/>
        <v>3.8289511197663194E-3</v>
      </c>
      <c r="R47" s="9">
        <f t="shared" si="28"/>
        <v>1.2334566666666666E-2</v>
      </c>
      <c r="S47" s="14">
        <f t="shared" si="29"/>
        <v>0.31042445375189398</v>
      </c>
      <c r="T47" s="2">
        <v>0.01</v>
      </c>
      <c r="U47" s="15">
        <f t="shared" si="30"/>
        <v>3.1042445375189399E-3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3.0204244537518937E-2</v>
      </c>
      <c r="AR47" s="9">
        <f t="shared" si="34"/>
        <v>7.7091041666666671</v>
      </c>
      <c r="AS47" s="1">
        <f t="shared" si="35"/>
        <v>0.16</v>
      </c>
      <c r="AT47" s="1">
        <f t="shared" si="36"/>
        <v>63.853916228641083</v>
      </c>
      <c r="AU47" s="1">
        <f t="shared" si="37"/>
        <v>15938.748401504939</v>
      </c>
    </row>
    <row r="48" spans="1:48" x14ac:dyDescent="0.15">
      <c r="C48" s="7">
        <v>6</v>
      </c>
      <c r="D48" s="8">
        <v>21.009316190333301</v>
      </c>
      <c r="E48" s="10">
        <f t="shared" si="38"/>
        <v>17.429406400645199</v>
      </c>
      <c r="F48" s="7" t="s">
        <v>73</v>
      </c>
      <c r="G48" s="1">
        <v>7</v>
      </c>
      <c r="H48" s="9">
        <f t="shared" si="21"/>
        <v>21.009316190333301</v>
      </c>
      <c r="I48" s="9">
        <f t="shared" si="22"/>
        <v>294.1593161903333</v>
      </c>
      <c r="J48" s="9">
        <f t="shared" si="23"/>
        <v>0.22227151425099501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0.21503463540533008</v>
      </c>
      <c r="P48" s="9">
        <f t="shared" si="26"/>
        <v>4.7796074027953342E-2</v>
      </c>
      <c r="Q48" s="13">
        <f t="shared" si="27"/>
        <v>7.6473718444725345E-3</v>
      </c>
      <c r="R48" s="9">
        <f t="shared" si="28"/>
        <v>1.2334566666666666E-2</v>
      </c>
      <c r="S48" s="14">
        <f t="shared" si="29"/>
        <v>0.61999517706114804</v>
      </c>
      <c r="T48" s="2">
        <v>0.01</v>
      </c>
      <c r="U48" s="15">
        <f t="shared" si="30"/>
        <v>6.1999517706114804E-3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3.3299951770611479E-2</v>
      </c>
      <c r="AR48" s="9">
        <f t="shared" si="34"/>
        <v>7.7091041666666671</v>
      </c>
      <c r="AS48" s="1">
        <f t="shared" si="35"/>
        <v>0.16</v>
      </c>
      <c r="AT48" s="1">
        <f t="shared" si="36"/>
        <v>63.853916228641083</v>
      </c>
      <c r="AU48" s="1">
        <f t="shared" si="37"/>
        <v>17572.349885948293</v>
      </c>
    </row>
    <row r="49" spans="1:78" x14ac:dyDescent="0.15">
      <c r="C49" s="7">
        <v>7</v>
      </c>
      <c r="D49" s="8">
        <v>21.534777826129002</v>
      </c>
      <c r="E49" s="10">
        <f t="shared" si="38"/>
        <v>21.009316190333301</v>
      </c>
      <c r="F49" s="7" t="s">
        <v>73</v>
      </c>
      <c r="G49" s="1">
        <v>8</v>
      </c>
      <c r="H49" s="9">
        <f t="shared" si="21"/>
        <v>21.534777826129002</v>
      </c>
      <c r="I49" s="9">
        <f t="shared" si="22"/>
        <v>294.68477782612899</v>
      </c>
      <c r="J49" s="9">
        <f t="shared" si="23"/>
        <v>0.23578538785444364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0.24432960304404344</v>
      </c>
      <c r="P49" s="9">
        <f t="shared" si="26"/>
        <v>5.7609350218062037E-2</v>
      </c>
      <c r="Q49" s="13">
        <f t="shared" si="27"/>
        <v>9.2174960348899264E-3</v>
      </c>
      <c r="R49" s="9">
        <f t="shared" si="28"/>
        <v>1.2334566666666666E-2</v>
      </c>
      <c r="S49" s="14">
        <f t="shared" si="29"/>
        <v>0.74728981438801467</v>
      </c>
      <c r="T49" s="2">
        <v>0.01</v>
      </c>
      <c r="U49" s="15">
        <f t="shared" si="30"/>
        <v>7.4728981438801469E-3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3.4572898143880149E-2</v>
      </c>
      <c r="AR49" s="9">
        <f t="shared" si="34"/>
        <v>7.7091041666666671</v>
      </c>
      <c r="AS49" s="1">
        <f t="shared" si="35"/>
        <v>0.16</v>
      </c>
      <c r="AT49" s="1">
        <f t="shared" si="36"/>
        <v>63.853916228641083</v>
      </c>
      <c r="AU49" s="1">
        <f t="shared" si="37"/>
        <v>18244.082362055578</v>
      </c>
    </row>
    <row r="50" spans="1:78" x14ac:dyDescent="0.15">
      <c r="C50" s="7">
        <v>8</v>
      </c>
      <c r="D50" s="8">
        <v>22.509471108064499</v>
      </c>
      <c r="E50" s="10">
        <f t="shared" si="38"/>
        <v>21.534777826129002</v>
      </c>
      <c r="F50" s="7" t="s">
        <v>73</v>
      </c>
      <c r="G50" s="1">
        <v>9</v>
      </c>
      <c r="H50" s="9">
        <f t="shared" si="21"/>
        <v>22.509471108064499</v>
      </c>
      <c r="I50" s="9">
        <f t="shared" si="22"/>
        <v>295.65947110806445</v>
      </c>
      <c r="J50" s="9">
        <f t="shared" si="23"/>
        <v>0.26291970747557264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0.26381129449264806</v>
      </c>
      <c r="P50" s="9">
        <f t="shared" si="26"/>
        <v>6.936118837675917E-2</v>
      </c>
      <c r="Q50" s="13">
        <f t="shared" si="27"/>
        <v>1.1097790140281467E-2</v>
      </c>
      <c r="R50" s="9">
        <f t="shared" si="28"/>
        <v>1.2334566666666666E-2</v>
      </c>
      <c r="S50" s="14">
        <f t="shared" si="29"/>
        <v>0.89973084910007384</v>
      </c>
      <c r="T50" s="2">
        <v>0.01</v>
      </c>
      <c r="U50" s="15">
        <f t="shared" si="30"/>
        <v>8.9973084910007391E-3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3.6097308491000735E-2</v>
      </c>
      <c r="AR50" s="9">
        <f t="shared" si="34"/>
        <v>7.7091041666666671</v>
      </c>
      <c r="AS50" s="1">
        <f t="shared" si="35"/>
        <v>0.16</v>
      </c>
      <c r="AT50" s="1">
        <f t="shared" si="36"/>
        <v>63.853916228641083</v>
      </c>
      <c r="AU50" s="1">
        <f t="shared" si="37"/>
        <v>19048.512115404465</v>
      </c>
    </row>
    <row r="51" spans="1:78" x14ac:dyDescent="0.15">
      <c r="C51" s="7">
        <v>9</v>
      </c>
      <c r="D51" s="8">
        <v>15.655635661</v>
      </c>
      <c r="E51" s="10">
        <f t="shared" si="38"/>
        <v>22.509471108064499</v>
      </c>
      <c r="F51" s="7" t="s">
        <v>73</v>
      </c>
      <c r="G51" s="1">
        <v>10</v>
      </c>
      <c r="H51" s="9">
        <f t="shared" si="21"/>
        <v>15.655635661</v>
      </c>
      <c r="I51" s="9">
        <f t="shared" si="22"/>
        <v>288.805635661</v>
      </c>
      <c r="J51" s="9">
        <f t="shared" si="23"/>
        <v>0.1203383440165267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0.27154114778255556</v>
      </c>
      <c r="P51" s="9">
        <f t="shared" si="26"/>
        <v>3.2676812056499686E-2</v>
      </c>
      <c r="Q51" s="13">
        <f t="shared" si="27"/>
        <v>5.2282899290399497E-3</v>
      </c>
      <c r="R51" s="9">
        <f t="shared" si="28"/>
        <v>1.2334566666666666E-2</v>
      </c>
      <c r="S51" s="14">
        <f t="shared" si="29"/>
        <v>0.42387301235065278</v>
      </c>
      <c r="T51" s="2">
        <v>0.01</v>
      </c>
      <c r="U51" s="15">
        <f t="shared" si="30"/>
        <v>4.2387301235065275E-3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1.9038730123506528E-2</v>
      </c>
      <c r="AR51" s="9">
        <f t="shared" si="34"/>
        <v>7.7091041666666671</v>
      </c>
      <c r="AS51" s="1">
        <f t="shared" si="35"/>
        <v>0.16</v>
      </c>
      <c r="AT51" s="1">
        <f t="shared" si="36"/>
        <v>63.853916228641083</v>
      </c>
      <c r="AU51" s="1">
        <f t="shared" si="37"/>
        <v>10046.718067911992</v>
      </c>
    </row>
    <row r="52" spans="1:78" x14ac:dyDescent="0.15">
      <c r="C52" s="7">
        <v>10</v>
      </c>
      <c r="D52" s="8">
        <v>10.4418818982258</v>
      </c>
      <c r="E52" s="10">
        <f t="shared" si="38"/>
        <v>15.655635661</v>
      </c>
      <c r="F52" s="7" t="s">
        <v>73</v>
      </c>
      <c r="G52" s="1">
        <v>11</v>
      </c>
      <c r="H52" s="9">
        <f t="shared" si="21"/>
        <v>10.4418818982258</v>
      </c>
      <c r="I52" s="9">
        <f t="shared" si="22"/>
        <v>283.59188189822578</v>
      </c>
      <c r="J52" s="9">
        <f t="shared" si="23"/>
        <v>6.4746881906611889E-2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0.22692111893975309</v>
      </c>
      <c r="O52" s="9">
        <f t="shared" si="39"/>
        <v>8.9034258452969472E-2</v>
      </c>
      <c r="P52" s="9">
        <f t="shared" si="26"/>
        <v>5.7646906176971758E-3</v>
      </c>
      <c r="Q52" s="13">
        <f t="shared" si="27"/>
        <v>9.2235049883154817E-4</v>
      </c>
      <c r="R52" s="9">
        <f t="shared" si="28"/>
        <v>1.2334566666666666E-2</v>
      </c>
      <c r="S52" s="14">
        <f t="shared" si="29"/>
        <v>7.477769781115523E-2</v>
      </c>
      <c r="T52" s="2">
        <v>0.01</v>
      </c>
      <c r="U52" s="15">
        <f t="shared" si="30"/>
        <v>7.4777697811155227E-4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1.5547776978111553E-2</v>
      </c>
      <c r="AR52" s="9">
        <f t="shared" si="34"/>
        <v>7.7091041666666671</v>
      </c>
      <c r="AS52" s="1">
        <f t="shared" si="35"/>
        <v>0.16</v>
      </c>
      <c r="AT52" s="1">
        <f t="shared" si="36"/>
        <v>63.853916228641083</v>
      </c>
      <c r="AU52" s="1">
        <f t="shared" si="37"/>
        <v>8204.5457269757226</v>
      </c>
    </row>
    <row r="53" spans="1:78" x14ac:dyDescent="0.15">
      <c r="C53" s="7">
        <v>11</v>
      </c>
      <c r="D53" s="8">
        <v>1.65151664406667</v>
      </c>
      <c r="E53" s="10">
        <f t="shared" si="38"/>
        <v>10.4418818982258</v>
      </c>
      <c r="F53" s="7" t="s">
        <v>75</v>
      </c>
      <c r="G53" s="1">
        <v>12</v>
      </c>
      <c r="H53" s="9">
        <f t="shared" si="21"/>
        <v>1.65151664406667</v>
      </c>
      <c r="I53" s="9">
        <f t="shared" si="22"/>
        <v>274.80151664406662</v>
      </c>
      <c r="J53" s="9">
        <f t="shared" si="23"/>
        <v>2.1589647388708486E-2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0.16036060950193895</v>
      </c>
      <c r="P53" s="9">
        <f t="shared" si="26"/>
        <v>3.4621290141852376E-3</v>
      </c>
      <c r="Q53" s="13">
        <f t="shared" si="27"/>
        <v>5.5394064226963803E-4</v>
      </c>
      <c r="R53" s="9">
        <f t="shared" si="28"/>
        <v>1.2334566666666666E-2</v>
      </c>
      <c r="S53" s="14">
        <f t="shared" si="29"/>
        <v>4.4909615168453806E-2</v>
      </c>
      <c r="T53" s="2">
        <v>0.01</v>
      </c>
      <c r="U53" s="15">
        <f t="shared" si="30"/>
        <v>4.490961516845381E-4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1.5249096151684538E-2</v>
      </c>
      <c r="AR53" s="9">
        <f t="shared" si="34"/>
        <v>7.7091041666666671</v>
      </c>
      <c r="AS53" s="1">
        <f t="shared" si="35"/>
        <v>0.16</v>
      </c>
      <c r="AT53" s="1">
        <f t="shared" si="36"/>
        <v>63.853916228641083</v>
      </c>
      <c r="AU53" s="1">
        <f t="shared" si="37"/>
        <v>8046.9321657803666</v>
      </c>
      <c r="AV53" s="1">
        <f>SUM(AU42:AU53)</f>
        <v>144459.75344974155</v>
      </c>
    </row>
    <row r="54" spans="1:78" x14ac:dyDescent="0.15">
      <c r="C54" s="7">
        <v>12</v>
      </c>
      <c r="D54" s="8">
        <v>-4.7682884607419398</v>
      </c>
      <c r="E54" s="10">
        <f t="shared" si="38"/>
        <v>1.65151664406667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8">
        <v>-6.0214375465806498</v>
      </c>
      <c r="E58" s="7"/>
      <c r="F58" s="7"/>
      <c r="G58" s="1">
        <v>1</v>
      </c>
      <c r="H58" s="9">
        <f t="shared" ref="H58:H69" si="40">E59</f>
        <v>-6.0214375465806498</v>
      </c>
      <c r="I58" s="9">
        <f t="shared" ref="I58:I69" si="41">H58+273.15</f>
        <v>267.12856245341931</v>
      </c>
      <c r="J58" s="9">
        <f t="shared" ref="J58:J69" si="42">EXP(($C$16*(I58-$C$14))/($C$17*I58*$C$14))</f>
        <v>7.8026939512413811E-3</v>
      </c>
      <c r="K58" s="9">
        <f t="shared" ref="K58:K69" si="43">$B$58/12</f>
        <v>11.229833333333334</v>
      </c>
      <c r="L58" s="9">
        <f t="shared" ref="L58:L69" si="44">K58*$B$59/100</f>
        <v>3.0320550000000002</v>
      </c>
      <c r="M58" s="1" t="s">
        <v>73</v>
      </c>
      <c r="O58" s="9">
        <f>L58</f>
        <v>3.0320550000000002</v>
      </c>
      <c r="P58" s="9">
        <f t="shared" ref="P58:P69" si="45">O58*J58</f>
        <v>2.3658197208331188E-2</v>
      </c>
      <c r="Q58" s="13">
        <f t="shared" ref="Q58:Q69" si="46">P58*$B$60</f>
        <v>6.8608771904160436E-3</v>
      </c>
      <c r="R58" s="9">
        <f t="shared" ref="R58:R69" si="47">L58*$B$60</f>
        <v>0.87929594999999994</v>
      </c>
      <c r="S58" s="14">
        <f t="shared" ref="S58:S69" si="48">Q58/R58</f>
        <v>7.8026939512413811E-3</v>
      </c>
      <c r="T58" s="2">
        <v>0.27</v>
      </c>
      <c r="U58" s="15">
        <f t="shared" ref="U58:U69" si="49">S58*T58</f>
        <v>2.106727366835173E-3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0.22680933712737608</v>
      </c>
      <c r="AC58" s="9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12.073972602739751</v>
      </c>
      <c r="AF58" s="1">
        <f t="shared" ref="AF58:AF69" si="54">AE58*10000*AC58*AB58</f>
        <v>307527.8316896272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-5.5108052360645203</v>
      </c>
      <c r="E59" s="10">
        <f t="shared" ref="E59:E70" si="55">D58</f>
        <v>-6.0214375465806498</v>
      </c>
      <c r="F59" s="7" t="s">
        <v>73</v>
      </c>
      <c r="G59" s="1">
        <v>2</v>
      </c>
      <c r="H59" s="9">
        <f t="shared" si="40"/>
        <v>-5.5108052360645203</v>
      </c>
      <c r="I59" s="9">
        <f t="shared" si="41"/>
        <v>267.63919476393545</v>
      </c>
      <c r="J59" s="9">
        <f t="shared" si="42"/>
        <v>8.3646303832524034E-3</v>
      </c>
      <c r="K59" s="9">
        <f t="shared" si="43"/>
        <v>11.229833333333334</v>
      </c>
      <c r="L59" s="9">
        <f t="shared" si="44"/>
        <v>3.0320550000000002</v>
      </c>
      <c r="M59" s="1" t="s">
        <v>73</v>
      </c>
      <c r="O59" s="9">
        <f t="shared" ref="O59:O69" si="56">L59+O58-P58-N59</f>
        <v>6.0404518027916687</v>
      </c>
      <c r="P59" s="9">
        <f t="shared" si="45"/>
        <v>5.0526146678202946E-2</v>
      </c>
      <c r="Q59" s="13">
        <f t="shared" si="46"/>
        <v>1.4652582536678853E-2</v>
      </c>
      <c r="R59" s="9">
        <f t="shared" si="47"/>
        <v>0.87929594999999994</v>
      </c>
      <c r="S59" s="14">
        <f t="shared" si="48"/>
        <v>1.6663994115609034E-2</v>
      </c>
      <c r="T59" s="2">
        <v>0.27</v>
      </c>
      <c r="U59" s="15">
        <f t="shared" si="49"/>
        <v>4.4992784112144399E-3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0.22727420979529897</v>
      </c>
      <c r="AC59" s="9">
        <f t="shared" si="51"/>
        <v>11.229833333333334</v>
      </c>
      <c r="AD59" s="1">
        <f t="shared" si="52"/>
        <v>0.28999999999999998</v>
      </c>
      <c r="AE59" s="16">
        <f t="shared" si="53"/>
        <v>12.073972602739751</v>
      </c>
      <c r="AF59" s="1">
        <f t="shared" si="54"/>
        <v>308158.14649671916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-1.2093341485357101</v>
      </c>
      <c r="E60" s="10">
        <f t="shared" si="55"/>
        <v>-5.5108052360645203</v>
      </c>
      <c r="F60" s="7" t="s">
        <v>73</v>
      </c>
      <c r="G60" s="1">
        <v>3</v>
      </c>
      <c r="H60" s="9">
        <f t="shared" si="40"/>
        <v>-1.2093341485357101</v>
      </c>
      <c r="I60" s="9">
        <f t="shared" si="41"/>
        <v>271.94066585146425</v>
      </c>
      <c r="J60" s="9">
        <f t="shared" si="42"/>
        <v>1.4871756530994379E-2</v>
      </c>
      <c r="K60" s="9">
        <f t="shared" si="43"/>
        <v>11.229833333333334</v>
      </c>
      <c r="L60" s="9">
        <f t="shared" si="44"/>
        <v>3.0320550000000002</v>
      </c>
      <c r="M60" s="1" t="s">
        <v>73</v>
      </c>
      <c r="O60" s="9">
        <f t="shared" si="56"/>
        <v>9.021980656113465</v>
      </c>
      <c r="P60" s="9">
        <f t="shared" si="45"/>
        <v>0.13417269974506038</v>
      </c>
      <c r="Q60" s="13">
        <f t="shared" si="46"/>
        <v>3.8910082926067506E-2</v>
      </c>
      <c r="R60" s="9">
        <f t="shared" si="47"/>
        <v>0.87929594999999994</v>
      </c>
      <c r="S60" s="14">
        <f t="shared" si="48"/>
        <v>4.4251406964933147E-2</v>
      </c>
      <c r="T60" s="2">
        <v>0.27</v>
      </c>
      <c r="U60" s="15">
        <f t="shared" si="49"/>
        <v>1.1947879880531951E-2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0.22872147306078738</v>
      </c>
      <c r="AC60" s="9">
        <f t="shared" si="51"/>
        <v>11.229833333333334</v>
      </c>
      <c r="AD60" s="1">
        <f t="shared" si="52"/>
        <v>0.28999999999999998</v>
      </c>
      <c r="AE60" s="16">
        <f t="shared" si="53"/>
        <v>12.073972602739751</v>
      </c>
      <c r="AF60" s="1">
        <f t="shared" si="54"/>
        <v>310120.47194397246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7.9750984199354802</v>
      </c>
      <c r="E61" s="10">
        <f t="shared" si="55"/>
        <v>-1.2093341485357101</v>
      </c>
      <c r="F61" s="7" t="s">
        <v>73</v>
      </c>
      <c r="G61" s="1">
        <v>4</v>
      </c>
      <c r="H61" s="9">
        <f t="shared" si="40"/>
        <v>7.9750984199354802</v>
      </c>
      <c r="I61" s="9">
        <f t="shared" si="41"/>
        <v>281.12509841993545</v>
      </c>
      <c r="J61" s="9">
        <f t="shared" si="42"/>
        <v>4.790487542381161E-2</v>
      </c>
      <c r="K61" s="9">
        <f t="shared" si="43"/>
        <v>11.229833333333334</v>
      </c>
      <c r="L61" s="9">
        <f t="shared" si="44"/>
        <v>3.0320550000000002</v>
      </c>
      <c r="M61" s="1" t="s">
        <v>73</v>
      </c>
      <c r="O61" s="9">
        <f t="shared" si="56"/>
        <v>11.919862956368405</v>
      </c>
      <c r="P61" s="9">
        <f t="shared" si="45"/>
        <v>0.57101954999373516</v>
      </c>
      <c r="Q61" s="13">
        <f t="shared" si="46"/>
        <v>0.16559566949818319</v>
      </c>
      <c r="R61" s="9">
        <f t="shared" si="47"/>
        <v>0.87929594999999994</v>
      </c>
      <c r="S61" s="14">
        <f t="shared" si="48"/>
        <v>0.18832756991338717</v>
      </c>
      <c r="T61" s="2">
        <v>0.27</v>
      </c>
      <c r="U61" s="15">
        <f t="shared" si="49"/>
        <v>5.0848443876614538E-2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0.23627985264522622</v>
      </c>
      <c r="AC61" s="9">
        <f t="shared" si="51"/>
        <v>11.229833333333334</v>
      </c>
      <c r="AD61" s="1">
        <f t="shared" si="52"/>
        <v>0.28999999999999998</v>
      </c>
      <c r="AE61" s="16">
        <f t="shared" si="53"/>
        <v>12.073972602739751</v>
      </c>
      <c r="AF61" s="1">
        <f t="shared" si="54"/>
        <v>320368.78056357848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11.503436092699999</v>
      </c>
      <c r="E62" s="10">
        <f t="shared" si="55"/>
        <v>7.9750984199354802</v>
      </c>
      <c r="F62" s="7" t="s">
        <v>73</v>
      </c>
      <c r="G62" s="1">
        <v>5</v>
      </c>
      <c r="H62" s="9">
        <f t="shared" si="40"/>
        <v>11.503436092699999</v>
      </c>
      <c r="I62" s="9">
        <f t="shared" si="41"/>
        <v>284.65343609269996</v>
      </c>
      <c r="J62" s="9">
        <f t="shared" si="42"/>
        <v>7.3591250995380358E-2</v>
      </c>
      <c r="K62" s="9">
        <f t="shared" si="43"/>
        <v>11.229833333333334</v>
      </c>
      <c r="L62" s="9">
        <f t="shared" si="44"/>
        <v>3.0320550000000002</v>
      </c>
      <c r="M62" s="1" t="s">
        <v>75</v>
      </c>
      <c r="N62" s="9">
        <f>(O61-P61)*$C$22/100</f>
        <v>10.781401236055935</v>
      </c>
      <c r="O62" s="9">
        <f t="shared" si="56"/>
        <v>3.5994971703187346</v>
      </c>
      <c r="P62" s="9">
        <f t="shared" si="45"/>
        <v>0.26489149971808734</v>
      </c>
      <c r="Q62" s="13">
        <f t="shared" si="46"/>
        <v>7.6818534918245321E-2</v>
      </c>
      <c r="R62" s="9">
        <f t="shared" si="47"/>
        <v>0.87929594999999994</v>
      </c>
      <c r="S62" s="14">
        <f t="shared" si="48"/>
        <v>8.7363685592143719E-2</v>
      </c>
      <c r="T62" s="2">
        <v>0.27</v>
      </c>
      <c r="U62" s="15">
        <f t="shared" si="49"/>
        <v>2.3588195109878807E-2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0.27978318630984944</v>
      </c>
      <c r="AC62" s="9">
        <f t="shared" si="51"/>
        <v>11.229833333333334</v>
      </c>
      <c r="AD62" s="1">
        <f t="shared" si="52"/>
        <v>0.28999999999999998</v>
      </c>
      <c r="AE62" s="16">
        <f t="shared" si="53"/>
        <v>12.073972602739751</v>
      </c>
      <c r="AF62" s="1">
        <f t="shared" si="54"/>
        <v>379354.38513610361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17.429406400645199</v>
      </c>
      <c r="E63" s="10">
        <f t="shared" si="55"/>
        <v>11.503436092699999</v>
      </c>
      <c r="F63" s="7" t="s">
        <v>75</v>
      </c>
      <c r="G63" s="1">
        <v>6</v>
      </c>
      <c r="H63" s="9">
        <f t="shared" si="40"/>
        <v>17.429406400645199</v>
      </c>
      <c r="I63" s="9">
        <f t="shared" si="41"/>
        <v>290.57940640064515</v>
      </c>
      <c r="J63" s="9">
        <f t="shared" si="42"/>
        <v>0.14783637228649438</v>
      </c>
      <c r="K63" s="9">
        <f t="shared" si="43"/>
        <v>11.229833333333334</v>
      </c>
      <c r="L63" s="9">
        <f t="shared" si="44"/>
        <v>3.0320550000000002</v>
      </c>
      <c r="M63" s="1" t="s">
        <v>73</v>
      </c>
      <c r="O63" s="9">
        <f t="shared" si="56"/>
        <v>6.3666606706006466</v>
      </c>
      <c r="P63" s="9">
        <f t="shared" si="45"/>
        <v>0.94122401712069914</v>
      </c>
      <c r="Q63" s="13">
        <f t="shared" si="46"/>
        <v>0.27295496496500271</v>
      </c>
      <c r="R63" s="9">
        <f t="shared" si="47"/>
        <v>0.87929594999999994</v>
      </c>
      <c r="S63" s="14">
        <f t="shared" si="48"/>
        <v>0.31042445375189404</v>
      </c>
      <c r="T63" s="2">
        <v>0.27</v>
      </c>
      <c r="U63" s="15">
        <f t="shared" si="49"/>
        <v>8.3814602513011399E-2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0.29148517726827811</v>
      </c>
      <c r="AC63" s="9">
        <f t="shared" si="51"/>
        <v>11.229833333333334</v>
      </c>
      <c r="AD63" s="1">
        <f t="shared" si="52"/>
        <v>0.28999999999999998</v>
      </c>
      <c r="AE63" s="16">
        <f t="shared" si="53"/>
        <v>12.073972602739751</v>
      </c>
      <c r="AF63" s="1">
        <f t="shared" si="54"/>
        <v>395220.9625507546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21.009316190333301</v>
      </c>
      <c r="E64" s="10">
        <f t="shared" si="55"/>
        <v>17.429406400645199</v>
      </c>
      <c r="F64" s="7" t="s">
        <v>73</v>
      </c>
      <c r="G64" s="1">
        <v>7</v>
      </c>
      <c r="H64" s="9">
        <f t="shared" si="40"/>
        <v>21.009316190333301</v>
      </c>
      <c r="I64" s="9">
        <f t="shared" si="41"/>
        <v>294.1593161903333</v>
      </c>
      <c r="J64" s="9">
        <f t="shared" si="42"/>
        <v>0.22227151425099501</v>
      </c>
      <c r="K64" s="9">
        <f t="shared" si="43"/>
        <v>11.229833333333334</v>
      </c>
      <c r="L64" s="9">
        <f t="shared" si="44"/>
        <v>3.0320550000000002</v>
      </c>
      <c r="M64" s="1" t="s">
        <v>73</v>
      </c>
      <c r="O64" s="9">
        <f t="shared" si="56"/>
        <v>8.4574916534799467</v>
      </c>
      <c r="P64" s="9">
        <f t="shared" si="45"/>
        <v>1.8798594765841392</v>
      </c>
      <c r="Q64" s="13">
        <f t="shared" si="46"/>
        <v>0.54515924820940032</v>
      </c>
      <c r="R64" s="9">
        <f t="shared" si="47"/>
        <v>0.87929594999999994</v>
      </c>
      <c r="S64" s="14">
        <f t="shared" si="48"/>
        <v>0.61999517706114804</v>
      </c>
      <c r="T64" s="2">
        <v>0.27</v>
      </c>
      <c r="U64" s="15">
        <f t="shared" si="49"/>
        <v>0.16739869780650998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0.30772556698380488</v>
      </c>
      <c r="AC64" s="9">
        <f t="shared" si="51"/>
        <v>11.229833333333334</v>
      </c>
      <c r="AD64" s="1">
        <f t="shared" si="52"/>
        <v>0.28999999999999998</v>
      </c>
      <c r="AE64" s="16">
        <f t="shared" si="53"/>
        <v>12.073972602739751</v>
      </c>
      <c r="AF64" s="1">
        <f t="shared" si="54"/>
        <v>417241.0958409711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21.534777826129002</v>
      </c>
      <c r="E65" s="10">
        <f t="shared" si="55"/>
        <v>21.009316190333301</v>
      </c>
      <c r="F65" s="7" t="s">
        <v>73</v>
      </c>
      <c r="G65" s="1">
        <v>8</v>
      </c>
      <c r="H65" s="9">
        <f t="shared" si="40"/>
        <v>21.534777826129002</v>
      </c>
      <c r="I65" s="9">
        <f t="shared" si="41"/>
        <v>294.68477782612899</v>
      </c>
      <c r="J65" s="9">
        <f t="shared" si="42"/>
        <v>0.23578538785444364</v>
      </c>
      <c r="K65" s="9">
        <f t="shared" si="43"/>
        <v>11.229833333333334</v>
      </c>
      <c r="L65" s="9">
        <f t="shared" si="44"/>
        <v>3.0320550000000002</v>
      </c>
      <c r="M65" s="1" t="s">
        <v>73</v>
      </c>
      <c r="O65" s="9">
        <f t="shared" si="56"/>
        <v>9.6096871768958074</v>
      </c>
      <c r="P65" s="9">
        <f t="shared" si="45"/>
        <v>2.2658238181642516</v>
      </c>
      <c r="Q65" s="13">
        <f t="shared" si="46"/>
        <v>0.65708890726763292</v>
      </c>
      <c r="R65" s="9">
        <f t="shared" si="47"/>
        <v>0.87929594999999994</v>
      </c>
      <c r="S65" s="14">
        <f t="shared" si="48"/>
        <v>0.74728981438801456</v>
      </c>
      <c r="T65" s="2">
        <v>0.27</v>
      </c>
      <c r="U65" s="15">
        <f t="shared" si="49"/>
        <v>0.20176824988476394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0.31440357095260962</v>
      </c>
      <c r="AC65" s="9">
        <f t="shared" si="51"/>
        <v>11.229833333333334</v>
      </c>
      <c r="AD65" s="1">
        <f t="shared" si="52"/>
        <v>0.28999999999999998</v>
      </c>
      <c r="AE65" s="16">
        <f t="shared" si="53"/>
        <v>12.073972602739751</v>
      </c>
      <c r="AF65" s="1">
        <f t="shared" si="54"/>
        <v>426295.7146082219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22.509471108064499</v>
      </c>
      <c r="E66" s="10">
        <f t="shared" si="55"/>
        <v>21.534777826129002</v>
      </c>
      <c r="F66" s="7" t="s">
        <v>73</v>
      </c>
      <c r="G66" s="1">
        <v>9</v>
      </c>
      <c r="H66" s="9">
        <f t="shared" si="40"/>
        <v>22.509471108064499</v>
      </c>
      <c r="I66" s="9">
        <f t="shared" si="41"/>
        <v>295.65947110806445</v>
      </c>
      <c r="J66" s="9">
        <f t="shared" si="42"/>
        <v>0.26291970747557264</v>
      </c>
      <c r="K66" s="9">
        <f t="shared" si="43"/>
        <v>11.229833333333334</v>
      </c>
      <c r="L66" s="9">
        <f t="shared" si="44"/>
        <v>3.0320550000000002</v>
      </c>
      <c r="M66" s="1" t="s">
        <v>73</v>
      </c>
      <c r="O66" s="9">
        <f t="shared" si="56"/>
        <v>10.375918358731555</v>
      </c>
      <c r="P66" s="9">
        <f t="shared" si="45"/>
        <v>2.7280334196681242</v>
      </c>
      <c r="Q66" s="13">
        <f t="shared" si="46"/>
        <v>0.79112969170375591</v>
      </c>
      <c r="R66" s="9">
        <f t="shared" si="47"/>
        <v>0.87929594999999994</v>
      </c>
      <c r="S66" s="14">
        <f t="shared" si="48"/>
        <v>0.89973084910007373</v>
      </c>
      <c r="T66" s="2">
        <v>0.27</v>
      </c>
      <c r="U66" s="15">
        <f t="shared" si="49"/>
        <v>0.24292732925701993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0.27360078007463901</v>
      </c>
      <c r="AC66" s="9">
        <f t="shared" si="51"/>
        <v>11.229833333333334</v>
      </c>
      <c r="AD66" s="1">
        <f t="shared" si="52"/>
        <v>0.28999999999999998</v>
      </c>
      <c r="AE66" s="16">
        <f t="shared" si="53"/>
        <v>12.073972602739751</v>
      </c>
      <c r="AF66" s="1">
        <f t="shared" si="54"/>
        <v>370971.74089306284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15.655635661</v>
      </c>
      <c r="E67" s="10">
        <f t="shared" si="55"/>
        <v>22.509471108064499</v>
      </c>
      <c r="F67" s="7" t="s">
        <v>73</v>
      </c>
      <c r="G67" s="1">
        <v>10</v>
      </c>
      <c r="H67" s="9">
        <f t="shared" si="40"/>
        <v>15.655635661</v>
      </c>
      <c r="I67" s="9">
        <f t="shared" si="41"/>
        <v>288.805635661</v>
      </c>
      <c r="J67" s="9">
        <f t="shared" si="42"/>
        <v>0.1203383440165267</v>
      </c>
      <c r="K67" s="9">
        <f t="shared" si="43"/>
        <v>11.229833333333334</v>
      </c>
      <c r="L67" s="9">
        <f t="shared" si="44"/>
        <v>3.0320550000000002</v>
      </c>
      <c r="M67" s="1" t="s">
        <v>73</v>
      </c>
      <c r="O67" s="9">
        <f t="shared" si="56"/>
        <v>10.679939939063431</v>
      </c>
      <c r="P67" s="9">
        <f t="shared" si="45"/>
        <v>1.2852062864628582</v>
      </c>
      <c r="Q67" s="13">
        <f t="shared" si="46"/>
        <v>0.37270982307422884</v>
      </c>
      <c r="R67" s="9">
        <f t="shared" si="47"/>
        <v>0.87929594999999994</v>
      </c>
      <c r="S67" s="14">
        <f t="shared" si="48"/>
        <v>0.42387301235065267</v>
      </c>
      <c r="T67" s="2">
        <v>0.27</v>
      </c>
      <c r="U67" s="15">
        <f t="shared" si="49"/>
        <v>0.11444571333467622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0.24863680210092762</v>
      </c>
      <c r="AC67" s="9">
        <f t="shared" si="51"/>
        <v>11.229833333333334</v>
      </c>
      <c r="AD67" s="1">
        <f t="shared" si="52"/>
        <v>0.28999999999999998</v>
      </c>
      <c r="AE67" s="16">
        <f t="shared" si="53"/>
        <v>12.073972602739751</v>
      </c>
      <c r="AF67" s="1">
        <f t="shared" si="54"/>
        <v>337123.40769022115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10.4418818982258</v>
      </c>
      <c r="E68" s="10">
        <f t="shared" si="55"/>
        <v>15.655635661</v>
      </c>
      <c r="F68" s="7" t="s">
        <v>73</v>
      </c>
      <c r="G68" s="1">
        <v>11</v>
      </c>
      <c r="H68" s="9">
        <f t="shared" si="40"/>
        <v>10.4418818982258</v>
      </c>
      <c r="I68" s="9">
        <f t="shared" si="41"/>
        <v>283.59188189822578</v>
      </c>
      <c r="J68" s="9">
        <f t="shared" si="42"/>
        <v>6.4746881906611889E-2</v>
      </c>
      <c r="K68" s="9">
        <f t="shared" si="43"/>
        <v>11.229833333333334</v>
      </c>
      <c r="L68" s="9">
        <f t="shared" si="44"/>
        <v>3.0320550000000002</v>
      </c>
      <c r="M68" s="1" t="s">
        <v>75</v>
      </c>
      <c r="N68" s="9">
        <f>(O67-P67)*$C$22/100</f>
        <v>8.9249969699705449</v>
      </c>
      <c r="O68" s="9">
        <f t="shared" si="56"/>
        <v>3.5017916826300279</v>
      </c>
      <c r="P68" s="9">
        <f t="shared" si="45"/>
        <v>0.22673009253680215</v>
      </c>
      <c r="Q68" s="13">
        <f t="shared" si="46"/>
        <v>6.5751726835672625E-2</v>
      </c>
      <c r="R68" s="9">
        <f t="shared" si="47"/>
        <v>0.87929594999999994</v>
      </c>
      <c r="S68" s="14">
        <f t="shared" si="48"/>
        <v>7.4777697811155203E-2</v>
      </c>
      <c r="T68" s="2">
        <v>0.27</v>
      </c>
      <c r="U68" s="15">
        <f t="shared" si="49"/>
        <v>2.0189978409011905E-2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0.23032291280487102</v>
      </c>
      <c r="AC68" s="9">
        <f t="shared" si="51"/>
        <v>11.229833333333334</v>
      </c>
      <c r="AD68" s="1">
        <f t="shared" si="52"/>
        <v>0.28999999999999998</v>
      </c>
      <c r="AE68" s="16">
        <f t="shared" si="53"/>
        <v>12.073972602739751</v>
      </c>
      <c r="AF68" s="1">
        <f t="shared" si="54"/>
        <v>312291.84327425878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1.65151664406667</v>
      </c>
      <c r="E69" s="10">
        <f t="shared" si="55"/>
        <v>10.4418818982258</v>
      </c>
      <c r="F69" s="7" t="s">
        <v>75</v>
      </c>
      <c r="G69" s="1">
        <v>12</v>
      </c>
      <c r="H69" s="9">
        <f t="shared" si="40"/>
        <v>1.65151664406667</v>
      </c>
      <c r="I69" s="9">
        <f t="shared" si="41"/>
        <v>274.80151664406662</v>
      </c>
      <c r="J69" s="9">
        <f t="shared" si="42"/>
        <v>2.1589647388708486E-2</v>
      </c>
      <c r="K69" s="9">
        <f t="shared" si="43"/>
        <v>11.229833333333334</v>
      </c>
      <c r="L69" s="9">
        <f t="shared" si="44"/>
        <v>3.0320550000000002</v>
      </c>
      <c r="M69" s="1" t="s">
        <v>73</v>
      </c>
      <c r="O69" s="9">
        <f t="shared" si="56"/>
        <v>6.3071165900932256</v>
      </c>
      <c r="P69" s="9">
        <f t="shared" si="45"/>
        <v>0.13616842321958617</v>
      </c>
      <c r="Q69" s="13">
        <f t="shared" si="46"/>
        <v>3.9488842733679988E-2</v>
      </c>
      <c r="R69" s="9">
        <f t="shared" si="47"/>
        <v>0.87929594999999994</v>
      </c>
      <c r="S69" s="14">
        <f t="shared" si="48"/>
        <v>4.4909615168453799E-2</v>
      </c>
      <c r="T69" s="2">
        <v>0.27</v>
      </c>
      <c r="U69" s="15">
        <f t="shared" si="49"/>
        <v>1.2125596095482527E-2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0.22875600332135226</v>
      </c>
      <c r="AC69" s="9">
        <f t="shared" si="51"/>
        <v>11.229833333333334</v>
      </c>
      <c r="AD69" s="1">
        <f t="shared" si="52"/>
        <v>0.28999999999999998</v>
      </c>
      <c r="AE69" s="16">
        <f t="shared" si="53"/>
        <v>12.073972602739751</v>
      </c>
      <c r="AF69" s="1">
        <f t="shared" si="54"/>
        <v>310167.29107537901</v>
      </c>
      <c r="AG69" s="1">
        <f>SUM(AF58:AF69)</f>
        <v>4194841.6717628697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-4.7682884607419398</v>
      </c>
      <c r="E70" s="10">
        <f t="shared" si="55"/>
        <v>1.65151664406667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-6.0214375465806498</v>
      </c>
      <c r="E74" s="7"/>
      <c r="F74" s="7"/>
      <c r="G74" s="1">
        <v>1</v>
      </c>
      <c r="H74" s="9">
        <f t="shared" ref="H74:H85" si="57">E75</f>
        <v>-6.0214375465806498</v>
      </c>
      <c r="I74" s="9">
        <f t="shared" ref="I74:I85" si="58">H74+273.15</f>
        <v>267.12856245341931</v>
      </c>
      <c r="J74" s="9">
        <f t="shared" ref="J74:J85" si="59">EXP(($C$16*(I74-$C$14))/($C$17*I74*$C$14))</f>
        <v>7.8026939512413811E-3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4.0669201412660326E-3</v>
      </c>
      <c r="Q74" s="13">
        <f t="shared" ref="Q74:Q85" si="63">P74*$B$76</f>
        <v>1.0573992367291685E-3</v>
      </c>
      <c r="R74" s="9">
        <f t="shared" ref="R74:R85" si="64">L74*$B$76</f>
        <v>0.1355172</v>
      </c>
      <c r="S74" s="14">
        <f t="shared" ref="S74:S85" si="65">Q74/R74</f>
        <v>7.8026939512413811E-3</v>
      </c>
      <c r="T74" s="2">
        <v>0.01</v>
      </c>
      <c r="U74" s="15">
        <f t="shared" ref="U74:U85" si="66">S74*T74</f>
        <v>7.8026939512413818E-5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5.5680269395124143E-3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1.9166666666666669E-2</v>
      </c>
      <c r="AX74" s="1">
        <f t="shared" ref="AX74:AX85" si="72">AW74*10000*AV74*0.67*AU74*AT74</f>
        <v>9.6898519232166418</v>
      </c>
    </row>
    <row r="75" spans="1:78" x14ac:dyDescent="0.15">
      <c r="A75" s="1" t="s">
        <v>74</v>
      </c>
      <c r="B75" s="1">
        <v>1</v>
      </c>
      <c r="C75" s="7">
        <v>1</v>
      </c>
      <c r="D75" s="8">
        <v>-5.5108052360645203</v>
      </c>
      <c r="E75" s="10">
        <f t="shared" ref="E75:E86" si="73">D74</f>
        <v>-6.0214375465806498</v>
      </c>
      <c r="F75" s="7" t="s">
        <v>73</v>
      </c>
      <c r="G75" s="1">
        <v>2</v>
      </c>
      <c r="H75" s="9">
        <f t="shared" si="57"/>
        <v>-5.5108052360645203</v>
      </c>
      <c r="I75" s="9">
        <f t="shared" si="58"/>
        <v>267.63919476393545</v>
      </c>
      <c r="J75" s="9">
        <f t="shared" si="59"/>
        <v>8.3646303832524034E-3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1.0383730798587341</v>
      </c>
      <c r="P75" s="9">
        <f t="shared" si="62"/>
        <v>8.6856070129377409E-3</v>
      </c>
      <c r="Q75" s="13">
        <f t="shared" si="63"/>
        <v>2.2582578233638125E-3</v>
      </c>
      <c r="R75" s="9">
        <f t="shared" si="64"/>
        <v>0.1355172</v>
      </c>
      <c r="S75" s="14">
        <f t="shared" si="65"/>
        <v>1.6663994115609034E-2</v>
      </c>
      <c r="T75" s="2">
        <v>0.01</v>
      </c>
      <c r="U75" s="15">
        <f t="shared" si="66"/>
        <v>1.6663994115609035E-4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5.6566399411560903E-3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1.9166666666666669E-2</v>
      </c>
      <c r="AX75" s="1">
        <f t="shared" si="72"/>
        <v>9.8440621800503081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-1.2093341485357101</v>
      </c>
      <c r="E76" s="10">
        <f t="shared" si="73"/>
        <v>-5.5108052360645203</v>
      </c>
      <c r="F76" s="7" t="s">
        <v>73</v>
      </c>
      <c r="G76" s="1">
        <v>3</v>
      </c>
      <c r="H76" s="9">
        <f t="shared" si="57"/>
        <v>-1.2093341485357101</v>
      </c>
      <c r="I76" s="9">
        <f t="shared" si="58"/>
        <v>271.94066585146425</v>
      </c>
      <c r="J76" s="9">
        <f t="shared" si="59"/>
        <v>1.4871756530994379E-2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1.5509074728457963</v>
      </c>
      <c r="P76" s="9">
        <f t="shared" si="62"/>
        <v>2.3064718338262458E-2</v>
      </c>
      <c r="Q76" s="13">
        <f t="shared" si="63"/>
        <v>5.9968267679482391E-3</v>
      </c>
      <c r="R76" s="9">
        <f t="shared" si="64"/>
        <v>0.1355172</v>
      </c>
      <c r="S76" s="14">
        <f t="shared" si="65"/>
        <v>4.4251406964933154E-2</v>
      </c>
      <c r="T76" s="2">
        <v>0.01</v>
      </c>
      <c r="U76" s="15">
        <f t="shared" si="66"/>
        <v>4.4251406964933158E-4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5.9325140696493313E-3</v>
      </c>
      <c r="AU76" s="9">
        <f t="shared" si="70"/>
        <v>52.122000000000007</v>
      </c>
      <c r="AV76" s="1">
        <f t="shared" si="71"/>
        <v>0.26</v>
      </c>
      <c r="AW76" s="1">
        <f t="shared" si="75"/>
        <v>1.9166666666666669E-2</v>
      </c>
      <c r="AX76" s="1">
        <f t="shared" si="72"/>
        <v>10.324156742017358</v>
      </c>
    </row>
    <row r="77" spans="1:78" x14ac:dyDescent="0.15">
      <c r="C77" s="7">
        <v>3</v>
      </c>
      <c r="D77" s="8">
        <v>7.9750984199354802</v>
      </c>
      <c r="E77" s="10">
        <f t="shared" si="73"/>
        <v>-1.2093341485357101</v>
      </c>
      <c r="F77" s="7" t="s">
        <v>73</v>
      </c>
      <c r="G77" s="1">
        <v>4</v>
      </c>
      <c r="H77" s="9">
        <f t="shared" si="57"/>
        <v>7.9750984199354802</v>
      </c>
      <c r="I77" s="9">
        <f t="shared" si="58"/>
        <v>281.12509841993545</v>
      </c>
      <c r="J77" s="9">
        <f t="shared" si="59"/>
        <v>4.790487542381161E-2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2.0490627545075339</v>
      </c>
      <c r="P77" s="9">
        <f t="shared" si="62"/>
        <v>9.8160095990255686E-2</v>
      </c>
      <c r="Q77" s="13">
        <f t="shared" si="63"/>
        <v>2.5521624957466481E-2</v>
      </c>
      <c r="R77" s="9">
        <f t="shared" si="64"/>
        <v>0.1355172</v>
      </c>
      <c r="S77" s="14">
        <f t="shared" si="65"/>
        <v>0.18832756991338723</v>
      </c>
      <c r="T77" s="2">
        <v>0.01</v>
      </c>
      <c r="U77" s="15">
        <f t="shared" si="66"/>
        <v>1.8832756991338723E-3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7.3732756991338726E-3</v>
      </c>
      <c r="AU77" s="9">
        <f t="shared" si="70"/>
        <v>52.122000000000007</v>
      </c>
      <c r="AV77" s="1">
        <f t="shared" si="71"/>
        <v>0.26</v>
      </c>
      <c r="AW77" s="1">
        <f t="shared" si="75"/>
        <v>1.9166666666666669E-2</v>
      </c>
      <c r="AX77" s="1">
        <f t="shared" si="72"/>
        <v>12.83146624285466</v>
      </c>
    </row>
    <row r="78" spans="1:78" x14ac:dyDescent="0.15">
      <c r="C78" s="7">
        <v>4</v>
      </c>
      <c r="D78" s="8">
        <v>11.503436092699999</v>
      </c>
      <c r="E78" s="10">
        <f t="shared" si="73"/>
        <v>7.9750984199354802</v>
      </c>
      <c r="F78" s="7" t="s">
        <v>73</v>
      </c>
      <c r="G78" s="1">
        <v>5</v>
      </c>
      <c r="H78" s="9">
        <f t="shared" si="57"/>
        <v>11.503436092699999</v>
      </c>
      <c r="I78" s="9">
        <f t="shared" si="58"/>
        <v>284.65343609269996</v>
      </c>
      <c r="J78" s="9">
        <f t="shared" si="59"/>
        <v>7.3591250995380358E-2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1.8533575255914143</v>
      </c>
      <c r="O78" s="9">
        <f t="shared" si="74"/>
        <v>0.61876513292586388</v>
      </c>
      <c r="P78" s="9">
        <f t="shared" si="62"/>
        <v>4.5535700204337143E-2</v>
      </c>
      <c r="Q78" s="13">
        <f t="shared" si="63"/>
        <v>1.1839282053127658E-2</v>
      </c>
      <c r="R78" s="9">
        <f t="shared" si="64"/>
        <v>0.1355172</v>
      </c>
      <c r="S78" s="14">
        <f t="shared" si="65"/>
        <v>8.7363685592143706E-2</v>
      </c>
      <c r="T78" s="2">
        <v>0.01</v>
      </c>
      <c r="U78" s="15">
        <f t="shared" si="66"/>
        <v>8.7363685592143703E-4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1.0823636855921435E-2</v>
      </c>
      <c r="AU78" s="9">
        <f t="shared" si="70"/>
        <v>52.122000000000007</v>
      </c>
      <c r="AV78" s="1">
        <f t="shared" si="71"/>
        <v>0.26</v>
      </c>
      <c r="AW78" s="1">
        <f t="shared" si="75"/>
        <v>1.9166666666666669E-2</v>
      </c>
      <c r="AX78" s="1">
        <f t="shared" si="72"/>
        <v>18.83601490148915</v>
      </c>
    </row>
    <row r="79" spans="1:78" x14ac:dyDescent="0.15">
      <c r="C79" s="7">
        <v>5</v>
      </c>
      <c r="D79" s="8">
        <v>17.429406400645199</v>
      </c>
      <c r="E79" s="10">
        <f t="shared" si="73"/>
        <v>11.503436092699999</v>
      </c>
      <c r="F79" s="7" t="s">
        <v>75</v>
      </c>
      <c r="G79" s="1">
        <v>6</v>
      </c>
      <c r="H79" s="9">
        <f t="shared" si="57"/>
        <v>17.429406400645199</v>
      </c>
      <c r="I79" s="9">
        <f t="shared" si="58"/>
        <v>290.57940640064515</v>
      </c>
      <c r="J79" s="9">
        <f t="shared" si="59"/>
        <v>0.14783637228649438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1.0944494327215268</v>
      </c>
      <c r="P79" s="9">
        <f t="shared" si="62"/>
        <v>0.16179943378456221</v>
      </c>
      <c r="Q79" s="13">
        <f t="shared" si="63"/>
        <v>4.2067852783986177E-2</v>
      </c>
      <c r="R79" s="9">
        <f t="shared" si="64"/>
        <v>0.1355172</v>
      </c>
      <c r="S79" s="14">
        <f t="shared" si="65"/>
        <v>0.31042445375189404</v>
      </c>
      <c r="T79" s="2">
        <v>0.01</v>
      </c>
      <c r="U79" s="15">
        <f t="shared" si="66"/>
        <v>3.1042445375189403E-3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1.3054244537518939E-2</v>
      </c>
      <c r="AU79" s="9">
        <f t="shared" si="70"/>
        <v>52.122000000000007</v>
      </c>
      <c r="AV79" s="1">
        <f t="shared" si="71"/>
        <v>0.26</v>
      </c>
      <c r="AW79" s="1">
        <f t="shared" si="75"/>
        <v>1.9166666666666669E-2</v>
      </c>
      <c r="AX79" s="1">
        <f t="shared" si="72"/>
        <v>22.717867192843567</v>
      </c>
    </row>
    <row r="80" spans="1:78" x14ac:dyDescent="0.15">
      <c r="C80" s="7">
        <v>6</v>
      </c>
      <c r="D80" s="8">
        <v>21.009316190333301</v>
      </c>
      <c r="E80" s="10">
        <f t="shared" si="73"/>
        <v>17.429406400645199</v>
      </c>
      <c r="F80" s="7" t="s">
        <v>73</v>
      </c>
      <c r="G80" s="1">
        <v>7</v>
      </c>
      <c r="H80" s="9">
        <f t="shared" si="57"/>
        <v>21.009316190333301</v>
      </c>
      <c r="I80" s="9">
        <f t="shared" si="58"/>
        <v>294.1593161903333</v>
      </c>
      <c r="J80" s="9">
        <f t="shared" si="59"/>
        <v>0.22227151425099501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1.4538699989369646</v>
      </c>
      <c r="P80" s="9">
        <f t="shared" si="62"/>
        <v>0.3231538861878116</v>
      </c>
      <c r="Q80" s="13">
        <f t="shared" si="63"/>
        <v>8.4020010408831017E-2</v>
      </c>
      <c r="R80" s="9">
        <f t="shared" si="64"/>
        <v>0.1355172</v>
      </c>
      <c r="S80" s="14">
        <f t="shared" si="65"/>
        <v>0.61999517706114804</v>
      </c>
      <c r="T80" s="2">
        <v>0.01</v>
      </c>
      <c r="U80" s="15">
        <f t="shared" si="66"/>
        <v>6.1999517706114804E-3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1.614995177061148E-2</v>
      </c>
      <c r="AU80" s="9">
        <f t="shared" si="70"/>
        <v>52.122000000000007</v>
      </c>
      <c r="AV80" s="1">
        <f t="shared" si="71"/>
        <v>0.26</v>
      </c>
      <c r="AW80" s="1">
        <f t="shared" si="75"/>
        <v>1.9166666666666669E-2</v>
      </c>
      <c r="AX80" s="1">
        <f t="shared" si="72"/>
        <v>28.105223434500729</v>
      </c>
    </row>
    <row r="81" spans="1:53" x14ac:dyDescent="0.15">
      <c r="C81" s="7">
        <v>7</v>
      </c>
      <c r="D81" s="8">
        <v>21.534777826129002</v>
      </c>
      <c r="E81" s="10">
        <f t="shared" si="73"/>
        <v>21.009316190333301</v>
      </c>
      <c r="F81" s="7" t="s">
        <v>73</v>
      </c>
      <c r="G81" s="1">
        <v>8</v>
      </c>
      <c r="H81" s="9">
        <f t="shared" si="57"/>
        <v>21.534777826129002</v>
      </c>
      <c r="I81" s="9">
        <f t="shared" si="58"/>
        <v>294.68477782612899</v>
      </c>
      <c r="J81" s="9">
        <f t="shared" si="59"/>
        <v>0.23578538785444364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1.651936112749153</v>
      </c>
      <c r="P81" s="9">
        <f t="shared" si="62"/>
        <v>0.38950239705532097</v>
      </c>
      <c r="Q81" s="13">
        <f t="shared" si="63"/>
        <v>0.10127062323438346</v>
      </c>
      <c r="R81" s="9">
        <f t="shared" si="64"/>
        <v>0.1355172</v>
      </c>
      <c r="S81" s="14">
        <f t="shared" si="65"/>
        <v>0.74728981438801467</v>
      </c>
      <c r="T81" s="2">
        <v>0.01</v>
      </c>
      <c r="U81" s="15">
        <f t="shared" si="66"/>
        <v>7.4728981438801469E-3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1.7422898143880147E-2</v>
      </c>
      <c r="AU81" s="9">
        <f t="shared" si="70"/>
        <v>52.122000000000007</v>
      </c>
      <c r="AV81" s="1">
        <f t="shared" si="71"/>
        <v>0.26</v>
      </c>
      <c r="AW81" s="1">
        <f t="shared" si="75"/>
        <v>1.9166666666666669E-2</v>
      </c>
      <c r="AX81" s="1">
        <f t="shared" si="72"/>
        <v>30.320489631515422</v>
      </c>
    </row>
    <row r="82" spans="1:53" x14ac:dyDescent="0.15">
      <c r="C82" s="7">
        <v>8</v>
      </c>
      <c r="D82" s="8">
        <v>22.509471108064499</v>
      </c>
      <c r="E82" s="10">
        <f t="shared" si="73"/>
        <v>21.534777826129002</v>
      </c>
      <c r="F82" s="7" t="s">
        <v>73</v>
      </c>
      <c r="G82" s="1">
        <v>9</v>
      </c>
      <c r="H82" s="9">
        <f t="shared" si="57"/>
        <v>22.509471108064499</v>
      </c>
      <c r="I82" s="9">
        <f t="shared" si="58"/>
        <v>295.65947110806445</v>
      </c>
      <c r="J82" s="9">
        <f t="shared" si="59"/>
        <v>0.26291970747557264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1.7836537156938319</v>
      </c>
      <c r="P82" s="9">
        <f t="shared" si="62"/>
        <v>0.46895771316794049</v>
      </c>
      <c r="Q82" s="13">
        <f t="shared" si="63"/>
        <v>0.12192900542366453</v>
      </c>
      <c r="R82" s="9">
        <f t="shared" si="64"/>
        <v>0.1355172</v>
      </c>
      <c r="S82" s="14">
        <f t="shared" si="65"/>
        <v>0.89973084910007384</v>
      </c>
      <c r="T82" s="2">
        <v>0.01</v>
      </c>
      <c r="U82" s="15">
        <f t="shared" si="66"/>
        <v>8.9973084910007391E-3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1.894730849100074E-2</v>
      </c>
      <c r="AU82" s="9">
        <f t="shared" si="70"/>
        <v>52.122000000000007</v>
      </c>
      <c r="AV82" s="1">
        <f t="shared" si="71"/>
        <v>0.26</v>
      </c>
      <c r="AW82" s="1">
        <f t="shared" si="75"/>
        <v>1.9166666666666669E-2</v>
      </c>
      <c r="AX82" s="1">
        <f t="shared" si="72"/>
        <v>32.973370210988939</v>
      </c>
    </row>
    <row r="83" spans="1:53" x14ac:dyDescent="0.15">
      <c r="C83" s="7">
        <v>9</v>
      </c>
      <c r="D83" s="8">
        <v>15.655635661</v>
      </c>
      <c r="E83" s="10">
        <f t="shared" si="73"/>
        <v>22.509471108064499</v>
      </c>
      <c r="F83" s="7" t="s">
        <v>73</v>
      </c>
      <c r="G83" s="1">
        <v>10</v>
      </c>
      <c r="H83" s="9">
        <f t="shared" si="57"/>
        <v>15.655635661</v>
      </c>
      <c r="I83" s="9">
        <f t="shared" si="58"/>
        <v>288.805635661</v>
      </c>
      <c r="J83" s="9">
        <f t="shared" si="59"/>
        <v>0.1203383440165267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1.8359160025258914</v>
      </c>
      <c r="P83" s="9">
        <f t="shared" si="62"/>
        <v>0.22093109149740722</v>
      </c>
      <c r="Q83" s="13">
        <f t="shared" si="63"/>
        <v>5.744208378932588E-2</v>
      </c>
      <c r="R83" s="9">
        <f t="shared" si="64"/>
        <v>0.1355172</v>
      </c>
      <c r="S83" s="14">
        <f t="shared" si="65"/>
        <v>0.42387301235065272</v>
      </c>
      <c r="T83" s="2">
        <v>0.01</v>
      </c>
      <c r="U83" s="15">
        <f t="shared" si="66"/>
        <v>4.2387301235065275E-3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9.7287301235065293E-3</v>
      </c>
      <c r="AU83" s="9">
        <f t="shared" si="70"/>
        <v>52.122000000000007</v>
      </c>
      <c r="AV83" s="1">
        <f t="shared" si="71"/>
        <v>0.26</v>
      </c>
      <c r="AW83" s="1">
        <f t="shared" si="75"/>
        <v>1.9166666666666669E-2</v>
      </c>
      <c r="AX83" s="1">
        <f t="shared" si="72"/>
        <v>16.93058516451261</v>
      </c>
    </row>
    <row r="84" spans="1:53" x14ac:dyDescent="0.15">
      <c r="C84" s="7">
        <v>10</v>
      </c>
      <c r="D84" s="8">
        <v>10.4418818982258</v>
      </c>
      <c r="E84" s="10">
        <f t="shared" si="73"/>
        <v>15.655635661</v>
      </c>
      <c r="F84" s="7" t="s">
        <v>73</v>
      </c>
      <c r="G84" s="1">
        <v>11</v>
      </c>
      <c r="H84" s="9">
        <f t="shared" si="57"/>
        <v>10.4418818982258</v>
      </c>
      <c r="I84" s="9">
        <f t="shared" si="58"/>
        <v>283.59188189822578</v>
      </c>
      <c r="J84" s="9">
        <f t="shared" si="59"/>
        <v>6.4746881906611889E-2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1.5342356654770599</v>
      </c>
      <c r="O84" s="9">
        <f t="shared" si="74"/>
        <v>0.60196924555142406</v>
      </c>
      <c r="P84" s="9">
        <f t="shared" si="62"/>
        <v>3.897563165313031E-2</v>
      </c>
      <c r="Q84" s="13">
        <f t="shared" si="63"/>
        <v>1.013366422981388E-2</v>
      </c>
      <c r="R84" s="9">
        <f t="shared" si="64"/>
        <v>0.1355172</v>
      </c>
      <c r="S84" s="14">
        <f t="shared" si="65"/>
        <v>7.4777697811155189E-2</v>
      </c>
      <c r="T84" s="2">
        <v>0.01</v>
      </c>
      <c r="U84" s="15">
        <f t="shared" si="66"/>
        <v>7.4777697811155195E-4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6.2377769781115523E-3</v>
      </c>
      <c r="AU84" s="9">
        <f t="shared" si="70"/>
        <v>52.122000000000007</v>
      </c>
      <c r="AV84" s="1">
        <f t="shared" si="71"/>
        <v>0.26</v>
      </c>
      <c r="AW84" s="1">
        <f t="shared" si="75"/>
        <v>1.9166666666666669E-2</v>
      </c>
      <c r="AX84" s="1">
        <f t="shared" si="72"/>
        <v>10.855395619411938</v>
      </c>
    </row>
    <row r="85" spans="1:53" x14ac:dyDescent="0.15">
      <c r="C85" s="7">
        <v>11</v>
      </c>
      <c r="D85" s="8">
        <v>1.65151664406667</v>
      </c>
      <c r="E85" s="10">
        <f t="shared" si="73"/>
        <v>10.4418818982258</v>
      </c>
      <c r="F85" s="7" t="s">
        <v>75</v>
      </c>
      <c r="G85" s="1">
        <v>12</v>
      </c>
      <c r="H85" s="9">
        <f t="shared" si="57"/>
        <v>1.65151664406667</v>
      </c>
      <c r="I85" s="9">
        <f t="shared" si="58"/>
        <v>274.80151664406662</v>
      </c>
      <c r="J85" s="9">
        <f t="shared" si="59"/>
        <v>2.1589647388708486E-2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1.0842136138982938</v>
      </c>
      <c r="P85" s="9">
        <f t="shared" si="62"/>
        <v>2.3407789618101488E-2</v>
      </c>
      <c r="Q85" s="13">
        <f t="shared" si="63"/>
        <v>6.086025300706387E-3</v>
      </c>
      <c r="R85" s="9">
        <f t="shared" si="64"/>
        <v>0.1355172</v>
      </c>
      <c r="S85" s="14">
        <f t="shared" si="65"/>
        <v>4.4909615168453799E-2</v>
      </c>
      <c r="T85" s="2">
        <v>0.01</v>
      </c>
      <c r="U85" s="15">
        <f t="shared" si="66"/>
        <v>4.4909615168453799E-4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5.9390961516845378E-3</v>
      </c>
      <c r="AU85" s="9">
        <f t="shared" si="70"/>
        <v>52.122000000000007</v>
      </c>
      <c r="AV85" s="1">
        <f t="shared" si="71"/>
        <v>0.26</v>
      </c>
      <c r="AW85" s="1">
        <f t="shared" si="75"/>
        <v>1.9166666666666669E-2</v>
      </c>
      <c r="AX85" s="1">
        <f t="shared" si="72"/>
        <v>10.335611320265716</v>
      </c>
      <c r="AY85" s="1">
        <f>SUM(AX74:AX85)</f>
        <v>213.76409456366707</v>
      </c>
    </row>
    <row r="86" spans="1:53" x14ac:dyDescent="0.15">
      <c r="C86" s="7">
        <v>12</v>
      </c>
      <c r="D86" s="8">
        <v>-4.7682884607419398</v>
      </c>
      <c r="E86" s="10">
        <f t="shared" si="73"/>
        <v>1.65151664406667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-6.0214375465806498</v>
      </c>
      <c r="E90" s="7"/>
      <c r="F90" s="7"/>
      <c r="G90" s="1">
        <v>1</v>
      </c>
      <c r="H90" s="9">
        <f t="shared" ref="H90:H101" si="76">E91</f>
        <v>-6.0214375465806498</v>
      </c>
      <c r="I90" s="9">
        <f t="shared" ref="I90:I101" si="77">H90+273.15</f>
        <v>267.12856245341931</v>
      </c>
      <c r="J90" s="9">
        <f t="shared" ref="J90:J101" si="78">EXP(($C$16*(I90-$C$14))/($C$17*I90*$C$14))</f>
        <v>7.8026939512413811E-3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2.2214269679184211E-3</v>
      </c>
      <c r="Q90" s="13">
        <f t="shared" ref="Q90:Q101" si="82">P90*$B$76</f>
        <v>5.7757101165878952E-4</v>
      </c>
      <c r="R90" s="9">
        <f t="shared" ref="R90:R101" si="83">L90*$B$76</f>
        <v>7.4022000000000004E-2</v>
      </c>
      <c r="S90" s="14">
        <f t="shared" ref="S90:S101" si="84">Q90/R90</f>
        <v>7.8026939512413811E-3</v>
      </c>
      <c r="T90" s="2">
        <v>0.01</v>
      </c>
      <c r="U90" s="15">
        <f t="shared" ref="U90:U101" si="85">S90*T90</f>
        <v>7.8026939512413818E-5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5.5680269395124143E-3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0.56999999999999995</v>
      </c>
      <c r="AX90" s="1">
        <f t="shared" ref="AX90:AX101" si="91">AW90*10000*AV90*0.67*AU90*AT90</f>
        <v>157.40256357552491</v>
      </c>
      <c r="AZ90" s="1">
        <f>$E$10/12</f>
        <v>3.4974572756265997E-2</v>
      </c>
      <c r="BA90" s="1">
        <f t="shared" ref="BA90:BA101" si="92">AZ90*10000*AV90*0.67*AU90*AT90</f>
        <v>9.6580480908683874</v>
      </c>
    </row>
    <row r="91" spans="1:53" x14ac:dyDescent="0.15">
      <c r="A91" s="1" t="s">
        <v>74</v>
      </c>
      <c r="B91" s="1">
        <v>1</v>
      </c>
      <c r="C91" s="7">
        <v>1</v>
      </c>
      <c r="D91" s="8">
        <v>-5.5108052360645203</v>
      </c>
      <c r="E91" s="10">
        <f t="shared" ref="E91:E102" si="93">D90</f>
        <v>-6.0214375465806498</v>
      </c>
      <c r="F91" s="7" t="s">
        <v>73</v>
      </c>
      <c r="G91" s="1">
        <v>2</v>
      </c>
      <c r="H91" s="9">
        <f t="shared" si="76"/>
        <v>-5.5108052360645203</v>
      </c>
      <c r="I91" s="9">
        <f t="shared" si="77"/>
        <v>267.63919476393545</v>
      </c>
      <c r="J91" s="9">
        <f t="shared" si="78"/>
        <v>8.3646303832524034E-3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0.56717857303208163</v>
      </c>
      <c r="P91" s="9">
        <f t="shared" si="81"/>
        <v>4.7442391247138919E-3</v>
      </c>
      <c r="Q91" s="13">
        <f t="shared" si="82"/>
        <v>1.233502172425612E-3</v>
      </c>
      <c r="R91" s="9">
        <f t="shared" si="83"/>
        <v>7.4022000000000004E-2</v>
      </c>
      <c r="S91" s="14">
        <f t="shared" si="84"/>
        <v>1.6663994115609034E-2</v>
      </c>
      <c r="T91" s="2">
        <v>0.01</v>
      </c>
      <c r="U91" s="15">
        <f t="shared" si="85"/>
        <v>1.6663994115609035E-4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5.6566399411560903E-3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0.56999999999999995</v>
      </c>
      <c r="AX91" s="1">
        <f t="shared" si="91"/>
        <v>159.9075646784934</v>
      </c>
      <c r="AZ91" s="1">
        <f t="shared" ref="AZ91:AZ101" si="96">$E$10/12</f>
        <v>3.4974572756265997E-2</v>
      </c>
      <c r="BA91" s="1">
        <f t="shared" si="92"/>
        <v>9.8117522019741727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-1.2093341485357101</v>
      </c>
      <c r="E92" s="10">
        <f t="shared" si="93"/>
        <v>-5.5108052360645203</v>
      </c>
      <c r="F92" s="7" t="s">
        <v>73</v>
      </c>
      <c r="G92" s="1">
        <v>3</v>
      </c>
      <c r="H92" s="9">
        <f t="shared" si="76"/>
        <v>-1.2093341485357101</v>
      </c>
      <c r="I92" s="9">
        <f t="shared" si="77"/>
        <v>271.94066585146425</v>
      </c>
      <c r="J92" s="9">
        <f t="shared" si="78"/>
        <v>1.4871756530994379E-2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0.84713433390736781</v>
      </c>
      <c r="P92" s="9">
        <f t="shared" si="81"/>
        <v>1.2598375562916471E-2</v>
      </c>
      <c r="Q92" s="13">
        <f t="shared" si="82"/>
        <v>3.2755776463582824E-3</v>
      </c>
      <c r="R92" s="9">
        <f t="shared" si="83"/>
        <v>7.4022000000000004E-2</v>
      </c>
      <c r="S92" s="14">
        <f t="shared" si="84"/>
        <v>4.4251406964933161E-2</v>
      </c>
      <c r="T92" s="2">
        <v>0.01</v>
      </c>
      <c r="U92" s="15">
        <f t="shared" si="85"/>
        <v>4.4251406964933163E-4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5.9325140696493322E-3</v>
      </c>
      <c r="AU92" s="9">
        <f t="shared" si="89"/>
        <v>28.47</v>
      </c>
      <c r="AV92" s="1">
        <f t="shared" si="90"/>
        <v>0.26</v>
      </c>
      <c r="AW92" s="1">
        <f t="shared" si="95"/>
        <v>0.56999999999999995</v>
      </c>
      <c r="AX92" s="1">
        <f t="shared" si="91"/>
        <v>167.70625091344229</v>
      </c>
      <c r="AZ92" s="1">
        <f t="shared" si="96"/>
        <v>3.4974572756265997E-2</v>
      </c>
      <c r="BA92" s="1">
        <f t="shared" si="92"/>
        <v>10.290271007461032</v>
      </c>
    </row>
    <row r="93" spans="1:53" x14ac:dyDescent="0.15">
      <c r="C93" s="7">
        <v>3</v>
      </c>
      <c r="D93" s="8">
        <v>7.9750984199354802</v>
      </c>
      <c r="E93" s="10">
        <f t="shared" si="93"/>
        <v>-1.2093341485357101</v>
      </c>
      <c r="F93" s="7" t="s">
        <v>73</v>
      </c>
      <c r="G93" s="1">
        <v>4</v>
      </c>
      <c r="H93" s="9">
        <f t="shared" si="76"/>
        <v>7.9750984199354802</v>
      </c>
      <c r="I93" s="9">
        <f t="shared" si="77"/>
        <v>281.12509841993545</v>
      </c>
      <c r="J93" s="9">
        <f t="shared" si="78"/>
        <v>4.790487542381161E-2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1.1192359583444513</v>
      </c>
      <c r="P93" s="9">
        <f t="shared" si="81"/>
        <v>5.3616859154341341E-2</v>
      </c>
      <c r="Q93" s="13">
        <f t="shared" si="82"/>
        <v>1.3940383380128749E-2</v>
      </c>
      <c r="R93" s="9">
        <f t="shared" si="83"/>
        <v>7.4022000000000004E-2</v>
      </c>
      <c r="S93" s="14">
        <f t="shared" si="84"/>
        <v>0.1883275699133872</v>
      </c>
      <c r="T93" s="2">
        <v>0.01</v>
      </c>
      <c r="U93" s="15">
        <f t="shared" si="85"/>
        <v>1.8832756991338721E-3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7.3732756991338718E-3</v>
      </c>
      <c r="AU93" s="9">
        <f t="shared" si="89"/>
        <v>28.47</v>
      </c>
      <c r="AV93" s="1">
        <f t="shared" si="90"/>
        <v>0.26</v>
      </c>
      <c r="AW93" s="1">
        <f t="shared" si="95"/>
        <v>0.56999999999999995</v>
      </c>
      <c r="AX93" s="1">
        <f t="shared" si="91"/>
        <v>208.43514401071167</v>
      </c>
      <c r="AZ93" s="1">
        <f t="shared" si="96"/>
        <v>3.4974572756265997E-2</v>
      </c>
      <c r="BA93" s="1">
        <f t="shared" si="92"/>
        <v>12.789351068711257</v>
      </c>
    </row>
    <row r="94" spans="1:53" x14ac:dyDescent="0.15">
      <c r="C94" s="7">
        <v>4</v>
      </c>
      <c r="D94" s="8">
        <v>11.503436092699999</v>
      </c>
      <c r="E94" s="10">
        <f t="shared" si="93"/>
        <v>7.9750984199354802</v>
      </c>
      <c r="F94" s="7" t="s">
        <v>73</v>
      </c>
      <c r="G94" s="1">
        <v>5</v>
      </c>
      <c r="H94" s="9">
        <f t="shared" si="76"/>
        <v>11.503436092699999</v>
      </c>
      <c r="I94" s="9">
        <f t="shared" si="77"/>
        <v>284.65343609269996</v>
      </c>
      <c r="J94" s="9">
        <f t="shared" si="78"/>
        <v>7.3591250995380358E-2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1.0123381442306045</v>
      </c>
      <c r="O94" s="9">
        <f t="shared" si="94"/>
        <v>0.33798095495950542</v>
      </c>
      <c r="P94" s="9">
        <f t="shared" si="81"/>
        <v>2.4872441288083306E-2</v>
      </c>
      <c r="Q94" s="13">
        <f t="shared" si="82"/>
        <v>6.4668347349016598E-3</v>
      </c>
      <c r="R94" s="9">
        <f t="shared" si="83"/>
        <v>7.4022000000000004E-2</v>
      </c>
      <c r="S94" s="14">
        <f t="shared" si="84"/>
        <v>8.7363685592143678E-2</v>
      </c>
      <c r="T94" s="2">
        <v>0.01</v>
      </c>
      <c r="U94" s="15">
        <f t="shared" si="85"/>
        <v>8.7363685592143682E-4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1.0823636855921435E-2</v>
      </c>
      <c r="AU94" s="9">
        <f t="shared" si="89"/>
        <v>28.47</v>
      </c>
      <c r="AV94" s="1">
        <f t="shared" si="90"/>
        <v>0.26</v>
      </c>
      <c r="AW94" s="1">
        <f t="shared" si="95"/>
        <v>0.56999999999999995</v>
      </c>
      <c r="AX94" s="1">
        <f t="shared" si="91"/>
        <v>305.97340976258937</v>
      </c>
      <c r="AZ94" s="1">
        <f t="shared" si="96"/>
        <v>3.4974572756265997E-2</v>
      </c>
      <c r="BA94" s="1">
        <f t="shared" si="92"/>
        <v>18.774191721446442</v>
      </c>
    </row>
    <row r="95" spans="1:53" x14ac:dyDescent="0.15">
      <c r="C95" s="7">
        <v>5</v>
      </c>
      <c r="D95" s="8">
        <v>17.429406400645199</v>
      </c>
      <c r="E95" s="10">
        <f t="shared" si="93"/>
        <v>11.503436092699999</v>
      </c>
      <c r="F95" s="7" t="s">
        <v>75</v>
      </c>
      <c r="G95" s="1">
        <v>6</v>
      </c>
      <c r="H95" s="9">
        <f t="shared" si="76"/>
        <v>17.429406400645199</v>
      </c>
      <c r="I95" s="9">
        <f t="shared" si="77"/>
        <v>290.57940640064515</v>
      </c>
      <c r="J95" s="9">
        <f t="shared" si="78"/>
        <v>0.14783637228649438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0.59780851367142207</v>
      </c>
      <c r="P95" s="9">
        <f t="shared" si="81"/>
        <v>8.8377841983164215E-2</v>
      </c>
      <c r="Q95" s="13">
        <f t="shared" si="82"/>
        <v>2.2978238915622697E-2</v>
      </c>
      <c r="R95" s="9">
        <f t="shared" si="83"/>
        <v>7.4022000000000004E-2</v>
      </c>
      <c r="S95" s="14">
        <f t="shared" si="84"/>
        <v>0.31042445375189398</v>
      </c>
      <c r="T95" s="2">
        <v>0.01</v>
      </c>
      <c r="U95" s="15">
        <f t="shared" si="85"/>
        <v>3.1042445375189399E-3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1.3054244537518939E-2</v>
      </c>
      <c r="AU95" s="9">
        <f t="shared" si="89"/>
        <v>28.47</v>
      </c>
      <c r="AV95" s="1">
        <f t="shared" si="90"/>
        <v>0.26</v>
      </c>
      <c r="AW95" s="1">
        <f t="shared" si="95"/>
        <v>0.56999999999999995</v>
      </c>
      <c r="AX95" s="1">
        <f t="shared" si="91"/>
        <v>369.03046232876301</v>
      </c>
      <c r="AZ95" s="1">
        <f t="shared" si="96"/>
        <v>3.4974572756265997E-2</v>
      </c>
      <c r="BA95" s="1">
        <f t="shared" si="92"/>
        <v>22.643303077185614</v>
      </c>
    </row>
    <row r="96" spans="1:53" x14ac:dyDescent="0.15">
      <c r="C96" s="7">
        <v>6</v>
      </c>
      <c r="D96" s="8">
        <v>21.009316190333301</v>
      </c>
      <c r="E96" s="10">
        <f t="shared" si="93"/>
        <v>17.429406400645199</v>
      </c>
      <c r="F96" s="7" t="s">
        <v>73</v>
      </c>
      <c r="G96" s="1">
        <v>7</v>
      </c>
      <c r="H96" s="9">
        <f t="shared" si="76"/>
        <v>21.009316190333301</v>
      </c>
      <c r="I96" s="9">
        <f t="shared" si="77"/>
        <v>294.1593161903333</v>
      </c>
      <c r="J96" s="9">
        <f t="shared" si="78"/>
        <v>0.22227151425099501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0.79413067168825791</v>
      </c>
      <c r="P96" s="9">
        <f t="shared" si="81"/>
        <v>0.17651262690930886</v>
      </c>
      <c r="Q96" s="13">
        <f t="shared" si="82"/>
        <v>4.5893282996420301E-2</v>
      </c>
      <c r="R96" s="9">
        <f t="shared" si="83"/>
        <v>7.4022000000000004E-2</v>
      </c>
      <c r="S96" s="14">
        <f t="shared" si="84"/>
        <v>0.61999517706114804</v>
      </c>
      <c r="T96" s="2">
        <v>0.01</v>
      </c>
      <c r="U96" s="15">
        <f t="shared" si="85"/>
        <v>6.1999517706114804E-3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1.614995177061148E-2</v>
      </c>
      <c r="AU96" s="9">
        <f t="shared" si="89"/>
        <v>28.47</v>
      </c>
      <c r="AV96" s="1">
        <f t="shared" si="90"/>
        <v>0.26</v>
      </c>
      <c r="AW96" s="1">
        <f t="shared" si="95"/>
        <v>0.56999999999999995</v>
      </c>
      <c r="AX96" s="1">
        <f t="shared" si="91"/>
        <v>456.54301567332908</v>
      </c>
      <c r="AZ96" s="1">
        <f t="shared" si="96"/>
        <v>3.4974572756265997E-2</v>
      </c>
      <c r="BA96" s="1">
        <f t="shared" si="92"/>
        <v>28.012977049178836</v>
      </c>
    </row>
    <row r="97" spans="1:54" x14ac:dyDescent="0.15">
      <c r="C97" s="7">
        <v>7</v>
      </c>
      <c r="D97" s="8">
        <v>21.534777826129002</v>
      </c>
      <c r="E97" s="10">
        <f t="shared" si="93"/>
        <v>21.009316190333301</v>
      </c>
      <c r="F97" s="7" t="s">
        <v>73</v>
      </c>
      <c r="G97" s="1">
        <v>8</v>
      </c>
      <c r="H97" s="9">
        <f t="shared" si="76"/>
        <v>21.534777826129002</v>
      </c>
      <c r="I97" s="9">
        <f t="shared" si="77"/>
        <v>294.68477782612899</v>
      </c>
      <c r="J97" s="9">
        <f t="shared" si="78"/>
        <v>0.23578538785444364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0.90231804477894895</v>
      </c>
      <c r="P97" s="9">
        <f t="shared" si="81"/>
        <v>0.21275341015626772</v>
      </c>
      <c r="Q97" s="13">
        <f t="shared" si="82"/>
        <v>5.5315886640629613E-2</v>
      </c>
      <c r="R97" s="9">
        <f t="shared" si="83"/>
        <v>7.4022000000000004E-2</v>
      </c>
      <c r="S97" s="14">
        <f t="shared" si="84"/>
        <v>0.74728981438801456</v>
      </c>
      <c r="T97" s="2">
        <v>0.01</v>
      </c>
      <c r="U97" s="15">
        <f t="shared" si="85"/>
        <v>7.472898143880146E-3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1.7422898143880147E-2</v>
      </c>
      <c r="AU97" s="9">
        <f t="shared" si="89"/>
        <v>28.47</v>
      </c>
      <c r="AV97" s="1">
        <f t="shared" si="90"/>
        <v>0.26</v>
      </c>
      <c r="AW97" s="1">
        <f t="shared" si="95"/>
        <v>0.56999999999999995</v>
      </c>
      <c r="AX97" s="1">
        <f t="shared" si="91"/>
        <v>492.52793899056451</v>
      </c>
      <c r="AZ97" s="1">
        <f t="shared" si="96"/>
        <v>3.4974572756265997E-2</v>
      </c>
      <c r="BA97" s="1">
        <f t="shared" si="92"/>
        <v>30.220972345121471</v>
      </c>
    </row>
    <row r="98" spans="1:54" x14ac:dyDescent="0.15">
      <c r="C98" s="7">
        <v>8</v>
      </c>
      <c r="D98" s="8">
        <v>22.509471108064499</v>
      </c>
      <c r="E98" s="10">
        <f t="shared" si="93"/>
        <v>21.534777826129002</v>
      </c>
      <c r="F98" s="7" t="s">
        <v>73</v>
      </c>
      <c r="G98" s="1">
        <v>9</v>
      </c>
      <c r="H98" s="9">
        <f t="shared" si="76"/>
        <v>22.509471108064499</v>
      </c>
      <c r="I98" s="9">
        <f t="shared" si="77"/>
        <v>295.65947110806445</v>
      </c>
      <c r="J98" s="9">
        <f t="shared" si="78"/>
        <v>0.26291970747557264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0.9742646346226812</v>
      </c>
      <c r="P98" s="9">
        <f t="shared" si="81"/>
        <v>0.25615337273879102</v>
      </c>
      <c r="Q98" s="13">
        <f t="shared" si="82"/>
        <v>6.6599876912085673E-2</v>
      </c>
      <c r="R98" s="9">
        <f t="shared" si="83"/>
        <v>7.4022000000000004E-2</v>
      </c>
      <c r="S98" s="14">
        <f t="shared" si="84"/>
        <v>0.89973084910007384</v>
      </c>
      <c r="T98" s="2">
        <v>0.01</v>
      </c>
      <c r="U98" s="15">
        <f t="shared" si="85"/>
        <v>8.9973084910007391E-3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1.894730849100074E-2</v>
      </c>
      <c r="AU98" s="9">
        <f t="shared" si="89"/>
        <v>28.47</v>
      </c>
      <c r="AV98" s="1">
        <f t="shared" si="90"/>
        <v>0.26</v>
      </c>
      <c r="AW98" s="1">
        <f t="shared" si="95"/>
        <v>0.56999999999999995</v>
      </c>
      <c r="AX98" s="1">
        <f t="shared" si="91"/>
        <v>535.62149783725511</v>
      </c>
      <c r="AZ98" s="1">
        <f t="shared" si="96"/>
        <v>3.4974572756265997E-2</v>
      </c>
      <c r="BA98" s="1">
        <f t="shared" si="92"/>
        <v>32.865145694612721</v>
      </c>
    </row>
    <row r="99" spans="1:54" x14ac:dyDescent="0.15">
      <c r="C99" s="7">
        <v>9</v>
      </c>
      <c r="D99" s="8">
        <v>15.655635661</v>
      </c>
      <c r="E99" s="10">
        <f t="shared" si="93"/>
        <v>22.509471108064499</v>
      </c>
      <c r="F99" s="7" t="s">
        <v>73</v>
      </c>
      <c r="G99" s="1">
        <v>10</v>
      </c>
      <c r="H99" s="9">
        <f t="shared" si="76"/>
        <v>15.655635661</v>
      </c>
      <c r="I99" s="9">
        <f t="shared" si="77"/>
        <v>288.805635661</v>
      </c>
      <c r="J99" s="9">
        <f t="shared" si="78"/>
        <v>0.1203383440165267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1.0028112618838902</v>
      </c>
      <c r="P99" s="9">
        <f t="shared" si="81"/>
        <v>0.12067664661623083</v>
      </c>
      <c r="Q99" s="13">
        <f t="shared" si="82"/>
        <v>3.1375928120220019E-2</v>
      </c>
      <c r="R99" s="9">
        <f t="shared" si="83"/>
        <v>7.4022000000000004E-2</v>
      </c>
      <c r="S99" s="14">
        <f t="shared" si="84"/>
        <v>0.42387301235065272</v>
      </c>
      <c r="T99" s="2">
        <v>0.01</v>
      </c>
      <c r="U99" s="15">
        <f t="shared" si="85"/>
        <v>4.2387301235065275E-3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9.7287301235065293E-3</v>
      </c>
      <c r="AU99" s="9">
        <f t="shared" si="89"/>
        <v>28.47</v>
      </c>
      <c r="AV99" s="1">
        <f t="shared" si="90"/>
        <v>0.26</v>
      </c>
      <c r="AW99" s="1">
        <f t="shared" si="95"/>
        <v>0.56999999999999995</v>
      </c>
      <c r="AX99" s="1">
        <f t="shared" si="91"/>
        <v>275.02148937312029</v>
      </c>
      <c r="AZ99" s="1">
        <f t="shared" si="96"/>
        <v>3.4974572756265997E-2</v>
      </c>
      <c r="BA99" s="1">
        <f t="shared" si="92"/>
        <v>16.875015946696195</v>
      </c>
    </row>
    <row r="100" spans="1:54" x14ac:dyDescent="0.15">
      <c r="C100" s="7">
        <v>10</v>
      </c>
      <c r="D100" s="8">
        <v>10.4418818982258</v>
      </c>
      <c r="E100" s="10">
        <f t="shared" si="93"/>
        <v>15.655635661</v>
      </c>
      <c r="F100" s="7" t="s">
        <v>73</v>
      </c>
      <c r="G100" s="1">
        <v>11</v>
      </c>
      <c r="H100" s="9">
        <f t="shared" si="76"/>
        <v>10.4418818982258</v>
      </c>
      <c r="I100" s="9">
        <f t="shared" si="77"/>
        <v>283.59188189822578</v>
      </c>
      <c r="J100" s="9">
        <f t="shared" si="78"/>
        <v>6.4746881906611889E-2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0.83802788450427657</v>
      </c>
      <c r="O100" s="9">
        <f t="shared" si="94"/>
        <v>0.32880673076338285</v>
      </c>
      <c r="P100" s="9">
        <f t="shared" si="81"/>
        <v>2.128921056683588E-2</v>
      </c>
      <c r="Q100" s="13">
        <f t="shared" si="82"/>
        <v>5.5351947473773287E-3</v>
      </c>
      <c r="R100" s="9">
        <f t="shared" si="83"/>
        <v>7.4022000000000004E-2</v>
      </c>
      <c r="S100" s="14">
        <f t="shared" si="84"/>
        <v>7.4777697811155175E-2</v>
      </c>
      <c r="T100" s="2">
        <v>0.01</v>
      </c>
      <c r="U100" s="15">
        <f t="shared" si="85"/>
        <v>7.4777697811155173E-4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6.2377769781115514E-3</v>
      </c>
      <c r="AU100" s="9">
        <f t="shared" si="89"/>
        <v>28.47</v>
      </c>
      <c r="AV100" s="1">
        <f t="shared" si="90"/>
        <v>0.26</v>
      </c>
      <c r="AW100" s="1">
        <f t="shared" si="95"/>
        <v>0.56999999999999995</v>
      </c>
      <c r="AX100" s="1">
        <f t="shared" si="91"/>
        <v>176.335728622234</v>
      </c>
      <c r="AZ100" s="1">
        <f t="shared" si="96"/>
        <v>3.4974572756265997E-2</v>
      </c>
      <c r="BA100" s="1">
        <f t="shared" si="92"/>
        <v>10.819766263557016</v>
      </c>
    </row>
    <row r="101" spans="1:54" x14ac:dyDescent="0.15">
      <c r="C101" s="7">
        <v>11</v>
      </c>
      <c r="D101" s="8">
        <v>1.65151664406667</v>
      </c>
      <c r="E101" s="10">
        <f t="shared" si="93"/>
        <v>10.4418818982258</v>
      </c>
      <c r="F101" s="7" t="s">
        <v>75</v>
      </c>
      <c r="G101" s="1">
        <v>12</v>
      </c>
      <c r="H101" s="9">
        <f t="shared" si="76"/>
        <v>1.65151664406667</v>
      </c>
      <c r="I101" s="9">
        <f t="shared" si="77"/>
        <v>274.80151664406662</v>
      </c>
      <c r="J101" s="9">
        <f t="shared" si="78"/>
        <v>2.1589647388708486E-2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0.59221752019654694</v>
      </c>
      <c r="P101" s="9">
        <f t="shared" si="81"/>
        <v>1.2785767438458795E-2</v>
      </c>
      <c r="Q101" s="13">
        <f t="shared" si="82"/>
        <v>3.3242995339992868E-3</v>
      </c>
      <c r="R101" s="9">
        <f t="shared" si="83"/>
        <v>7.4022000000000004E-2</v>
      </c>
      <c r="S101" s="14">
        <f t="shared" si="84"/>
        <v>4.4909615168453793E-2</v>
      </c>
      <c r="T101" s="2">
        <v>0.01</v>
      </c>
      <c r="U101" s="15">
        <f t="shared" si="85"/>
        <v>4.4909615168453793E-4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5.9390961516845378E-3</v>
      </c>
      <c r="AU101" s="9">
        <f t="shared" si="89"/>
        <v>28.47</v>
      </c>
      <c r="AV101" s="1">
        <f t="shared" si="90"/>
        <v>0.26</v>
      </c>
      <c r="AW101" s="1">
        <f t="shared" si="95"/>
        <v>0.56999999999999995</v>
      </c>
      <c r="AX101" s="1">
        <f t="shared" si="91"/>
        <v>167.89231980234325</v>
      </c>
      <c r="AY101" s="1">
        <f>SUM(AX90:AX101)</f>
        <v>3472.3973855683707</v>
      </c>
      <c r="AZ101" s="1">
        <f t="shared" si="96"/>
        <v>3.4974572756265997E-2</v>
      </c>
      <c r="BA101" s="1">
        <f t="shared" si="92"/>
        <v>10.301687989728654</v>
      </c>
      <c r="BB101" s="1">
        <f>SUM(BA90:BA101)</f>
        <v>213.0624824565418</v>
      </c>
    </row>
    <row r="102" spans="1:54" x14ac:dyDescent="0.15">
      <c r="C102" s="7">
        <v>12</v>
      </c>
      <c r="D102" s="8">
        <v>-4.7682884607419398</v>
      </c>
      <c r="E102" s="10">
        <f t="shared" si="93"/>
        <v>1.65151664406667</v>
      </c>
      <c r="F102" s="7" t="s">
        <v>73</v>
      </c>
    </row>
    <row r="103" spans="1:54" x14ac:dyDescent="0.15">
      <c r="S103" s="29" t="s">
        <v>44</v>
      </c>
      <c r="T103" s="29"/>
      <c r="U103" s="29"/>
      <c r="V103" s="29" t="s">
        <v>45</v>
      </c>
      <c r="W103" s="29"/>
      <c r="X103" s="29"/>
      <c r="Y103" s="29" t="s">
        <v>46</v>
      </c>
      <c r="Z103" s="29"/>
      <c r="AA103" s="29"/>
      <c r="AB103" s="29" t="s">
        <v>47</v>
      </c>
      <c r="AC103" s="29"/>
      <c r="AD103" s="29"/>
      <c r="AE103" s="29" t="s">
        <v>48</v>
      </c>
      <c r="AF103" s="29"/>
      <c r="AG103" s="29"/>
      <c r="AH103" s="29" t="s">
        <v>49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51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11</v>
      </c>
      <c r="T104" s="2" t="s">
        <v>12</v>
      </c>
      <c r="U104" s="2"/>
      <c r="V104" s="2" t="s">
        <v>11</v>
      </c>
      <c r="W104" s="2" t="s">
        <v>12</v>
      </c>
      <c r="X104" s="2"/>
      <c r="Y104" s="2" t="s">
        <v>11</v>
      </c>
      <c r="Z104" s="2" t="s">
        <v>12</v>
      </c>
      <c r="AA104" s="2"/>
      <c r="AB104" s="2" t="s">
        <v>11</v>
      </c>
      <c r="AC104" s="2" t="s">
        <v>12</v>
      </c>
      <c r="AD104" s="2"/>
      <c r="AE104" s="2" t="s">
        <v>11</v>
      </c>
      <c r="AF104" s="2" t="s">
        <v>12</v>
      </c>
      <c r="AG104" s="2"/>
      <c r="AH104" s="2" t="s">
        <v>11</v>
      </c>
      <c r="AI104" s="2" t="s">
        <v>12</v>
      </c>
      <c r="AJ104" s="2"/>
      <c r="AK104" s="2" t="s">
        <v>11</v>
      </c>
      <c r="AL104" s="2" t="s">
        <v>12</v>
      </c>
      <c r="AM104" s="2"/>
      <c r="AN104" s="2" t="s">
        <v>11</v>
      </c>
      <c r="AO104" s="2" t="s">
        <v>12</v>
      </c>
      <c r="AP104" s="2"/>
      <c r="AQ104" s="17" t="s">
        <v>11</v>
      </c>
      <c r="AR104" s="17" t="s">
        <v>12</v>
      </c>
      <c r="AS104" s="17"/>
      <c r="AT104" s="1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8">
        <v>-6.0214375465806498</v>
      </c>
      <c r="E105" s="7"/>
      <c r="F105" s="7"/>
      <c r="G105" s="1">
        <v>1</v>
      </c>
      <c r="H105" s="9">
        <f t="shared" ref="H105:H116" si="97">E106</f>
        <v>-6.0214375465806498</v>
      </c>
      <c r="I105" s="9">
        <f t="shared" ref="I105:I116" si="98">H105+273.15</f>
        <v>267.12856245341931</v>
      </c>
      <c r="J105" s="9">
        <f t="shared" ref="J105:J116" si="99">EXP(($C$16*(I105-$C$14))/($C$17*I105*$C$14))</f>
        <v>7.8026939512413811E-3</v>
      </c>
      <c r="K105" s="9">
        <f t="shared" ref="K105:K116" si="100">$B$105/12</f>
        <v>75.904791666666668</v>
      </c>
      <c r="L105" s="9">
        <f t="shared" ref="L105:L116" si="101">K105*$B$106/100</f>
        <v>0.75904791666666671</v>
      </c>
      <c r="M105" s="1" t="s">
        <v>73</v>
      </c>
      <c r="O105" s="9">
        <f>L105</f>
        <v>0.75904791666666671</v>
      </c>
      <c r="P105" s="9">
        <f t="shared" ref="P105:P116" si="102">O105*J105</f>
        <v>5.9226185880773725E-3</v>
      </c>
      <c r="Q105" s="13">
        <f t="shared" ref="Q105:Q116" si="103">P105*$B$107</f>
        <v>1.2437499034962482E-3</v>
      </c>
      <c r="R105" s="9">
        <f t="shared" ref="R105:R116" si="104">L105*$B$107</f>
        <v>0.15940006249999999</v>
      </c>
      <c r="S105" s="14">
        <f t="shared" ref="S105:S116" si="105">Q105/R105</f>
        <v>7.802693951241382E-3</v>
      </c>
      <c r="T105" s="2">
        <v>0.01</v>
      </c>
      <c r="U105" s="15">
        <f t="shared" ref="U105:U116" si="106">S105*T105</f>
        <v>7.8026939512413818E-5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7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8">AR105*AQ105</f>
        <v>5.0000000000000001E-3</v>
      </c>
      <c r="AT105" s="1">
        <f t="shared" ref="AT105:AT116" si="109">(AS105+AM105+AD105+AA105+U105+X105+AG105+AJ105+AP105)</f>
        <v>5.5680269395124143E-3</v>
      </c>
      <c r="AU105" s="9">
        <f t="shared" ref="AU105:AU116" si="110">$B$105/12</f>
        <v>75.904791666666668</v>
      </c>
      <c r="AV105" s="1">
        <f t="shared" ref="AV105:AV116" si="111">$B$107</f>
        <v>0.21</v>
      </c>
      <c r="AW105" s="1">
        <f t="shared" ref="AW105:AW116" si="112">$E$11/12</f>
        <v>2.5000000000000001E-3</v>
      </c>
      <c r="AX105" s="1">
        <f t="shared" ref="AX105:AX116" si="113">AW105*10000*AV105*0.67*AU105*AT105</f>
        <v>1.4866359356179375</v>
      </c>
    </row>
    <row r="106" spans="1:54" x14ac:dyDescent="0.15">
      <c r="A106" s="1" t="s">
        <v>74</v>
      </c>
      <c r="B106" s="1">
        <v>1</v>
      </c>
      <c r="C106" s="7">
        <v>1</v>
      </c>
      <c r="D106" s="8">
        <v>-5.5108052360645203</v>
      </c>
      <c r="E106" s="10">
        <f t="shared" ref="E106:E117" si="114">D105</f>
        <v>-6.0214375465806498</v>
      </c>
      <c r="F106" s="7" t="s">
        <v>73</v>
      </c>
      <c r="G106" s="1">
        <v>2</v>
      </c>
      <c r="H106" s="9">
        <f t="shared" si="97"/>
        <v>-5.5108052360645203</v>
      </c>
      <c r="I106" s="9">
        <f t="shared" si="98"/>
        <v>267.63919476393545</v>
      </c>
      <c r="J106" s="9">
        <f t="shared" si="99"/>
        <v>8.3646303832524034E-3</v>
      </c>
      <c r="K106" s="9">
        <f t="shared" si="100"/>
        <v>75.904791666666668</v>
      </c>
      <c r="L106" s="9">
        <f t="shared" si="101"/>
        <v>0.75904791666666671</v>
      </c>
      <c r="M106" s="1" t="s">
        <v>73</v>
      </c>
      <c r="O106" s="9">
        <f t="shared" ref="O106:O116" si="115">L106+O105-P105-N106</f>
        <v>1.512173214745256</v>
      </c>
      <c r="P106" s="9">
        <f t="shared" si="102"/>
        <v>1.264877001679863E-2</v>
      </c>
      <c r="Q106" s="13">
        <f t="shared" si="103"/>
        <v>2.6562417035277124E-3</v>
      </c>
      <c r="R106" s="9">
        <f t="shared" si="104"/>
        <v>0.15940006249999999</v>
      </c>
      <c r="S106" s="14">
        <f t="shared" si="105"/>
        <v>1.6663994115609034E-2</v>
      </c>
      <c r="T106" s="2">
        <v>0.01</v>
      </c>
      <c r="U106" s="15">
        <f t="shared" si="106"/>
        <v>1.6663994115609035E-4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7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8"/>
        <v>5.0000000000000001E-3</v>
      </c>
      <c r="AT106" s="1">
        <f t="shared" si="109"/>
        <v>5.6566399411560903E-3</v>
      </c>
      <c r="AU106" s="9">
        <f t="shared" si="110"/>
        <v>75.904791666666668</v>
      </c>
      <c r="AV106" s="1">
        <f t="shared" si="111"/>
        <v>0.21</v>
      </c>
      <c r="AW106" s="1">
        <f t="shared" si="112"/>
        <v>2.5000000000000001E-3</v>
      </c>
      <c r="AX106" s="1">
        <f t="shared" si="113"/>
        <v>1.5102951732684644</v>
      </c>
    </row>
    <row r="107" spans="1:54" x14ac:dyDescent="0.15">
      <c r="A107" s="1" t="s">
        <v>37</v>
      </c>
      <c r="B107" s="1">
        <f>H11</f>
        <v>0.21</v>
      </c>
      <c r="C107" s="7">
        <v>2</v>
      </c>
      <c r="D107" s="8">
        <v>-1.2093341485357101</v>
      </c>
      <c r="E107" s="10">
        <f t="shared" si="114"/>
        <v>-5.5108052360645203</v>
      </c>
      <c r="F107" s="7" t="s">
        <v>73</v>
      </c>
      <c r="G107" s="1">
        <v>3</v>
      </c>
      <c r="H107" s="9">
        <f t="shared" si="97"/>
        <v>-1.2093341485357101</v>
      </c>
      <c r="I107" s="9">
        <f t="shared" si="98"/>
        <v>271.94066585146425</v>
      </c>
      <c r="J107" s="9">
        <f t="shared" si="99"/>
        <v>1.4871756530994379E-2</v>
      </c>
      <c r="K107" s="9">
        <f t="shared" si="100"/>
        <v>75.904791666666668</v>
      </c>
      <c r="L107" s="9">
        <f t="shared" si="101"/>
        <v>0.75904791666666671</v>
      </c>
      <c r="M107" s="1" t="s">
        <v>73</v>
      </c>
      <c r="O107" s="9">
        <f t="shared" si="115"/>
        <v>2.2585723613951241</v>
      </c>
      <c r="P107" s="9">
        <f t="shared" si="102"/>
        <v>3.3588938266301334E-2</v>
      </c>
      <c r="Q107" s="13">
        <f t="shared" si="103"/>
        <v>7.0536770359232795E-3</v>
      </c>
      <c r="R107" s="9">
        <f t="shared" si="104"/>
        <v>0.15940006249999999</v>
      </c>
      <c r="S107" s="14">
        <f t="shared" si="105"/>
        <v>4.4251406964933154E-2</v>
      </c>
      <c r="T107" s="2">
        <v>0.01</v>
      </c>
      <c r="U107" s="15">
        <f t="shared" si="106"/>
        <v>4.4251406964933158E-4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7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8"/>
        <v>5.0000000000000001E-3</v>
      </c>
      <c r="AT107" s="1">
        <f t="shared" si="109"/>
        <v>5.9325140696493313E-3</v>
      </c>
      <c r="AU107" s="9">
        <f t="shared" si="110"/>
        <v>75.904791666666668</v>
      </c>
      <c r="AV107" s="1">
        <f t="shared" si="111"/>
        <v>0.21</v>
      </c>
      <c r="AW107" s="1">
        <f t="shared" si="112"/>
        <v>2.5000000000000001E-3</v>
      </c>
      <c r="AX107" s="1">
        <f t="shared" si="113"/>
        <v>1.5839522150860901</v>
      </c>
    </row>
    <row r="108" spans="1:54" x14ac:dyDescent="0.15">
      <c r="C108" s="7">
        <v>3</v>
      </c>
      <c r="D108" s="8">
        <v>7.9750984199354802</v>
      </c>
      <c r="E108" s="10">
        <f t="shared" si="114"/>
        <v>-1.2093341485357101</v>
      </c>
      <c r="F108" s="7" t="s">
        <v>73</v>
      </c>
      <c r="G108" s="1">
        <v>4</v>
      </c>
      <c r="H108" s="9">
        <f t="shared" si="97"/>
        <v>7.9750984199354802</v>
      </c>
      <c r="I108" s="9">
        <f t="shared" si="98"/>
        <v>281.12509841993545</v>
      </c>
      <c r="J108" s="9">
        <f t="shared" si="99"/>
        <v>4.790487542381161E-2</v>
      </c>
      <c r="K108" s="9">
        <f t="shared" si="100"/>
        <v>75.904791666666668</v>
      </c>
      <c r="L108" s="9">
        <f t="shared" si="101"/>
        <v>0.75904791666666671</v>
      </c>
      <c r="M108" s="1" t="s">
        <v>73</v>
      </c>
      <c r="O108" s="9">
        <f t="shared" si="115"/>
        <v>2.9840313397954894</v>
      </c>
      <c r="P108" s="9">
        <f t="shared" si="102"/>
        <v>0.14294964959365258</v>
      </c>
      <c r="Q108" s="13">
        <f t="shared" si="103"/>
        <v>3.0019426414667042E-2</v>
      </c>
      <c r="R108" s="9">
        <f t="shared" si="104"/>
        <v>0.15940006249999999</v>
      </c>
      <c r="S108" s="14">
        <f t="shared" si="105"/>
        <v>0.18832756991338723</v>
      </c>
      <c r="T108" s="2">
        <v>0.01</v>
      </c>
      <c r="U108" s="15">
        <f t="shared" si="106"/>
        <v>1.8832756991338723E-3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7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8"/>
        <v>5.0000000000000001E-3</v>
      </c>
      <c r="AT108" s="1">
        <f t="shared" si="109"/>
        <v>7.3732756991338726E-3</v>
      </c>
      <c r="AU108" s="9">
        <f t="shared" si="110"/>
        <v>75.904791666666668</v>
      </c>
      <c r="AV108" s="1">
        <f t="shared" si="111"/>
        <v>0.21</v>
      </c>
      <c r="AW108" s="1">
        <f t="shared" si="112"/>
        <v>2.5000000000000001E-3</v>
      </c>
      <c r="AX108" s="1">
        <f t="shared" si="113"/>
        <v>1.9686285171800484</v>
      </c>
    </row>
    <row r="109" spans="1:54" x14ac:dyDescent="0.15">
      <c r="C109" s="7">
        <v>4</v>
      </c>
      <c r="D109" s="8">
        <v>11.503436092699999</v>
      </c>
      <c r="E109" s="10">
        <f t="shared" si="114"/>
        <v>7.9750984199354802</v>
      </c>
      <c r="F109" s="7" t="s">
        <v>73</v>
      </c>
      <c r="G109" s="1">
        <v>5</v>
      </c>
      <c r="H109" s="9">
        <f t="shared" si="97"/>
        <v>11.503436092699999</v>
      </c>
      <c r="I109" s="9">
        <f t="shared" si="98"/>
        <v>284.65343609269996</v>
      </c>
      <c r="J109" s="9">
        <f t="shared" si="99"/>
        <v>7.3591250995380358E-2</v>
      </c>
      <c r="K109" s="9">
        <f t="shared" si="100"/>
        <v>75.904791666666668</v>
      </c>
      <c r="L109" s="9">
        <f t="shared" si="101"/>
        <v>0.75904791666666671</v>
      </c>
      <c r="M109" s="1" t="s">
        <v>75</v>
      </c>
      <c r="N109" s="9">
        <f>(O108-P108)*$C$22/100</f>
        <v>2.6990276056917453</v>
      </c>
      <c r="O109" s="9">
        <f t="shared" si="115"/>
        <v>0.90110200117675854</v>
      </c>
      <c r="P109" s="9">
        <f t="shared" si="102"/>
        <v>6.6313223541038371E-2</v>
      </c>
      <c r="Q109" s="13">
        <f t="shared" si="103"/>
        <v>1.3925776943618058E-2</v>
      </c>
      <c r="R109" s="9">
        <f t="shared" si="104"/>
        <v>0.15940006249999999</v>
      </c>
      <c r="S109" s="14">
        <f t="shared" si="105"/>
        <v>8.7363685592143719E-2</v>
      </c>
      <c r="T109" s="2">
        <v>0.01</v>
      </c>
      <c r="U109" s="15">
        <f t="shared" si="106"/>
        <v>8.7363685592143725E-4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5.0000000000000001E-3</v>
      </c>
      <c r="AF109" s="2">
        <v>0.49</v>
      </c>
      <c r="AG109" s="15">
        <f t="shared" si="107"/>
        <v>2.4499999999999999E-3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1.4999999999999999E-2</v>
      </c>
      <c r="AR109" s="2">
        <v>0.5</v>
      </c>
      <c r="AS109" s="2">
        <f t="shared" si="108"/>
        <v>7.4999999999999997E-3</v>
      </c>
      <c r="AT109" s="1">
        <f t="shared" si="109"/>
        <v>1.0823636855921435E-2</v>
      </c>
      <c r="AU109" s="9">
        <f t="shared" si="110"/>
        <v>75.904791666666668</v>
      </c>
      <c r="AV109" s="1">
        <f t="shared" si="111"/>
        <v>0.21</v>
      </c>
      <c r="AW109" s="1">
        <f t="shared" si="112"/>
        <v>2.5000000000000001E-3</v>
      </c>
      <c r="AX109" s="1">
        <f t="shared" si="113"/>
        <v>2.8898580554462274</v>
      </c>
    </row>
    <row r="110" spans="1:54" x14ac:dyDescent="0.15">
      <c r="C110" s="7">
        <v>5</v>
      </c>
      <c r="D110" s="8">
        <v>17.429406400645199</v>
      </c>
      <c r="E110" s="10">
        <f t="shared" si="114"/>
        <v>11.503436092699999</v>
      </c>
      <c r="F110" s="7" t="s">
        <v>75</v>
      </c>
      <c r="G110" s="1">
        <v>6</v>
      </c>
      <c r="H110" s="9">
        <f t="shared" si="97"/>
        <v>17.429406400645199</v>
      </c>
      <c r="I110" s="9">
        <f t="shared" si="98"/>
        <v>290.57940640064515</v>
      </c>
      <c r="J110" s="9">
        <f t="shared" si="99"/>
        <v>0.14783637228649438</v>
      </c>
      <c r="K110" s="9">
        <f t="shared" si="100"/>
        <v>75.904791666666668</v>
      </c>
      <c r="L110" s="9">
        <f t="shared" si="101"/>
        <v>0.75904791666666671</v>
      </c>
      <c r="M110" s="1" t="s">
        <v>73</v>
      </c>
      <c r="O110" s="9">
        <f t="shared" si="115"/>
        <v>1.5938366943023869</v>
      </c>
      <c r="P110" s="9">
        <f t="shared" si="102"/>
        <v>0.23562703490276321</v>
      </c>
      <c r="Q110" s="13">
        <f t="shared" si="103"/>
        <v>4.9481677329580274E-2</v>
      </c>
      <c r="R110" s="9">
        <f t="shared" si="104"/>
        <v>0.15940006249999999</v>
      </c>
      <c r="S110" s="14">
        <f t="shared" si="105"/>
        <v>0.31042445375189409</v>
      </c>
      <c r="T110" s="2">
        <v>0.01</v>
      </c>
      <c r="U110" s="15">
        <f t="shared" si="106"/>
        <v>3.1042445375189412E-3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5.0000000000000001E-3</v>
      </c>
      <c r="AF110" s="2">
        <v>0.49</v>
      </c>
      <c r="AG110" s="15">
        <f t="shared" si="107"/>
        <v>2.4499999999999999E-3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1.4999999999999999E-2</v>
      </c>
      <c r="AR110" s="2">
        <v>0.5</v>
      </c>
      <c r="AS110" s="2">
        <f t="shared" si="108"/>
        <v>7.4999999999999997E-3</v>
      </c>
      <c r="AT110" s="1">
        <f t="shared" si="109"/>
        <v>1.3054244537518942E-2</v>
      </c>
      <c r="AU110" s="9">
        <f t="shared" si="110"/>
        <v>75.904791666666668</v>
      </c>
      <c r="AV110" s="1">
        <f t="shared" si="111"/>
        <v>0.21</v>
      </c>
      <c r="AW110" s="1">
        <f t="shared" si="112"/>
        <v>2.5000000000000001E-3</v>
      </c>
      <c r="AX110" s="1">
        <f t="shared" si="113"/>
        <v>3.4854193869110954</v>
      </c>
    </row>
    <row r="111" spans="1:54" x14ac:dyDescent="0.15">
      <c r="C111" s="7">
        <v>6</v>
      </c>
      <c r="D111" s="8">
        <v>21.009316190333301</v>
      </c>
      <c r="E111" s="10">
        <f t="shared" si="114"/>
        <v>17.429406400645199</v>
      </c>
      <c r="F111" s="7" t="s">
        <v>73</v>
      </c>
      <c r="G111" s="1">
        <v>7</v>
      </c>
      <c r="H111" s="9">
        <f t="shared" si="97"/>
        <v>21.009316190333301</v>
      </c>
      <c r="I111" s="9">
        <f t="shared" si="98"/>
        <v>294.1593161903333</v>
      </c>
      <c r="J111" s="9">
        <f t="shared" si="99"/>
        <v>0.22227151425099501</v>
      </c>
      <c r="K111" s="9">
        <f t="shared" si="100"/>
        <v>75.904791666666668</v>
      </c>
      <c r="L111" s="9">
        <f t="shared" si="101"/>
        <v>0.75904791666666671</v>
      </c>
      <c r="M111" s="1" t="s">
        <v>73</v>
      </c>
      <c r="O111" s="9">
        <f t="shared" si="115"/>
        <v>2.1172575760662902</v>
      </c>
      <c r="P111" s="9">
        <f t="shared" si="102"/>
        <v>0.47060604749164558</v>
      </c>
      <c r="Q111" s="13">
        <f t="shared" si="103"/>
        <v>9.8827269973245563E-2</v>
      </c>
      <c r="R111" s="9">
        <f t="shared" si="104"/>
        <v>0.15940006249999999</v>
      </c>
      <c r="S111" s="14">
        <f t="shared" si="105"/>
        <v>0.61999517706114804</v>
      </c>
      <c r="T111" s="2">
        <v>0.01</v>
      </c>
      <c r="U111" s="15">
        <f t="shared" si="106"/>
        <v>6.1999517706114804E-3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5.0000000000000001E-3</v>
      </c>
      <c r="AF111" s="2">
        <v>0.49</v>
      </c>
      <c r="AG111" s="15">
        <f t="shared" si="107"/>
        <v>2.4499999999999999E-3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1.4999999999999999E-2</v>
      </c>
      <c r="AR111" s="2">
        <v>0.5</v>
      </c>
      <c r="AS111" s="2">
        <f t="shared" si="108"/>
        <v>7.4999999999999997E-3</v>
      </c>
      <c r="AT111" s="1">
        <f t="shared" si="109"/>
        <v>1.614995177061148E-2</v>
      </c>
      <c r="AU111" s="9">
        <f t="shared" si="110"/>
        <v>75.904791666666668</v>
      </c>
      <c r="AV111" s="1">
        <f t="shared" si="111"/>
        <v>0.21</v>
      </c>
      <c r="AW111" s="1">
        <f t="shared" si="112"/>
        <v>2.5000000000000001E-3</v>
      </c>
      <c r="AX111" s="1">
        <f t="shared" si="113"/>
        <v>4.3119580636924884</v>
      </c>
    </row>
    <row r="112" spans="1:54" x14ac:dyDescent="0.15">
      <c r="C112" s="7">
        <v>7</v>
      </c>
      <c r="D112" s="8">
        <v>21.534777826129002</v>
      </c>
      <c r="E112" s="10">
        <f t="shared" si="114"/>
        <v>21.009316190333301</v>
      </c>
      <c r="F112" s="7" t="s">
        <v>73</v>
      </c>
      <c r="G112" s="1">
        <v>8</v>
      </c>
      <c r="H112" s="9">
        <f t="shared" si="97"/>
        <v>21.534777826129002</v>
      </c>
      <c r="I112" s="9">
        <f t="shared" si="98"/>
        <v>294.68477782612899</v>
      </c>
      <c r="J112" s="9">
        <f t="shared" si="99"/>
        <v>0.23578538785444364</v>
      </c>
      <c r="K112" s="9">
        <f t="shared" si="100"/>
        <v>75.904791666666668</v>
      </c>
      <c r="L112" s="9">
        <f t="shared" si="101"/>
        <v>0.75904791666666671</v>
      </c>
      <c r="M112" s="1" t="s">
        <v>73</v>
      </c>
      <c r="O112" s="9">
        <f t="shared" si="115"/>
        <v>2.4056994452413116</v>
      </c>
      <c r="P112" s="9">
        <f t="shared" si="102"/>
        <v>0.56722877675744254</v>
      </c>
      <c r="Q112" s="13">
        <f t="shared" si="103"/>
        <v>0.11911804311906293</v>
      </c>
      <c r="R112" s="9">
        <f t="shared" si="104"/>
        <v>0.15940006249999999</v>
      </c>
      <c r="S112" s="14">
        <f t="shared" si="105"/>
        <v>0.74728981438801467</v>
      </c>
      <c r="T112" s="2">
        <v>0.01</v>
      </c>
      <c r="U112" s="15">
        <f t="shared" si="106"/>
        <v>7.4728981438801469E-3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5.0000000000000001E-3</v>
      </c>
      <c r="AF112" s="2">
        <v>0.49</v>
      </c>
      <c r="AG112" s="15">
        <f t="shared" si="107"/>
        <v>2.4499999999999999E-3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1.4999999999999999E-2</v>
      </c>
      <c r="AR112" s="2">
        <v>0.5</v>
      </c>
      <c r="AS112" s="2">
        <f t="shared" si="108"/>
        <v>7.4999999999999997E-3</v>
      </c>
      <c r="AT112" s="1">
        <f t="shared" si="109"/>
        <v>1.7422898143880147E-2</v>
      </c>
      <c r="AU112" s="9">
        <f t="shared" si="110"/>
        <v>75.904791666666668</v>
      </c>
      <c r="AV112" s="1">
        <f t="shared" si="111"/>
        <v>0.21</v>
      </c>
      <c r="AW112" s="1">
        <f t="shared" si="112"/>
        <v>2.5000000000000001E-3</v>
      </c>
      <c r="AX112" s="1">
        <f t="shared" si="113"/>
        <v>4.6518285138849294</v>
      </c>
    </row>
    <row r="113" spans="3:51" x14ac:dyDescent="0.15">
      <c r="C113" s="7">
        <v>8</v>
      </c>
      <c r="D113" s="8">
        <v>22.509471108064499</v>
      </c>
      <c r="E113" s="10">
        <f t="shared" si="114"/>
        <v>21.534777826129002</v>
      </c>
      <c r="F113" s="7" t="s">
        <v>73</v>
      </c>
      <c r="G113" s="1">
        <v>9</v>
      </c>
      <c r="H113" s="9">
        <f t="shared" si="97"/>
        <v>22.509471108064499</v>
      </c>
      <c r="I113" s="9">
        <f t="shared" si="98"/>
        <v>295.65947110806445</v>
      </c>
      <c r="J113" s="9">
        <f t="shared" si="99"/>
        <v>0.26291970747557264</v>
      </c>
      <c r="K113" s="9">
        <f t="shared" si="100"/>
        <v>75.904791666666668</v>
      </c>
      <c r="L113" s="9">
        <f t="shared" si="101"/>
        <v>0.75904791666666671</v>
      </c>
      <c r="M113" s="1" t="s">
        <v>73</v>
      </c>
      <c r="O113" s="9">
        <f t="shared" si="115"/>
        <v>2.597518585150536</v>
      </c>
      <c r="P113" s="9">
        <f t="shared" si="102"/>
        <v>0.68293882657014227</v>
      </c>
      <c r="Q113" s="13">
        <f t="shared" si="103"/>
        <v>0.14341715357972987</v>
      </c>
      <c r="R113" s="9">
        <f t="shared" si="104"/>
        <v>0.15940006249999999</v>
      </c>
      <c r="S113" s="14">
        <f t="shared" si="105"/>
        <v>0.89973084910007406</v>
      </c>
      <c r="T113" s="2">
        <v>0.01</v>
      </c>
      <c r="U113" s="15">
        <f t="shared" si="106"/>
        <v>8.9973084910007408E-3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5.0000000000000001E-3</v>
      </c>
      <c r="AF113" s="2">
        <v>0.49</v>
      </c>
      <c r="AG113" s="15">
        <f t="shared" si="107"/>
        <v>2.4499999999999999E-3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1.4999999999999999E-2</v>
      </c>
      <c r="AR113" s="2">
        <v>0.5</v>
      </c>
      <c r="AS113" s="2">
        <f t="shared" si="108"/>
        <v>7.4999999999999997E-3</v>
      </c>
      <c r="AT113" s="1">
        <f t="shared" si="109"/>
        <v>1.8947308491000743E-2</v>
      </c>
      <c r="AU113" s="9">
        <f t="shared" si="110"/>
        <v>75.904791666666668</v>
      </c>
      <c r="AV113" s="1">
        <f t="shared" si="111"/>
        <v>0.21</v>
      </c>
      <c r="AW113" s="1">
        <f t="shared" si="112"/>
        <v>2.5000000000000001E-3</v>
      </c>
      <c r="AX113" s="1">
        <f t="shared" si="113"/>
        <v>5.0588386141011012</v>
      </c>
    </row>
    <row r="114" spans="3:51" x14ac:dyDescent="0.15">
      <c r="C114" s="7">
        <v>9</v>
      </c>
      <c r="D114" s="8">
        <v>15.655635661</v>
      </c>
      <c r="E114" s="10">
        <f t="shared" si="114"/>
        <v>22.509471108064499</v>
      </c>
      <c r="F114" s="7" t="s">
        <v>73</v>
      </c>
      <c r="G114" s="1">
        <v>10</v>
      </c>
      <c r="H114" s="9">
        <f t="shared" si="97"/>
        <v>15.655635661</v>
      </c>
      <c r="I114" s="9">
        <f t="shared" si="98"/>
        <v>288.805635661</v>
      </c>
      <c r="J114" s="9">
        <f t="shared" si="99"/>
        <v>0.1203383440165267</v>
      </c>
      <c r="K114" s="9">
        <f t="shared" si="100"/>
        <v>75.904791666666668</v>
      </c>
      <c r="L114" s="9">
        <f t="shared" si="101"/>
        <v>0.75904791666666671</v>
      </c>
      <c r="M114" s="1" t="s">
        <v>73</v>
      </c>
      <c r="O114" s="9">
        <f t="shared" si="115"/>
        <v>2.6736276752470607</v>
      </c>
      <c r="P114" s="9">
        <f t="shared" si="102"/>
        <v>0.3217399269559873</v>
      </c>
      <c r="Q114" s="13">
        <f t="shared" si="103"/>
        <v>6.756538466075733E-2</v>
      </c>
      <c r="R114" s="9">
        <f t="shared" si="104"/>
        <v>0.15940006249999999</v>
      </c>
      <c r="S114" s="14">
        <f t="shared" si="105"/>
        <v>0.42387301235065283</v>
      </c>
      <c r="T114" s="2">
        <v>0.01</v>
      </c>
      <c r="U114" s="15">
        <f t="shared" si="106"/>
        <v>4.2387301235065284E-3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1E-3</v>
      </c>
      <c r="AF114" s="2">
        <v>0.49</v>
      </c>
      <c r="AG114" s="15">
        <f t="shared" si="107"/>
        <v>4.8999999999999998E-4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0.01</v>
      </c>
      <c r="AR114" s="2">
        <v>0.5</v>
      </c>
      <c r="AS114" s="2">
        <f t="shared" si="108"/>
        <v>5.0000000000000001E-3</v>
      </c>
      <c r="AT114" s="1">
        <f t="shared" si="109"/>
        <v>9.7287301235065293E-3</v>
      </c>
      <c r="AU114" s="9">
        <f t="shared" si="110"/>
        <v>75.904791666666668</v>
      </c>
      <c r="AV114" s="1">
        <f t="shared" si="111"/>
        <v>0.21</v>
      </c>
      <c r="AW114" s="1">
        <f t="shared" si="112"/>
        <v>2.5000000000000001E-3</v>
      </c>
      <c r="AX114" s="1">
        <f t="shared" si="113"/>
        <v>2.5975233178020609</v>
      </c>
    </row>
    <row r="115" spans="3:51" x14ac:dyDescent="0.15">
      <c r="C115" s="7">
        <v>10</v>
      </c>
      <c r="D115" s="8">
        <v>10.4418818982258</v>
      </c>
      <c r="E115" s="10">
        <f t="shared" si="114"/>
        <v>15.655635661</v>
      </c>
      <c r="F115" s="7" t="s">
        <v>73</v>
      </c>
      <c r="G115" s="1">
        <v>11</v>
      </c>
      <c r="H115" s="9">
        <f t="shared" si="97"/>
        <v>10.4418818982258</v>
      </c>
      <c r="I115" s="9">
        <f t="shared" si="98"/>
        <v>283.59188189822578</v>
      </c>
      <c r="J115" s="9">
        <f t="shared" si="99"/>
        <v>6.4746881906611889E-2</v>
      </c>
      <c r="K115" s="9">
        <f t="shared" si="100"/>
        <v>75.904791666666668</v>
      </c>
      <c r="L115" s="9">
        <f t="shared" si="101"/>
        <v>0.75904791666666671</v>
      </c>
      <c r="M115" s="1" t="s">
        <v>75</v>
      </c>
      <c r="N115" s="9">
        <f>(O114-P114)*$C$22/100</f>
        <v>2.2342933608765194</v>
      </c>
      <c r="O115" s="9">
        <f t="shared" si="115"/>
        <v>0.87664230408122057</v>
      </c>
      <c r="P115" s="9">
        <f t="shared" si="102"/>
        <v>5.6759855736686939E-2</v>
      </c>
      <c r="Q115" s="13">
        <f t="shared" si="103"/>
        <v>1.1919569704704256E-2</v>
      </c>
      <c r="R115" s="9">
        <f t="shared" si="104"/>
        <v>0.15940006249999999</v>
      </c>
      <c r="S115" s="14">
        <f t="shared" si="105"/>
        <v>7.477769781115523E-2</v>
      </c>
      <c r="T115" s="2">
        <v>0.01</v>
      </c>
      <c r="U115" s="15">
        <f t="shared" si="106"/>
        <v>7.4777697811155227E-4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7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8"/>
        <v>5.0000000000000001E-3</v>
      </c>
      <c r="AT115" s="1">
        <f t="shared" si="109"/>
        <v>6.2377769781115523E-3</v>
      </c>
      <c r="AU115" s="9">
        <f t="shared" si="110"/>
        <v>75.904791666666668</v>
      </c>
      <c r="AV115" s="1">
        <f t="shared" si="111"/>
        <v>0.21</v>
      </c>
      <c r="AW115" s="1">
        <f t="shared" si="112"/>
        <v>2.5000000000000001E-3</v>
      </c>
      <c r="AX115" s="1">
        <f t="shared" si="113"/>
        <v>1.6654559172881716</v>
      </c>
    </row>
    <row r="116" spans="3:51" x14ac:dyDescent="0.15">
      <c r="C116" s="7">
        <v>11</v>
      </c>
      <c r="D116" s="8">
        <v>1.65151664406667</v>
      </c>
      <c r="E116" s="10">
        <f t="shared" si="114"/>
        <v>10.4418818982258</v>
      </c>
      <c r="F116" s="7" t="s">
        <v>75</v>
      </c>
      <c r="G116" s="1">
        <v>12</v>
      </c>
      <c r="H116" s="9">
        <f t="shared" si="97"/>
        <v>1.65151664406667</v>
      </c>
      <c r="I116" s="9">
        <f t="shared" si="98"/>
        <v>274.80151664406662</v>
      </c>
      <c r="J116" s="9">
        <f t="shared" si="99"/>
        <v>2.1589647388708486E-2</v>
      </c>
      <c r="K116" s="9">
        <f t="shared" si="100"/>
        <v>75.904791666666668</v>
      </c>
      <c r="L116" s="9">
        <f t="shared" si="101"/>
        <v>0.75904791666666671</v>
      </c>
      <c r="M116" s="1" t="s">
        <v>73</v>
      </c>
      <c r="O116" s="9">
        <f t="shared" si="115"/>
        <v>1.5789303650112005</v>
      </c>
      <c r="P116" s="9">
        <f t="shared" si="102"/>
        <v>3.4088549831916601E-2</v>
      </c>
      <c r="Q116" s="13">
        <f t="shared" si="103"/>
        <v>7.1585954647024859E-3</v>
      </c>
      <c r="R116" s="9">
        <f t="shared" si="104"/>
        <v>0.15940006249999999</v>
      </c>
      <c r="S116" s="14">
        <f t="shared" si="105"/>
        <v>4.4909615168453813E-2</v>
      </c>
      <c r="T116" s="2">
        <v>0.01</v>
      </c>
      <c r="U116" s="15">
        <f t="shared" si="106"/>
        <v>4.4909615168453815E-4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7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8"/>
        <v>5.0000000000000001E-3</v>
      </c>
      <c r="AT116" s="1">
        <f t="shared" si="109"/>
        <v>5.9390961516845387E-3</v>
      </c>
      <c r="AU116" s="9">
        <f t="shared" si="110"/>
        <v>75.904791666666668</v>
      </c>
      <c r="AV116" s="1">
        <f t="shared" si="111"/>
        <v>0.21</v>
      </c>
      <c r="AW116" s="1">
        <f t="shared" si="112"/>
        <v>2.5000000000000001E-3</v>
      </c>
      <c r="AX116" s="1">
        <f t="shared" si="113"/>
        <v>1.585709598768142</v>
      </c>
      <c r="AY116" s="1">
        <f>SUM(AX105:AX116)</f>
        <v>32.796103309046757</v>
      </c>
    </row>
    <row r="117" spans="3:51" x14ac:dyDescent="0.15">
      <c r="C117" s="7">
        <v>12</v>
      </c>
      <c r="D117" s="8">
        <v>-4.7682884607419398</v>
      </c>
      <c r="E117" s="10">
        <f t="shared" si="114"/>
        <v>1.65151664406667</v>
      </c>
      <c r="F117" s="7" t="s">
        <v>73</v>
      </c>
    </row>
  </sheetData>
  <mergeCells count="64">
    <mergeCell ref="G2:G4"/>
    <mergeCell ref="G5:G6"/>
    <mergeCell ref="G14:G15"/>
    <mergeCell ref="I2:I4"/>
    <mergeCell ref="I5:I6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Z117"/>
  <sheetViews>
    <sheetView workbookViewId="0">
      <pane xSplit="4" topLeftCell="E1" activePane="topRight" state="frozen"/>
      <selection activeCell="L19" sqref="L19"/>
      <selection pane="topRight"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4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15">
      <c r="A2" s="28" t="s">
        <v>52</v>
      </c>
      <c r="B2" s="3" t="s">
        <v>10</v>
      </c>
      <c r="C2" s="2"/>
      <c r="D2" s="2"/>
      <c r="E2" s="34">
        <v>592.14556555687204</v>
      </c>
      <c r="F2" s="2">
        <v>1069.5229999999999</v>
      </c>
      <c r="G2" s="38">
        <f>(F2+F3+F4)/3</f>
        <v>1386.3551666666665</v>
      </c>
      <c r="H2" s="2">
        <v>0.13</v>
      </c>
      <c r="I2" s="28">
        <f>(H2+H3+H4)/3</f>
        <v>0.15666666666666665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15">
      <c r="A3" s="28"/>
      <c r="B3" s="3" t="s">
        <v>13</v>
      </c>
      <c r="C3" s="2"/>
      <c r="D3" s="2"/>
      <c r="E3" s="35"/>
      <c r="F3" s="2">
        <v>1433.9024999999999</v>
      </c>
      <c r="G3" s="39"/>
      <c r="H3" s="2">
        <v>0.24</v>
      </c>
      <c r="I3" s="2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15">
      <c r="A5" s="28" t="s">
        <v>4</v>
      </c>
      <c r="B5" s="3" t="s">
        <v>15</v>
      </c>
      <c r="C5" s="2"/>
      <c r="D5" s="2"/>
      <c r="E5" s="34">
        <v>7848.60657534247</v>
      </c>
      <c r="F5" s="2">
        <v>91.103999999999999</v>
      </c>
      <c r="G5" s="38">
        <f>(F5+F6)/2</f>
        <v>92.509250000000009</v>
      </c>
      <c r="H5" s="2">
        <v>0.18</v>
      </c>
      <c r="I5" s="28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0.19</v>
      </c>
      <c r="I6" s="2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15">
      <c r="A7" s="28" t="s">
        <v>5</v>
      </c>
      <c r="B7" s="22"/>
      <c r="C7" s="2"/>
      <c r="D7" s="2"/>
      <c r="E7" s="5">
        <v>455.60388187883598</v>
      </c>
      <c r="F7" s="2">
        <v>134.75800000000001</v>
      </c>
      <c r="G7" s="2"/>
      <c r="H7" s="2">
        <v>0.28999999999999998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15">
      <c r="A8" s="28" t="s">
        <v>6</v>
      </c>
      <c r="B8" s="22"/>
      <c r="C8" s="2"/>
      <c r="D8" s="2"/>
      <c r="E8" s="5">
        <v>43.914985171365302</v>
      </c>
      <c r="F8" s="2">
        <v>625.46400000000006</v>
      </c>
      <c r="G8" s="2"/>
      <c r="H8" s="2">
        <v>0.3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15">
      <c r="A9" s="28" t="s">
        <v>7</v>
      </c>
      <c r="B9" s="22"/>
      <c r="C9" s="2"/>
      <c r="D9" s="2"/>
      <c r="E9" s="5">
        <v>11.912331848573199</v>
      </c>
      <c r="F9" s="2">
        <v>341.64</v>
      </c>
      <c r="G9" s="2"/>
      <c r="H9" s="2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15">
      <c r="A10" s="28" t="s">
        <v>8</v>
      </c>
      <c r="B10" s="22"/>
      <c r="C10" s="2"/>
      <c r="D10" s="2"/>
      <c r="E10" s="5">
        <v>9.4091026307932299E-2</v>
      </c>
      <c r="F10" s="2">
        <v>341.64</v>
      </c>
      <c r="G10" s="2"/>
      <c r="H10" s="2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15">
      <c r="A11" s="28" t="s">
        <v>9</v>
      </c>
      <c r="B11" s="22"/>
      <c r="C11" s="2"/>
      <c r="D11" s="2"/>
      <c r="E11" s="5">
        <v>9.7451518223298894</v>
      </c>
      <c r="F11" s="2">
        <v>910.85749999999996</v>
      </c>
      <c r="G11" s="2"/>
      <c r="H11" s="2">
        <v>0.26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4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AV38+AV53+BB69+AY85+AY101+BB101+AY116+AG69</f>
        <v>16938342.359289326</v>
      </c>
      <c r="J14" s="6" t="s">
        <v>21</v>
      </c>
      <c r="K14" s="6">
        <f>I14/(10000*1000)</f>
        <v>1.6938342359289327</v>
      </c>
      <c r="L14" s="6" t="s">
        <v>22</v>
      </c>
    </row>
    <row r="15" spans="1:44" x14ac:dyDescent="0.15">
      <c r="A15" s="1" t="s">
        <v>23</v>
      </c>
      <c r="B15" s="1" t="s">
        <v>18</v>
      </c>
      <c r="G15" s="37"/>
      <c r="H15" s="6" t="s">
        <v>24</v>
      </c>
      <c r="I15" s="6">
        <v>37536289.534246601</v>
      </c>
      <c r="J15" s="6" t="s">
        <v>21</v>
      </c>
      <c r="K15" s="6">
        <f>I15/(10000*1000)</f>
        <v>3.7536289534246601</v>
      </c>
      <c r="L15" s="6" t="s">
        <v>22</v>
      </c>
    </row>
    <row r="16" spans="1:44" x14ac:dyDescent="0.15">
      <c r="A16" s="1" t="s">
        <v>25</v>
      </c>
      <c r="B16" s="1" t="s">
        <v>26</v>
      </c>
      <c r="C16" s="1">
        <v>19347</v>
      </c>
      <c r="K16" s="1">
        <v>1.6938342359289327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1386.3551666666665</v>
      </c>
      <c r="C27" s="7" t="s">
        <v>72</v>
      </c>
      <c r="D27" s="8">
        <v>-12.3143466775484</v>
      </c>
      <c r="E27" s="7"/>
      <c r="F27" s="7"/>
      <c r="G27" s="1">
        <v>1</v>
      </c>
      <c r="H27" s="9">
        <f t="shared" ref="H27:H38" si="0">E28</f>
        <v>-12.3143466775484</v>
      </c>
      <c r="I27" s="9">
        <f t="shared" ref="I27:I38" si="1">H27+273.15</f>
        <v>260.83565332245155</v>
      </c>
      <c r="J27" s="9">
        <f t="shared" ref="J27:J38" si="2">EXP(($C$16*(I27-$C$14))/($C$17*I27*$C$14))</f>
        <v>3.2384092903248061E-3</v>
      </c>
      <c r="K27" s="9">
        <f t="shared" ref="K27:K38" si="3">$B$27/12</f>
        <v>115.52959722222221</v>
      </c>
      <c r="L27" s="9">
        <f t="shared" ref="L27:L38" si="4">K27*$B$28/100</f>
        <v>1.155295972222222</v>
      </c>
      <c r="M27" s="1" t="s">
        <v>73</v>
      </c>
      <c r="O27" s="9">
        <f>L27</f>
        <v>1.155295972222222</v>
      </c>
      <c r="P27" s="9">
        <f t="shared" ref="P27:P38" si="5">O27*J27</f>
        <v>3.7413212095192727E-3</v>
      </c>
      <c r="Q27" s="13">
        <f t="shared" ref="Q27:Q38" si="6">P27*$B$29</f>
        <v>5.8614032282468601E-4</v>
      </c>
      <c r="R27" s="9">
        <f t="shared" ref="R27:R38" si="7">L27*$B$29</f>
        <v>0.18099636898148144</v>
      </c>
      <c r="S27" s="14">
        <f t="shared" ref="S27:S38" si="8">Q27/R27</f>
        <v>3.2384092903248057E-3</v>
      </c>
      <c r="T27" s="2">
        <v>0.01</v>
      </c>
      <c r="U27" s="15">
        <f t="shared" ref="U27:U38" si="9">S27*T27</f>
        <v>3.2384092903248056E-5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2.1932384092903247E-2</v>
      </c>
      <c r="AR27" s="9">
        <f t="shared" ref="AR27:AR38" si="15">$B$27/12</f>
        <v>115.52959722222221</v>
      </c>
      <c r="AS27" s="1">
        <f t="shared" ref="AS27:AS38" si="16">$B$29</f>
        <v>0.15666666666666665</v>
      </c>
      <c r="AT27" s="1">
        <f>$E$2/12</f>
        <v>49.345463796406001</v>
      </c>
      <c r="AU27" s="1">
        <f t="shared" ref="AU27:AU38" si="17">AT27*10000*AS27*0.67*AR27*AQ27</f>
        <v>131243.48176985845</v>
      </c>
    </row>
    <row r="28" spans="1:47" x14ac:dyDescent="0.15">
      <c r="A28" s="1" t="s">
        <v>74</v>
      </c>
      <c r="B28" s="1">
        <v>1</v>
      </c>
      <c r="C28" s="7">
        <v>1</v>
      </c>
      <c r="D28" s="8">
        <v>-12.437279469741901</v>
      </c>
      <c r="E28" s="10">
        <f t="shared" ref="E28:E39" si="18">D27</f>
        <v>-12.3143466775484</v>
      </c>
      <c r="F28" s="7" t="s">
        <v>73</v>
      </c>
      <c r="G28" s="1">
        <v>2</v>
      </c>
      <c r="H28" s="9">
        <f t="shared" si="0"/>
        <v>-12.437279469741901</v>
      </c>
      <c r="I28" s="9">
        <f t="shared" si="1"/>
        <v>260.71272053025808</v>
      </c>
      <c r="J28" s="9">
        <f t="shared" si="2"/>
        <v>3.1819065489017253E-3</v>
      </c>
      <c r="K28" s="9">
        <f t="shared" si="3"/>
        <v>115.52959722222221</v>
      </c>
      <c r="L28" s="9">
        <f t="shared" si="4"/>
        <v>1.155295972222222</v>
      </c>
      <c r="M28" s="1" t="s">
        <v>73</v>
      </c>
      <c r="O28" s="9">
        <f t="shared" ref="O28:O38" si="19">L28+O27-P27-N28</f>
        <v>2.3068506232349248</v>
      </c>
      <c r="P28" s="9">
        <f t="shared" si="5"/>
        <v>7.3401831054092335E-3</v>
      </c>
      <c r="Q28" s="13">
        <f t="shared" si="6"/>
        <v>1.1499620198474464E-3</v>
      </c>
      <c r="R28" s="9">
        <f t="shared" si="7"/>
        <v>0.18099636898148144</v>
      </c>
      <c r="S28" s="14">
        <f t="shared" si="8"/>
        <v>6.3535087820745413E-3</v>
      </c>
      <c r="T28" s="2">
        <v>0.01</v>
      </c>
      <c r="U28" s="15">
        <f t="shared" si="9"/>
        <v>6.3535087820745421E-5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2.1963535087820743E-2</v>
      </c>
      <c r="AR28" s="9">
        <f t="shared" si="15"/>
        <v>115.52959722222221</v>
      </c>
      <c r="AS28" s="1">
        <f t="shared" si="16"/>
        <v>0.15666666666666665</v>
      </c>
      <c r="AT28" s="1">
        <f t="shared" ref="AT28:AT38" si="20">$E$2/12</f>
        <v>49.345463796406001</v>
      </c>
      <c r="AU28" s="1">
        <f t="shared" si="17"/>
        <v>131429.88945888347</v>
      </c>
    </row>
    <row r="29" spans="1:47" x14ac:dyDescent="0.15">
      <c r="A29" s="1" t="s">
        <v>37</v>
      </c>
      <c r="B29" s="1">
        <f>I2</f>
        <v>0.15666666666666665</v>
      </c>
      <c r="C29" s="7">
        <v>2</v>
      </c>
      <c r="D29" s="8">
        <v>-7.9349254702499996</v>
      </c>
      <c r="E29" s="10">
        <f t="shared" si="18"/>
        <v>-12.437279469741901</v>
      </c>
      <c r="F29" s="7" t="s">
        <v>73</v>
      </c>
      <c r="G29" s="1">
        <v>3</v>
      </c>
      <c r="H29" s="9">
        <f t="shared" si="0"/>
        <v>-7.9349254702499996</v>
      </c>
      <c r="I29" s="9">
        <f t="shared" si="1"/>
        <v>265.21507452974998</v>
      </c>
      <c r="J29" s="9">
        <f t="shared" si="2"/>
        <v>5.9983768580202769E-3</v>
      </c>
      <c r="K29" s="9">
        <f t="shared" si="3"/>
        <v>115.52959722222221</v>
      </c>
      <c r="L29" s="9">
        <f t="shared" si="4"/>
        <v>1.155295972222222</v>
      </c>
      <c r="M29" s="1" t="s">
        <v>73</v>
      </c>
      <c r="O29" s="9">
        <f t="shared" si="19"/>
        <v>3.4548064123517377</v>
      </c>
      <c r="P29" s="9">
        <f t="shared" si="5"/>
        <v>2.0723230832790721E-2</v>
      </c>
      <c r="Q29" s="13">
        <f t="shared" si="6"/>
        <v>3.2466394971372124E-3</v>
      </c>
      <c r="R29" s="9">
        <f t="shared" si="7"/>
        <v>0.18099636898148144</v>
      </c>
      <c r="S29" s="14">
        <f t="shared" si="8"/>
        <v>1.7937594634671324E-2</v>
      </c>
      <c r="T29" s="2">
        <v>0.01</v>
      </c>
      <c r="U29" s="15">
        <f t="shared" si="9"/>
        <v>1.7937594634671324E-4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2.2079375946346711E-2</v>
      </c>
      <c r="AR29" s="9">
        <f t="shared" si="15"/>
        <v>115.52959722222221</v>
      </c>
      <c r="AS29" s="1">
        <f t="shared" si="16"/>
        <v>0.15666666666666665</v>
      </c>
      <c r="AT29" s="1">
        <f t="shared" si="20"/>
        <v>49.345463796406001</v>
      </c>
      <c r="AU29" s="1">
        <f t="shared" si="17"/>
        <v>132123.08165995736</v>
      </c>
    </row>
    <row r="30" spans="1:47" x14ac:dyDescent="0.15">
      <c r="C30" s="7">
        <v>3</v>
      </c>
      <c r="D30" s="8">
        <v>4.340534291</v>
      </c>
      <c r="E30" s="10">
        <f t="shared" si="18"/>
        <v>-7.9349254702499996</v>
      </c>
      <c r="F30" s="7" t="s">
        <v>73</v>
      </c>
      <c r="G30" s="1">
        <v>4</v>
      </c>
      <c r="H30" s="9">
        <f t="shared" si="0"/>
        <v>4.340534291</v>
      </c>
      <c r="I30" s="9">
        <f t="shared" si="1"/>
        <v>277.49053429099996</v>
      </c>
      <c r="J30" s="9">
        <f t="shared" si="2"/>
        <v>3.043422866603103E-2</v>
      </c>
      <c r="K30" s="9">
        <f t="shared" si="3"/>
        <v>115.52959722222221</v>
      </c>
      <c r="L30" s="9">
        <f t="shared" si="4"/>
        <v>1.155295972222222</v>
      </c>
      <c r="M30" s="1" t="s">
        <v>73</v>
      </c>
      <c r="O30" s="9">
        <f t="shared" si="19"/>
        <v>4.5893791537411692</v>
      </c>
      <c r="P30" s="9">
        <f t="shared" si="5"/>
        <v>0.13967421460007473</v>
      </c>
      <c r="Q30" s="13">
        <f t="shared" si="6"/>
        <v>2.188229362067837E-2</v>
      </c>
      <c r="R30" s="9">
        <f t="shared" si="7"/>
        <v>0.18099636898148144</v>
      </c>
      <c r="S30" s="14">
        <f t="shared" si="8"/>
        <v>0.12089907517933272</v>
      </c>
      <c r="T30" s="2">
        <v>0.01</v>
      </c>
      <c r="U30" s="15">
        <f t="shared" si="9"/>
        <v>1.2089907517933273E-3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2.3108990751793325E-2</v>
      </c>
      <c r="AR30" s="9">
        <f t="shared" si="15"/>
        <v>115.52959722222221</v>
      </c>
      <c r="AS30" s="1">
        <f t="shared" si="16"/>
        <v>0.15666666666666665</v>
      </c>
      <c r="AT30" s="1">
        <f t="shared" si="20"/>
        <v>49.345463796406001</v>
      </c>
      <c r="AU30" s="1">
        <f t="shared" si="17"/>
        <v>138284.30113232351</v>
      </c>
    </row>
    <row r="31" spans="1:47" x14ac:dyDescent="0.15">
      <c r="C31" s="7">
        <v>4</v>
      </c>
      <c r="D31" s="8">
        <v>9.5804266289999997</v>
      </c>
      <c r="E31" s="10">
        <f t="shared" si="18"/>
        <v>4.340534291</v>
      </c>
      <c r="F31" s="7" t="s">
        <v>73</v>
      </c>
      <c r="G31" s="1">
        <v>5</v>
      </c>
      <c r="H31" s="9">
        <f t="shared" si="0"/>
        <v>9.5804266289999997</v>
      </c>
      <c r="I31" s="9">
        <f t="shared" si="1"/>
        <v>282.73042662899996</v>
      </c>
      <c r="J31" s="9">
        <f t="shared" si="2"/>
        <v>5.8315818589845921E-2</v>
      </c>
      <c r="K31" s="9">
        <f t="shared" si="3"/>
        <v>115.52959722222221</v>
      </c>
      <c r="L31" s="9">
        <f t="shared" si="4"/>
        <v>1.155295972222222</v>
      </c>
      <c r="M31" s="1" t="s">
        <v>75</v>
      </c>
      <c r="N31" s="9">
        <f>(O30-P30)*C22/100</f>
        <v>4.2272196921840397</v>
      </c>
      <c r="O31" s="9">
        <f t="shared" si="19"/>
        <v>1.3777812191792771</v>
      </c>
      <c r="P31" s="9">
        <f t="shared" si="5"/>
        <v>8.034643963415547E-2</v>
      </c>
      <c r="Q31" s="13">
        <f t="shared" si="6"/>
        <v>1.2587608876017689E-2</v>
      </c>
      <c r="R31" s="9">
        <f t="shared" si="7"/>
        <v>0.18099636898148144</v>
      </c>
      <c r="S31" s="14">
        <f t="shared" si="8"/>
        <v>6.9546195577578601E-2</v>
      </c>
      <c r="T31" s="2">
        <v>0.01</v>
      </c>
      <c r="U31" s="15">
        <f t="shared" si="9"/>
        <v>6.9546195577578607E-4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3.0145461955775783E-2</v>
      </c>
      <c r="AR31" s="9">
        <f t="shared" si="15"/>
        <v>115.52959722222221</v>
      </c>
      <c r="AS31" s="1">
        <f t="shared" si="16"/>
        <v>0.15666666666666665</v>
      </c>
      <c r="AT31" s="1">
        <f t="shared" si="20"/>
        <v>49.345463796406001</v>
      </c>
      <c r="AU31" s="1">
        <f t="shared" si="17"/>
        <v>180390.57541022217</v>
      </c>
    </row>
    <row r="32" spans="1:47" x14ac:dyDescent="0.15">
      <c r="C32" s="7">
        <v>5</v>
      </c>
      <c r="D32" s="8">
        <v>13.3660255986129</v>
      </c>
      <c r="E32" s="10">
        <f t="shared" si="18"/>
        <v>9.5804266289999997</v>
      </c>
      <c r="F32" s="7" t="s">
        <v>75</v>
      </c>
      <c r="G32" s="1">
        <v>6</v>
      </c>
      <c r="H32" s="9">
        <f t="shared" si="0"/>
        <v>13.3660255986129</v>
      </c>
      <c r="I32" s="9">
        <f t="shared" si="1"/>
        <v>286.51602559861288</v>
      </c>
      <c r="J32" s="9">
        <f t="shared" si="2"/>
        <v>9.1917526903508767E-2</v>
      </c>
      <c r="K32" s="9">
        <f t="shared" si="3"/>
        <v>115.52959722222221</v>
      </c>
      <c r="L32" s="9">
        <f t="shared" si="4"/>
        <v>1.155295972222222</v>
      </c>
      <c r="M32" s="1" t="s">
        <v>73</v>
      </c>
      <c r="O32" s="9">
        <f t="shared" si="19"/>
        <v>2.4527307517673438</v>
      </c>
      <c r="P32" s="9">
        <f t="shared" si="5"/>
        <v>0.22544894486263811</v>
      </c>
      <c r="Q32" s="13">
        <f t="shared" si="6"/>
        <v>3.5320334695146637E-2</v>
      </c>
      <c r="R32" s="9">
        <f t="shared" si="7"/>
        <v>0.18099636898148144</v>
      </c>
      <c r="S32" s="14">
        <f t="shared" si="8"/>
        <v>0.19514388544866565</v>
      </c>
      <c r="T32" s="2">
        <v>0.01</v>
      </c>
      <c r="U32" s="15">
        <f t="shared" si="9"/>
        <v>1.9514388544866566E-3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3.1401438854486652E-2</v>
      </c>
      <c r="AR32" s="9">
        <f t="shared" si="15"/>
        <v>115.52959722222221</v>
      </c>
      <c r="AS32" s="1">
        <f t="shared" si="16"/>
        <v>0.15666666666666665</v>
      </c>
      <c r="AT32" s="1">
        <f t="shared" si="20"/>
        <v>49.345463796406001</v>
      </c>
      <c r="AU32" s="1">
        <f t="shared" si="17"/>
        <v>187906.34663286188</v>
      </c>
    </row>
    <row r="33" spans="1:48" x14ac:dyDescent="0.15">
      <c r="C33" s="7">
        <v>6</v>
      </c>
      <c r="D33" s="8">
        <v>17.896379493333299</v>
      </c>
      <c r="E33" s="10">
        <f t="shared" si="18"/>
        <v>13.3660255986129</v>
      </c>
      <c r="F33" s="7" t="s">
        <v>73</v>
      </c>
      <c r="G33" s="1">
        <v>7</v>
      </c>
      <c r="H33" s="9">
        <f t="shared" si="0"/>
        <v>17.896379493333299</v>
      </c>
      <c r="I33" s="9">
        <f t="shared" si="1"/>
        <v>291.04637949333329</v>
      </c>
      <c r="J33" s="9">
        <f t="shared" si="2"/>
        <v>0.15600198159171383</v>
      </c>
      <c r="K33" s="9">
        <f t="shared" si="3"/>
        <v>115.52959722222221</v>
      </c>
      <c r="L33" s="9">
        <f t="shared" si="4"/>
        <v>1.155295972222222</v>
      </c>
      <c r="M33" s="1" t="s">
        <v>73</v>
      </c>
      <c r="O33" s="9">
        <f t="shared" si="19"/>
        <v>3.3825777791269278</v>
      </c>
      <c r="P33" s="9">
        <f t="shared" si="5"/>
        <v>0.52768883643189923</v>
      </c>
      <c r="Q33" s="13">
        <f t="shared" si="6"/>
        <v>8.267125104099754E-2</v>
      </c>
      <c r="R33" s="9">
        <f t="shared" si="7"/>
        <v>0.18099636898148144</v>
      </c>
      <c r="S33" s="14">
        <f t="shared" si="8"/>
        <v>0.45675640625396197</v>
      </c>
      <c r="T33" s="2">
        <v>0.01</v>
      </c>
      <c r="U33" s="15">
        <f t="shared" si="9"/>
        <v>4.5675640625396198E-3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3.4017564062539619E-2</v>
      </c>
      <c r="AR33" s="9">
        <f t="shared" si="15"/>
        <v>115.52959722222221</v>
      </c>
      <c r="AS33" s="1">
        <f t="shared" si="16"/>
        <v>0.15666666666666665</v>
      </c>
      <c r="AT33" s="1">
        <f t="shared" si="20"/>
        <v>49.345463796406001</v>
      </c>
      <c r="AU33" s="1">
        <f t="shared" si="17"/>
        <v>203561.2512522765</v>
      </c>
    </row>
    <row r="34" spans="1:48" x14ac:dyDescent="0.15">
      <c r="C34" s="7">
        <v>7</v>
      </c>
      <c r="D34" s="8">
        <v>19.989889963225799</v>
      </c>
      <c r="E34" s="10">
        <f t="shared" si="18"/>
        <v>17.896379493333299</v>
      </c>
      <c r="F34" s="7" t="s">
        <v>73</v>
      </c>
      <c r="G34" s="1">
        <v>8</v>
      </c>
      <c r="H34" s="9">
        <f t="shared" si="0"/>
        <v>19.989889963225799</v>
      </c>
      <c r="I34" s="9">
        <f t="shared" si="1"/>
        <v>293.13988996322576</v>
      </c>
      <c r="J34" s="9">
        <f t="shared" si="2"/>
        <v>0.19810345822867853</v>
      </c>
      <c r="K34" s="9">
        <f t="shared" si="3"/>
        <v>115.52959722222221</v>
      </c>
      <c r="L34" s="9">
        <f t="shared" si="4"/>
        <v>1.155295972222222</v>
      </c>
      <c r="M34" s="1" t="s">
        <v>73</v>
      </c>
      <c r="O34" s="9">
        <f t="shared" si="19"/>
        <v>4.0101849149172502</v>
      </c>
      <c r="P34" s="9">
        <f t="shared" si="5"/>
        <v>0.79443149978158623</v>
      </c>
      <c r="Q34" s="13">
        <f t="shared" si="6"/>
        <v>0.12446093496578182</v>
      </c>
      <c r="R34" s="9">
        <f t="shared" si="7"/>
        <v>0.18099636898148144</v>
      </c>
      <c r="S34" s="14">
        <f t="shared" si="8"/>
        <v>0.68764326967529377</v>
      </c>
      <c r="T34" s="2">
        <v>0.01</v>
      </c>
      <c r="U34" s="15">
        <f t="shared" si="9"/>
        <v>6.8764326967529375E-3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3.6326432696752932E-2</v>
      </c>
      <c r="AR34" s="9">
        <f t="shared" si="15"/>
        <v>115.52959722222221</v>
      </c>
      <c r="AS34" s="1">
        <f t="shared" si="16"/>
        <v>0.15666666666666665</v>
      </c>
      <c r="AT34" s="1">
        <f t="shared" si="20"/>
        <v>49.345463796406001</v>
      </c>
      <c r="AU34" s="1">
        <f t="shared" si="17"/>
        <v>217377.5311979402</v>
      </c>
    </row>
    <row r="35" spans="1:48" x14ac:dyDescent="0.15">
      <c r="C35" s="7">
        <v>8</v>
      </c>
      <c r="D35" s="8">
        <v>19.840905596774199</v>
      </c>
      <c r="E35" s="10">
        <f t="shared" si="18"/>
        <v>19.989889963225799</v>
      </c>
      <c r="F35" s="7" t="s">
        <v>73</v>
      </c>
      <c r="G35" s="1">
        <v>9</v>
      </c>
      <c r="H35" s="9">
        <f t="shared" si="0"/>
        <v>19.840905596774199</v>
      </c>
      <c r="I35" s="9">
        <f t="shared" si="1"/>
        <v>292.99090559677416</v>
      </c>
      <c r="J35" s="9">
        <f t="shared" si="2"/>
        <v>0.1947856061211439</v>
      </c>
      <c r="K35" s="9">
        <f t="shared" si="3"/>
        <v>115.52959722222221</v>
      </c>
      <c r="L35" s="9">
        <f t="shared" si="4"/>
        <v>1.155295972222222</v>
      </c>
      <c r="M35" s="1" t="s">
        <v>73</v>
      </c>
      <c r="O35" s="9">
        <f t="shared" si="19"/>
        <v>4.3710493873578855</v>
      </c>
      <c r="P35" s="9">
        <f t="shared" si="5"/>
        <v>0.85141750430196039</v>
      </c>
      <c r="Q35" s="13">
        <f t="shared" si="6"/>
        <v>0.13338874234064044</v>
      </c>
      <c r="R35" s="9">
        <f t="shared" si="7"/>
        <v>0.18099636898148144</v>
      </c>
      <c r="S35" s="14">
        <f t="shared" si="8"/>
        <v>0.73696916181941774</v>
      </c>
      <c r="T35" s="2">
        <v>0.01</v>
      </c>
      <c r="U35" s="15">
        <f t="shared" si="9"/>
        <v>7.3696916181941775E-3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3.6819691618194178E-2</v>
      </c>
      <c r="AR35" s="9">
        <f t="shared" si="15"/>
        <v>115.52959722222221</v>
      </c>
      <c r="AS35" s="1">
        <f t="shared" si="16"/>
        <v>0.15666666666666665</v>
      </c>
      <c r="AT35" s="1">
        <f t="shared" si="20"/>
        <v>49.345463796406001</v>
      </c>
      <c r="AU35" s="1">
        <f t="shared" si="17"/>
        <v>220329.19472844264</v>
      </c>
    </row>
    <row r="36" spans="1:48" x14ac:dyDescent="0.15">
      <c r="C36" s="7">
        <v>9</v>
      </c>
      <c r="D36" s="8">
        <v>13.9635940136</v>
      </c>
      <c r="E36" s="10">
        <f t="shared" si="18"/>
        <v>19.840905596774199</v>
      </c>
      <c r="F36" s="7" t="s">
        <v>73</v>
      </c>
      <c r="G36" s="1">
        <v>10</v>
      </c>
      <c r="H36" s="9">
        <f t="shared" si="0"/>
        <v>13.9635940136</v>
      </c>
      <c r="I36" s="9">
        <f t="shared" si="1"/>
        <v>287.11359401359999</v>
      </c>
      <c r="J36" s="9">
        <f t="shared" si="2"/>
        <v>9.8654243833276034E-2</v>
      </c>
      <c r="K36" s="9">
        <f t="shared" si="3"/>
        <v>115.52959722222221</v>
      </c>
      <c r="L36" s="9">
        <f t="shared" si="4"/>
        <v>1.155295972222222</v>
      </c>
      <c r="M36" s="1" t="s">
        <v>73</v>
      </c>
      <c r="O36" s="9">
        <f t="shared" si="19"/>
        <v>4.6749278552781464</v>
      </c>
      <c r="P36" s="9">
        <f t="shared" si="5"/>
        <v>0.46120147253758442</v>
      </c>
      <c r="Q36" s="13">
        <f t="shared" si="6"/>
        <v>7.2254897364221554E-2</v>
      </c>
      <c r="R36" s="9">
        <f t="shared" si="7"/>
        <v>0.18099636898148144</v>
      </c>
      <c r="S36" s="14">
        <f t="shared" si="8"/>
        <v>0.39920633640785513</v>
      </c>
      <c r="T36" s="2">
        <v>0.01</v>
      </c>
      <c r="U36" s="15">
        <f t="shared" si="9"/>
        <v>3.9920633640785517E-3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2.5892063364078552E-2</v>
      </c>
      <c r="AR36" s="9">
        <f t="shared" si="15"/>
        <v>115.52959722222221</v>
      </c>
      <c r="AS36" s="1">
        <f t="shared" si="16"/>
        <v>0.15666666666666665</v>
      </c>
      <c r="AT36" s="1">
        <f t="shared" si="20"/>
        <v>49.345463796406001</v>
      </c>
      <c r="AU36" s="1">
        <f t="shared" si="17"/>
        <v>154938.21974452023</v>
      </c>
    </row>
    <row r="37" spans="1:48" x14ac:dyDescent="0.15">
      <c r="C37" s="7">
        <v>10</v>
      </c>
      <c r="D37" s="8">
        <v>7.5819934570000003</v>
      </c>
      <c r="E37" s="10">
        <f t="shared" si="18"/>
        <v>13.9635940136</v>
      </c>
      <c r="F37" s="7" t="s">
        <v>73</v>
      </c>
      <c r="G37" s="1">
        <v>11</v>
      </c>
      <c r="H37" s="9">
        <f t="shared" si="0"/>
        <v>7.5819934570000003</v>
      </c>
      <c r="I37" s="9">
        <f t="shared" si="1"/>
        <v>280.73199345699999</v>
      </c>
      <c r="J37" s="9">
        <f t="shared" si="2"/>
        <v>4.5636976913613105E-2</v>
      </c>
      <c r="K37" s="9">
        <f t="shared" si="3"/>
        <v>115.52959722222221</v>
      </c>
      <c r="L37" s="9">
        <f t="shared" si="4"/>
        <v>1.155295972222222</v>
      </c>
      <c r="M37" s="1" t="s">
        <v>75</v>
      </c>
      <c r="N37" s="9">
        <f>(O36-P36)*C22/100</f>
        <v>4.0030400636035344</v>
      </c>
      <c r="O37" s="9">
        <f t="shared" si="19"/>
        <v>1.3659822913592503</v>
      </c>
      <c r="P37" s="9">
        <f t="shared" si="5"/>
        <v>6.2339302295166439E-2</v>
      </c>
      <c r="Q37" s="13">
        <f t="shared" si="6"/>
        <v>9.7664906929094079E-3</v>
      </c>
      <c r="R37" s="9">
        <f t="shared" si="7"/>
        <v>0.18099636898148144</v>
      </c>
      <c r="S37" s="14">
        <f t="shared" si="8"/>
        <v>5.395959459224655E-2</v>
      </c>
      <c r="T37" s="2">
        <v>0.01</v>
      </c>
      <c r="U37" s="15">
        <f t="shared" si="9"/>
        <v>5.3959594592246549E-4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2.2439595945922465E-2</v>
      </c>
      <c r="AR37" s="9">
        <f t="shared" si="15"/>
        <v>115.52959722222221</v>
      </c>
      <c r="AS37" s="1">
        <f t="shared" si="16"/>
        <v>0.15666666666666665</v>
      </c>
      <c r="AT37" s="1">
        <f t="shared" si="20"/>
        <v>49.345463796406001</v>
      </c>
      <c r="AU37" s="1">
        <f t="shared" si="17"/>
        <v>134278.63970358821</v>
      </c>
    </row>
    <row r="38" spans="1:48" x14ac:dyDescent="0.15">
      <c r="C38" s="7">
        <v>11</v>
      </c>
      <c r="D38" s="8">
        <v>-3.9965314358666699</v>
      </c>
      <c r="E38" s="10">
        <f t="shared" si="18"/>
        <v>7.5819934570000003</v>
      </c>
      <c r="F38" s="7" t="s">
        <v>75</v>
      </c>
      <c r="G38" s="1">
        <v>12</v>
      </c>
      <c r="H38" s="9">
        <f t="shared" si="0"/>
        <v>-3.9965314358666699</v>
      </c>
      <c r="I38" s="9">
        <f t="shared" si="1"/>
        <v>269.15346856413333</v>
      </c>
      <c r="J38" s="9">
        <f t="shared" si="2"/>
        <v>1.0264484432665116E-2</v>
      </c>
      <c r="K38" s="9">
        <f t="shared" si="3"/>
        <v>115.52959722222221</v>
      </c>
      <c r="L38" s="9">
        <f t="shared" si="4"/>
        <v>1.155295972222222</v>
      </c>
      <c r="M38" s="1" t="s">
        <v>73</v>
      </c>
      <c r="O38" s="9">
        <f t="shared" si="19"/>
        <v>2.458938961286306</v>
      </c>
      <c r="P38" s="9">
        <f t="shared" si="5"/>
        <v>2.5239740688997019E-2</v>
      </c>
      <c r="Q38" s="13">
        <f t="shared" si="6"/>
        <v>3.9542260412761994E-3</v>
      </c>
      <c r="R38" s="9">
        <f t="shared" si="7"/>
        <v>0.18099636898148144</v>
      </c>
      <c r="S38" s="14">
        <f t="shared" si="8"/>
        <v>2.1846990984005731E-2</v>
      </c>
      <c r="T38" s="2">
        <v>0.01</v>
      </c>
      <c r="U38" s="15">
        <f t="shared" si="9"/>
        <v>2.1846990984005732E-4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2.2118469909840056E-2</v>
      </c>
      <c r="AR38" s="9">
        <f t="shared" si="15"/>
        <v>115.52959722222221</v>
      </c>
      <c r="AS38" s="1">
        <f t="shared" si="16"/>
        <v>0.15666666666666665</v>
      </c>
      <c r="AT38" s="1">
        <f t="shared" si="20"/>
        <v>49.345463796406001</v>
      </c>
      <c r="AU38" s="1">
        <f t="shared" si="17"/>
        <v>132357.02010747482</v>
      </c>
      <c r="AV38" s="1">
        <f>SUM(AU27:AU38)</f>
        <v>1964219.5327983496</v>
      </c>
    </row>
    <row r="39" spans="1:48" x14ac:dyDescent="0.15">
      <c r="C39" s="7">
        <v>12</v>
      </c>
      <c r="D39" s="8">
        <v>-9.8169086277096795</v>
      </c>
      <c r="E39" s="10">
        <f t="shared" si="18"/>
        <v>-3.9965314358666699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-12.3143466775484</v>
      </c>
      <c r="E42" s="7"/>
      <c r="F42" s="7"/>
      <c r="G42" s="1">
        <v>1</v>
      </c>
      <c r="H42" s="9">
        <f t="shared" ref="H42:H53" si="21">E43</f>
        <v>-12.3143466775484</v>
      </c>
      <c r="I42" s="9">
        <f t="shared" ref="I42:I53" si="22">H42+273.15</f>
        <v>260.83565332245155</v>
      </c>
      <c r="J42" s="9">
        <f t="shared" ref="J42:J53" si="23">EXP(($C$16*(I42-$C$14))/($C$17*I42*$C$14))</f>
        <v>3.2384092903248061E-3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2.4965234553415007E-4</v>
      </c>
      <c r="Q42" s="13">
        <f t="shared" ref="Q42:Q53" si="27">P42*$B$44</f>
        <v>4.6185683923817759E-5</v>
      </c>
      <c r="R42" s="9">
        <f t="shared" ref="R42:R53" si="28">L42*$B$44</f>
        <v>1.4261842708333333E-2</v>
      </c>
      <c r="S42" s="14">
        <f t="shared" ref="S42:S53" si="29">Q42/R42</f>
        <v>3.2384092903248061E-3</v>
      </c>
      <c r="T42" s="2">
        <v>0.01</v>
      </c>
      <c r="U42" s="15">
        <f t="shared" ref="U42:U53" si="30">S42*T42</f>
        <v>3.2384092903248063E-5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1.4832384092903248E-2</v>
      </c>
      <c r="AR42" s="9">
        <f t="shared" ref="AR42:AR53" si="34">$B$42/12</f>
        <v>7.7091041666666671</v>
      </c>
      <c r="AS42" s="1">
        <f t="shared" ref="AS42:AS53" si="35">$B$44</f>
        <v>0.185</v>
      </c>
      <c r="AT42" s="1">
        <f t="shared" ref="AT42:AT53" si="36">$E$5/12</f>
        <v>654.05054794520584</v>
      </c>
      <c r="AU42" s="1">
        <f t="shared" ref="AU42:AU53" si="37">AT42*10000*AS42*0.67*AR42*AQ42</f>
        <v>92698.503305317572</v>
      </c>
    </row>
    <row r="43" spans="1:48" x14ac:dyDescent="0.15">
      <c r="A43" s="1" t="s">
        <v>74</v>
      </c>
      <c r="B43" s="1">
        <v>1</v>
      </c>
      <c r="C43" s="7">
        <v>1</v>
      </c>
      <c r="D43" s="8">
        <v>-12.437279469741901</v>
      </c>
      <c r="E43" s="10">
        <f t="shared" ref="E43:E54" si="38">D42</f>
        <v>-12.3143466775484</v>
      </c>
      <c r="F43" s="7" t="s">
        <v>73</v>
      </c>
      <c r="G43" s="1">
        <v>2</v>
      </c>
      <c r="H43" s="9">
        <f t="shared" si="21"/>
        <v>-12.437279469741901</v>
      </c>
      <c r="I43" s="9">
        <f t="shared" si="22"/>
        <v>260.71272053025808</v>
      </c>
      <c r="J43" s="9">
        <f t="shared" si="23"/>
        <v>3.1819065489017253E-3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9">L43+O42-P42-N43</f>
        <v>0.15393243098779918</v>
      </c>
      <c r="P43" s="9">
        <f t="shared" si="26"/>
        <v>4.8979861024844114E-4</v>
      </c>
      <c r="Q43" s="13">
        <f t="shared" si="27"/>
        <v>9.0612742895961604E-5</v>
      </c>
      <c r="R43" s="9">
        <f t="shared" si="28"/>
        <v>1.4261842708333333E-2</v>
      </c>
      <c r="S43" s="14">
        <f t="shared" si="29"/>
        <v>6.3535087820745422E-3</v>
      </c>
      <c r="T43" s="2">
        <v>0.01</v>
      </c>
      <c r="U43" s="15">
        <f t="shared" si="30"/>
        <v>6.3535087820745421E-5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1.4863535087820746E-2</v>
      </c>
      <c r="AR43" s="9">
        <f t="shared" si="34"/>
        <v>7.7091041666666671</v>
      </c>
      <c r="AS43" s="1">
        <f t="shared" si="35"/>
        <v>0.185</v>
      </c>
      <c r="AT43" s="1">
        <f t="shared" si="36"/>
        <v>654.05054794520584</v>
      </c>
      <c r="AU43" s="1">
        <f t="shared" si="37"/>
        <v>92893.188838488553</v>
      </c>
    </row>
    <row r="44" spans="1:48" x14ac:dyDescent="0.15">
      <c r="A44" s="1" t="s">
        <v>37</v>
      </c>
      <c r="B44" s="1">
        <f>I5</f>
        <v>0.185</v>
      </c>
      <c r="C44" s="7">
        <v>2</v>
      </c>
      <c r="D44" s="8">
        <v>-7.9349254702499996</v>
      </c>
      <c r="E44" s="10">
        <f t="shared" si="38"/>
        <v>-12.437279469741901</v>
      </c>
      <c r="F44" s="7" t="s">
        <v>73</v>
      </c>
      <c r="G44" s="1">
        <v>3</v>
      </c>
      <c r="H44" s="9">
        <f t="shared" si="21"/>
        <v>-7.9349254702499996</v>
      </c>
      <c r="I44" s="9">
        <f t="shared" si="22"/>
        <v>265.21507452974998</v>
      </c>
      <c r="J44" s="9">
        <f t="shared" si="23"/>
        <v>5.9983768580202769E-3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9"/>
        <v>0.2305336740442174</v>
      </c>
      <c r="P44" s="9">
        <f t="shared" si="26"/>
        <v>1.3828278553812234E-3</v>
      </c>
      <c r="Q44" s="13">
        <f t="shared" si="27"/>
        <v>2.5582315324552632E-4</v>
      </c>
      <c r="R44" s="9">
        <f t="shared" si="28"/>
        <v>1.4261842708333333E-2</v>
      </c>
      <c r="S44" s="14">
        <f t="shared" si="29"/>
        <v>1.7937594634671324E-2</v>
      </c>
      <c r="T44" s="2">
        <v>0.01</v>
      </c>
      <c r="U44" s="15">
        <f t="shared" si="30"/>
        <v>1.7937594634671324E-4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1.4979375946346714E-2</v>
      </c>
      <c r="AR44" s="9">
        <f t="shared" si="34"/>
        <v>7.7091041666666671</v>
      </c>
      <c r="AS44" s="1">
        <f t="shared" si="35"/>
        <v>0.185</v>
      </c>
      <c r="AT44" s="1">
        <f t="shared" si="36"/>
        <v>654.05054794520584</v>
      </c>
      <c r="AU44" s="1">
        <f t="shared" si="37"/>
        <v>93617.163766571641</v>
      </c>
    </row>
    <row r="45" spans="1:48" x14ac:dyDescent="0.15">
      <c r="C45" s="7">
        <v>3</v>
      </c>
      <c r="D45" s="8">
        <v>4.340534291</v>
      </c>
      <c r="E45" s="10">
        <f t="shared" si="38"/>
        <v>-7.9349254702499996</v>
      </c>
      <c r="F45" s="7" t="s">
        <v>73</v>
      </c>
      <c r="G45" s="1">
        <v>4</v>
      </c>
      <c r="H45" s="9">
        <f t="shared" si="21"/>
        <v>4.340534291</v>
      </c>
      <c r="I45" s="9">
        <f t="shared" si="22"/>
        <v>277.49053429099996</v>
      </c>
      <c r="J45" s="9">
        <f t="shared" si="23"/>
        <v>3.043422866603103E-2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9"/>
        <v>0.30624188785550283</v>
      </c>
      <c r="P45" s="9">
        <f t="shared" si="26"/>
        <v>9.3202356421114036E-3</v>
      </c>
      <c r="Q45" s="13">
        <f t="shared" si="27"/>
        <v>1.7242435937906097E-3</v>
      </c>
      <c r="R45" s="9">
        <f t="shared" si="28"/>
        <v>1.4261842708333333E-2</v>
      </c>
      <c r="S45" s="14">
        <f t="shared" si="29"/>
        <v>0.12089907517933271</v>
      </c>
      <c r="T45" s="2">
        <v>0.01</v>
      </c>
      <c r="U45" s="15">
        <f t="shared" si="30"/>
        <v>1.2089907517933271E-3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1.6008990751793326E-2</v>
      </c>
      <c r="AR45" s="9">
        <f t="shared" si="34"/>
        <v>7.7091041666666671</v>
      </c>
      <c r="AS45" s="1">
        <f t="shared" si="35"/>
        <v>0.185</v>
      </c>
      <c r="AT45" s="1">
        <f t="shared" si="36"/>
        <v>654.05054794520584</v>
      </c>
      <c r="AU45" s="1">
        <f t="shared" si="37"/>
        <v>100051.98576471306</v>
      </c>
    </row>
    <row r="46" spans="1:48" x14ac:dyDescent="0.15">
      <c r="C46" s="7">
        <v>4</v>
      </c>
      <c r="D46" s="8">
        <v>9.5804266289999997</v>
      </c>
      <c r="E46" s="10">
        <f t="shared" si="38"/>
        <v>4.340534291</v>
      </c>
      <c r="F46" s="7" t="s">
        <v>73</v>
      </c>
      <c r="G46" s="1">
        <v>5</v>
      </c>
      <c r="H46" s="9">
        <f t="shared" si="21"/>
        <v>9.5804266289999997</v>
      </c>
      <c r="I46" s="9">
        <f t="shared" si="22"/>
        <v>282.73042662899996</v>
      </c>
      <c r="J46" s="9">
        <f t="shared" si="23"/>
        <v>5.8315818589845921E-2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0.28207556960272184</v>
      </c>
      <c r="O46" s="9">
        <f t="shared" si="39"/>
        <v>9.1937124277336191E-2</v>
      </c>
      <c r="P46" s="9">
        <f t="shared" si="26"/>
        <v>5.3613886610292564E-3</v>
      </c>
      <c r="Q46" s="13">
        <f t="shared" si="27"/>
        <v>9.9185690229041247E-4</v>
      </c>
      <c r="R46" s="9">
        <f t="shared" si="28"/>
        <v>1.4261842708333333E-2</v>
      </c>
      <c r="S46" s="14">
        <f t="shared" si="29"/>
        <v>6.9546195577578546E-2</v>
      </c>
      <c r="T46" s="2">
        <v>0.01</v>
      </c>
      <c r="U46" s="15">
        <f t="shared" si="30"/>
        <v>6.9546195577578542E-4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2.7795461955775785E-2</v>
      </c>
      <c r="AR46" s="9">
        <f t="shared" si="34"/>
        <v>7.7091041666666671</v>
      </c>
      <c r="AS46" s="1">
        <f t="shared" si="35"/>
        <v>0.185</v>
      </c>
      <c r="AT46" s="1">
        <f t="shared" si="36"/>
        <v>654.05054794520584</v>
      </c>
      <c r="AU46" s="1">
        <f t="shared" si="37"/>
        <v>173714.33384152438</v>
      </c>
    </row>
    <row r="47" spans="1:48" x14ac:dyDescent="0.15">
      <c r="C47" s="7">
        <v>5</v>
      </c>
      <c r="D47" s="8">
        <v>13.3660255986129</v>
      </c>
      <c r="E47" s="10">
        <f t="shared" si="38"/>
        <v>9.5804266289999997</v>
      </c>
      <c r="F47" s="7" t="s">
        <v>75</v>
      </c>
      <c r="G47" s="1">
        <v>6</v>
      </c>
      <c r="H47" s="9">
        <f t="shared" si="21"/>
        <v>13.3660255986129</v>
      </c>
      <c r="I47" s="9">
        <f t="shared" si="22"/>
        <v>286.51602559861288</v>
      </c>
      <c r="J47" s="9">
        <f t="shared" si="23"/>
        <v>9.1917526903508767E-2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9"/>
        <v>0.1636667772829736</v>
      </c>
      <c r="P47" s="9">
        <f t="shared" si="26"/>
        <v>1.5043845404118303E-2</v>
      </c>
      <c r="Q47" s="13">
        <f t="shared" si="27"/>
        <v>2.7831113997618859E-3</v>
      </c>
      <c r="R47" s="9">
        <f t="shared" si="28"/>
        <v>1.4261842708333333E-2</v>
      </c>
      <c r="S47" s="14">
        <f t="shared" si="29"/>
        <v>0.19514388544866554</v>
      </c>
      <c r="T47" s="2">
        <v>0.01</v>
      </c>
      <c r="U47" s="15">
        <f t="shared" si="30"/>
        <v>1.9514388544866555E-3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2.9051438854486654E-2</v>
      </c>
      <c r="AR47" s="9">
        <f t="shared" si="34"/>
        <v>7.7091041666666671</v>
      </c>
      <c r="AS47" s="1">
        <f t="shared" si="35"/>
        <v>0.185</v>
      </c>
      <c r="AT47" s="1">
        <f t="shared" si="36"/>
        <v>654.05054794520584</v>
      </c>
      <c r="AU47" s="1">
        <f t="shared" si="37"/>
        <v>181563.85944491392</v>
      </c>
    </row>
    <row r="48" spans="1:48" x14ac:dyDescent="0.15">
      <c r="C48" s="7">
        <v>6</v>
      </c>
      <c r="D48" s="8">
        <v>17.896379493333299</v>
      </c>
      <c r="E48" s="10">
        <f t="shared" si="38"/>
        <v>13.3660255986129</v>
      </c>
      <c r="F48" s="7" t="s">
        <v>73</v>
      </c>
      <c r="G48" s="1">
        <v>7</v>
      </c>
      <c r="H48" s="9">
        <f t="shared" si="21"/>
        <v>17.896379493333299</v>
      </c>
      <c r="I48" s="9">
        <f t="shared" si="22"/>
        <v>291.04637949333329</v>
      </c>
      <c r="J48" s="9">
        <f t="shared" si="23"/>
        <v>0.15600198159171383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9"/>
        <v>0.22571397354552197</v>
      </c>
      <c r="P48" s="9">
        <f t="shared" si="26"/>
        <v>3.5211827146041104E-2</v>
      </c>
      <c r="Q48" s="13">
        <f t="shared" si="27"/>
        <v>6.5141880220176045E-3</v>
      </c>
      <c r="R48" s="9">
        <f t="shared" si="28"/>
        <v>1.4261842708333333E-2</v>
      </c>
      <c r="S48" s="14">
        <f t="shared" si="29"/>
        <v>0.45675640625396191</v>
      </c>
      <c r="T48" s="2">
        <v>0.01</v>
      </c>
      <c r="U48" s="15">
        <f t="shared" si="30"/>
        <v>4.567564062539619E-3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3.1667564062539622E-2</v>
      </c>
      <c r="AR48" s="9">
        <f t="shared" si="34"/>
        <v>7.7091041666666671</v>
      </c>
      <c r="AS48" s="1">
        <f t="shared" si="35"/>
        <v>0.185</v>
      </c>
      <c r="AT48" s="1">
        <f t="shared" si="36"/>
        <v>654.05054794520584</v>
      </c>
      <c r="AU48" s="1">
        <f t="shared" si="37"/>
        <v>197913.95459663367</v>
      </c>
    </row>
    <row r="49" spans="1:78" x14ac:dyDescent="0.15">
      <c r="C49" s="7">
        <v>7</v>
      </c>
      <c r="D49" s="8">
        <v>19.989889963225799</v>
      </c>
      <c r="E49" s="10">
        <f t="shared" si="38"/>
        <v>17.896379493333299</v>
      </c>
      <c r="F49" s="7" t="s">
        <v>73</v>
      </c>
      <c r="G49" s="1">
        <v>8</v>
      </c>
      <c r="H49" s="9">
        <f t="shared" si="21"/>
        <v>19.989889963225799</v>
      </c>
      <c r="I49" s="9">
        <f t="shared" si="22"/>
        <v>293.13988996322576</v>
      </c>
      <c r="J49" s="9">
        <f t="shared" si="23"/>
        <v>0.19810345822867853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9"/>
        <v>0.26759318806614751</v>
      </c>
      <c r="P49" s="9">
        <f t="shared" si="26"/>
        <v>5.3011135954340975E-2</v>
      </c>
      <c r="Q49" s="13">
        <f t="shared" si="27"/>
        <v>9.8070601515530802E-3</v>
      </c>
      <c r="R49" s="9">
        <f t="shared" si="28"/>
        <v>1.4261842708333333E-2</v>
      </c>
      <c r="S49" s="14">
        <f t="shared" si="29"/>
        <v>0.68764326967529377</v>
      </c>
      <c r="T49" s="2">
        <v>0.01</v>
      </c>
      <c r="U49" s="15">
        <f t="shared" si="30"/>
        <v>6.8764326967529375E-3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3.3976432696752934E-2</v>
      </c>
      <c r="AR49" s="9">
        <f t="shared" si="34"/>
        <v>7.7091041666666671</v>
      </c>
      <c r="AS49" s="1">
        <f t="shared" si="35"/>
        <v>0.185</v>
      </c>
      <c r="AT49" s="1">
        <f t="shared" si="36"/>
        <v>654.05054794520584</v>
      </c>
      <c r="AU49" s="1">
        <f t="shared" si="37"/>
        <v>212343.77689489603</v>
      </c>
    </row>
    <row r="50" spans="1:78" x14ac:dyDescent="0.15">
      <c r="C50" s="7">
        <v>8</v>
      </c>
      <c r="D50" s="8">
        <v>19.840905596774199</v>
      </c>
      <c r="E50" s="10">
        <f t="shared" si="38"/>
        <v>19.989889963225799</v>
      </c>
      <c r="F50" s="7" t="s">
        <v>73</v>
      </c>
      <c r="G50" s="1">
        <v>9</v>
      </c>
      <c r="H50" s="9">
        <f t="shared" si="21"/>
        <v>19.840905596774199</v>
      </c>
      <c r="I50" s="9">
        <f t="shared" si="22"/>
        <v>292.99090559677416</v>
      </c>
      <c r="J50" s="9">
        <f t="shared" si="23"/>
        <v>0.1947856061211439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9"/>
        <v>0.29167309377847322</v>
      </c>
      <c r="P50" s="9">
        <f t="shared" si="26"/>
        <v>5.6813720360869152E-2</v>
      </c>
      <c r="Q50" s="13">
        <f t="shared" si="27"/>
        <v>1.0510538266760794E-2</v>
      </c>
      <c r="R50" s="9">
        <f t="shared" si="28"/>
        <v>1.4261842708333333E-2</v>
      </c>
      <c r="S50" s="14">
        <f t="shared" si="29"/>
        <v>0.73696916181941796</v>
      </c>
      <c r="T50" s="2">
        <v>0.01</v>
      </c>
      <c r="U50" s="15">
        <f t="shared" si="30"/>
        <v>7.3696916181941801E-3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3.446969161819418E-2</v>
      </c>
      <c r="AR50" s="9">
        <f t="shared" si="34"/>
        <v>7.7091041666666671</v>
      </c>
      <c r="AS50" s="1">
        <f t="shared" si="35"/>
        <v>0.185</v>
      </c>
      <c r="AT50" s="1">
        <f t="shared" si="36"/>
        <v>654.05054794520584</v>
      </c>
      <c r="AU50" s="1">
        <f t="shared" si="37"/>
        <v>215426.51554791379</v>
      </c>
    </row>
    <row r="51" spans="1:78" x14ac:dyDescent="0.15">
      <c r="C51" s="7">
        <v>9</v>
      </c>
      <c r="D51" s="8">
        <v>13.9635940136</v>
      </c>
      <c r="E51" s="10">
        <f t="shared" si="38"/>
        <v>19.840905596774199</v>
      </c>
      <c r="F51" s="7" t="s">
        <v>73</v>
      </c>
      <c r="G51" s="1">
        <v>10</v>
      </c>
      <c r="H51" s="9">
        <f t="shared" si="21"/>
        <v>13.9635940136</v>
      </c>
      <c r="I51" s="9">
        <f t="shared" si="22"/>
        <v>287.11359401359999</v>
      </c>
      <c r="J51" s="9">
        <f t="shared" si="23"/>
        <v>9.8654243833276034E-2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9"/>
        <v>0.31195041508427068</v>
      </c>
      <c r="P51" s="9">
        <f t="shared" si="26"/>
        <v>3.077523231361531E-2</v>
      </c>
      <c r="Q51" s="13">
        <f t="shared" si="27"/>
        <v>5.6934179780188327E-3</v>
      </c>
      <c r="R51" s="9">
        <f t="shared" si="28"/>
        <v>1.4261842708333333E-2</v>
      </c>
      <c r="S51" s="14">
        <f t="shared" si="29"/>
        <v>0.39920633640785513</v>
      </c>
      <c r="T51" s="2">
        <v>0.01</v>
      </c>
      <c r="U51" s="15">
        <f t="shared" si="30"/>
        <v>3.9920633640785517E-3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1.8792063364078553E-2</v>
      </c>
      <c r="AR51" s="9">
        <f t="shared" si="34"/>
        <v>7.7091041666666671</v>
      </c>
      <c r="AS51" s="1">
        <f t="shared" si="35"/>
        <v>0.185</v>
      </c>
      <c r="AT51" s="1">
        <f t="shared" si="36"/>
        <v>654.05054794520584</v>
      </c>
      <c r="AU51" s="1">
        <f t="shared" si="37"/>
        <v>117445.45832670652</v>
      </c>
    </row>
    <row r="52" spans="1:78" x14ac:dyDescent="0.15">
      <c r="C52" s="7">
        <v>10</v>
      </c>
      <c r="D52" s="8">
        <v>7.5819934570000003</v>
      </c>
      <c r="E52" s="10">
        <f t="shared" si="38"/>
        <v>13.9635940136</v>
      </c>
      <c r="F52" s="7" t="s">
        <v>73</v>
      </c>
      <c r="G52" s="1">
        <v>11</v>
      </c>
      <c r="H52" s="9">
        <f t="shared" si="21"/>
        <v>7.5819934570000003</v>
      </c>
      <c r="I52" s="9">
        <f t="shared" si="22"/>
        <v>280.73199345699999</v>
      </c>
      <c r="J52" s="9">
        <f t="shared" si="23"/>
        <v>4.5636976913613105E-2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0.26711642363212262</v>
      </c>
      <c r="O52" s="9">
        <f t="shared" si="39"/>
        <v>9.1149800805199466E-2</v>
      </c>
      <c r="P52" s="9">
        <f t="shared" si="26"/>
        <v>4.1598013550273212E-3</v>
      </c>
      <c r="Q52" s="13">
        <f t="shared" si="27"/>
        <v>7.6956325068005442E-4</v>
      </c>
      <c r="R52" s="9">
        <f t="shared" si="28"/>
        <v>1.4261842708333333E-2</v>
      </c>
      <c r="S52" s="14">
        <f t="shared" si="29"/>
        <v>5.3959594592246564E-2</v>
      </c>
      <c r="T52" s="2">
        <v>0.01</v>
      </c>
      <c r="U52" s="15">
        <f t="shared" si="30"/>
        <v>5.395959459224656E-4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1.5339595945922466E-2</v>
      </c>
      <c r="AR52" s="9">
        <f t="shared" si="34"/>
        <v>7.7091041666666671</v>
      </c>
      <c r="AS52" s="1">
        <f t="shared" si="35"/>
        <v>0.185</v>
      </c>
      <c r="AT52" s="1">
        <f t="shared" si="36"/>
        <v>654.05054794520584</v>
      </c>
      <c r="AU52" s="1">
        <f t="shared" si="37"/>
        <v>95868.444114502432</v>
      </c>
    </row>
    <row r="53" spans="1:78" x14ac:dyDescent="0.15">
      <c r="C53" s="7">
        <v>11</v>
      </c>
      <c r="D53" s="8">
        <v>-3.9965314358666699</v>
      </c>
      <c r="E53" s="10">
        <f t="shared" si="38"/>
        <v>7.5819934570000003</v>
      </c>
      <c r="F53" s="7" t="s">
        <v>75</v>
      </c>
      <c r="G53" s="1">
        <v>12</v>
      </c>
      <c r="H53" s="9">
        <f t="shared" si="21"/>
        <v>-3.9965314358666699</v>
      </c>
      <c r="I53" s="9">
        <f t="shared" si="22"/>
        <v>269.15346856413333</v>
      </c>
      <c r="J53" s="9">
        <f t="shared" si="23"/>
        <v>1.0264484432665116E-2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9"/>
        <v>0.1640810411168388</v>
      </c>
      <c r="P53" s="9">
        <f t="shared" si="26"/>
        <v>1.6842072922392767E-3</v>
      </c>
      <c r="Q53" s="13">
        <f t="shared" si="27"/>
        <v>3.1157834906426617E-4</v>
      </c>
      <c r="R53" s="9">
        <f t="shared" si="28"/>
        <v>1.4261842708333333E-2</v>
      </c>
      <c r="S53" s="14">
        <f t="shared" si="29"/>
        <v>2.1846990984005728E-2</v>
      </c>
      <c r="T53" s="2">
        <v>0.01</v>
      </c>
      <c r="U53" s="15">
        <f t="shared" si="30"/>
        <v>2.1846990984005727E-4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1.5018469909840059E-2</v>
      </c>
      <c r="AR53" s="9">
        <f t="shared" si="34"/>
        <v>7.7091041666666671</v>
      </c>
      <c r="AS53" s="1">
        <f t="shared" si="35"/>
        <v>0.185</v>
      </c>
      <c r="AT53" s="1">
        <f t="shared" si="36"/>
        <v>654.05054794520584</v>
      </c>
      <c r="AU53" s="1">
        <f t="shared" si="37"/>
        <v>93861.490766291099</v>
      </c>
      <c r="AV53" s="1">
        <f>SUM(AU42:AU53)</f>
        <v>1667398.6752084724</v>
      </c>
    </row>
    <row r="54" spans="1:78" x14ac:dyDescent="0.15">
      <c r="C54" s="7">
        <v>12</v>
      </c>
      <c r="D54" s="8">
        <v>-9.8169086277096795</v>
      </c>
      <c r="E54" s="10">
        <f t="shared" si="38"/>
        <v>-3.9965314358666699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8">
        <v>-12.3143466775484</v>
      </c>
      <c r="E58" s="7"/>
      <c r="F58" s="7"/>
      <c r="G58" s="1">
        <v>1</v>
      </c>
      <c r="H58" s="9">
        <f t="shared" ref="H58:H69" si="40">E59</f>
        <v>-12.3143466775484</v>
      </c>
      <c r="I58" s="9">
        <f t="shared" ref="I58:I69" si="41">H58+273.15</f>
        <v>260.83565332245155</v>
      </c>
      <c r="J58" s="9">
        <f t="shared" ref="J58:J69" si="42">EXP(($C$16*(I58-$C$14))/($C$17*I58*$C$14))</f>
        <v>3.2384092903248061E-3</v>
      </c>
      <c r="K58" s="9">
        <f t="shared" ref="K58:K69" si="43">$B$58/12</f>
        <v>11.229833333333334</v>
      </c>
      <c r="L58" s="9">
        <f t="shared" ref="L58:L69" si="44">K58*$B$59/100</f>
        <v>3.0320550000000002</v>
      </c>
      <c r="M58" s="1" t="s">
        <v>73</v>
      </c>
      <c r="O58" s="9">
        <f>L58</f>
        <v>3.0320550000000002</v>
      </c>
      <c r="P58" s="9">
        <f t="shared" ref="P58:P69" si="45">O58*J58</f>
        <v>9.8190350807757804E-3</v>
      </c>
      <c r="Q58" s="13">
        <f t="shared" ref="Q58:Q69" si="46">P58*$B$60</f>
        <v>2.8475201734249763E-3</v>
      </c>
      <c r="R58" s="9">
        <f t="shared" ref="R58:R69" si="47">L58*$B$60</f>
        <v>0.87929594999999994</v>
      </c>
      <c r="S58" s="14">
        <f t="shared" ref="S58:S69" si="48">Q58/R58</f>
        <v>3.2384092903248065E-3</v>
      </c>
      <c r="T58" s="2">
        <v>0.27</v>
      </c>
      <c r="U58" s="15">
        <f t="shared" ref="U58:U69" si="49">S58*T58</f>
        <v>8.7437050838769779E-4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0.22656989018977974</v>
      </c>
      <c r="AC58" s="9">
        <f t="shared" ref="AC58:AC69" si="51">$B$58/12</f>
        <v>11.229833333333334</v>
      </c>
      <c r="AD58" s="1">
        <f t="shared" ref="AD58:AD69" si="52">$B$60</f>
        <v>0.28999999999999998</v>
      </c>
      <c r="AE58" s="16">
        <f t="shared" ref="AE58:AE69" si="53">$E$7/12</f>
        <v>37.966990156569665</v>
      </c>
      <c r="AF58" s="1">
        <f t="shared" ref="AF58:AF69" si="54">AE58*10000*AC58*AB58</f>
        <v>966010.11662423448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-12.437279469741901</v>
      </c>
      <c r="E59" s="10">
        <f t="shared" ref="E59:E70" si="55">D58</f>
        <v>-12.3143466775484</v>
      </c>
      <c r="F59" s="7" t="s">
        <v>73</v>
      </c>
      <c r="G59" s="1">
        <v>2</v>
      </c>
      <c r="H59" s="9">
        <f t="shared" si="40"/>
        <v>-12.437279469741901</v>
      </c>
      <c r="I59" s="9">
        <f t="shared" si="41"/>
        <v>260.71272053025808</v>
      </c>
      <c r="J59" s="9">
        <f t="shared" si="42"/>
        <v>3.1819065489017253E-3</v>
      </c>
      <c r="K59" s="9">
        <f t="shared" si="43"/>
        <v>11.229833333333334</v>
      </c>
      <c r="L59" s="9">
        <f t="shared" si="44"/>
        <v>3.0320550000000002</v>
      </c>
      <c r="M59" s="1" t="s">
        <v>73</v>
      </c>
      <c r="O59" s="9">
        <f t="shared" ref="O59:O69" si="56">L59+O58-P58-N59</f>
        <v>6.0542909649192245</v>
      </c>
      <c r="P59" s="9">
        <f t="shared" si="45"/>
        <v>1.9264188070233026E-2</v>
      </c>
      <c r="Q59" s="13">
        <f t="shared" si="46"/>
        <v>5.5866145403675772E-3</v>
      </c>
      <c r="R59" s="9">
        <f t="shared" si="47"/>
        <v>0.87929594999999994</v>
      </c>
      <c r="S59" s="14">
        <f t="shared" si="48"/>
        <v>6.3535087820745422E-3</v>
      </c>
      <c r="T59" s="2">
        <v>0.27</v>
      </c>
      <c r="U59" s="15">
        <f t="shared" si="49"/>
        <v>1.7154473711601264E-3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0.22673331142421643</v>
      </c>
      <c r="AC59" s="9">
        <f t="shared" si="51"/>
        <v>11.229833333333334</v>
      </c>
      <c r="AD59" s="1">
        <f t="shared" si="52"/>
        <v>0.28999999999999998</v>
      </c>
      <c r="AE59" s="16">
        <f t="shared" si="53"/>
        <v>37.966990156569665</v>
      </c>
      <c r="AF59" s="1">
        <f t="shared" si="54"/>
        <v>966706.88425564766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-7.9349254702499996</v>
      </c>
      <c r="E60" s="10">
        <f t="shared" si="55"/>
        <v>-12.437279469741901</v>
      </c>
      <c r="F60" s="7" t="s">
        <v>73</v>
      </c>
      <c r="G60" s="1">
        <v>3</v>
      </c>
      <c r="H60" s="9">
        <f t="shared" si="40"/>
        <v>-7.9349254702499996</v>
      </c>
      <c r="I60" s="9">
        <f t="shared" si="41"/>
        <v>265.21507452974998</v>
      </c>
      <c r="J60" s="9">
        <f t="shared" si="42"/>
        <v>5.9983768580202769E-3</v>
      </c>
      <c r="K60" s="9">
        <f t="shared" si="43"/>
        <v>11.229833333333334</v>
      </c>
      <c r="L60" s="9">
        <f t="shared" si="44"/>
        <v>3.0320550000000002</v>
      </c>
      <c r="M60" s="1" t="s">
        <v>73</v>
      </c>
      <c r="O60" s="9">
        <f t="shared" si="56"/>
        <v>9.0670817768489922</v>
      </c>
      <c r="P60" s="9">
        <f t="shared" si="45"/>
        <v>5.4387773500028366E-2</v>
      </c>
      <c r="Q60" s="13">
        <f t="shared" si="46"/>
        <v>1.5772454315008226E-2</v>
      </c>
      <c r="R60" s="9">
        <f t="shared" si="47"/>
        <v>0.87929594999999994</v>
      </c>
      <c r="S60" s="14">
        <f t="shared" si="48"/>
        <v>1.7937594634671327E-2</v>
      </c>
      <c r="T60" s="2">
        <v>0.27</v>
      </c>
      <c r="U60" s="15">
        <f t="shared" si="49"/>
        <v>4.8431505513612588E-3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0.22734102415212951</v>
      </c>
      <c r="AC60" s="9">
        <f t="shared" si="51"/>
        <v>11.229833333333334</v>
      </c>
      <c r="AD60" s="1">
        <f t="shared" si="52"/>
        <v>0.28999999999999998</v>
      </c>
      <c r="AE60" s="16">
        <f t="shared" si="53"/>
        <v>37.966990156569665</v>
      </c>
      <c r="AF60" s="1">
        <f t="shared" si="54"/>
        <v>969297.94630133081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4.340534291</v>
      </c>
      <c r="E61" s="10">
        <f t="shared" si="55"/>
        <v>-7.9349254702499996</v>
      </c>
      <c r="F61" s="7" t="s">
        <v>73</v>
      </c>
      <c r="G61" s="1">
        <v>4</v>
      </c>
      <c r="H61" s="9">
        <f t="shared" si="40"/>
        <v>4.340534291</v>
      </c>
      <c r="I61" s="9">
        <f t="shared" si="41"/>
        <v>277.49053429099996</v>
      </c>
      <c r="J61" s="9">
        <f t="shared" si="42"/>
        <v>3.043422866603103E-2</v>
      </c>
      <c r="K61" s="9">
        <f t="shared" si="43"/>
        <v>11.229833333333334</v>
      </c>
      <c r="L61" s="9">
        <f t="shared" si="44"/>
        <v>3.0320550000000002</v>
      </c>
      <c r="M61" s="1" t="s">
        <v>73</v>
      </c>
      <c r="O61" s="9">
        <f t="shared" si="56"/>
        <v>12.044749003348963</v>
      </c>
      <c r="P61" s="9">
        <f t="shared" si="45"/>
        <v>0.36657264539287171</v>
      </c>
      <c r="Q61" s="13">
        <f t="shared" si="46"/>
        <v>0.10630606716393279</v>
      </c>
      <c r="R61" s="9">
        <f t="shared" si="47"/>
        <v>0.87929594999999994</v>
      </c>
      <c r="S61" s="14">
        <f t="shared" si="48"/>
        <v>0.12089907517933274</v>
      </c>
      <c r="T61" s="2">
        <v>0.27</v>
      </c>
      <c r="U61" s="15">
        <f t="shared" si="49"/>
        <v>3.2642750298419843E-2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0.232742486382983</v>
      </c>
      <c r="AC61" s="9">
        <f t="shared" si="51"/>
        <v>11.229833333333334</v>
      </c>
      <c r="AD61" s="1">
        <f t="shared" si="52"/>
        <v>0.28999999999999998</v>
      </c>
      <c r="AE61" s="16">
        <f t="shared" si="53"/>
        <v>37.966990156569665</v>
      </c>
      <c r="AF61" s="1">
        <f t="shared" si="54"/>
        <v>992327.78118008538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9.5804266289999997</v>
      </c>
      <c r="E62" s="10">
        <f t="shared" si="55"/>
        <v>4.340534291</v>
      </c>
      <c r="F62" s="7" t="s">
        <v>73</v>
      </c>
      <c r="G62" s="1">
        <v>5</v>
      </c>
      <c r="H62" s="9">
        <f t="shared" si="40"/>
        <v>9.5804266289999997</v>
      </c>
      <c r="I62" s="9">
        <f t="shared" si="41"/>
        <v>282.73042662899996</v>
      </c>
      <c r="J62" s="9">
        <f t="shared" si="42"/>
        <v>5.8315818589845921E-2</v>
      </c>
      <c r="K62" s="9">
        <f t="shared" si="43"/>
        <v>11.229833333333334</v>
      </c>
      <c r="L62" s="9">
        <f t="shared" si="44"/>
        <v>3.0320550000000002</v>
      </c>
      <c r="M62" s="1" t="s">
        <v>75</v>
      </c>
      <c r="N62" s="9">
        <f>(O61-P61)*$C$22/100</f>
        <v>11.094267540058288</v>
      </c>
      <c r="O62" s="9">
        <f t="shared" si="56"/>
        <v>3.6159638178978035</v>
      </c>
      <c r="P62" s="9">
        <f t="shared" si="45"/>
        <v>0.21086789003197495</v>
      </c>
      <c r="Q62" s="13">
        <f t="shared" si="46"/>
        <v>6.1151688109272732E-2</v>
      </c>
      <c r="R62" s="9">
        <f t="shared" si="47"/>
        <v>0.87929594999999994</v>
      </c>
      <c r="S62" s="14">
        <f t="shared" si="48"/>
        <v>6.954619557757856E-2</v>
      </c>
      <c r="T62" s="2">
        <v>0.27</v>
      </c>
      <c r="U62" s="15">
        <f t="shared" si="49"/>
        <v>1.8777472805946212E-2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0.27884846296619537</v>
      </c>
      <c r="AC62" s="9">
        <f t="shared" si="51"/>
        <v>11.229833333333334</v>
      </c>
      <c r="AD62" s="1">
        <f t="shared" si="52"/>
        <v>0.28999999999999998</v>
      </c>
      <c r="AE62" s="16">
        <f t="shared" si="53"/>
        <v>37.966990156569665</v>
      </c>
      <c r="AF62" s="1">
        <f t="shared" si="54"/>
        <v>1188906.5930377268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13.3660255986129</v>
      </c>
      <c r="E63" s="10">
        <f t="shared" si="55"/>
        <v>9.5804266289999997</v>
      </c>
      <c r="F63" s="7" t="s">
        <v>75</v>
      </c>
      <c r="G63" s="1">
        <v>6</v>
      </c>
      <c r="H63" s="9">
        <f t="shared" si="40"/>
        <v>13.3660255986129</v>
      </c>
      <c r="I63" s="9">
        <f t="shared" si="41"/>
        <v>286.51602559861288</v>
      </c>
      <c r="J63" s="9">
        <f t="shared" si="42"/>
        <v>9.1917526903508767E-2</v>
      </c>
      <c r="K63" s="9">
        <f t="shared" si="43"/>
        <v>11.229833333333334</v>
      </c>
      <c r="L63" s="9">
        <f t="shared" si="44"/>
        <v>3.0320550000000002</v>
      </c>
      <c r="M63" s="1" t="s">
        <v>73</v>
      </c>
      <c r="O63" s="9">
        <f t="shared" si="56"/>
        <v>6.4371509278658285</v>
      </c>
      <c r="P63" s="9">
        <f t="shared" si="45"/>
        <v>0.59168699359405375</v>
      </c>
      <c r="Q63" s="13">
        <f t="shared" si="46"/>
        <v>0.17158922814227556</v>
      </c>
      <c r="R63" s="9">
        <f t="shared" si="47"/>
        <v>0.87929594999999994</v>
      </c>
      <c r="S63" s="14">
        <f t="shared" si="48"/>
        <v>0.19514388544866557</v>
      </c>
      <c r="T63" s="2">
        <v>0.27</v>
      </c>
      <c r="U63" s="15">
        <f t="shared" si="49"/>
        <v>5.2688849071139708E-2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0.28543744337452243</v>
      </c>
      <c r="AC63" s="9">
        <f t="shared" si="51"/>
        <v>11.229833333333334</v>
      </c>
      <c r="AD63" s="1">
        <f t="shared" si="52"/>
        <v>0.28999999999999998</v>
      </c>
      <c r="AE63" s="16">
        <f t="shared" si="53"/>
        <v>37.966990156569665</v>
      </c>
      <c r="AF63" s="1">
        <f t="shared" si="54"/>
        <v>1216999.5657065636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17.896379493333299</v>
      </c>
      <c r="E64" s="10">
        <f t="shared" si="55"/>
        <v>13.3660255986129</v>
      </c>
      <c r="F64" s="7" t="s">
        <v>73</v>
      </c>
      <c r="G64" s="1">
        <v>7</v>
      </c>
      <c r="H64" s="9">
        <f t="shared" si="40"/>
        <v>17.896379493333299</v>
      </c>
      <c r="I64" s="9">
        <f t="shared" si="41"/>
        <v>291.04637949333329</v>
      </c>
      <c r="J64" s="9">
        <f t="shared" si="42"/>
        <v>0.15600198159171383</v>
      </c>
      <c r="K64" s="9">
        <f t="shared" si="43"/>
        <v>11.229833333333334</v>
      </c>
      <c r="L64" s="9">
        <f t="shared" si="44"/>
        <v>3.0320550000000002</v>
      </c>
      <c r="M64" s="1" t="s">
        <v>73</v>
      </c>
      <c r="O64" s="9">
        <f t="shared" si="56"/>
        <v>8.8775189342717749</v>
      </c>
      <c r="P64" s="9">
        <f t="shared" si="45"/>
        <v>1.3849105453643564</v>
      </c>
      <c r="Q64" s="13">
        <f t="shared" si="46"/>
        <v>0.40162405815566332</v>
      </c>
      <c r="R64" s="9">
        <f t="shared" si="47"/>
        <v>0.87929594999999994</v>
      </c>
      <c r="S64" s="14">
        <f t="shared" si="48"/>
        <v>0.45675640625396186</v>
      </c>
      <c r="T64" s="2">
        <v>0.27</v>
      </c>
      <c r="U64" s="15">
        <f t="shared" si="49"/>
        <v>0.12332422968856971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0.29916189782848912</v>
      </c>
      <c r="AC64" s="9">
        <f t="shared" si="51"/>
        <v>11.229833333333334</v>
      </c>
      <c r="AD64" s="1">
        <f t="shared" si="52"/>
        <v>0.28999999999999998</v>
      </c>
      <c r="AE64" s="16">
        <f t="shared" si="53"/>
        <v>37.966990156569665</v>
      </c>
      <c r="AF64" s="1">
        <f t="shared" si="54"/>
        <v>1275515.5575560331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19.989889963225799</v>
      </c>
      <c r="E65" s="10">
        <f t="shared" si="55"/>
        <v>17.896379493333299</v>
      </c>
      <c r="F65" s="7" t="s">
        <v>73</v>
      </c>
      <c r="G65" s="1">
        <v>8</v>
      </c>
      <c r="H65" s="9">
        <f t="shared" si="40"/>
        <v>19.989889963225799</v>
      </c>
      <c r="I65" s="9">
        <f t="shared" si="41"/>
        <v>293.13988996322576</v>
      </c>
      <c r="J65" s="9">
        <f t="shared" si="42"/>
        <v>0.19810345822867853</v>
      </c>
      <c r="K65" s="9">
        <f t="shared" si="43"/>
        <v>11.229833333333334</v>
      </c>
      <c r="L65" s="9">
        <f t="shared" si="44"/>
        <v>3.0320550000000002</v>
      </c>
      <c r="M65" s="1" t="s">
        <v>73</v>
      </c>
      <c r="O65" s="9">
        <f t="shared" si="56"/>
        <v>10.524663388907419</v>
      </c>
      <c r="P65" s="9">
        <f t="shared" si="45"/>
        <v>2.0849722140353228</v>
      </c>
      <c r="Q65" s="13">
        <f t="shared" si="46"/>
        <v>0.60464194207024358</v>
      </c>
      <c r="R65" s="9">
        <f t="shared" si="47"/>
        <v>0.87929594999999994</v>
      </c>
      <c r="S65" s="14">
        <f t="shared" si="48"/>
        <v>0.68764326967529377</v>
      </c>
      <c r="T65" s="2">
        <v>0.27</v>
      </c>
      <c r="U65" s="15">
        <f t="shared" si="49"/>
        <v>0.18566368281232934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0.31127445357043559</v>
      </c>
      <c r="AC65" s="9">
        <f t="shared" si="51"/>
        <v>11.229833333333334</v>
      </c>
      <c r="AD65" s="1">
        <f t="shared" si="52"/>
        <v>0.28999999999999998</v>
      </c>
      <c r="AE65" s="16">
        <f t="shared" si="53"/>
        <v>37.966990156569665</v>
      </c>
      <c r="AF65" s="1">
        <f t="shared" si="54"/>
        <v>1327159.0101573225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19.840905596774199</v>
      </c>
      <c r="E66" s="10">
        <f t="shared" si="55"/>
        <v>19.989889963225799</v>
      </c>
      <c r="F66" s="7" t="s">
        <v>73</v>
      </c>
      <c r="G66" s="1">
        <v>9</v>
      </c>
      <c r="H66" s="9">
        <f t="shared" si="40"/>
        <v>19.840905596774199</v>
      </c>
      <c r="I66" s="9">
        <f t="shared" si="41"/>
        <v>292.99090559677416</v>
      </c>
      <c r="J66" s="9">
        <f t="shared" si="42"/>
        <v>0.1947856061211439</v>
      </c>
      <c r="K66" s="9">
        <f t="shared" si="43"/>
        <v>11.229833333333334</v>
      </c>
      <c r="L66" s="9">
        <f t="shared" si="44"/>
        <v>3.0320550000000002</v>
      </c>
      <c r="M66" s="1" t="s">
        <v>73</v>
      </c>
      <c r="O66" s="9">
        <f t="shared" si="56"/>
        <v>11.471746174872095</v>
      </c>
      <c r="P66" s="9">
        <f t="shared" si="45"/>
        <v>2.2345310319403753</v>
      </c>
      <c r="Q66" s="13">
        <f t="shared" si="46"/>
        <v>0.64801399926270875</v>
      </c>
      <c r="R66" s="9">
        <f t="shared" si="47"/>
        <v>0.87929594999999994</v>
      </c>
      <c r="S66" s="14">
        <f t="shared" si="48"/>
        <v>0.73696916181941796</v>
      </c>
      <c r="T66" s="2">
        <v>0.27</v>
      </c>
      <c r="U66" s="15">
        <f t="shared" si="49"/>
        <v>0.19898167369124287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0.31386213919820849</v>
      </c>
      <c r="AC66" s="9">
        <f t="shared" si="51"/>
        <v>11.229833333333334</v>
      </c>
      <c r="AD66" s="1">
        <f t="shared" si="52"/>
        <v>0.28999999999999998</v>
      </c>
      <c r="AE66" s="16">
        <f t="shared" si="53"/>
        <v>37.966990156569665</v>
      </c>
      <c r="AF66" s="1">
        <f t="shared" si="54"/>
        <v>1338191.9434962492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13.9635940136</v>
      </c>
      <c r="E67" s="10">
        <f t="shared" si="55"/>
        <v>19.840905596774199</v>
      </c>
      <c r="F67" s="7" t="s">
        <v>73</v>
      </c>
      <c r="G67" s="1">
        <v>10</v>
      </c>
      <c r="H67" s="9">
        <f t="shared" si="40"/>
        <v>13.9635940136</v>
      </c>
      <c r="I67" s="9">
        <f t="shared" si="41"/>
        <v>287.11359401359999</v>
      </c>
      <c r="J67" s="9">
        <f t="shared" si="42"/>
        <v>9.8654243833276034E-2</v>
      </c>
      <c r="K67" s="9">
        <f t="shared" si="43"/>
        <v>11.229833333333334</v>
      </c>
      <c r="L67" s="9">
        <f t="shared" si="44"/>
        <v>3.0320550000000002</v>
      </c>
      <c r="M67" s="1" t="s">
        <v>73</v>
      </c>
      <c r="O67" s="9">
        <f t="shared" si="56"/>
        <v>12.26927014293172</v>
      </c>
      <c r="P67" s="9">
        <f t="shared" si="45"/>
        <v>1.2104155683371194</v>
      </c>
      <c r="Q67" s="13">
        <f t="shared" si="46"/>
        <v>0.35102051481776458</v>
      </c>
      <c r="R67" s="9">
        <f t="shared" si="47"/>
        <v>0.87929594999999994</v>
      </c>
      <c r="S67" s="14">
        <f t="shared" si="48"/>
        <v>0.39920633640785519</v>
      </c>
      <c r="T67" s="2">
        <v>0.27</v>
      </c>
      <c r="U67" s="15">
        <f t="shared" si="49"/>
        <v>0.10778571083012091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0.2473427636142925</v>
      </c>
      <c r="AC67" s="9">
        <f t="shared" si="51"/>
        <v>11.229833333333334</v>
      </c>
      <c r="AD67" s="1">
        <f t="shared" si="52"/>
        <v>0.28999999999999998</v>
      </c>
      <c r="AE67" s="16">
        <f t="shared" si="53"/>
        <v>37.966990156569665</v>
      </c>
      <c r="AF67" s="1">
        <f t="shared" si="54"/>
        <v>1054577.9570492161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7.5819934570000003</v>
      </c>
      <c r="E68" s="10">
        <f t="shared" si="55"/>
        <v>13.9635940136</v>
      </c>
      <c r="F68" s="7" t="s">
        <v>73</v>
      </c>
      <c r="G68" s="1">
        <v>11</v>
      </c>
      <c r="H68" s="9">
        <f t="shared" si="40"/>
        <v>7.5819934570000003</v>
      </c>
      <c r="I68" s="9">
        <f t="shared" si="41"/>
        <v>280.73199345699999</v>
      </c>
      <c r="J68" s="9">
        <f t="shared" si="42"/>
        <v>4.5636976913613105E-2</v>
      </c>
      <c r="K68" s="9">
        <f t="shared" si="43"/>
        <v>11.229833333333334</v>
      </c>
      <c r="L68" s="9">
        <f t="shared" si="44"/>
        <v>3.0320550000000002</v>
      </c>
      <c r="M68" s="1" t="s">
        <v>75</v>
      </c>
      <c r="N68" s="9">
        <f>(O67-P67)*$C$22/100</f>
        <v>10.505911845864871</v>
      </c>
      <c r="O68" s="9">
        <f t="shared" si="56"/>
        <v>3.5849977287297303</v>
      </c>
      <c r="P68" s="9">
        <f t="shared" si="45"/>
        <v>0.16360845858139411</v>
      </c>
      <c r="Q68" s="13">
        <f t="shared" si="46"/>
        <v>4.7446452988604289E-2</v>
      </c>
      <c r="R68" s="9">
        <f t="shared" si="47"/>
        <v>0.87929594999999994</v>
      </c>
      <c r="S68" s="14">
        <f t="shared" si="48"/>
        <v>5.395959459224655E-2</v>
      </c>
      <c r="T68" s="2">
        <v>0.27</v>
      </c>
      <c r="U68" s="15">
        <f t="shared" si="49"/>
        <v>1.4569090539906569E-2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0.22923077429190386</v>
      </c>
      <c r="AC68" s="9">
        <f t="shared" si="51"/>
        <v>11.229833333333334</v>
      </c>
      <c r="AD68" s="1">
        <f t="shared" si="52"/>
        <v>0.28999999999999998</v>
      </c>
      <c r="AE68" s="16">
        <f t="shared" si="53"/>
        <v>37.966990156569665</v>
      </c>
      <c r="AF68" s="1">
        <f t="shared" si="54"/>
        <v>977355.14115359029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-3.9965314358666699</v>
      </c>
      <c r="E69" s="10">
        <f t="shared" si="55"/>
        <v>7.5819934570000003</v>
      </c>
      <c r="F69" s="7" t="s">
        <v>75</v>
      </c>
      <c r="G69" s="1">
        <v>12</v>
      </c>
      <c r="H69" s="9">
        <f t="shared" si="40"/>
        <v>-3.9965314358666699</v>
      </c>
      <c r="I69" s="9">
        <f t="shared" si="41"/>
        <v>269.15346856413333</v>
      </c>
      <c r="J69" s="9">
        <f t="shared" si="42"/>
        <v>1.0264484432665116E-2</v>
      </c>
      <c r="K69" s="9">
        <f t="shared" si="43"/>
        <v>11.229833333333334</v>
      </c>
      <c r="L69" s="9">
        <f t="shared" si="44"/>
        <v>3.0320550000000002</v>
      </c>
      <c r="M69" s="1" t="s">
        <v>73</v>
      </c>
      <c r="O69" s="9">
        <f t="shared" si="56"/>
        <v>6.4534442701483359</v>
      </c>
      <c r="P69" s="9">
        <f t="shared" si="45"/>
        <v>6.6241278248009489E-2</v>
      </c>
      <c r="Q69" s="13">
        <f t="shared" si="46"/>
        <v>1.9209970691922752E-2</v>
      </c>
      <c r="R69" s="9">
        <f t="shared" si="47"/>
        <v>0.87929594999999994</v>
      </c>
      <c r="S69" s="14">
        <f t="shared" si="48"/>
        <v>2.1846990984005731E-2</v>
      </c>
      <c r="T69" s="2">
        <v>0.27</v>
      </c>
      <c r="U69" s="15">
        <f t="shared" si="49"/>
        <v>5.8986875656815482E-3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0.22754611499401195</v>
      </c>
      <c r="AC69" s="9">
        <f t="shared" si="51"/>
        <v>11.229833333333334</v>
      </c>
      <c r="AD69" s="1">
        <f t="shared" si="52"/>
        <v>0.28999999999999998</v>
      </c>
      <c r="AE69" s="16">
        <f t="shared" si="53"/>
        <v>37.966990156569665</v>
      </c>
      <c r="AF69" s="1">
        <f t="shared" si="54"/>
        <v>970172.37770931469</v>
      </c>
      <c r="AG69" s="1">
        <f>SUM(AF58:AF69)</f>
        <v>13243220.874227317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-9.8169086277096795</v>
      </c>
      <c r="E70" s="10">
        <f t="shared" si="55"/>
        <v>-3.9965314358666699</v>
      </c>
      <c r="F70" s="7" t="s">
        <v>73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-12.3143466775484</v>
      </c>
      <c r="E74" s="7"/>
      <c r="F74" s="7"/>
      <c r="G74" s="1">
        <v>1</v>
      </c>
      <c r="H74" s="9">
        <f t="shared" ref="H74:H85" si="57">E75</f>
        <v>-12.3143466775484</v>
      </c>
      <c r="I74" s="9">
        <f t="shared" ref="I74:I85" si="58">H74+273.15</f>
        <v>260.83565332245155</v>
      </c>
      <c r="J74" s="9">
        <f t="shared" ref="J74:J85" si="59">EXP(($C$16*(I74-$C$14))/($C$17*I74*$C$14))</f>
        <v>3.2384092903248061E-3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1.6879236903030955E-3</v>
      </c>
      <c r="Q74" s="13">
        <f t="shared" ref="Q74:Q85" si="63">P74*$B$76</f>
        <v>5.0637710709092859E-4</v>
      </c>
      <c r="R74" s="9">
        <f t="shared" ref="R74:R85" si="64">L74*$B$76</f>
        <v>0.156366</v>
      </c>
      <c r="S74" s="14">
        <f t="shared" ref="S74:S85" si="65">Q74/R74</f>
        <v>3.2384092903248057E-3</v>
      </c>
      <c r="T74" s="2">
        <v>0.01</v>
      </c>
      <c r="U74" s="15">
        <f t="shared" ref="U74:U85" si="66">S74*T74</f>
        <v>3.2384092903248056E-5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5.5223840929032484E-3</v>
      </c>
      <c r="AU74" s="9">
        <f t="shared" ref="AU74:AU85" si="70">$B$74/12</f>
        <v>52.122000000000007</v>
      </c>
      <c r="AV74" s="1">
        <f t="shared" ref="AV74:AV85" si="71">$B$76</f>
        <v>0.3</v>
      </c>
      <c r="AW74" s="1">
        <f>$E$8/12</f>
        <v>3.6595820976137752</v>
      </c>
      <c r="AX74" s="1">
        <f t="shared" ref="AX74:AX85" si="72">AW74*10000*AV74*0.67*AU74*AT74</f>
        <v>2117.2650719610169</v>
      </c>
    </row>
    <row r="75" spans="1:78" x14ac:dyDescent="0.15">
      <c r="A75" s="1" t="s">
        <v>74</v>
      </c>
      <c r="B75" s="1">
        <v>1</v>
      </c>
      <c r="C75" s="7">
        <v>1</v>
      </c>
      <c r="D75" s="8">
        <v>-12.437279469741901</v>
      </c>
      <c r="E75" s="10">
        <f t="shared" ref="E75:E86" si="73">D74</f>
        <v>-12.3143466775484</v>
      </c>
      <c r="F75" s="7" t="s">
        <v>73</v>
      </c>
      <c r="G75" s="1">
        <v>2</v>
      </c>
      <c r="H75" s="9">
        <f t="shared" si="57"/>
        <v>-12.437279469741901</v>
      </c>
      <c r="I75" s="9">
        <f t="shared" si="58"/>
        <v>260.71272053025808</v>
      </c>
      <c r="J75" s="9">
        <f t="shared" si="59"/>
        <v>3.1819065489017253E-3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1.0407520763096969</v>
      </c>
      <c r="P75" s="9">
        <f t="shared" si="62"/>
        <v>3.3115758473928926E-3</v>
      </c>
      <c r="Q75" s="13">
        <f t="shared" si="63"/>
        <v>9.9347275421786765E-4</v>
      </c>
      <c r="R75" s="9">
        <f t="shared" si="64"/>
        <v>0.156366</v>
      </c>
      <c r="S75" s="14">
        <f t="shared" si="65"/>
        <v>6.3535087820745404E-3</v>
      </c>
      <c r="T75" s="2">
        <v>0.01</v>
      </c>
      <c r="U75" s="15">
        <f t="shared" si="66"/>
        <v>6.3535087820745407E-5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5.5535350878207455E-3</v>
      </c>
      <c r="AU75" s="9">
        <f t="shared" si="70"/>
        <v>52.122000000000007</v>
      </c>
      <c r="AV75" s="1">
        <f t="shared" si="71"/>
        <v>0.3</v>
      </c>
      <c r="AW75" s="1">
        <f t="shared" ref="AW75:AW85" si="75">$E$8/12</f>
        <v>3.6595820976137752</v>
      </c>
      <c r="AX75" s="1">
        <f t="shared" si="72"/>
        <v>2129.2082675783608</v>
      </c>
    </row>
    <row r="76" spans="1:78" x14ac:dyDescent="0.15">
      <c r="A76" s="1" t="s">
        <v>37</v>
      </c>
      <c r="B76" s="1">
        <f>H8</f>
        <v>0.3</v>
      </c>
      <c r="C76" s="7">
        <v>2</v>
      </c>
      <c r="D76" s="8">
        <v>-7.9349254702499996</v>
      </c>
      <c r="E76" s="10">
        <f t="shared" si="73"/>
        <v>-12.437279469741901</v>
      </c>
      <c r="F76" s="7" t="s">
        <v>73</v>
      </c>
      <c r="G76" s="1">
        <v>3</v>
      </c>
      <c r="H76" s="9">
        <f t="shared" si="57"/>
        <v>-7.9349254702499996</v>
      </c>
      <c r="I76" s="9">
        <f t="shared" si="58"/>
        <v>265.21507452974998</v>
      </c>
      <c r="J76" s="9">
        <f t="shared" si="59"/>
        <v>5.9983768580202769E-3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1.558660500462304</v>
      </c>
      <c r="P76" s="9">
        <f t="shared" si="62"/>
        <v>9.3494330754833876E-3</v>
      </c>
      <c r="Q76" s="13">
        <f t="shared" si="63"/>
        <v>2.8048299226450164E-3</v>
      </c>
      <c r="R76" s="9">
        <f t="shared" si="64"/>
        <v>0.156366</v>
      </c>
      <c r="S76" s="14">
        <f t="shared" si="65"/>
        <v>1.7937594634671324E-2</v>
      </c>
      <c r="T76" s="2">
        <v>0.01</v>
      </c>
      <c r="U76" s="15">
        <f t="shared" si="66"/>
        <v>1.7937594634671324E-4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5.6693759463467136E-3</v>
      </c>
      <c r="AU76" s="9">
        <f t="shared" si="70"/>
        <v>52.122000000000007</v>
      </c>
      <c r="AV76" s="1">
        <f t="shared" si="71"/>
        <v>0.3</v>
      </c>
      <c r="AW76" s="1">
        <f t="shared" si="75"/>
        <v>3.6595820976137752</v>
      </c>
      <c r="AX76" s="1">
        <f t="shared" si="72"/>
        <v>2173.6212963602952</v>
      </c>
    </row>
    <row r="77" spans="1:78" x14ac:dyDescent="0.15">
      <c r="C77" s="7">
        <v>3</v>
      </c>
      <c r="D77" s="8">
        <v>4.340534291</v>
      </c>
      <c r="E77" s="10">
        <f t="shared" si="73"/>
        <v>-7.9349254702499996</v>
      </c>
      <c r="F77" s="7" t="s">
        <v>73</v>
      </c>
      <c r="G77" s="1">
        <v>4</v>
      </c>
      <c r="H77" s="9">
        <f t="shared" si="57"/>
        <v>4.340534291</v>
      </c>
      <c r="I77" s="9">
        <f t="shared" si="58"/>
        <v>277.49053429099996</v>
      </c>
      <c r="J77" s="9">
        <f t="shared" si="59"/>
        <v>3.043422866603103E-2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2.0705310673868205</v>
      </c>
      <c r="P77" s="9">
        <f t="shared" si="62"/>
        <v>6.3015015964971791E-2</v>
      </c>
      <c r="Q77" s="13">
        <f t="shared" si="63"/>
        <v>1.8904504789491537E-2</v>
      </c>
      <c r="R77" s="9">
        <f t="shared" si="64"/>
        <v>0.156366</v>
      </c>
      <c r="S77" s="14">
        <f t="shared" si="65"/>
        <v>0.1208990751793327</v>
      </c>
      <c r="T77" s="2">
        <v>0.01</v>
      </c>
      <c r="U77" s="15">
        <f t="shared" si="66"/>
        <v>1.2089907517933271E-3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6.6989907517933274E-3</v>
      </c>
      <c r="AU77" s="9">
        <f t="shared" si="70"/>
        <v>52.122000000000007</v>
      </c>
      <c r="AV77" s="1">
        <f t="shared" si="71"/>
        <v>0.3</v>
      </c>
      <c r="AW77" s="1">
        <f t="shared" si="75"/>
        <v>3.6595820976137752</v>
      </c>
      <c r="AX77" s="1">
        <f t="shared" si="72"/>
        <v>2568.372445225059</v>
      </c>
    </row>
    <row r="78" spans="1:78" x14ac:dyDescent="0.15">
      <c r="C78" s="7">
        <v>4</v>
      </c>
      <c r="D78" s="8">
        <v>9.5804266289999997</v>
      </c>
      <c r="E78" s="10">
        <f t="shared" si="73"/>
        <v>4.340534291</v>
      </c>
      <c r="F78" s="7" t="s">
        <v>73</v>
      </c>
      <c r="G78" s="1">
        <v>5</v>
      </c>
      <c r="H78" s="9">
        <f t="shared" si="57"/>
        <v>9.5804266289999997</v>
      </c>
      <c r="I78" s="9">
        <f t="shared" si="58"/>
        <v>282.73042662899996</v>
      </c>
      <c r="J78" s="9">
        <f t="shared" si="59"/>
        <v>5.8315818589845921E-2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1.9071402488507565</v>
      </c>
      <c r="O78" s="9">
        <f t="shared" si="74"/>
        <v>0.62159580257109237</v>
      </c>
      <c r="P78" s="9">
        <f t="shared" si="62"/>
        <v>3.6248868058945505E-2</v>
      </c>
      <c r="Q78" s="13">
        <f t="shared" si="63"/>
        <v>1.0874660417683651E-2</v>
      </c>
      <c r="R78" s="9">
        <f t="shared" si="64"/>
        <v>0.156366</v>
      </c>
      <c r="S78" s="14">
        <f t="shared" si="65"/>
        <v>6.9546195577578573E-2</v>
      </c>
      <c r="T78" s="2">
        <v>0.01</v>
      </c>
      <c r="U78" s="15">
        <f t="shared" si="66"/>
        <v>6.9546195577578575E-4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1.0645461955775787E-2</v>
      </c>
      <c r="AU78" s="9">
        <f t="shared" si="70"/>
        <v>52.122000000000007</v>
      </c>
      <c r="AV78" s="1">
        <f t="shared" si="71"/>
        <v>0.3</v>
      </c>
      <c r="AW78" s="1">
        <f t="shared" si="75"/>
        <v>3.6595820976137752</v>
      </c>
      <c r="AX78" s="1">
        <f t="shared" si="72"/>
        <v>4081.4373637680933</v>
      </c>
    </row>
    <row r="79" spans="1:78" x14ac:dyDescent="0.15">
      <c r="C79" s="7">
        <v>5</v>
      </c>
      <c r="D79" s="8">
        <v>13.3660255986129</v>
      </c>
      <c r="E79" s="10">
        <f t="shared" si="73"/>
        <v>9.5804266289999997</v>
      </c>
      <c r="F79" s="7" t="s">
        <v>75</v>
      </c>
      <c r="G79" s="1">
        <v>6</v>
      </c>
      <c r="H79" s="9">
        <f t="shared" si="57"/>
        <v>13.3660255986129</v>
      </c>
      <c r="I79" s="9">
        <f t="shared" si="58"/>
        <v>286.51602559861288</v>
      </c>
      <c r="J79" s="9">
        <f t="shared" si="59"/>
        <v>9.1917526903508767E-2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1.1065669345121469</v>
      </c>
      <c r="P79" s="9">
        <f t="shared" si="62"/>
        <v>0.10171289597355349</v>
      </c>
      <c r="Q79" s="13">
        <f t="shared" si="63"/>
        <v>3.0513868792066044E-2</v>
      </c>
      <c r="R79" s="9">
        <f t="shared" si="64"/>
        <v>0.156366</v>
      </c>
      <c r="S79" s="14">
        <f t="shared" si="65"/>
        <v>0.19514388544866559</v>
      </c>
      <c r="T79" s="2">
        <v>0.01</v>
      </c>
      <c r="U79" s="15">
        <f t="shared" si="66"/>
        <v>1.9514388544866559E-3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1.1901438854486655E-2</v>
      </c>
      <c r="AU79" s="9">
        <f t="shared" si="70"/>
        <v>52.122000000000007</v>
      </c>
      <c r="AV79" s="1">
        <f t="shared" si="71"/>
        <v>0.3</v>
      </c>
      <c r="AW79" s="1">
        <f t="shared" si="75"/>
        <v>3.6595820976137752</v>
      </c>
      <c r="AX79" s="1">
        <f t="shared" si="72"/>
        <v>4562.9750428020079</v>
      </c>
    </row>
    <row r="80" spans="1:78" x14ac:dyDescent="0.15">
      <c r="C80" s="7">
        <v>6</v>
      </c>
      <c r="D80" s="8">
        <v>17.896379493333299</v>
      </c>
      <c r="E80" s="10">
        <f t="shared" si="73"/>
        <v>13.3660255986129</v>
      </c>
      <c r="F80" s="7" t="s">
        <v>73</v>
      </c>
      <c r="G80" s="1">
        <v>7</v>
      </c>
      <c r="H80" s="9">
        <f t="shared" si="57"/>
        <v>17.896379493333299</v>
      </c>
      <c r="I80" s="9">
        <f t="shared" si="58"/>
        <v>291.04637949333329</v>
      </c>
      <c r="J80" s="9">
        <f t="shared" si="59"/>
        <v>0.15600198159171383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1.5260740385385936</v>
      </c>
      <c r="P80" s="9">
        <f t="shared" si="62"/>
        <v>0.23807057406769006</v>
      </c>
      <c r="Q80" s="13">
        <f t="shared" si="63"/>
        <v>7.1421172220307014E-2</v>
      </c>
      <c r="R80" s="9">
        <f t="shared" si="64"/>
        <v>0.156366</v>
      </c>
      <c r="S80" s="14">
        <f t="shared" si="65"/>
        <v>0.45675640625396191</v>
      </c>
      <c r="T80" s="2">
        <v>0.01</v>
      </c>
      <c r="U80" s="15">
        <f t="shared" si="66"/>
        <v>4.567564062539619E-3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1.4517564062539619E-2</v>
      </c>
      <c r="AU80" s="9">
        <f t="shared" si="70"/>
        <v>52.122000000000007</v>
      </c>
      <c r="AV80" s="1">
        <f t="shared" si="71"/>
        <v>0.3</v>
      </c>
      <c r="AW80" s="1">
        <f t="shared" si="75"/>
        <v>3.6595820976137752</v>
      </c>
      <c r="AX80" s="1">
        <f t="shared" si="72"/>
        <v>5565.9893992292318</v>
      </c>
    </row>
    <row r="81" spans="1:53" x14ac:dyDescent="0.15">
      <c r="C81" s="7">
        <v>7</v>
      </c>
      <c r="D81" s="8">
        <v>19.989889963225799</v>
      </c>
      <c r="E81" s="10">
        <f t="shared" si="73"/>
        <v>17.896379493333299</v>
      </c>
      <c r="F81" s="7" t="s">
        <v>73</v>
      </c>
      <c r="G81" s="1">
        <v>8</v>
      </c>
      <c r="H81" s="9">
        <f t="shared" si="57"/>
        <v>19.989889963225799</v>
      </c>
      <c r="I81" s="9">
        <f t="shared" si="58"/>
        <v>293.13988996322576</v>
      </c>
      <c r="J81" s="9">
        <f t="shared" si="59"/>
        <v>0.19810345822867853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1.8092234644709035</v>
      </c>
      <c r="P81" s="9">
        <f t="shared" si="62"/>
        <v>0.35841342502015672</v>
      </c>
      <c r="Q81" s="13">
        <f t="shared" si="63"/>
        <v>0.10752402750604702</v>
      </c>
      <c r="R81" s="9">
        <f t="shared" si="64"/>
        <v>0.156366</v>
      </c>
      <c r="S81" s="14">
        <f t="shared" si="65"/>
        <v>0.68764326967529399</v>
      </c>
      <c r="T81" s="2">
        <v>0.01</v>
      </c>
      <c r="U81" s="15">
        <f t="shared" si="66"/>
        <v>6.8764326967529401E-3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1.6826432696752939E-2</v>
      </c>
      <c r="AU81" s="9">
        <f t="shared" si="70"/>
        <v>52.122000000000007</v>
      </c>
      <c r="AV81" s="1">
        <f t="shared" si="71"/>
        <v>0.3</v>
      </c>
      <c r="AW81" s="1">
        <f t="shared" si="75"/>
        <v>3.6595820976137752</v>
      </c>
      <c r="AX81" s="1">
        <f t="shared" si="72"/>
        <v>6451.2025305013458</v>
      </c>
    </row>
    <row r="82" spans="1:53" x14ac:dyDescent="0.15">
      <c r="C82" s="7">
        <v>8</v>
      </c>
      <c r="D82" s="8">
        <v>19.840905596774199</v>
      </c>
      <c r="E82" s="10">
        <f t="shared" si="73"/>
        <v>19.989889963225799</v>
      </c>
      <c r="F82" s="7" t="s">
        <v>73</v>
      </c>
      <c r="G82" s="1">
        <v>9</v>
      </c>
      <c r="H82" s="9">
        <f t="shared" si="57"/>
        <v>19.840905596774199</v>
      </c>
      <c r="I82" s="9">
        <f t="shared" si="58"/>
        <v>292.99090559677416</v>
      </c>
      <c r="J82" s="9">
        <f t="shared" si="59"/>
        <v>0.1947856061211439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1.9720300394507466</v>
      </c>
      <c r="P82" s="9">
        <f t="shared" si="62"/>
        <v>0.38412306652351702</v>
      </c>
      <c r="Q82" s="13">
        <f t="shared" si="63"/>
        <v>0.1152369199570551</v>
      </c>
      <c r="R82" s="9">
        <f t="shared" si="64"/>
        <v>0.156366</v>
      </c>
      <c r="S82" s="14">
        <f t="shared" si="65"/>
        <v>0.73696916181941785</v>
      </c>
      <c r="T82" s="2">
        <v>0.01</v>
      </c>
      <c r="U82" s="15">
        <f t="shared" si="66"/>
        <v>7.3696916181941784E-3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1.7319691618194178E-2</v>
      </c>
      <c r="AU82" s="9">
        <f t="shared" si="70"/>
        <v>52.122000000000007</v>
      </c>
      <c r="AV82" s="1">
        <f t="shared" si="71"/>
        <v>0.3</v>
      </c>
      <c r="AW82" s="1">
        <f t="shared" si="75"/>
        <v>3.6595820976137752</v>
      </c>
      <c r="AX82" s="1">
        <f t="shared" si="72"/>
        <v>6640.3164835026946</v>
      </c>
    </row>
    <row r="83" spans="1:53" x14ac:dyDescent="0.15">
      <c r="C83" s="7">
        <v>9</v>
      </c>
      <c r="D83" s="8">
        <v>13.9635940136</v>
      </c>
      <c r="E83" s="10">
        <f t="shared" si="73"/>
        <v>19.840905596774199</v>
      </c>
      <c r="F83" s="7" t="s">
        <v>73</v>
      </c>
      <c r="G83" s="1">
        <v>10</v>
      </c>
      <c r="H83" s="9">
        <f t="shared" si="57"/>
        <v>13.9635940136</v>
      </c>
      <c r="I83" s="9">
        <f t="shared" si="58"/>
        <v>287.11359401359999</v>
      </c>
      <c r="J83" s="9">
        <f t="shared" si="59"/>
        <v>9.8654243833276034E-2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2.1091269729272293</v>
      </c>
      <c r="P83" s="9">
        <f t="shared" si="62"/>
        <v>0.20807432666250225</v>
      </c>
      <c r="Q83" s="13">
        <f t="shared" si="63"/>
        <v>6.2422297998750674E-2</v>
      </c>
      <c r="R83" s="9">
        <f t="shared" si="64"/>
        <v>0.156366</v>
      </c>
      <c r="S83" s="14">
        <f t="shared" si="65"/>
        <v>0.39920633640785513</v>
      </c>
      <c r="T83" s="2">
        <v>0.01</v>
      </c>
      <c r="U83" s="15">
        <f t="shared" si="66"/>
        <v>3.9920633640785517E-3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9.4820633640785509E-3</v>
      </c>
      <c r="AU83" s="9">
        <f t="shared" si="70"/>
        <v>52.122000000000007</v>
      </c>
      <c r="AV83" s="1">
        <f t="shared" si="71"/>
        <v>0.3</v>
      </c>
      <c r="AW83" s="1">
        <f t="shared" si="75"/>
        <v>3.6595820976137752</v>
      </c>
      <c r="AX83" s="1">
        <f t="shared" si="72"/>
        <v>3635.3939228320214</v>
      </c>
    </row>
    <row r="84" spans="1:53" x14ac:dyDescent="0.15">
      <c r="C84" s="7">
        <v>10</v>
      </c>
      <c r="D84" s="8">
        <v>7.5819934570000003</v>
      </c>
      <c r="E84" s="10">
        <f t="shared" si="73"/>
        <v>13.9635940136</v>
      </c>
      <c r="F84" s="7" t="s">
        <v>73</v>
      </c>
      <c r="G84" s="1">
        <v>11</v>
      </c>
      <c r="H84" s="9">
        <f t="shared" si="57"/>
        <v>7.5819934570000003</v>
      </c>
      <c r="I84" s="9">
        <f t="shared" si="58"/>
        <v>280.73199345699999</v>
      </c>
      <c r="J84" s="9">
        <f t="shared" si="59"/>
        <v>4.5636976913613105E-2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1.8060000139514907</v>
      </c>
      <c r="O84" s="9">
        <f t="shared" si="74"/>
        <v>0.61627263231323637</v>
      </c>
      <c r="P84" s="9">
        <f t="shared" si="62"/>
        <v>2.8124819893370744E-2</v>
      </c>
      <c r="Q84" s="13">
        <f t="shared" si="63"/>
        <v>8.4374459680112233E-3</v>
      </c>
      <c r="R84" s="9">
        <f t="shared" si="64"/>
        <v>0.156366</v>
      </c>
      <c r="S84" s="14">
        <f t="shared" si="65"/>
        <v>5.3959594592246543E-2</v>
      </c>
      <c r="T84" s="2">
        <v>0.01</v>
      </c>
      <c r="U84" s="15">
        <f t="shared" si="66"/>
        <v>5.3959594592246549E-4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6.0295959459224658E-3</v>
      </c>
      <c r="AU84" s="9">
        <f t="shared" si="70"/>
        <v>52.122000000000007</v>
      </c>
      <c r="AV84" s="1">
        <f t="shared" si="71"/>
        <v>0.3</v>
      </c>
      <c r="AW84" s="1">
        <f t="shared" si="75"/>
        <v>3.6595820976137752</v>
      </c>
      <c r="AX84" s="1">
        <f t="shared" si="72"/>
        <v>2311.7285360040687</v>
      </c>
    </row>
    <row r="85" spans="1:53" x14ac:dyDescent="0.15">
      <c r="C85" s="7">
        <v>11</v>
      </c>
      <c r="D85" s="8">
        <v>-3.9965314358666699</v>
      </c>
      <c r="E85" s="10">
        <f t="shared" si="73"/>
        <v>7.5819934570000003</v>
      </c>
      <c r="F85" s="7" t="s">
        <v>75</v>
      </c>
      <c r="G85" s="1">
        <v>12</v>
      </c>
      <c r="H85" s="9">
        <f t="shared" si="57"/>
        <v>-3.9965314358666699</v>
      </c>
      <c r="I85" s="9">
        <f t="shared" si="58"/>
        <v>269.15346856413333</v>
      </c>
      <c r="J85" s="9">
        <f t="shared" si="59"/>
        <v>1.0264484432665116E-2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1.1093678124198656</v>
      </c>
      <c r="P85" s="9">
        <f t="shared" si="62"/>
        <v>1.1387088640683465E-2</v>
      </c>
      <c r="Q85" s="13">
        <f t="shared" si="63"/>
        <v>3.4161265922050391E-3</v>
      </c>
      <c r="R85" s="9">
        <f t="shared" si="64"/>
        <v>0.156366</v>
      </c>
      <c r="S85" s="14">
        <f t="shared" si="65"/>
        <v>2.1846990984005724E-2</v>
      </c>
      <c r="T85" s="2">
        <v>0.01</v>
      </c>
      <c r="U85" s="15">
        <f t="shared" si="66"/>
        <v>2.1846990984005724E-4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5.7084699098400573E-3</v>
      </c>
      <c r="AU85" s="9">
        <f t="shared" si="70"/>
        <v>52.122000000000007</v>
      </c>
      <c r="AV85" s="1">
        <f t="shared" si="71"/>
        <v>0.3</v>
      </c>
      <c r="AW85" s="1">
        <f t="shared" si="75"/>
        <v>3.6595820976137752</v>
      </c>
      <c r="AX85" s="1">
        <f t="shared" si="72"/>
        <v>2188.6098016935889</v>
      </c>
      <c r="AY85" s="1">
        <f>SUM(AX74:AX85)</f>
        <v>44426.120161457788</v>
      </c>
    </row>
    <row r="86" spans="1:53" x14ac:dyDescent="0.15">
      <c r="C86" s="7">
        <v>12</v>
      </c>
      <c r="D86" s="8">
        <v>-9.8169086277096795</v>
      </c>
      <c r="E86" s="10">
        <f t="shared" si="73"/>
        <v>-3.9965314358666699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-12.3143466775484</v>
      </c>
      <c r="E90" s="7"/>
      <c r="F90" s="7"/>
      <c r="G90" s="1">
        <v>1</v>
      </c>
      <c r="H90" s="9">
        <f t="shared" ref="H90:H101" si="76">E91</f>
        <v>-12.3143466775484</v>
      </c>
      <c r="I90" s="9">
        <f t="shared" ref="I90:I101" si="77">H90+273.15</f>
        <v>260.83565332245155</v>
      </c>
      <c r="J90" s="9">
        <f t="shared" ref="J90:J101" si="78">EXP(($C$16*(I90-$C$14))/($C$17*I90*$C$14))</f>
        <v>3.2384092903248061E-3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9.219751249554723E-4</v>
      </c>
      <c r="Q90" s="13">
        <f t="shared" ref="Q90:Q101" si="82">P90*$B$76</f>
        <v>2.7659253748664166E-4</v>
      </c>
      <c r="R90" s="9">
        <f t="shared" ref="R90:R101" si="83">L90*$B$76</f>
        <v>8.541E-2</v>
      </c>
      <c r="S90" s="14">
        <f t="shared" ref="S90:S101" si="84">Q90/R90</f>
        <v>3.2384092903248057E-3</v>
      </c>
      <c r="T90" s="2">
        <v>0.01</v>
      </c>
      <c r="U90" s="15">
        <f t="shared" ref="U90:U101" si="85">S90*T90</f>
        <v>3.2384092903248056E-5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5.5223840929032484E-3</v>
      </c>
      <c r="AU90" s="9">
        <f t="shared" ref="AU90:AU101" si="89">$B$90/12</f>
        <v>28.47</v>
      </c>
      <c r="AV90" s="1">
        <f t="shared" ref="AV90:AV101" si="90">$B$76</f>
        <v>0.3</v>
      </c>
      <c r="AW90" s="1">
        <f>$E$9/12</f>
        <v>0.99269432071443331</v>
      </c>
      <c r="AX90" s="1">
        <f t="shared" ref="AX90:AX101" si="91">AW90*10000*AV90*0.67*AU90*AT90</f>
        <v>313.70805580875435</v>
      </c>
      <c r="AZ90" s="1">
        <f>$E$10/12</f>
        <v>7.8409188589943588E-3</v>
      </c>
      <c r="BA90" s="1">
        <f t="shared" ref="BA90:BA101" si="92">AZ90*10000*AV90*0.67*AU90*AT90</f>
        <v>2.4778618751833386</v>
      </c>
    </row>
    <row r="91" spans="1:53" x14ac:dyDescent="0.15">
      <c r="A91" s="1" t="s">
        <v>74</v>
      </c>
      <c r="B91" s="1">
        <v>1</v>
      </c>
      <c r="C91" s="7">
        <v>1</v>
      </c>
      <c r="D91" s="8">
        <v>-12.437279469741901</v>
      </c>
      <c r="E91" s="10">
        <f t="shared" ref="E91:E102" si="93">D90</f>
        <v>-12.3143466775484</v>
      </c>
      <c r="F91" s="7" t="s">
        <v>73</v>
      </c>
      <c r="G91" s="1">
        <v>2</v>
      </c>
      <c r="H91" s="9">
        <f t="shared" si="76"/>
        <v>-12.437279469741901</v>
      </c>
      <c r="I91" s="9">
        <f t="shared" si="77"/>
        <v>260.71272053025808</v>
      </c>
      <c r="J91" s="9">
        <f t="shared" si="78"/>
        <v>3.1819065489017253E-3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0.56847802487504451</v>
      </c>
      <c r="P91" s="9">
        <f t="shared" si="81"/>
        <v>1.808843950256622E-3</v>
      </c>
      <c r="Q91" s="13">
        <f t="shared" si="82"/>
        <v>5.4265318507698654E-4</v>
      </c>
      <c r="R91" s="9">
        <f t="shared" si="83"/>
        <v>8.541E-2</v>
      </c>
      <c r="S91" s="14">
        <f t="shared" si="84"/>
        <v>6.3535087820745413E-3</v>
      </c>
      <c r="T91" s="2">
        <v>0.01</v>
      </c>
      <c r="U91" s="15">
        <f t="shared" si="85"/>
        <v>6.3535087820745421E-5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5.5535350878207455E-3</v>
      </c>
      <c r="AU91" s="9">
        <f t="shared" si="89"/>
        <v>28.47</v>
      </c>
      <c r="AV91" s="1">
        <f t="shared" si="90"/>
        <v>0.3</v>
      </c>
      <c r="AW91" s="1">
        <f t="shared" ref="AW91:AW101" si="95">$E$9/12</f>
        <v>0.99269432071443331</v>
      </c>
      <c r="AX91" s="1">
        <f t="shared" si="91"/>
        <v>315.47763899740551</v>
      </c>
      <c r="AZ91" s="1">
        <f t="shared" ref="AZ91:AZ101" si="96">$E$10/12</f>
        <v>7.8409188589943588E-3</v>
      </c>
      <c r="BA91" s="1">
        <f t="shared" si="92"/>
        <v>2.4918391468438319</v>
      </c>
    </row>
    <row r="92" spans="1:53" x14ac:dyDescent="0.15">
      <c r="A92" s="1" t="s">
        <v>37</v>
      </c>
      <c r="B92" s="1">
        <f>H9</f>
        <v>0.33</v>
      </c>
      <c r="C92" s="7">
        <v>2</v>
      </c>
      <c r="D92" s="8">
        <v>-7.9349254702499996</v>
      </c>
      <c r="E92" s="10">
        <f t="shared" si="93"/>
        <v>-12.437279469741901</v>
      </c>
      <c r="F92" s="7" t="s">
        <v>73</v>
      </c>
      <c r="G92" s="1">
        <v>3</v>
      </c>
      <c r="H92" s="9">
        <f t="shared" si="76"/>
        <v>-7.9349254702499996</v>
      </c>
      <c r="I92" s="9">
        <f t="shared" si="77"/>
        <v>265.21507452974998</v>
      </c>
      <c r="J92" s="9">
        <f t="shared" si="78"/>
        <v>5.9983768580202769E-3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0.85136918092478786</v>
      </c>
      <c r="P92" s="9">
        <f t="shared" si="81"/>
        <v>5.1068331924909258E-3</v>
      </c>
      <c r="Q92" s="13">
        <f t="shared" si="82"/>
        <v>1.5320499577472777E-3</v>
      </c>
      <c r="R92" s="9">
        <f t="shared" si="83"/>
        <v>8.541E-2</v>
      </c>
      <c r="S92" s="14">
        <f t="shared" si="84"/>
        <v>1.7937594634671324E-2</v>
      </c>
      <c r="T92" s="2">
        <v>0.01</v>
      </c>
      <c r="U92" s="15">
        <f t="shared" si="85"/>
        <v>1.7937594634671324E-4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5.6693759463467136E-3</v>
      </c>
      <c r="AU92" s="9">
        <f t="shared" si="89"/>
        <v>28.47</v>
      </c>
      <c r="AV92" s="1">
        <f t="shared" si="90"/>
        <v>0.3</v>
      </c>
      <c r="AW92" s="1">
        <f t="shared" si="95"/>
        <v>0.99269432071443331</v>
      </c>
      <c r="AX92" s="1">
        <f t="shared" si="91"/>
        <v>322.05816833039756</v>
      </c>
      <c r="AZ92" s="1">
        <f t="shared" si="96"/>
        <v>7.8409188589943588E-3</v>
      </c>
      <c r="BA92" s="1">
        <f t="shared" si="92"/>
        <v>2.5438162715966848</v>
      </c>
    </row>
    <row r="93" spans="1:53" x14ac:dyDescent="0.15">
      <c r="C93" s="7">
        <v>3</v>
      </c>
      <c r="D93" s="8">
        <v>4.340534291</v>
      </c>
      <c r="E93" s="10">
        <f t="shared" si="93"/>
        <v>-7.9349254702499996</v>
      </c>
      <c r="F93" s="7" t="s">
        <v>73</v>
      </c>
      <c r="G93" s="1">
        <v>4</v>
      </c>
      <c r="H93" s="9">
        <f t="shared" si="76"/>
        <v>4.340534291</v>
      </c>
      <c r="I93" s="9">
        <f t="shared" si="77"/>
        <v>277.49053429099996</v>
      </c>
      <c r="J93" s="9">
        <f t="shared" si="78"/>
        <v>3.043422866603103E-2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1.130962347732297</v>
      </c>
      <c r="P93" s="9">
        <f t="shared" si="81"/>
        <v>3.4419966703556029E-2</v>
      </c>
      <c r="Q93" s="13">
        <f t="shared" si="82"/>
        <v>1.0325990011066809E-2</v>
      </c>
      <c r="R93" s="9">
        <f t="shared" si="83"/>
        <v>8.541E-2</v>
      </c>
      <c r="S93" s="14">
        <f t="shared" si="84"/>
        <v>0.12089907517933274</v>
      </c>
      <c r="T93" s="2">
        <v>0.01</v>
      </c>
      <c r="U93" s="15">
        <f t="shared" si="85"/>
        <v>1.2089907517933273E-3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6.6989907517933274E-3</v>
      </c>
      <c r="AU93" s="9">
        <f t="shared" si="89"/>
        <v>28.47</v>
      </c>
      <c r="AV93" s="1">
        <f t="shared" si="90"/>
        <v>0.3</v>
      </c>
      <c r="AW93" s="1">
        <f t="shared" si="95"/>
        <v>0.99269432071443331</v>
      </c>
      <c r="AX93" s="1">
        <f t="shared" si="91"/>
        <v>380.54712045954187</v>
      </c>
      <c r="AZ93" s="1">
        <f t="shared" si="96"/>
        <v>7.8409188589943588E-3</v>
      </c>
      <c r="BA93" s="1">
        <f t="shared" si="92"/>
        <v>3.0057984933365756</v>
      </c>
    </row>
    <row r="94" spans="1:53" x14ac:dyDescent="0.15">
      <c r="C94" s="7">
        <v>4</v>
      </c>
      <c r="D94" s="8">
        <v>9.5804266289999997</v>
      </c>
      <c r="E94" s="10">
        <f t="shared" si="93"/>
        <v>4.340534291</v>
      </c>
      <c r="F94" s="7" t="s">
        <v>73</v>
      </c>
      <c r="G94" s="1">
        <v>5</v>
      </c>
      <c r="H94" s="9">
        <f t="shared" si="76"/>
        <v>9.5804266289999997</v>
      </c>
      <c r="I94" s="9">
        <f t="shared" si="77"/>
        <v>282.73042662899996</v>
      </c>
      <c r="J94" s="9">
        <f t="shared" si="78"/>
        <v>5.8315818589845921E-2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1.0417152619773038</v>
      </c>
      <c r="O94" s="9">
        <f t="shared" si="94"/>
        <v>0.33952711905143707</v>
      </c>
      <c r="P94" s="9">
        <f t="shared" si="81"/>
        <v>1.9799801880936621E-2</v>
      </c>
      <c r="Q94" s="13">
        <f t="shared" si="82"/>
        <v>5.939940564280986E-3</v>
      </c>
      <c r="R94" s="9">
        <f t="shared" si="83"/>
        <v>8.541E-2</v>
      </c>
      <c r="S94" s="14">
        <f t="shared" si="84"/>
        <v>6.9546195577578573E-2</v>
      </c>
      <c r="T94" s="2">
        <v>0.01</v>
      </c>
      <c r="U94" s="15">
        <f t="shared" si="85"/>
        <v>6.9546195577578575E-4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1.0645461955775787E-2</v>
      </c>
      <c r="AU94" s="9">
        <f t="shared" si="89"/>
        <v>28.47</v>
      </c>
      <c r="AV94" s="1">
        <f t="shared" si="90"/>
        <v>0.3</v>
      </c>
      <c r="AW94" s="1">
        <f t="shared" si="95"/>
        <v>0.99269432071443331</v>
      </c>
      <c r="AX94" s="1">
        <f t="shared" si="91"/>
        <v>604.73286847688132</v>
      </c>
      <c r="AZ94" s="1">
        <f t="shared" si="96"/>
        <v>7.8409188589943588E-3</v>
      </c>
      <c r="BA94" s="1">
        <f t="shared" si="92"/>
        <v>4.7765573491763318</v>
      </c>
    </row>
    <row r="95" spans="1:53" x14ac:dyDescent="0.15">
      <c r="C95" s="7">
        <v>5</v>
      </c>
      <c r="D95" s="8">
        <v>13.3660255986129</v>
      </c>
      <c r="E95" s="10">
        <f t="shared" si="93"/>
        <v>9.5804266289999997</v>
      </c>
      <c r="F95" s="7" t="s">
        <v>75</v>
      </c>
      <c r="G95" s="1">
        <v>6</v>
      </c>
      <c r="H95" s="9">
        <f t="shared" si="76"/>
        <v>13.3660255986129</v>
      </c>
      <c r="I95" s="9">
        <f t="shared" si="77"/>
        <v>286.51602559861288</v>
      </c>
      <c r="J95" s="9">
        <f t="shared" si="78"/>
        <v>9.1917526903508767E-2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0.60442731717050036</v>
      </c>
      <c r="P95" s="9">
        <f t="shared" si="81"/>
        <v>5.5557464187235096E-2</v>
      </c>
      <c r="Q95" s="13">
        <f t="shared" si="82"/>
        <v>1.666723925617053E-2</v>
      </c>
      <c r="R95" s="9">
        <f t="shared" si="83"/>
        <v>8.541E-2</v>
      </c>
      <c r="S95" s="14">
        <f t="shared" si="84"/>
        <v>0.19514388544866562</v>
      </c>
      <c r="T95" s="2">
        <v>0.01</v>
      </c>
      <c r="U95" s="15">
        <f t="shared" si="85"/>
        <v>1.9514388544866563E-3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1.1901438854486655E-2</v>
      </c>
      <c r="AU95" s="9">
        <f t="shared" si="89"/>
        <v>28.47</v>
      </c>
      <c r="AV95" s="1">
        <f t="shared" si="90"/>
        <v>0.3</v>
      </c>
      <c r="AW95" s="1">
        <f t="shared" si="95"/>
        <v>0.99269432071443331</v>
      </c>
      <c r="AX95" s="1">
        <f t="shared" si="91"/>
        <v>676.08068934679022</v>
      </c>
      <c r="AZ95" s="1">
        <f t="shared" si="96"/>
        <v>7.8409188589943588E-3</v>
      </c>
      <c r="BA95" s="1">
        <f t="shared" si="92"/>
        <v>5.3401069359256557</v>
      </c>
    </row>
    <row r="96" spans="1:53" x14ac:dyDescent="0.15">
      <c r="C96" s="7">
        <v>6</v>
      </c>
      <c r="D96" s="8">
        <v>17.896379493333299</v>
      </c>
      <c r="E96" s="10">
        <f t="shared" si="93"/>
        <v>13.3660255986129</v>
      </c>
      <c r="F96" s="7" t="s">
        <v>73</v>
      </c>
      <c r="G96" s="1">
        <v>7</v>
      </c>
      <c r="H96" s="9">
        <f t="shared" si="76"/>
        <v>17.896379493333299</v>
      </c>
      <c r="I96" s="9">
        <f t="shared" si="77"/>
        <v>291.04637949333329</v>
      </c>
      <c r="J96" s="9">
        <f t="shared" si="78"/>
        <v>0.15600198159171383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0.83356985298326525</v>
      </c>
      <c r="P96" s="9">
        <f t="shared" si="81"/>
        <v>0.13003854886050295</v>
      </c>
      <c r="Q96" s="13">
        <f t="shared" si="82"/>
        <v>3.9011564658150887E-2</v>
      </c>
      <c r="R96" s="9">
        <f t="shared" si="83"/>
        <v>8.541E-2</v>
      </c>
      <c r="S96" s="14">
        <f t="shared" si="84"/>
        <v>0.45675640625396191</v>
      </c>
      <c r="T96" s="2">
        <v>0.01</v>
      </c>
      <c r="U96" s="15">
        <f t="shared" si="85"/>
        <v>4.567564062539619E-3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1.4517564062539619E-2</v>
      </c>
      <c r="AU96" s="9">
        <f t="shared" si="89"/>
        <v>28.47</v>
      </c>
      <c r="AV96" s="1">
        <f t="shared" si="90"/>
        <v>0.3</v>
      </c>
      <c r="AW96" s="1">
        <f t="shared" si="95"/>
        <v>0.99269432071443331</v>
      </c>
      <c r="AX96" s="1">
        <f t="shared" si="91"/>
        <v>824.69395835595594</v>
      </c>
      <c r="AZ96" s="1">
        <f t="shared" si="96"/>
        <v>7.8409188589943588E-3</v>
      </c>
      <c r="BA96" s="1">
        <f t="shared" si="92"/>
        <v>6.5139472202461493</v>
      </c>
    </row>
    <row r="97" spans="1:54" x14ac:dyDescent="0.15">
      <c r="C97" s="7">
        <v>7</v>
      </c>
      <c r="D97" s="8">
        <v>19.989889963225799</v>
      </c>
      <c r="E97" s="10">
        <f t="shared" si="93"/>
        <v>17.896379493333299</v>
      </c>
      <c r="F97" s="7" t="s">
        <v>73</v>
      </c>
      <c r="G97" s="1">
        <v>8</v>
      </c>
      <c r="H97" s="9">
        <f t="shared" si="76"/>
        <v>19.989889963225799</v>
      </c>
      <c r="I97" s="9">
        <f t="shared" si="77"/>
        <v>293.13988996322576</v>
      </c>
      <c r="J97" s="9">
        <f t="shared" si="78"/>
        <v>0.19810345822867853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0.98823130412276239</v>
      </c>
      <c r="P97" s="9">
        <f t="shared" si="81"/>
        <v>0.19577203887655617</v>
      </c>
      <c r="Q97" s="13">
        <f t="shared" si="82"/>
        <v>5.8731611662966851E-2</v>
      </c>
      <c r="R97" s="9">
        <f t="shared" si="83"/>
        <v>8.541E-2</v>
      </c>
      <c r="S97" s="14">
        <f t="shared" si="84"/>
        <v>0.68764326967529388</v>
      </c>
      <c r="T97" s="2">
        <v>0.01</v>
      </c>
      <c r="U97" s="15">
        <f t="shared" si="85"/>
        <v>6.8764326967529392E-3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1.6826432696752939E-2</v>
      </c>
      <c r="AU97" s="9">
        <f t="shared" si="89"/>
        <v>28.47</v>
      </c>
      <c r="AV97" s="1">
        <f t="shared" si="90"/>
        <v>0.3</v>
      </c>
      <c r="AW97" s="1">
        <f t="shared" si="95"/>
        <v>0.99269432071443331</v>
      </c>
      <c r="AX97" s="1">
        <f t="shared" si="91"/>
        <v>955.85301541750255</v>
      </c>
      <c r="AZ97" s="1">
        <f t="shared" si="96"/>
        <v>7.8409188589943588E-3</v>
      </c>
      <c r="BA97" s="1">
        <f t="shared" si="92"/>
        <v>7.5499232529302702</v>
      </c>
    </row>
    <row r="98" spans="1:54" x14ac:dyDescent="0.15">
      <c r="C98" s="7">
        <v>8</v>
      </c>
      <c r="D98" s="8">
        <v>19.840905596774199</v>
      </c>
      <c r="E98" s="10">
        <f t="shared" si="93"/>
        <v>19.989889963225799</v>
      </c>
      <c r="F98" s="7" t="s">
        <v>73</v>
      </c>
      <c r="G98" s="1">
        <v>9</v>
      </c>
      <c r="H98" s="9">
        <f t="shared" si="76"/>
        <v>19.840905596774199</v>
      </c>
      <c r="I98" s="9">
        <f t="shared" si="77"/>
        <v>292.99090559677416</v>
      </c>
      <c r="J98" s="9">
        <f t="shared" si="78"/>
        <v>0.1947856061211439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1.0771592652462061</v>
      </c>
      <c r="P98" s="9">
        <f t="shared" si="81"/>
        <v>0.20981512036998826</v>
      </c>
      <c r="Q98" s="13">
        <f t="shared" si="82"/>
        <v>6.2944536110996471E-2</v>
      </c>
      <c r="R98" s="9">
        <f t="shared" si="83"/>
        <v>8.541E-2</v>
      </c>
      <c r="S98" s="14">
        <f t="shared" si="84"/>
        <v>0.73696916181941774</v>
      </c>
      <c r="T98" s="2">
        <v>0.01</v>
      </c>
      <c r="U98" s="15">
        <f t="shared" si="85"/>
        <v>7.3696916181941775E-3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1.7319691618194178E-2</v>
      </c>
      <c r="AU98" s="9">
        <f t="shared" si="89"/>
        <v>28.47</v>
      </c>
      <c r="AV98" s="1">
        <f t="shared" si="90"/>
        <v>0.3</v>
      </c>
      <c r="AW98" s="1">
        <f t="shared" si="95"/>
        <v>0.99269432071443331</v>
      </c>
      <c r="AX98" s="1">
        <f t="shared" si="91"/>
        <v>983.87339477766113</v>
      </c>
      <c r="AZ98" s="1">
        <f t="shared" si="96"/>
        <v>7.8409188589943588E-3</v>
      </c>
      <c r="BA98" s="1">
        <f t="shared" si="92"/>
        <v>7.7712456845959652</v>
      </c>
    </row>
    <row r="99" spans="1:54" x14ac:dyDescent="0.15">
      <c r="C99" s="7">
        <v>9</v>
      </c>
      <c r="D99" s="8">
        <v>13.9635940136</v>
      </c>
      <c r="E99" s="10">
        <f t="shared" si="93"/>
        <v>19.840905596774199</v>
      </c>
      <c r="F99" s="7" t="s">
        <v>73</v>
      </c>
      <c r="G99" s="1">
        <v>10</v>
      </c>
      <c r="H99" s="9">
        <f t="shared" si="76"/>
        <v>13.9635940136</v>
      </c>
      <c r="I99" s="9">
        <f t="shared" si="77"/>
        <v>287.11359401359999</v>
      </c>
      <c r="J99" s="9">
        <f t="shared" si="78"/>
        <v>9.8654243833276034E-2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1.1520441448762178</v>
      </c>
      <c r="P99" s="9">
        <f t="shared" si="81"/>
        <v>0.11365404397531637</v>
      </c>
      <c r="Q99" s="13">
        <f t="shared" si="82"/>
        <v>3.4096213192594906E-2</v>
      </c>
      <c r="R99" s="9">
        <f t="shared" si="83"/>
        <v>8.541E-2</v>
      </c>
      <c r="S99" s="14">
        <f t="shared" si="84"/>
        <v>0.39920633640785513</v>
      </c>
      <c r="T99" s="2">
        <v>0.01</v>
      </c>
      <c r="U99" s="15">
        <f t="shared" si="85"/>
        <v>3.9920633640785517E-3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9.4820633640785509E-3</v>
      </c>
      <c r="AU99" s="9">
        <f t="shared" si="89"/>
        <v>28.47</v>
      </c>
      <c r="AV99" s="1">
        <f t="shared" si="90"/>
        <v>0.3</v>
      </c>
      <c r="AW99" s="1">
        <f t="shared" si="95"/>
        <v>0.99269432071443331</v>
      </c>
      <c r="AX99" s="1">
        <f t="shared" si="91"/>
        <v>538.64410967413914</v>
      </c>
      <c r="AZ99" s="1">
        <f t="shared" si="96"/>
        <v>7.8409188589943588E-3</v>
      </c>
      <c r="BA99" s="1">
        <f t="shared" si="92"/>
        <v>4.2545471145544509</v>
      </c>
    </row>
    <row r="100" spans="1:54" x14ac:dyDescent="0.15">
      <c r="C100" s="7">
        <v>10</v>
      </c>
      <c r="D100" s="8">
        <v>7.5819934570000003</v>
      </c>
      <c r="E100" s="10">
        <f t="shared" si="93"/>
        <v>13.9635940136</v>
      </c>
      <c r="F100" s="7" t="s">
        <v>73</v>
      </c>
      <c r="G100" s="1">
        <v>11</v>
      </c>
      <c r="H100" s="9">
        <f t="shared" si="76"/>
        <v>7.5819934570000003</v>
      </c>
      <c r="I100" s="9">
        <f t="shared" si="77"/>
        <v>280.73199345699999</v>
      </c>
      <c r="J100" s="9">
        <f t="shared" si="78"/>
        <v>4.5636976913613105E-2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0.98647059585585628</v>
      </c>
      <c r="O100" s="9">
        <f t="shared" si="94"/>
        <v>0.33661950504504501</v>
      </c>
      <c r="P100" s="9">
        <f t="shared" si="81"/>
        <v>1.5362296580412589E-2</v>
      </c>
      <c r="Q100" s="13">
        <f t="shared" si="82"/>
        <v>4.6086889741237761E-3</v>
      </c>
      <c r="R100" s="9">
        <f t="shared" si="83"/>
        <v>8.541E-2</v>
      </c>
      <c r="S100" s="14">
        <f t="shared" si="84"/>
        <v>5.3959594592246529E-2</v>
      </c>
      <c r="T100" s="2">
        <v>0.01</v>
      </c>
      <c r="U100" s="15">
        <f t="shared" si="85"/>
        <v>5.3959594592246527E-4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6.0295959459224649E-3</v>
      </c>
      <c r="AU100" s="9">
        <f t="shared" si="89"/>
        <v>28.47</v>
      </c>
      <c r="AV100" s="1">
        <f t="shared" si="90"/>
        <v>0.3</v>
      </c>
      <c r="AW100" s="1">
        <f t="shared" si="95"/>
        <v>0.99269432071443331</v>
      </c>
      <c r="AX100" s="1">
        <f t="shared" si="91"/>
        <v>342.52105425598165</v>
      </c>
      <c r="AZ100" s="1">
        <f t="shared" si="96"/>
        <v>7.8409188589943588E-3</v>
      </c>
      <c r="BA100" s="1">
        <f t="shared" si="92"/>
        <v>2.7054449067317075</v>
      </c>
    </row>
    <row r="101" spans="1:54" x14ac:dyDescent="0.15">
      <c r="C101" s="7">
        <v>11</v>
      </c>
      <c r="D101" s="8">
        <v>-3.9965314358666699</v>
      </c>
      <c r="E101" s="10">
        <f t="shared" si="93"/>
        <v>7.5819934570000003</v>
      </c>
      <c r="F101" s="7" t="s">
        <v>75</v>
      </c>
      <c r="G101" s="1">
        <v>12</v>
      </c>
      <c r="H101" s="9">
        <f t="shared" si="76"/>
        <v>-3.9965314358666699</v>
      </c>
      <c r="I101" s="9">
        <f t="shared" si="77"/>
        <v>269.15346856413333</v>
      </c>
      <c r="J101" s="9">
        <f t="shared" si="78"/>
        <v>1.0264484432665116E-2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0.60595720846463252</v>
      </c>
      <c r="P101" s="9">
        <f t="shared" si="81"/>
        <v>6.2198383331464316E-3</v>
      </c>
      <c r="Q101" s="13">
        <f t="shared" si="82"/>
        <v>1.8659514999439294E-3</v>
      </c>
      <c r="R101" s="9">
        <f t="shared" si="83"/>
        <v>8.541E-2</v>
      </c>
      <c r="S101" s="14">
        <f t="shared" si="84"/>
        <v>2.1846990984005731E-2</v>
      </c>
      <c r="T101" s="2">
        <v>0.01</v>
      </c>
      <c r="U101" s="15">
        <f t="shared" si="85"/>
        <v>2.1846990984005732E-4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5.7084699098400573E-3</v>
      </c>
      <c r="AU101" s="9">
        <f t="shared" si="89"/>
        <v>28.47</v>
      </c>
      <c r="AV101" s="1">
        <f t="shared" si="90"/>
        <v>0.3</v>
      </c>
      <c r="AW101" s="1">
        <f t="shared" si="95"/>
        <v>0.99269432071443331</v>
      </c>
      <c r="AX101" s="1">
        <f t="shared" si="91"/>
        <v>324.27896483332745</v>
      </c>
      <c r="AY101" s="1">
        <f>SUM(AX90:AX101)</f>
        <v>6582.469038734338</v>
      </c>
      <c r="AZ101" s="1">
        <f t="shared" si="96"/>
        <v>7.8409188589943588E-3</v>
      </c>
      <c r="BA101" s="1">
        <f t="shared" si="92"/>
        <v>2.5613575074217065</v>
      </c>
      <c r="BB101" s="1">
        <f>SUM(BA90:BA101)</f>
        <v>51.992445758542658</v>
      </c>
    </row>
    <row r="102" spans="1:54" x14ac:dyDescent="0.15">
      <c r="C102" s="7">
        <v>12</v>
      </c>
      <c r="D102" s="8">
        <v>-9.8169086277096795</v>
      </c>
      <c r="E102" s="10">
        <f t="shared" si="93"/>
        <v>-3.9965314358666699</v>
      </c>
      <c r="F102" s="7" t="s">
        <v>73</v>
      </c>
    </row>
    <row r="103" spans="1:54" x14ac:dyDescent="0.15">
      <c r="S103" s="29" t="s">
        <v>44</v>
      </c>
      <c r="T103" s="29"/>
      <c r="U103" s="29"/>
      <c r="V103" s="29" t="s">
        <v>45</v>
      </c>
      <c r="W103" s="29"/>
      <c r="X103" s="29"/>
      <c r="Y103" s="29" t="s">
        <v>46</v>
      </c>
      <c r="Z103" s="29"/>
      <c r="AA103" s="29"/>
      <c r="AB103" s="29" t="s">
        <v>47</v>
      </c>
      <c r="AC103" s="29"/>
      <c r="AD103" s="29"/>
      <c r="AE103" s="29" t="s">
        <v>48</v>
      </c>
      <c r="AF103" s="29"/>
      <c r="AG103" s="29"/>
      <c r="AH103" s="29" t="s">
        <v>49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51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11</v>
      </c>
      <c r="T104" s="2" t="s">
        <v>12</v>
      </c>
      <c r="U104" s="2"/>
      <c r="V104" s="2" t="s">
        <v>11</v>
      </c>
      <c r="W104" s="2" t="s">
        <v>12</v>
      </c>
      <c r="X104" s="2"/>
      <c r="Y104" s="2" t="s">
        <v>11</v>
      </c>
      <c r="Z104" s="2" t="s">
        <v>12</v>
      </c>
      <c r="AA104" s="2"/>
      <c r="AB104" s="2" t="s">
        <v>11</v>
      </c>
      <c r="AC104" s="2" t="s">
        <v>12</v>
      </c>
      <c r="AD104" s="2"/>
      <c r="AE104" s="2" t="s">
        <v>11</v>
      </c>
      <c r="AF104" s="2" t="s">
        <v>12</v>
      </c>
      <c r="AG104" s="2"/>
      <c r="AH104" s="2" t="s">
        <v>11</v>
      </c>
      <c r="AI104" s="2" t="s">
        <v>12</v>
      </c>
      <c r="AJ104" s="2"/>
      <c r="AK104" s="2" t="s">
        <v>11</v>
      </c>
      <c r="AL104" s="2" t="s">
        <v>12</v>
      </c>
      <c r="AM104" s="2"/>
      <c r="AN104" s="2" t="s">
        <v>11</v>
      </c>
      <c r="AO104" s="2" t="s">
        <v>12</v>
      </c>
      <c r="AP104" s="2"/>
      <c r="AQ104" s="17" t="s">
        <v>11</v>
      </c>
      <c r="AR104" s="17" t="s">
        <v>12</v>
      </c>
      <c r="AS104" s="17"/>
      <c r="AT104" s="1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8">
        <v>-12.3143466775484</v>
      </c>
      <c r="E105" s="7"/>
      <c r="F105" s="7"/>
      <c r="G105" s="1">
        <v>1</v>
      </c>
      <c r="H105" s="9">
        <f t="shared" ref="H105:H116" si="97">E106</f>
        <v>-12.3143466775484</v>
      </c>
      <c r="I105" s="9">
        <f t="shared" ref="I105:I116" si="98">H105+273.15</f>
        <v>260.83565332245155</v>
      </c>
      <c r="J105" s="9">
        <f t="shared" ref="J105:J116" si="99">EXP(($C$16*(I105-$C$14))/($C$17*I105*$C$14))</f>
        <v>3.2384092903248061E-3</v>
      </c>
      <c r="K105" s="9">
        <f t="shared" ref="K105:K116" si="100">$B$105/12</f>
        <v>75.904791666666668</v>
      </c>
      <c r="L105" s="9">
        <f t="shared" ref="L105:L116" si="101">K105*$B$106/100</f>
        <v>0.75904791666666671</v>
      </c>
      <c r="M105" s="1" t="s">
        <v>73</v>
      </c>
      <c r="O105" s="9">
        <f>L105</f>
        <v>0.75904791666666671</v>
      </c>
      <c r="P105" s="9">
        <f t="shared" ref="P105:P116" si="102">O105*J105</f>
        <v>2.4581078251350225E-3</v>
      </c>
      <c r="Q105" s="13">
        <f t="shared" ref="Q105:Q116" si="103">P105*$B$107</f>
        <v>6.3910803453510589E-4</v>
      </c>
      <c r="R105" s="9">
        <f t="shared" ref="R105:R116" si="104">L105*$B$107</f>
        <v>0.19735245833333334</v>
      </c>
      <c r="S105" s="14">
        <f t="shared" ref="S105:S116" si="105">Q105/R105</f>
        <v>3.2384092903248061E-3</v>
      </c>
      <c r="T105" s="2">
        <v>0.01</v>
      </c>
      <c r="U105" s="15">
        <f t="shared" ref="U105:U116" si="106">S105*T105</f>
        <v>3.2384092903248063E-5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7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8">AR105*AQ105</f>
        <v>5.0000000000000001E-3</v>
      </c>
      <c r="AT105" s="1">
        <f t="shared" ref="AT105:AT116" si="109">(AS105+AM105+AD105+AA105+U105+X105+AG105+AJ105+AP105)</f>
        <v>5.5223840929032484E-3</v>
      </c>
      <c r="AU105" s="9">
        <f t="shared" ref="AU105:AU116" si="110">$B$105/12</f>
        <v>75.904791666666668</v>
      </c>
      <c r="AV105" s="1">
        <f t="shared" ref="AV105:AV116" si="111">$B$107</f>
        <v>0.26</v>
      </c>
      <c r="AW105" s="1">
        <f t="shared" ref="AW105:AW116" si="112">$E$11/12</f>
        <v>0.81209598519415749</v>
      </c>
      <c r="AX105" s="1">
        <f t="shared" ref="AX105:AX116" si="113">AW105*10000*AV105*0.67*AU105*AT105</f>
        <v>592.99538864250246</v>
      </c>
    </row>
    <row r="106" spans="1:54" x14ac:dyDescent="0.15">
      <c r="A106" s="1" t="s">
        <v>74</v>
      </c>
      <c r="B106" s="1">
        <v>1</v>
      </c>
      <c r="C106" s="7">
        <v>1</v>
      </c>
      <c r="D106" s="8">
        <v>-12.437279469741901</v>
      </c>
      <c r="E106" s="10">
        <f t="shared" ref="E106:E117" si="114">D105</f>
        <v>-12.3143466775484</v>
      </c>
      <c r="F106" s="7" t="s">
        <v>73</v>
      </c>
      <c r="G106" s="1">
        <v>2</v>
      </c>
      <c r="H106" s="9">
        <f t="shared" si="97"/>
        <v>-12.437279469741901</v>
      </c>
      <c r="I106" s="9">
        <f t="shared" si="98"/>
        <v>260.71272053025808</v>
      </c>
      <c r="J106" s="9">
        <f t="shared" si="99"/>
        <v>3.1819065489017253E-3</v>
      </c>
      <c r="K106" s="9">
        <f t="shared" si="100"/>
        <v>75.904791666666668</v>
      </c>
      <c r="L106" s="9">
        <f t="shared" si="101"/>
        <v>0.75904791666666671</v>
      </c>
      <c r="M106" s="1" t="s">
        <v>73</v>
      </c>
      <c r="O106" s="9">
        <f t="shared" ref="O106:O116" si="115">L106+O105-P105-N106</f>
        <v>1.5156377255081983</v>
      </c>
      <c r="P106" s="9">
        <f t="shared" si="102"/>
        <v>4.8226176045570515E-3</v>
      </c>
      <c r="Q106" s="13">
        <f t="shared" si="103"/>
        <v>1.2538805771848335E-3</v>
      </c>
      <c r="R106" s="9">
        <f t="shared" si="104"/>
        <v>0.19735245833333334</v>
      </c>
      <c r="S106" s="14">
        <f t="shared" si="105"/>
        <v>6.3535087820745422E-3</v>
      </c>
      <c r="T106" s="2">
        <v>0.01</v>
      </c>
      <c r="U106" s="15">
        <f t="shared" si="106"/>
        <v>6.3535087820745421E-5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7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8"/>
        <v>5.0000000000000001E-3</v>
      </c>
      <c r="AT106" s="1">
        <f t="shared" si="109"/>
        <v>5.5535350878207455E-3</v>
      </c>
      <c r="AU106" s="9">
        <f t="shared" si="110"/>
        <v>75.904791666666668</v>
      </c>
      <c r="AV106" s="1">
        <f t="shared" si="111"/>
        <v>0.26</v>
      </c>
      <c r="AW106" s="1">
        <f t="shared" si="112"/>
        <v>0.81209598519415749</v>
      </c>
      <c r="AX106" s="1">
        <f t="shared" si="113"/>
        <v>596.34039254424852</v>
      </c>
    </row>
    <row r="107" spans="1:54" x14ac:dyDescent="0.15">
      <c r="A107" s="1" t="s">
        <v>37</v>
      </c>
      <c r="B107" s="1">
        <v>0.26</v>
      </c>
      <c r="C107" s="7">
        <v>2</v>
      </c>
      <c r="D107" s="8">
        <v>-7.9349254702499996</v>
      </c>
      <c r="E107" s="10">
        <f t="shared" si="114"/>
        <v>-12.437279469741901</v>
      </c>
      <c r="F107" s="7" t="s">
        <v>73</v>
      </c>
      <c r="G107" s="1">
        <v>3</v>
      </c>
      <c r="H107" s="9">
        <f t="shared" si="97"/>
        <v>-7.9349254702499996</v>
      </c>
      <c r="I107" s="9">
        <f t="shared" si="98"/>
        <v>265.21507452974998</v>
      </c>
      <c r="J107" s="9">
        <f t="shared" si="99"/>
        <v>5.9983768580202769E-3</v>
      </c>
      <c r="K107" s="9">
        <f t="shared" si="100"/>
        <v>75.904791666666668</v>
      </c>
      <c r="L107" s="9">
        <f t="shared" si="101"/>
        <v>0.75904791666666671</v>
      </c>
      <c r="M107" s="1" t="s">
        <v>73</v>
      </c>
      <c r="O107" s="9">
        <f t="shared" si="115"/>
        <v>2.269863024570308</v>
      </c>
      <c r="P107" s="9">
        <f t="shared" si="102"/>
        <v>1.3615493837458447E-2</v>
      </c>
      <c r="Q107" s="13">
        <f t="shared" si="103"/>
        <v>3.5400283977391964E-3</v>
      </c>
      <c r="R107" s="9">
        <f t="shared" si="104"/>
        <v>0.19735245833333334</v>
      </c>
      <c r="S107" s="14">
        <f t="shared" si="105"/>
        <v>1.7937594634671324E-2</v>
      </c>
      <c r="T107" s="2">
        <v>0.01</v>
      </c>
      <c r="U107" s="15">
        <f t="shared" si="106"/>
        <v>1.7937594634671324E-4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7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8"/>
        <v>5.0000000000000001E-3</v>
      </c>
      <c r="AT107" s="1">
        <f t="shared" si="109"/>
        <v>5.6693759463467136E-3</v>
      </c>
      <c r="AU107" s="9">
        <f t="shared" si="110"/>
        <v>75.904791666666668</v>
      </c>
      <c r="AV107" s="1">
        <f t="shared" si="111"/>
        <v>0.26</v>
      </c>
      <c r="AW107" s="1">
        <f t="shared" si="112"/>
        <v>0.81209598519415749</v>
      </c>
      <c r="AX107" s="1">
        <f t="shared" si="113"/>
        <v>608.77942137068669</v>
      </c>
    </row>
    <row r="108" spans="1:54" x14ac:dyDescent="0.15">
      <c r="C108" s="7">
        <v>3</v>
      </c>
      <c r="D108" s="8">
        <v>4.340534291</v>
      </c>
      <c r="E108" s="10">
        <f t="shared" si="114"/>
        <v>-7.9349254702499996</v>
      </c>
      <c r="F108" s="7" t="s">
        <v>73</v>
      </c>
      <c r="G108" s="1">
        <v>4</v>
      </c>
      <c r="H108" s="9">
        <f t="shared" si="97"/>
        <v>4.340534291</v>
      </c>
      <c r="I108" s="9">
        <f t="shared" si="98"/>
        <v>277.49053429099996</v>
      </c>
      <c r="J108" s="9">
        <f t="shared" si="99"/>
        <v>3.043422866603103E-2</v>
      </c>
      <c r="K108" s="9">
        <f t="shared" si="100"/>
        <v>75.904791666666668</v>
      </c>
      <c r="L108" s="9">
        <f t="shared" si="101"/>
        <v>0.75904791666666671</v>
      </c>
      <c r="M108" s="1" t="s">
        <v>73</v>
      </c>
      <c r="O108" s="9">
        <f t="shared" si="115"/>
        <v>3.0152954473995162</v>
      </c>
      <c r="P108" s="9">
        <f t="shared" si="102"/>
        <v>9.176819114179921E-2</v>
      </c>
      <c r="Q108" s="13">
        <f t="shared" si="103"/>
        <v>2.3859729696867796E-2</v>
      </c>
      <c r="R108" s="9">
        <f t="shared" si="104"/>
        <v>0.19735245833333334</v>
      </c>
      <c r="S108" s="14">
        <f t="shared" si="105"/>
        <v>0.12089907517933272</v>
      </c>
      <c r="T108" s="2">
        <v>0.01</v>
      </c>
      <c r="U108" s="15">
        <f t="shared" si="106"/>
        <v>1.2089907517933273E-3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7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8"/>
        <v>5.0000000000000001E-3</v>
      </c>
      <c r="AT108" s="1">
        <f t="shared" si="109"/>
        <v>6.6989907517933274E-3</v>
      </c>
      <c r="AU108" s="9">
        <f t="shared" si="110"/>
        <v>75.904791666666668</v>
      </c>
      <c r="AV108" s="1">
        <f t="shared" si="111"/>
        <v>0.26</v>
      </c>
      <c r="AW108" s="1">
        <f t="shared" si="112"/>
        <v>0.81209598519415749</v>
      </c>
      <c r="AX108" s="1">
        <f t="shared" si="113"/>
        <v>719.33979193464461</v>
      </c>
    </row>
    <row r="109" spans="1:54" x14ac:dyDescent="0.15">
      <c r="C109" s="7">
        <v>4</v>
      </c>
      <c r="D109" s="8">
        <v>9.5804266289999997</v>
      </c>
      <c r="E109" s="10">
        <f t="shared" si="114"/>
        <v>4.340534291</v>
      </c>
      <c r="F109" s="7" t="s">
        <v>73</v>
      </c>
      <c r="G109" s="1">
        <v>5</v>
      </c>
      <c r="H109" s="9">
        <f t="shared" si="97"/>
        <v>9.5804266289999997</v>
      </c>
      <c r="I109" s="9">
        <f t="shared" si="98"/>
        <v>282.73042662899996</v>
      </c>
      <c r="J109" s="9">
        <f t="shared" si="99"/>
        <v>5.8315818589845921E-2</v>
      </c>
      <c r="K109" s="9">
        <f t="shared" si="100"/>
        <v>75.904791666666668</v>
      </c>
      <c r="L109" s="9">
        <f t="shared" si="101"/>
        <v>0.75904791666666671</v>
      </c>
      <c r="M109" s="1" t="s">
        <v>75</v>
      </c>
      <c r="N109" s="9">
        <f>(O108-P108)*$C$22/100</f>
        <v>2.7773508934448308</v>
      </c>
      <c r="O109" s="9">
        <f t="shared" si="115"/>
        <v>0.90522427947955286</v>
      </c>
      <c r="P109" s="9">
        <f t="shared" si="102"/>
        <v>5.2788894865253587E-2</v>
      </c>
      <c r="Q109" s="13">
        <f t="shared" si="103"/>
        <v>1.3725112664965932E-2</v>
      </c>
      <c r="R109" s="9">
        <f t="shared" si="104"/>
        <v>0.19735245833333334</v>
      </c>
      <c r="S109" s="14">
        <f t="shared" si="105"/>
        <v>6.9546195577578601E-2</v>
      </c>
      <c r="T109" s="2">
        <v>0.01</v>
      </c>
      <c r="U109" s="15">
        <f t="shared" si="106"/>
        <v>6.9546195577578607E-4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5.0000000000000001E-3</v>
      </c>
      <c r="AF109" s="2">
        <v>0.49</v>
      </c>
      <c r="AG109" s="15">
        <f t="shared" si="107"/>
        <v>2.4499999999999999E-3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1.4999999999999999E-2</v>
      </c>
      <c r="AR109" s="2">
        <v>0.5</v>
      </c>
      <c r="AS109" s="2">
        <f t="shared" si="108"/>
        <v>7.4999999999999997E-3</v>
      </c>
      <c r="AT109" s="1">
        <f t="shared" si="109"/>
        <v>1.0645461955775787E-2</v>
      </c>
      <c r="AU109" s="9">
        <f t="shared" si="110"/>
        <v>75.904791666666668</v>
      </c>
      <c r="AV109" s="1">
        <f t="shared" si="111"/>
        <v>0.26</v>
      </c>
      <c r="AW109" s="1">
        <f t="shared" si="112"/>
        <v>0.81209598519415749</v>
      </c>
      <c r="AX109" s="1">
        <f t="shared" si="113"/>
        <v>1143.1131452548957</v>
      </c>
    </row>
    <row r="110" spans="1:54" x14ac:dyDescent="0.15">
      <c r="C110" s="7">
        <v>5</v>
      </c>
      <c r="D110" s="8">
        <v>13.3660255986129</v>
      </c>
      <c r="E110" s="10">
        <f t="shared" si="114"/>
        <v>9.5804266289999997</v>
      </c>
      <c r="F110" s="7" t="s">
        <v>75</v>
      </c>
      <c r="G110" s="1">
        <v>6</v>
      </c>
      <c r="H110" s="9">
        <f t="shared" si="97"/>
        <v>13.3660255986129</v>
      </c>
      <c r="I110" s="9">
        <f t="shared" si="98"/>
        <v>286.51602559861288</v>
      </c>
      <c r="J110" s="9">
        <f t="shared" si="99"/>
        <v>9.1917526903508767E-2</v>
      </c>
      <c r="K110" s="9">
        <f t="shared" si="100"/>
        <v>75.904791666666668</v>
      </c>
      <c r="L110" s="9">
        <f t="shared" si="101"/>
        <v>0.75904791666666671</v>
      </c>
      <c r="M110" s="1" t="s">
        <v>73</v>
      </c>
      <c r="O110" s="9">
        <f t="shared" si="115"/>
        <v>1.6114833012809662</v>
      </c>
      <c r="P110" s="9">
        <f t="shared" si="102"/>
        <v>0.14812355970004834</v>
      </c>
      <c r="Q110" s="13">
        <f t="shared" si="103"/>
        <v>3.8512125522012573E-2</v>
      </c>
      <c r="R110" s="9">
        <f t="shared" si="104"/>
        <v>0.19735245833333334</v>
      </c>
      <c r="S110" s="14">
        <f t="shared" si="105"/>
        <v>0.1951438854486657</v>
      </c>
      <c r="T110" s="2">
        <v>0.01</v>
      </c>
      <c r="U110" s="15">
        <f t="shared" si="106"/>
        <v>1.951438854486657E-3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5.0000000000000001E-3</v>
      </c>
      <c r="AF110" s="2">
        <v>0.49</v>
      </c>
      <c r="AG110" s="15">
        <f t="shared" si="107"/>
        <v>2.4499999999999999E-3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1.4999999999999999E-2</v>
      </c>
      <c r="AR110" s="2">
        <v>0.5</v>
      </c>
      <c r="AS110" s="2">
        <f t="shared" si="108"/>
        <v>7.4999999999999997E-3</v>
      </c>
      <c r="AT110" s="1">
        <f t="shared" si="109"/>
        <v>1.1901438854486655E-2</v>
      </c>
      <c r="AU110" s="9">
        <f t="shared" si="110"/>
        <v>75.904791666666668</v>
      </c>
      <c r="AV110" s="1">
        <f t="shared" si="111"/>
        <v>0.26</v>
      </c>
      <c r="AW110" s="1">
        <f t="shared" si="112"/>
        <v>0.81209598519415749</v>
      </c>
      <c r="AX110" s="1">
        <f t="shared" si="113"/>
        <v>1277.9803505501911</v>
      </c>
    </row>
    <row r="111" spans="1:54" x14ac:dyDescent="0.15">
      <c r="C111" s="7">
        <v>6</v>
      </c>
      <c r="D111" s="8">
        <v>17.896379493333299</v>
      </c>
      <c r="E111" s="10">
        <f t="shared" si="114"/>
        <v>13.3660255986129</v>
      </c>
      <c r="F111" s="7" t="s">
        <v>73</v>
      </c>
      <c r="G111" s="1">
        <v>7</v>
      </c>
      <c r="H111" s="9">
        <f t="shared" si="97"/>
        <v>17.896379493333299</v>
      </c>
      <c r="I111" s="9">
        <f t="shared" si="98"/>
        <v>291.04637949333329</v>
      </c>
      <c r="J111" s="9">
        <f t="shared" si="99"/>
        <v>0.15600198159171383</v>
      </c>
      <c r="K111" s="9">
        <f t="shared" si="100"/>
        <v>75.904791666666668</v>
      </c>
      <c r="L111" s="9">
        <f t="shared" si="101"/>
        <v>0.75904791666666671</v>
      </c>
      <c r="M111" s="1" t="s">
        <v>73</v>
      </c>
      <c r="O111" s="9">
        <f t="shared" si="115"/>
        <v>2.2224076582475845</v>
      </c>
      <c r="P111" s="9">
        <f t="shared" si="102"/>
        <v>0.34669999859122352</v>
      </c>
      <c r="Q111" s="13">
        <f t="shared" si="103"/>
        <v>9.014199963371812E-2</v>
      </c>
      <c r="R111" s="9">
        <f t="shared" si="104"/>
        <v>0.19735245833333334</v>
      </c>
      <c r="S111" s="14">
        <f t="shared" si="105"/>
        <v>0.45675640625396202</v>
      </c>
      <c r="T111" s="2">
        <v>0.01</v>
      </c>
      <c r="U111" s="15">
        <f t="shared" si="106"/>
        <v>4.5675640625396207E-3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5.0000000000000001E-3</v>
      </c>
      <c r="AF111" s="2">
        <v>0.49</v>
      </c>
      <c r="AG111" s="15">
        <f t="shared" si="107"/>
        <v>2.4499999999999999E-3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1.4999999999999999E-2</v>
      </c>
      <c r="AR111" s="2">
        <v>0.5</v>
      </c>
      <c r="AS111" s="2">
        <f t="shared" si="108"/>
        <v>7.4999999999999997E-3</v>
      </c>
      <c r="AT111" s="1">
        <f t="shared" si="109"/>
        <v>1.4517564062539619E-2</v>
      </c>
      <c r="AU111" s="9">
        <f t="shared" si="110"/>
        <v>75.904791666666668</v>
      </c>
      <c r="AV111" s="1">
        <f t="shared" si="111"/>
        <v>0.26</v>
      </c>
      <c r="AW111" s="1">
        <f t="shared" si="112"/>
        <v>0.81209598519415749</v>
      </c>
      <c r="AX111" s="1">
        <f t="shared" si="113"/>
        <v>1558.9007208809035</v>
      </c>
    </row>
    <row r="112" spans="1:54" x14ac:dyDescent="0.15">
      <c r="C112" s="7">
        <v>7</v>
      </c>
      <c r="D112" s="8">
        <v>19.989889963225799</v>
      </c>
      <c r="E112" s="10">
        <f t="shared" si="114"/>
        <v>17.896379493333299</v>
      </c>
      <c r="F112" s="7" t="s">
        <v>73</v>
      </c>
      <c r="G112" s="1">
        <v>8</v>
      </c>
      <c r="H112" s="9">
        <f t="shared" si="97"/>
        <v>19.989889963225799</v>
      </c>
      <c r="I112" s="9">
        <f t="shared" si="98"/>
        <v>293.13988996322576</v>
      </c>
      <c r="J112" s="9">
        <f t="shared" si="99"/>
        <v>0.19810345822867853</v>
      </c>
      <c r="K112" s="9">
        <f t="shared" si="100"/>
        <v>75.904791666666668</v>
      </c>
      <c r="L112" s="9">
        <f t="shared" si="101"/>
        <v>0.75904791666666671</v>
      </c>
      <c r="M112" s="1" t="s">
        <v>73</v>
      </c>
      <c r="O112" s="9">
        <f t="shared" si="115"/>
        <v>2.6347555763230277</v>
      </c>
      <c r="P112" s="9">
        <f t="shared" si="102"/>
        <v>0.5219541912568868</v>
      </c>
      <c r="Q112" s="13">
        <f t="shared" si="103"/>
        <v>0.13570808972679058</v>
      </c>
      <c r="R112" s="9">
        <f t="shared" si="104"/>
        <v>0.19735245833333334</v>
      </c>
      <c r="S112" s="14">
        <f t="shared" si="105"/>
        <v>0.6876432696752941</v>
      </c>
      <c r="T112" s="2">
        <v>0.01</v>
      </c>
      <c r="U112" s="15">
        <f t="shared" si="106"/>
        <v>6.876432696752941E-3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5.0000000000000001E-3</v>
      </c>
      <c r="AF112" s="2">
        <v>0.49</v>
      </c>
      <c r="AG112" s="15">
        <f t="shared" si="107"/>
        <v>2.4499999999999999E-3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1.4999999999999999E-2</v>
      </c>
      <c r="AR112" s="2">
        <v>0.5</v>
      </c>
      <c r="AS112" s="2">
        <f t="shared" si="108"/>
        <v>7.4999999999999997E-3</v>
      </c>
      <c r="AT112" s="1">
        <f t="shared" si="109"/>
        <v>1.6826432696752942E-2</v>
      </c>
      <c r="AU112" s="9">
        <f t="shared" si="110"/>
        <v>75.904791666666668</v>
      </c>
      <c r="AV112" s="1">
        <f t="shared" si="111"/>
        <v>0.26</v>
      </c>
      <c r="AW112" s="1">
        <f t="shared" si="112"/>
        <v>0.81209598519415749</v>
      </c>
      <c r="AX112" s="1">
        <f t="shared" si="113"/>
        <v>1806.8277810122859</v>
      </c>
    </row>
    <row r="113" spans="3:51" x14ac:dyDescent="0.15">
      <c r="C113" s="7">
        <v>8</v>
      </c>
      <c r="D113" s="8">
        <v>19.840905596774199</v>
      </c>
      <c r="E113" s="10">
        <f t="shared" si="114"/>
        <v>19.989889963225799</v>
      </c>
      <c r="F113" s="7" t="s">
        <v>73</v>
      </c>
      <c r="G113" s="1">
        <v>9</v>
      </c>
      <c r="H113" s="9">
        <f t="shared" si="97"/>
        <v>19.840905596774199</v>
      </c>
      <c r="I113" s="9">
        <f t="shared" si="98"/>
        <v>292.99090559677416</v>
      </c>
      <c r="J113" s="9">
        <f t="shared" si="99"/>
        <v>0.1947856061211439</v>
      </c>
      <c r="K113" s="9">
        <f t="shared" si="100"/>
        <v>75.904791666666668</v>
      </c>
      <c r="L113" s="9">
        <f t="shared" si="101"/>
        <v>0.75904791666666671</v>
      </c>
      <c r="M113" s="1" t="s">
        <v>73</v>
      </c>
      <c r="O113" s="9">
        <f t="shared" si="115"/>
        <v>2.8718493017328077</v>
      </c>
      <c r="P113" s="9">
        <f t="shared" si="102"/>
        <v>0.55939490692660887</v>
      </c>
      <c r="Q113" s="13">
        <f t="shared" si="103"/>
        <v>0.1454426758009183</v>
      </c>
      <c r="R113" s="9">
        <f t="shared" si="104"/>
        <v>0.19735245833333334</v>
      </c>
      <c r="S113" s="14">
        <f t="shared" si="105"/>
        <v>0.73696916181941807</v>
      </c>
      <c r="T113" s="2">
        <v>0.01</v>
      </c>
      <c r="U113" s="15">
        <f t="shared" si="106"/>
        <v>7.369691618194181E-3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5.0000000000000001E-3</v>
      </c>
      <c r="AF113" s="2">
        <v>0.49</v>
      </c>
      <c r="AG113" s="15">
        <f t="shared" si="107"/>
        <v>2.4499999999999999E-3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1.4999999999999999E-2</v>
      </c>
      <c r="AR113" s="2">
        <v>0.5</v>
      </c>
      <c r="AS113" s="2">
        <f t="shared" si="108"/>
        <v>7.4999999999999997E-3</v>
      </c>
      <c r="AT113" s="1">
        <f t="shared" si="109"/>
        <v>1.7319691618194182E-2</v>
      </c>
      <c r="AU113" s="9">
        <f t="shared" si="110"/>
        <v>75.904791666666668</v>
      </c>
      <c r="AV113" s="1">
        <f t="shared" si="111"/>
        <v>0.26</v>
      </c>
      <c r="AW113" s="1">
        <f t="shared" si="112"/>
        <v>0.81209598519415749</v>
      </c>
      <c r="AX113" s="1">
        <f t="shared" si="113"/>
        <v>1859.7940834100705</v>
      </c>
    </row>
    <row r="114" spans="3:51" x14ac:dyDescent="0.15">
      <c r="C114" s="7">
        <v>9</v>
      </c>
      <c r="D114" s="8">
        <v>13.9635940136</v>
      </c>
      <c r="E114" s="10">
        <f t="shared" si="114"/>
        <v>19.840905596774199</v>
      </c>
      <c r="F114" s="7" t="s">
        <v>73</v>
      </c>
      <c r="G114" s="1">
        <v>10</v>
      </c>
      <c r="H114" s="9">
        <f t="shared" si="97"/>
        <v>13.9635940136</v>
      </c>
      <c r="I114" s="9">
        <f t="shared" si="98"/>
        <v>287.11359401359999</v>
      </c>
      <c r="J114" s="9">
        <f t="shared" si="99"/>
        <v>9.8654243833276034E-2</v>
      </c>
      <c r="K114" s="9">
        <f t="shared" si="100"/>
        <v>75.904791666666668</v>
      </c>
      <c r="L114" s="9">
        <f t="shared" si="101"/>
        <v>0.75904791666666671</v>
      </c>
      <c r="M114" s="1" t="s">
        <v>73</v>
      </c>
      <c r="O114" s="9">
        <f t="shared" si="115"/>
        <v>3.0715023114728659</v>
      </c>
      <c r="P114" s="9">
        <f t="shared" si="102"/>
        <v>0.30301673797051504</v>
      </c>
      <c r="Q114" s="13">
        <f t="shared" si="103"/>
        <v>7.8784351872333916E-2</v>
      </c>
      <c r="R114" s="9">
        <f t="shared" si="104"/>
        <v>0.19735245833333334</v>
      </c>
      <c r="S114" s="14">
        <f t="shared" si="105"/>
        <v>0.3992063364078553</v>
      </c>
      <c r="T114" s="2">
        <v>0.01</v>
      </c>
      <c r="U114" s="15">
        <f t="shared" si="106"/>
        <v>3.9920633640785535E-3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1E-3</v>
      </c>
      <c r="AF114" s="2">
        <v>0.49</v>
      </c>
      <c r="AG114" s="15">
        <f t="shared" si="107"/>
        <v>4.8999999999999998E-4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0.01</v>
      </c>
      <c r="AR114" s="2">
        <v>0.5</v>
      </c>
      <c r="AS114" s="2">
        <f t="shared" si="108"/>
        <v>5.0000000000000001E-3</v>
      </c>
      <c r="AT114" s="1">
        <f t="shared" si="109"/>
        <v>9.4820633640785544E-3</v>
      </c>
      <c r="AU114" s="9">
        <f t="shared" si="110"/>
        <v>75.904791666666668</v>
      </c>
      <c r="AV114" s="1">
        <f t="shared" si="111"/>
        <v>0.26</v>
      </c>
      <c r="AW114" s="1">
        <f t="shared" si="112"/>
        <v>0.81209598519415749</v>
      </c>
      <c r="AX114" s="1">
        <f t="shared" si="113"/>
        <v>1018.1870284865583</v>
      </c>
    </row>
    <row r="115" spans="3:51" x14ac:dyDescent="0.15">
      <c r="C115" s="7">
        <v>10</v>
      </c>
      <c r="D115" s="8">
        <v>7.5819934570000003</v>
      </c>
      <c r="E115" s="10">
        <f t="shared" si="114"/>
        <v>13.9635940136</v>
      </c>
      <c r="F115" s="7" t="s">
        <v>73</v>
      </c>
      <c r="G115" s="1">
        <v>11</v>
      </c>
      <c r="H115" s="9">
        <f t="shared" si="97"/>
        <v>7.5819934570000003</v>
      </c>
      <c r="I115" s="9">
        <f t="shared" si="98"/>
        <v>280.73199345699999</v>
      </c>
      <c r="J115" s="9">
        <f t="shared" si="99"/>
        <v>4.5636976913613105E-2</v>
      </c>
      <c r="K115" s="9">
        <f t="shared" si="100"/>
        <v>75.904791666666668</v>
      </c>
      <c r="L115" s="9">
        <f t="shared" si="101"/>
        <v>0.75904791666666671</v>
      </c>
      <c r="M115" s="1" t="s">
        <v>75</v>
      </c>
      <c r="N115" s="9">
        <f>(O114-P114)*$C$22/100</f>
        <v>2.6300612948272333</v>
      </c>
      <c r="O115" s="9">
        <f t="shared" si="115"/>
        <v>0.89747219534178457</v>
      </c>
      <c r="P115" s="9">
        <f t="shared" si="102"/>
        <v>4.0957917859422696E-2</v>
      </c>
      <c r="Q115" s="13">
        <f t="shared" si="103"/>
        <v>1.0649058643449902E-2</v>
      </c>
      <c r="R115" s="9">
        <f t="shared" si="104"/>
        <v>0.19735245833333334</v>
      </c>
      <c r="S115" s="14">
        <f t="shared" si="105"/>
        <v>5.3959594592246578E-2</v>
      </c>
      <c r="T115" s="2">
        <v>0.01</v>
      </c>
      <c r="U115" s="15">
        <f t="shared" si="106"/>
        <v>5.3959594592246582E-4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7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8"/>
        <v>5.0000000000000001E-3</v>
      </c>
      <c r="AT115" s="1">
        <f t="shared" si="109"/>
        <v>6.0295959459224658E-3</v>
      </c>
      <c r="AU115" s="9">
        <f t="shared" si="110"/>
        <v>75.904791666666668</v>
      </c>
      <c r="AV115" s="1">
        <f t="shared" si="111"/>
        <v>0.26</v>
      </c>
      <c r="AW115" s="1">
        <f t="shared" si="112"/>
        <v>0.81209598519415749</v>
      </c>
      <c r="AX115" s="1">
        <f t="shared" si="113"/>
        <v>647.45996134249549</v>
      </c>
    </row>
    <row r="116" spans="3:51" x14ac:dyDescent="0.15">
      <c r="C116" s="7">
        <v>11</v>
      </c>
      <c r="D116" s="8">
        <v>-3.9965314358666699</v>
      </c>
      <c r="E116" s="10">
        <f t="shared" si="114"/>
        <v>7.5819934570000003</v>
      </c>
      <c r="F116" s="7" t="s">
        <v>75</v>
      </c>
      <c r="G116" s="1">
        <v>12</v>
      </c>
      <c r="H116" s="9">
        <f t="shared" si="97"/>
        <v>-3.9965314358666699</v>
      </c>
      <c r="I116" s="9">
        <f t="shared" si="98"/>
        <v>269.15346856413333</v>
      </c>
      <c r="J116" s="9">
        <f t="shared" si="99"/>
        <v>1.0264484432665116E-2</v>
      </c>
      <c r="K116" s="9">
        <f t="shared" si="100"/>
        <v>75.904791666666668</v>
      </c>
      <c r="L116" s="9">
        <f t="shared" si="101"/>
        <v>0.75904791666666671</v>
      </c>
      <c r="M116" s="1" t="s">
        <v>73</v>
      </c>
      <c r="O116" s="9">
        <f t="shared" si="115"/>
        <v>1.6155621941490288</v>
      </c>
      <c r="P116" s="9">
        <f t="shared" si="102"/>
        <v>1.6582912991845004E-2</v>
      </c>
      <c r="Q116" s="13">
        <f t="shared" si="103"/>
        <v>4.3115573778797012E-3</v>
      </c>
      <c r="R116" s="9">
        <f t="shared" si="104"/>
        <v>0.19735245833333334</v>
      </c>
      <c r="S116" s="14">
        <f t="shared" si="105"/>
        <v>2.1846990984005735E-2</v>
      </c>
      <c r="T116" s="2">
        <v>0.01</v>
      </c>
      <c r="U116" s="15">
        <f t="shared" si="106"/>
        <v>2.1846990984005735E-4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7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8"/>
        <v>5.0000000000000001E-3</v>
      </c>
      <c r="AT116" s="1">
        <f t="shared" si="109"/>
        <v>5.7084699098400573E-3</v>
      </c>
      <c r="AU116" s="9">
        <f t="shared" si="110"/>
        <v>75.904791666666668</v>
      </c>
      <c r="AV116" s="1">
        <f t="shared" si="111"/>
        <v>0.26</v>
      </c>
      <c r="AW116" s="1">
        <f t="shared" si="112"/>
        <v>0.81209598519415749</v>
      </c>
      <c r="AX116" s="1">
        <f t="shared" si="113"/>
        <v>612.97734380514805</v>
      </c>
      <c r="AY116" s="1">
        <f>SUM(AX105:AX116)</f>
        <v>12442.695409234631</v>
      </c>
    </row>
    <row r="117" spans="3:51" x14ac:dyDescent="0.15">
      <c r="C117" s="7">
        <v>12</v>
      </c>
      <c r="D117" s="8">
        <v>-9.8169086277096795</v>
      </c>
      <c r="E117" s="10">
        <f t="shared" si="114"/>
        <v>-3.9965314358666699</v>
      </c>
      <c r="F117" s="7" t="s">
        <v>73</v>
      </c>
    </row>
  </sheetData>
  <mergeCells count="64">
    <mergeCell ref="G2:G4"/>
    <mergeCell ref="G5:G6"/>
    <mergeCell ref="G14:G15"/>
    <mergeCell ref="I2:I4"/>
    <mergeCell ref="I5:I6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02"/>
  <sheetViews>
    <sheetView workbookViewId="0">
      <selection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19" width="9.125" style="1"/>
    <col min="20" max="20" width="8.875" style="1"/>
    <col min="21" max="21" width="11.5" style="1" customWidth="1"/>
    <col min="22" max="23" width="8.875" style="1"/>
    <col min="24" max="24" width="9" style="1"/>
    <col min="25" max="25" width="8.875" style="1"/>
    <col min="26" max="26" width="10.75" style="1" customWidth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2" x14ac:dyDescent="0.15">
      <c r="C1" s="2" t="s">
        <v>0</v>
      </c>
      <c r="D1" s="2" t="s">
        <v>1</v>
      </c>
      <c r="E1" s="2" t="s">
        <v>2</v>
      </c>
      <c r="F1" s="2" t="s">
        <v>3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</row>
    <row r="2" spans="1:42" x14ac:dyDescent="0.15">
      <c r="A2" s="28"/>
      <c r="B2" s="3" t="s">
        <v>10</v>
      </c>
      <c r="C2" s="2"/>
      <c r="D2" s="2"/>
      <c r="E2" s="34">
        <v>130.88</v>
      </c>
      <c r="F2" s="5">
        <v>1166.8320000000001</v>
      </c>
      <c r="G2" s="41">
        <f>(F2+F3+F4)/3</f>
        <v>1338.1873333333333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x14ac:dyDescent="0.15">
      <c r="A3" s="28"/>
      <c r="B3" s="3" t="s">
        <v>13</v>
      </c>
      <c r="C3" s="2"/>
      <c r="D3" s="2"/>
      <c r="E3" s="35"/>
      <c r="F3" s="5">
        <v>1192.0899999999999</v>
      </c>
      <c r="G3" s="4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 x14ac:dyDescent="0.15">
      <c r="A4" s="28"/>
      <c r="B4" s="3" t="s">
        <v>14</v>
      </c>
      <c r="C4" s="2"/>
      <c r="D4" s="2"/>
      <c r="E4" s="36"/>
      <c r="F4" s="5">
        <v>1655.64</v>
      </c>
      <c r="G4" s="41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x14ac:dyDescent="0.15">
      <c r="A5" s="28"/>
      <c r="B5" s="3" t="s">
        <v>15</v>
      </c>
      <c r="C5" s="2"/>
      <c r="D5" s="2"/>
      <c r="E5" s="34">
        <v>1881.2704109588999</v>
      </c>
      <c r="F5" s="5">
        <v>91.103999999999999</v>
      </c>
      <c r="G5" s="41">
        <f>(F5+F6)/2</f>
        <v>92.509250000000009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15">
      <c r="A6" s="28"/>
      <c r="B6" s="3" t="s">
        <v>16</v>
      </c>
      <c r="C6" s="2"/>
      <c r="D6" s="2"/>
      <c r="E6" s="36"/>
      <c r="F6" s="5">
        <v>93.914500000000004</v>
      </c>
      <c r="G6" s="41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15">
      <c r="A7" s="28" t="s">
        <v>5</v>
      </c>
      <c r="B7" s="22"/>
      <c r="C7" s="2"/>
      <c r="D7" s="2"/>
      <c r="E7" s="5">
        <v>1041.4939685592001</v>
      </c>
      <c r="F7" s="5">
        <v>122.786</v>
      </c>
      <c r="G7" s="16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x14ac:dyDescent="0.15">
      <c r="A8" s="28" t="s">
        <v>6</v>
      </c>
      <c r="B8" s="22"/>
      <c r="C8" s="2"/>
      <c r="D8" s="2"/>
      <c r="E8" s="5">
        <v>1.5089999999999999</v>
      </c>
      <c r="F8" s="5">
        <v>625.46400000000006</v>
      </c>
      <c r="G8" s="16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15">
      <c r="A9" s="28" t="s">
        <v>7</v>
      </c>
      <c r="B9" s="22"/>
      <c r="C9" s="2"/>
      <c r="D9" s="2"/>
      <c r="E9" s="5">
        <v>13.6625657403865</v>
      </c>
      <c r="F9" s="5">
        <v>341.64</v>
      </c>
      <c r="G9" s="16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15">
      <c r="A10" s="28" t="s">
        <v>8</v>
      </c>
      <c r="B10" s="22"/>
      <c r="C10" s="2"/>
      <c r="D10" s="2"/>
      <c r="E10" s="5">
        <v>5.3266074758371103</v>
      </c>
      <c r="F10" s="5">
        <v>341.64</v>
      </c>
      <c r="G10" s="16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15">
      <c r="A11" s="28" t="s">
        <v>9</v>
      </c>
      <c r="B11" s="22"/>
      <c r="C11" s="2"/>
      <c r="D11" s="2"/>
      <c r="E11" s="5">
        <v>0</v>
      </c>
      <c r="F11" s="5">
        <v>910.85749999999996</v>
      </c>
      <c r="G11" s="16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4" spans="1:42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AV38+AV53+BB68+AY85+AY101+BB101+AG69</f>
        <v>28098858.959455367</v>
      </c>
      <c r="J14" s="6" t="s">
        <v>21</v>
      </c>
      <c r="K14" s="6">
        <f>I14/(10000*1000)</f>
        <v>2.8098858959455368</v>
      </c>
      <c r="L14" s="6" t="s">
        <v>22</v>
      </c>
    </row>
    <row r="15" spans="1:42" x14ac:dyDescent="0.15">
      <c r="A15" s="1" t="s">
        <v>23</v>
      </c>
      <c r="B15" s="1" t="s">
        <v>18</v>
      </c>
      <c r="G15" s="37"/>
      <c r="H15" s="6" t="s">
        <v>24</v>
      </c>
      <c r="I15" s="6">
        <v>20317008.6264906</v>
      </c>
      <c r="J15" s="6" t="s">
        <v>21</v>
      </c>
      <c r="K15" s="6">
        <f>I15/(10000*1000)</f>
        <v>2.03170086264906</v>
      </c>
      <c r="L15" s="6" t="s">
        <v>22</v>
      </c>
    </row>
    <row r="16" spans="1:42" x14ac:dyDescent="0.15">
      <c r="A16" s="1" t="s">
        <v>25</v>
      </c>
      <c r="B16" s="1" t="s">
        <v>26</v>
      </c>
      <c r="C16" s="1">
        <v>19347</v>
      </c>
      <c r="K16" s="1">
        <v>2.8098858959455368</v>
      </c>
    </row>
    <row r="17" spans="1:47" x14ac:dyDescent="0.15">
      <c r="A17" s="1" t="s">
        <v>27</v>
      </c>
      <c r="B17" s="1" t="s">
        <v>28</v>
      </c>
      <c r="C17" s="1">
        <v>1.9870000000000001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8">
        <v>-7.1468122940000001</v>
      </c>
      <c r="E27" s="7"/>
      <c r="F27" s="7"/>
      <c r="G27" s="1">
        <v>1</v>
      </c>
      <c r="H27" s="9">
        <f t="shared" ref="H27:H38" si="0">E28</f>
        <v>-7.1468122940000001</v>
      </c>
      <c r="I27" s="9">
        <f t="shared" ref="I27:I38" si="1">H27+273.15</f>
        <v>266.00318770599995</v>
      </c>
      <c r="J27" s="9">
        <f t="shared" ref="J27:J38" si="2">EXP(($C$16*(I27-$C$14))/($C$17*I27*$C$14))</f>
        <v>6.6876427521742584E-3</v>
      </c>
      <c r="K27" s="9">
        <f t="shared" ref="K27:K38" si="3">$B$27/12</f>
        <v>111.51561111111111</v>
      </c>
      <c r="L27" s="9">
        <f t="shared" ref="L27:L38" si="4">K27*$B$28/100</f>
        <v>1.1151561111111112</v>
      </c>
      <c r="M27" s="1" t="s">
        <v>73</v>
      </c>
      <c r="O27" s="9">
        <f>L27</f>
        <v>1.1151561111111112</v>
      </c>
      <c r="P27" s="9">
        <f t="shared" ref="P27:P38" si="5">O27*J27</f>
        <v>7.4577656840150554E-3</v>
      </c>
      <c r="Q27" s="13">
        <f t="shared" ref="Q27:Q38" si="6">P27*$B$29</f>
        <v>9.6950953892195721E-4</v>
      </c>
      <c r="R27" s="9">
        <f t="shared" ref="R27:R38" si="7">L27*$B$29</f>
        <v>0.14497029444444445</v>
      </c>
      <c r="S27" s="14">
        <f t="shared" ref="S27:S38" si="8">Q27/R27</f>
        <v>6.6876427521742592E-3</v>
      </c>
      <c r="T27" s="2">
        <v>0.01</v>
      </c>
      <c r="U27" s="15">
        <f t="shared" ref="U27:U38" si="9">S27*T27</f>
        <v>6.6876427521742591E-5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2.1966876427521743E-2</v>
      </c>
      <c r="AR27" s="9">
        <f t="shared" ref="AR27:AR38" si="15">$B$27/12</f>
        <v>111.51561111111111</v>
      </c>
      <c r="AS27" s="1">
        <f t="shared" ref="AS27:AS38" si="16">$B$29</f>
        <v>0.13</v>
      </c>
      <c r="AT27" s="1">
        <f>$E$2/12</f>
        <v>10.906666666666666</v>
      </c>
      <c r="AU27" s="1">
        <f t="shared" ref="AU27:AU38" si="17">AT27*10000*AS27*0.67*AR27*AQ27</f>
        <v>23270.953101767765</v>
      </c>
    </row>
    <row r="28" spans="1:47" x14ac:dyDescent="0.15">
      <c r="A28" s="1" t="s">
        <v>74</v>
      </c>
      <c r="B28" s="1">
        <v>1</v>
      </c>
      <c r="C28" s="7">
        <v>1</v>
      </c>
      <c r="D28" s="8">
        <v>-6.4213120798709697</v>
      </c>
      <c r="E28" s="10">
        <f t="shared" ref="E28:E39" si="18">D27</f>
        <v>-7.1468122940000001</v>
      </c>
      <c r="F28" s="7" t="s">
        <v>73</v>
      </c>
      <c r="G28" s="1">
        <v>2</v>
      </c>
      <c r="H28" s="9">
        <f t="shared" si="0"/>
        <v>-6.4213120798709697</v>
      </c>
      <c r="I28" s="9">
        <f t="shared" si="1"/>
        <v>266.728687920129</v>
      </c>
      <c r="J28" s="9">
        <f t="shared" si="2"/>
        <v>7.3877570333019827E-3</v>
      </c>
      <c r="K28" s="9">
        <f t="shared" si="3"/>
        <v>111.51561111111111</v>
      </c>
      <c r="L28" s="9">
        <f t="shared" si="4"/>
        <v>1.1151561111111112</v>
      </c>
      <c r="M28" s="1" t="s">
        <v>73</v>
      </c>
      <c r="O28" s="9">
        <f t="shared" ref="O28:O38" si="19">L28+O27-P27-N28</f>
        <v>2.2228544565382076</v>
      </c>
      <c r="P28" s="9">
        <f t="shared" si="5"/>
        <v>1.6421908645296801E-2</v>
      </c>
      <c r="Q28" s="13">
        <f t="shared" si="6"/>
        <v>2.1348481238885842E-3</v>
      </c>
      <c r="R28" s="9">
        <f t="shared" si="7"/>
        <v>0.14497029444444445</v>
      </c>
      <c r="S28" s="14">
        <f t="shared" si="8"/>
        <v>1.4726107386825383E-2</v>
      </c>
      <c r="T28" s="2">
        <v>0.01</v>
      </c>
      <c r="U28" s="15">
        <f t="shared" si="9"/>
        <v>1.4726107386825384E-4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2.2047261073868254E-2</v>
      </c>
      <c r="AR28" s="9">
        <f t="shared" si="15"/>
        <v>111.51561111111111</v>
      </c>
      <c r="AS28" s="1">
        <f t="shared" si="16"/>
        <v>0.13</v>
      </c>
      <c r="AT28" s="1">
        <f t="shared" ref="AT28:AT38" si="20">$E$2/12</f>
        <v>10.906666666666666</v>
      </c>
      <c r="AU28" s="1">
        <f t="shared" si="17"/>
        <v>23356.109830418005</v>
      </c>
    </row>
    <row r="29" spans="1:47" x14ac:dyDescent="0.15">
      <c r="A29" s="1" t="s">
        <v>37</v>
      </c>
      <c r="B29" s="1">
        <v>0.13</v>
      </c>
      <c r="C29" s="7">
        <v>2</v>
      </c>
      <c r="D29" s="8">
        <v>-2.0396399818928601</v>
      </c>
      <c r="E29" s="10">
        <f t="shared" si="18"/>
        <v>-6.4213120798709697</v>
      </c>
      <c r="F29" s="7" t="s">
        <v>73</v>
      </c>
      <c r="G29" s="1">
        <v>3</v>
      </c>
      <c r="H29" s="9">
        <f t="shared" si="0"/>
        <v>-2.0396399818928601</v>
      </c>
      <c r="I29" s="9">
        <f t="shared" si="1"/>
        <v>271.11036001810714</v>
      </c>
      <c r="J29" s="9">
        <f t="shared" si="2"/>
        <v>1.3327206941672403E-2</v>
      </c>
      <c r="K29" s="9">
        <f t="shared" si="3"/>
        <v>111.51561111111111</v>
      </c>
      <c r="L29" s="9">
        <f t="shared" si="4"/>
        <v>1.1151561111111112</v>
      </c>
      <c r="M29" s="1" t="s">
        <v>73</v>
      </c>
      <c r="O29" s="9">
        <f t="shared" si="19"/>
        <v>3.3215886590040222</v>
      </c>
      <c r="P29" s="9">
        <f t="shared" si="5"/>
        <v>4.4267499433658729E-2</v>
      </c>
      <c r="Q29" s="13">
        <f t="shared" si="6"/>
        <v>5.7547749263756349E-3</v>
      </c>
      <c r="R29" s="9">
        <f t="shared" si="7"/>
        <v>0.14497029444444445</v>
      </c>
      <c r="S29" s="14">
        <f t="shared" si="8"/>
        <v>3.96962353455175E-2</v>
      </c>
      <c r="T29" s="2">
        <v>0.01</v>
      </c>
      <c r="U29" s="15">
        <f t="shared" si="9"/>
        <v>3.9696235345517501E-4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2.2296962353455175E-2</v>
      </c>
      <c r="AR29" s="9">
        <f t="shared" si="15"/>
        <v>111.51561111111111</v>
      </c>
      <c r="AS29" s="1">
        <f t="shared" si="16"/>
        <v>0.13</v>
      </c>
      <c r="AT29" s="1">
        <f t="shared" si="20"/>
        <v>10.906666666666666</v>
      </c>
      <c r="AU29" s="1">
        <f t="shared" si="17"/>
        <v>23620.634774867478</v>
      </c>
    </row>
    <row r="30" spans="1:47" x14ac:dyDescent="0.15">
      <c r="C30" s="7">
        <v>3</v>
      </c>
      <c r="D30" s="8">
        <v>6.3151833479354798</v>
      </c>
      <c r="E30" s="10">
        <f t="shared" si="18"/>
        <v>-2.0396399818928601</v>
      </c>
      <c r="F30" s="7" t="s">
        <v>73</v>
      </c>
      <c r="G30" s="1">
        <v>4</v>
      </c>
      <c r="H30" s="9">
        <f t="shared" si="0"/>
        <v>6.3151833479354798</v>
      </c>
      <c r="I30" s="9">
        <f t="shared" si="1"/>
        <v>279.46518334793547</v>
      </c>
      <c r="J30" s="9">
        <f t="shared" si="2"/>
        <v>3.8997530784879671E-2</v>
      </c>
      <c r="K30" s="9">
        <f t="shared" si="3"/>
        <v>111.51561111111111</v>
      </c>
      <c r="L30" s="9">
        <f t="shared" si="4"/>
        <v>1.1151561111111112</v>
      </c>
      <c r="M30" s="1" t="s">
        <v>73</v>
      </c>
      <c r="O30" s="9">
        <f t="shared" si="19"/>
        <v>4.392477270681475</v>
      </c>
      <c r="P30" s="9">
        <f t="shared" si="5"/>
        <v>0.17129576758528506</v>
      </c>
      <c r="Q30" s="13">
        <f t="shared" si="6"/>
        <v>2.2268449786087059E-2</v>
      </c>
      <c r="R30" s="9">
        <f t="shared" si="7"/>
        <v>0.14497029444444445</v>
      </c>
      <c r="S30" s="14">
        <f t="shared" si="8"/>
        <v>0.15360698459932273</v>
      </c>
      <c r="T30" s="2">
        <v>0.01</v>
      </c>
      <c r="U30" s="15">
        <f t="shared" si="9"/>
        <v>1.5360698459932274E-3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2.3436069845993227E-2</v>
      </c>
      <c r="AR30" s="9">
        <f t="shared" si="15"/>
        <v>111.51561111111111</v>
      </c>
      <c r="AS30" s="1">
        <f t="shared" si="16"/>
        <v>0.13</v>
      </c>
      <c r="AT30" s="1">
        <f t="shared" si="20"/>
        <v>10.906666666666666</v>
      </c>
      <c r="AU30" s="1">
        <f t="shared" si="17"/>
        <v>24827.366060682605</v>
      </c>
    </row>
    <row r="31" spans="1:47" x14ac:dyDescent="0.15">
      <c r="C31" s="7">
        <v>4</v>
      </c>
      <c r="D31" s="8">
        <v>9.95749906</v>
      </c>
      <c r="E31" s="10">
        <f t="shared" si="18"/>
        <v>6.3151833479354798</v>
      </c>
      <c r="F31" s="7" t="s">
        <v>73</v>
      </c>
      <c r="G31" s="1">
        <v>5</v>
      </c>
      <c r="H31" s="9">
        <f t="shared" si="0"/>
        <v>9.95749906</v>
      </c>
      <c r="I31" s="9">
        <f t="shared" si="1"/>
        <v>283.10749905999995</v>
      </c>
      <c r="J31" s="9">
        <f t="shared" si="2"/>
        <v>6.105298585428437E-2</v>
      </c>
      <c r="K31" s="9">
        <f t="shared" si="3"/>
        <v>111.51561111111111</v>
      </c>
      <c r="L31" s="9">
        <f t="shared" si="4"/>
        <v>1.1151561111111112</v>
      </c>
      <c r="M31" s="1" t="s">
        <v>75</v>
      </c>
      <c r="N31" s="9">
        <f>(O30-P30)*C22/100</f>
        <v>4.0101224279413801</v>
      </c>
      <c r="O31" s="9">
        <f t="shared" si="19"/>
        <v>1.3262151862659213</v>
      </c>
      <c r="P31" s="9">
        <f t="shared" si="5"/>
        <v>8.0969397006830396E-2</v>
      </c>
      <c r="Q31" s="13">
        <f t="shared" si="6"/>
        <v>1.0526021610887951E-2</v>
      </c>
      <c r="R31" s="9">
        <f t="shared" si="7"/>
        <v>0.14497029444444445</v>
      </c>
      <c r="S31" s="14">
        <f t="shared" si="8"/>
        <v>7.2608127418281099E-2</v>
      </c>
      <c r="T31" s="2">
        <v>0.01</v>
      </c>
      <c r="U31" s="15">
        <f t="shared" si="9"/>
        <v>7.2608127418281095E-4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3.0176081274182809E-2</v>
      </c>
      <c r="AR31" s="9">
        <f t="shared" si="15"/>
        <v>111.51561111111111</v>
      </c>
      <c r="AS31" s="1">
        <f t="shared" si="16"/>
        <v>0.13</v>
      </c>
      <c r="AT31" s="1">
        <f t="shared" si="20"/>
        <v>10.906666666666666</v>
      </c>
      <c r="AU31" s="1">
        <f t="shared" si="17"/>
        <v>31967.502272960359</v>
      </c>
    </row>
    <row r="32" spans="1:47" x14ac:dyDescent="0.15">
      <c r="C32" s="7">
        <v>5</v>
      </c>
      <c r="D32" s="8">
        <v>18.040435896129001</v>
      </c>
      <c r="E32" s="10">
        <f t="shared" si="18"/>
        <v>9.95749906</v>
      </c>
      <c r="F32" s="7" t="s">
        <v>75</v>
      </c>
      <c r="G32" s="1">
        <v>6</v>
      </c>
      <c r="H32" s="9">
        <f t="shared" si="0"/>
        <v>18.040435896129001</v>
      </c>
      <c r="I32" s="9">
        <f t="shared" si="1"/>
        <v>291.19043589612897</v>
      </c>
      <c r="J32" s="9">
        <f t="shared" si="2"/>
        <v>0.1586053640390048</v>
      </c>
      <c r="K32" s="9">
        <f t="shared" si="3"/>
        <v>111.51561111111111</v>
      </c>
      <c r="L32" s="9">
        <f t="shared" si="4"/>
        <v>1.1151561111111112</v>
      </c>
      <c r="M32" s="1" t="s">
        <v>73</v>
      </c>
      <c r="O32" s="9">
        <f t="shared" si="19"/>
        <v>2.3604019003702019</v>
      </c>
      <c r="P32" s="9">
        <f t="shared" si="5"/>
        <v>0.37437240268657462</v>
      </c>
      <c r="Q32" s="13">
        <f t="shared" si="6"/>
        <v>4.8668412349254703E-2</v>
      </c>
      <c r="R32" s="9">
        <f t="shared" si="7"/>
        <v>0.14497029444444445</v>
      </c>
      <c r="S32" s="14">
        <f t="shared" si="8"/>
        <v>0.33571299924416875</v>
      </c>
      <c r="T32" s="2">
        <v>0.01</v>
      </c>
      <c r="U32" s="15">
        <f t="shared" si="9"/>
        <v>3.3571299924416878E-3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3.2807129992441682E-2</v>
      </c>
      <c r="AR32" s="9">
        <f t="shared" si="15"/>
        <v>111.51561111111111</v>
      </c>
      <c r="AS32" s="1">
        <f t="shared" si="16"/>
        <v>0.13</v>
      </c>
      <c r="AT32" s="1">
        <f t="shared" si="20"/>
        <v>10.906666666666666</v>
      </c>
      <c r="AU32" s="1">
        <f t="shared" si="17"/>
        <v>34754.744762036258</v>
      </c>
    </row>
    <row r="33" spans="1:48" x14ac:dyDescent="0.15">
      <c r="C33" s="7">
        <v>6</v>
      </c>
      <c r="D33" s="8">
        <v>21.222071308333302</v>
      </c>
      <c r="E33" s="10">
        <f t="shared" si="18"/>
        <v>18.040435896129001</v>
      </c>
      <c r="F33" s="7" t="s">
        <v>73</v>
      </c>
      <c r="G33" s="1">
        <v>7</v>
      </c>
      <c r="H33" s="9">
        <f t="shared" si="0"/>
        <v>21.222071308333302</v>
      </c>
      <c r="I33" s="9">
        <f t="shared" si="1"/>
        <v>294.37207130833326</v>
      </c>
      <c r="J33" s="9">
        <f t="shared" si="2"/>
        <v>0.22765304168755951</v>
      </c>
      <c r="K33" s="9">
        <f t="shared" si="3"/>
        <v>111.51561111111111</v>
      </c>
      <c r="L33" s="9">
        <f t="shared" si="4"/>
        <v>1.1151561111111112</v>
      </c>
      <c r="M33" s="1" t="s">
        <v>73</v>
      </c>
      <c r="O33" s="9">
        <f t="shared" si="19"/>
        <v>3.1011856087947387</v>
      </c>
      <c r="P33" s="9">
        <f t="shared" si="5"/>
        <v>0.70599433667980827</v>
      </c>
      <c r="Q33" s="13">
        <f t="shared" si="6"/>
        <v>9.1779263768375072E-2</v>
      </c>
      <c r="R33" s="9">
        <f t="shared" si="7"/>
        <v>0.14497029444444445</v>
      </c>
      <c r="S33" s="14">
        <f t="shared" si="8"/>
        <v>0.63309013836311645</v>
      </c>
      <c r="T33" s="2">
        <v>0.01</v>
      </c>
      <c r="U33" s="15">
        <f t="shared" si="9"/>
        <v>6.3309013836311649E-3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3.5780901383631158E-2</v>
      </c>
      <c r="AR33" s="9">
        <f t="shared" si="15"/>
        <v>111.51561111111111</v>
      </c>
      <c r="AS33" s="1">
        <f t="shared" si="16"/>
        <v>0.13</v>
      </c>
      <c r="AT33" s="1">
        <f t="shared" si="20"/>
        <v>10.906666666666666</v>
      </c>
      <c r="AU33" s="1">
        <f t="shared" si="17"/>
        <v>37905.055859204673</v>
      </c>
    </row>
    <row r="34" spans="1:48" x14ac:dyDescent="0.15">
      <c r="C34" s="7">
        <v>7</v>
      </c>
      <c r="D34" s="8">
        <v>22.1975514025807</v>
      </c>
      <c r="E34" s="10">
        <f t="shared" si="18"/>
        <v>21.222071308333302</v>
      </c>
      <c r="F34" s="7" t="s">
        <v>73</v>
      </c>
      <c r="G34" s="1">
        <v>8</v>
      </c>
      <c r="H34" s="9">
        <f t="shared" si="0"/>
        <v>22.1975514025807</v>
      </c>
      <c r="I34" s="9">
        <f t="shared" si="1"/>
        <v>295.34755140258068</v>
      </c>
      <c r="J34" s="9">
        <f t="shared" si="2"/>
        <v>0.25393247473656622</v>
      </c>
      <c r="K34" s="9">
        <f t="shared" si="3"/>
        <v>111.51561111111111</v>
      </c>
      <c r="L34" s="9">
        <f t="shared" si="4"/>
        <v>1.1151561111111112</v>
      </c>
      <c r="M34" s="1" t="s">
        <v>73</v>
      </c>
      <c r="O34" s="9">
        <f t="shared" si="19"/>
        <v>3.5103473832260423</v>
      </c>
      <c r="P34" s="9">
        <f t="shared" si="5"/>
        <v>0.89139119820761836</v>
      </c>
      <c r="Q34" s="13">
        <f t="shared" si="6"/>
        <v>0.11588085576699039</v>
      </c>
      <c r="R34" s="9">
        <f t="shared" si="7"/>
        <v>0.14497029444444445</v>
      </c>
      <c r="S34" s="14">
        <f t="shared" si="8"/>
        <v>0.79934207356803211</v>
      </c>
      <c r="T34" s="2">
        <v>0.01</v>
      </c>
      <c r="U34" s="15">
        <f t="shared" si="9"/>
        <v>7.9934207356803216E-3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3.744342073568032E-2</v>
      </c>
      <c r="AR34" s="9">
        <f t="shared" si="15"/>
        <v>111.51561111111111</v>
      </c>
      <c r="AS34" s="1">
        <f t="shared" si="16"/>
        <v>0.13</v>
      </c>
      <c r="AT34" s="1">
        <f t="shared" si="20"/>
        <v>10.906666666666666</v>
      </c>
      <c r="AU34" s="1">
        <f t="shared" si="17"/>
        <v>39666.27166063949</v>
      </c>
    </row>
    <row r="35" spans="1:48" x14ac:dyDescent="0.15">
      <c r="C35" s="7">
        <v>8</v>
      </c>
      <c r="D35" s="8">
        <v>21.846157743225799</v>
      </c>
      <c r="E35" s="10">
        <f t="shared" si="18"/>
        <v>22.1975514025807</v>
      </c>
      <c r="F35" s="7" t="s">
        <v>73</v>
      </c>
      <c r="G35" s="1">
        <v>9</v>
      </c>
      <c r="H35" s="9">
        <f t="shared" si="0"/>
        <v>21.846157743225799</v>
      </c>
      <c r="I35" s="9">
        <f t="shared" si="1"/>
        <v>294.99615774322575</v>
      </c>
      <c r="J35" s="9">
        <f t="shared" si="2"/>
        <v>0.24415382820073153</v>
      </c>
      <c r="K35" s="9">
        <f t="shared" si="3"/>
        <v>111.51561111111111</v>
      </c>
      <c r="L35" s="9">
        <f t="shared" si="4"/>
        <v>1.1151561111111112</v>
      </c>
      <c r="M35" s="1" t="s">
        <v>73</v>
      </c>
      <c r="O35" s="9">
        <f t="shared" si="19"/>
        <v>3.7341122961295352</v>
      </c>
      <c r="P35" s="9">
        <f t="shared" si="5"/>
        <v>0.91169781203144973</v>
      </c>
      <c r="Q35" s="13">
        <f t="shared" si="6"/>
        <v>0.11852071556408847</v>
      </c>
      <c r="R35" s="9">
        <f t="shared" si="7"/>
        <v>0.14497029444444445</v>
      </c>
      <c r="S35" s="14">
        <f t="shared" si="8"/>
        <v>0.81755173374161838</v>
      </c>
      <c r="T35" s="2">
        <v>0.01</v>
      </c>
      <c r="U35" s="15">
        <f t="shared" si="9"/>
        <v>8.1755173374161837E-3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3.0075517337416181E-2</v>
      </c>
      <c r="AR35" s="9">
        <f t="shared" si="15"/>
        <v>111.51561111111111</v>
      </c>
      <c r="AS35" s="1">
        <f t="shared" si="16"/>
        <v>0.13</v>
      </c>
      <c r="AT35" s="1">
        <f t="shared" si="20"/>
        <v>10.906666666666666</v>
      </c>
      <c r="AU35" s="1">
        <f t="shared" si="17"/>
        <v>31860.968298321462</v>
      </c>
    </row>
    <row r="36" spans="1:48" x14ac:dyDescent="0.15">
      <c r="C36" s="7">
        <v>9</v>
      </c>
      <c r="D36" s="8">
        <v>16.274737630600001</v>
      </c>
      <c r="E36" s="10">
        <f t="shared" si="18"/>
        <v>21.846157743225799</v>
      </c>
      <c r="F36" s="7" t="s">
        <v>73</v>
      </c>
      <c r="G36" s="1">
        <v>10</v>
      </c>
      <c r="H36" s="9">
        <f t="shared" si="0"/>
        <v>16.274737630600001</v>
      </c>
      <c r="I36" s="9">
        <f t="shared" si="1"/>
        <v>289.42473763059996</v>
      </c>
      <c r="J36" s="9">
        <f t="shared" si="2"/>
        <v>0.1293373543054149</v>
      </c>
      <c r="K36" s="9">
        <f t="shared" si="3"/>
        <v>111.51561111111111</v>
      </c>
      <c r="L36" s="9">
        <f t="shared" si="4"/>
        <v>1.1151561111111112</v>
      </c>
      <c r="M36" s="1" t="s">
        <v>73</v>
      </c>
      <c r="O36" s="9">
        <f t="shared" si="19"/>
        <v>3.9375705952091971</v>
      </c>
      <c r="P36" s="9">
        <f t="shared" si="5"/>
        <v>0.50927496317515542</v>
      </c>
      <c r="Q36" s="13">
        <f t="shared" si="6"/>
        <v>6.6205745212770201E-2</v>
      </c>
      <c r="R36" s="9">
        <f t="shared" si="7"/>
        <v>0.14497029444444445</v>
      </c>
      <c r="S36" s="14">
        <f t="shared" si="8"/>
        <v>0.45668490545931517</v>
      </c>
      <c r="T36" s="2">
        <v>0.01</v>
      </c>
      <c r="U36" s="15">
        <f t="shared" si="9"/>
        <v>4.5668490545931516E-3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2.646684905459315E-2</v>
      </c>
      <c r="AR36" s="9">
        <f t="shared" si="15"/>
        <v>111.51561111111111</v>
      </c>
      <c r="AS36" s="1">
        <f t="shared" si="16"/>
        <v>0.13</v>
      </c>
      <c r="AT36" s="1">
        <f t="shared" si="20"/>
        <v>10.906666666666666</v>
      </c>
      <c r="AU36" s="1">
        <f t="shared" si="17"/>
        <v>28038.06927822233</v>
      </c>
    </row>
    <row r="37" spans="1:48" x14ac:dyDescent="0.15">
      <c r="C37" s="7">
        <v>10</v>
      </c>
      <c r="D37" s="8">
        <v>10.070653638838699</v>
      </c>
      <c r="E37" s="10">
        <f t="shared" si="18"/>
        <v>16.274737630600001</v>
      </c>
      <c r="F37" s="7" t="s">
        <v>73</v>
      </c>
      <c r="G37" s="1">
        <v>11</v>
      </c>
      <c r="H37" s="9">
        <f t="shared" si="0"/>
        <v>10.070653638838699</v>
      </c>
      <c r="I37" s="9">
        <f t="shared" si="1"/>
        <v>283.22065363883866</v>
      </c>
      <c r="J37" s="9">
        <f t="shared" si="2"/>
        <v>6.1897692093479124E-2</v>
      </c>
      <c r="K37" s="9">
        <f t="shared" si="3"/>
        <v>111.51561111111111</v>
      </c>
      <c r="L37" s="9">
        <f t="shared" si="4"/>
        <v>1.1151561111111112</v>
      </c>
      <c r="M37" s="1" t="s">
        <v>75</v>
      </c>
      <c r="N37" s="9">
        <f>(O36-P36)*C22/100</f>
        <v>3.256880850432339</v>
      </c>
      <c r="O37" s="9">
        <f t="shared" si="19"/>
        <v>1.2865708927128146</v>
      </c>
      <c r="P37" s="9">
        <f t="shared" si="5"/>
        <v>7.9635768973570359E-2</v>
      </c>
      <c r="Q37" s="13">
        <f t="shared" si="6"/>
        <v>1.0352649966564147E-2</v>
      </c>
      <c r="R37" s="9">
        <f t="shared" si="7"/>
        <v>0.14497029444444445</v>
      </c>
      <c r="S37" s="14">
        <f t="shared" si="8"/>
        <v>7.1412215904214024E-2</v>
      </c>
      <c r="T37" s="2">
        <v>0.01</v>
      </c>
      <c r="U37" s="15">
        <f t="shared" si="9"/>
        <v>7.1412215904214022E-4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2.2614122159042141E-2</v>
      </c>
      <c r="AR37" s="9">
        <f t="shared" si="15"/>
        <v>111.51561111111111</v>
      </c>
      <c r="AS37" s="1">
        <f t="shared" si="16"/>
        <v>0.13</v>
      </c>
      <c r="AT37" s="1">
        <f t="shared" si="20"/>
        <v>10.906666666666666</v>
      </c>
      <c r="AU37" s="1">
        <f t="shared" si="17"/>
        <v>23956.622960804241</v>
      </c>
    </row>
    <row r="38" spans="1:48" x14ac:dyDescent="0.15">
      <c r="C38" s="7">
        <v>11</v>
      </c>
      <c r="D38" s="8">
        <v>1.8192067242333301</v>
      </c>
      <c r="E38" s="10">
        <f t="shared" si="18"/>
        <v>10.070653638838699</v>
      </c>
      <c r="F38" s="7" t="s">
        <v>75</v>
      </c>
      <c r="G38" s="1">
        <v>12</v>
      </c>
      <c r="H38" s="9">
        <f t="shared" si="0"/>
        <v>1.8192067242333301</v>
      </c>
      <c r="I38" s="9">
        <f t="shared" si="1"/>
        <v>274.96920672423329</v>
      </c>
      <c r="J38" s="9">
        <f t="shared" si="2"/>
        <v>2.2061239058383326E-2</v>
      </c>
      <c r="K38" s="9">
        <f t="shared" si="3"/>
        <v>111.51561111111111</v>
      </c>
      <c r="L38" s="9">
        <f t="shared" si="4"/>
        <v>1.1151561111111112</v>
      </c>
      <c r="M38" s="1" t="s">
        <v>73</v>
      </c>
      <c r="O38" s="9">
        <f t="shared" si="19"/>
        <v>2.3220912348503555</v>
      </c>
      <c r="P38" s="9">
        <f t="shared" si="5"/>
        <v>5.1228209847410229E-2</v>
      </c>
      <c r="Q38" s="13">
        <f t="shared" si="6"/>
        <v>6.6596672801633302E-3</v>
      </c>
      <c r="R38" s="9">
        <f t="shared" si="7"/>
        <v>0.14497029444444445</v>
      </c>
      <c r="S38" s="14">
        <f t="shared" si="8"/>
        <v>4.5938151023866822E-2</v>
      </c>
      <c r="T38" s="2">
        <v>0.01</v>
      </c>
      <c r="U38" s="15">
        <f t="shared" si="9"/>
        <v>4.5938151023866824E-4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2.2359381510238668E-2</v>
      </c>
      <c r="AR38" s="9">
        <f t="shared" si="15"/>
        <v>111.51561111111111</v>
      </c>
      <c r="AS38" s="1">
        <f t="shared" si="16"/>
        <v>0.13</v>
      </c>
      <c r="AT38" s="1">
        <f t="shared" si="20"/>
        <v>10.906666666666666</v>
      </c>
      <c r="AU38" s="1">
        <f t="shared" si="17"/>
        <v>23686.759481989731</v>
      </c>
      <c r="AV38" s="1">
        <f>SUM(AU27:AU38)</f>
        <v>346911.05834191438</v>
      </c>
    </row>
    <row r="39" spans="1:48" x14ac:dyDescent="0.15">
      <c r="C39" s="7">
        <v>12</v>
      </c>
      <c r="D39" s="8">
        <v>-4.5971496865161301</v>
      </c>
      <c r="E39" s="10">
        <f t="shared" si="18"/>
        <v>1.8192067242333301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-7.1468122940000001</v>
      </c>
      <c r="E42" s="7"/>
      <c r="F42" s="7"/>
      <c r="G42" s="1">
        <v>1</v>
      </c>
      <c r="H42" s="9">
        <f t="shared" ref="H42:H53" si="21">E43</f>
        <v>-7.1468122940000001</v>
      </c>
      <c r="I42" s="9">
        <f t="shared" ref="I42:I53" si="22">H42+273.15</f>
        <v>266.00318770599995</v>
      </c>
      <c r="J42" s="9">
        <f t="shared" ref="J42:J53" si="23">EXP(($C$16*(I42-$C$14))/($C$17*I42*$C$14))</f>
        <v>6.6876427521742584E-3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5.1555734605964712E-4</v>
      </c>
      <c r="Q42" s="13">
        <f t="shared" ref="Q42:Q53" si="27">P42*$B$44</f>
        <v>6.7022454987754134E-5</v>
      </c>
      <c r="R42" s="9">
        <f t="shared" ref="R42:R53" si="28">L42*$B$44</f>
        <v>1.0021835416666666E-2</v>
      </c>
      <c r="S42" s="14">
        <f t="shared" ref="S42:S53" si="29">Q42/R42</f>
        <v>6.6876427521742601E-3</v>
      </c>
      <c r="T42" s="2">
        <v>0.01</v>
      </c>
      <c r="U42" s="15">
        <f t="shared" ref="U42:U53" si="30">S42*T42</f>
        <v>6.6876427521742605E-5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1.4866876427521743E-2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>$E$5/12</f>
        <v>156.77253424657499</v>
      </c>
      <c r="AU42" s="1">
        <f t="shared" ref="AU42:AU53" si="36">AT42*10000*AS42*0.67*AR42*AQ42</f>
        <v>15649.907660502053</v>
      </c>
    </row>
    <row r="43" spans="1:48" x14ac:dyDescent="0.15">
      <c r="A43" s="1" t="s">
        <v>74</v>
      </c>
      <c r="B43" s="1">
        <v>1</v>
      </c>
      <c r="C43" s="7">
        <v>1</v>
      </c>
      <c r="D43" s="8">
        <v>-6.4213120798709697</v>
      </c>
      <c r="E43" s="10">
        <f t="shared" ref="E43:E54" si="37">D42</f>
        <v>-7.1468122940000001</v>
      </c>
      <c r="F43" s="7" t="s">
        <v>73</v>
      </c>
      <c r="G43" s="1">
        <v>2</v>
      </c>
      <c r="H43" s="9">
        <f t="shared" si="21"/>
        <v>-6.4213120798709697</v>
      </c>
      <c r="I43" s="9">
        <f t="shared" si="22"/>
        <v>266.728687920129</v>
      </c>
      <c r="J43" s="9">
        <f t="shared" si="23"/>
        <v>7.3877570333019827E-3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0.15366652598727368</v>
      </c>
      <c r="P43" s="9">
        <f t="shared" si="26"/>
        <v>1.1352509581455631E-3</v>
      </c>
      <c r="Q43" s="13">
        <f t="shared" si="27"/>
        <v>1.4758262455892321E-4</v>
      </c>
      <c r="R43" s="9">
        <f t="shared" si="28"/>
        <v>1.0021835416666666E-2</v>
      </c>
      <c r="S43" s="14">
        <f t="shared" si="29"/>
        <v>1.4726107386825381E-2</v>
      </c>
      <c r="T43" s="2">
        <v>0.01</v>
      </c>
      <c r="U43" s="15">
        <f t="shared" si="30"/>
        <v>1.4726107386825381E-4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1.4947261073868255E-2</v>
      </c>
      <c r="AR43" s="9">
        <f t="shared" si="34"/>
        <v>7.7091041666666671</v>
      </c>
      <c r="AS43" s="1">
        <f t="shared" si="35"/>
        <v>0.13</v>
      </c>
      <c r="AT43" s="1">
        <f t="shared" ref="AT43:AT53" si="39">$E$5/12</f>
        <v>156.77253424657499</v>
      </c>
      <c r="AU43" s="1">
        <f t="shared" si="36"/>
        <v>15734.526127520194</v>
      </c>
    </row>
    <row r="44" spans="1:48" x14ac:dyDescent="0.15">
      <c r="A44" s="1" t="s">
        <v>37</v>
      </c>
      <c r="B44" s="1">
        <v>0.13</v>
      </c>
      <c r="C44" s="7">
        <v>2</v>
      </c>
      <c r="D44" s="8">
        <v>-2.0396399818928601</v>
      </c>
      <c r="E44" s="10">
        <f t="shared" si="37"/>
        <v>-6.4213120798709697</v>
      </c>
      <c r="F44" s="7" t="s">
        <v>73</v>
      </c>
      <c r="G44" s="1">
        <v>3</v>
      </c>
      <c r="H44" s="9">
        <f t="shared" si="21"/>
        <v>-2.0396399818928601</v>
      </c>
      <c r="I44" s="9">
        <f t="shared" si="22"/>
        <v>271.11036001810714</v>
      </c>
      <c r="J44" s="9">
        <f t="shared" si="23"/>
        <v>1.3327206941672403E-2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0.22962231669579478</v>
      </c>
      <c r="P44" s="9">
        <f t="shared" si="26"/>
        <v>3.0602241330310951E-3</v>
      </c>
      <c r="Q44" s="13">
        <f t="shared" si="27"/>
        <v>3.9782913729404239E-4</v>
      </c>
      <c r="R44" s="9">
        <f t="shared" si="28"/>
        <v>1.0021835416666666E-2</v>
      </c>
      <c r="S44" s="14">
        <f t="shared" si="29"/>
        <v>3.96962353455175E-2</v>
      </c>
      <c r="T44" s="2">
        <v>0.01</v>
      </c>
      <c r="U44" s="15">
        <f t="shared" si="30"/>
        <v>3.9696235345517501E-4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1.5196962353455176E-2</v>
      </c>
      <c r="AR44" s="9">
        <f t="shared" si="34"/>
        <v>7.7091041666666671</v>
      </c>
      <c r="AS44" s="1">
        <f t="shared" si="35"/>
        <v>0.13</v>
      </c>
      <c r="AT44" s="1">
        <f t="shared" si="39"/>
        <v>156.77253424657499</v>
      </c>
      <c r="AU44" s="1">
        <f t="shared" si="36"/>
        <v>15997.379053438804</v>
      </c>
    </row>
    <row r="45" spans="1:48" x14ac:dyDescent="0.15">
      <c r="C45" s="7">
        <v>3</v>
      </c>
      <c r="D45" s="8">
        <v>6.3151833479354798</v>
      </c>
      <c r="E45" s="10">
        <f t="shared" si="37"/>
        <v>-2.0396399818928601</v>
      </c>
      <c r="F45" s="7" t="s">
        <v>73</v>
      </c>
      <c r="G45" s="1">
        <v>4</v>
      </c>
      <c r="H45" s="9">
        <f t="shared" si="21"/>
        <v>6.3151833479354798</v>
      </c>
      <c r="I45" s="9">
        <f t="shared" si="22"/>
        <v>279.46518334793547</v>
      </c>
      <c r="J45" s="9">
        <f t="shared" si="23"/>
        <v>3.8997530784879671E-2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0.30365313422943035</v>
      </c>
      <c r="P45" s="9">
        <f t="shared" si="26"/>
        <v>1.1841722450037409E-2</v>
      </c>
      <c r="Q45" s="13">
        <f t="shared" si="27"/>
        <v>1.5394239185048631E-3</v>
      </c>
      <c r="R45" s="9">
        <f t="shared" si="28"/>
        <v>1.0021835416666666E-2</v>
      </c>
      <c r="S45" s="14">
        <f t="shared" si="29"/>
        <v>0.15360698459932268</v>
      </c>
      <c r="T45" s="2">
        <v>0.01</v>
      </c>
      <c r="U45" s="15">
        <f t="shared" si="30"/>
        <v>1.5360698459932268E-3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1.6336069845993229E-2</v>
      </c>
      <c r="AR45" s="9">
        <f t="shared" si="34"/>
        <v>7.7091041666666671</v>
      </c>
      <c r="AS45" s="1">
        <f t="shared" si="35"/>
        <v>0.13</v>
      </c>
      <c r="AT45" s="1">
        <f t="shared" si="39"/>
        <v>156.77253424657499</v>
      </c>
      <c r="AU45" s="1">
        <f t="shared" si="36"/>
        <v>17196.482789890473</v>
      </c>
    </row>
    <row r="46" spans="1:48" x14ac:dyDescent="0.15">
      <c r="C46" s="7">
        <v>4</v>
      </c>
      <c r="D46" s="8">
        <v>9.95749906</v>
      </c>
      <c r="E46" s="10">
        <f t="shared" si="37"/>
        <v>6.3151833479354798</v>
      </c>
      <c r="F46" s="7" t="s">
        <v>73</v>
      </c>
      <c r="G46" s="1">
        <v>5</v>
      </c>
      <c r="H46" s="9">
        <f t="shared" si="21"/>
        <v>9.95749906</v>
      </c>
      <c r="I46" s="9">
        <f t="shared" si="22"/>
        <v>283.10749905999995</v>
      </c>
      <c r="J46" s="9">
        <f t="shared" si="23"/>
        <v>6.105298585428437E-2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0.27722084119042334</v>
      </c>
      <c r="O46" s="9">
        <f t="shared" si="38"/>
        <v>9.1681612255636258E-2</v>
      </c>
      <c r="P46" s="9">
        <f t="shared" si="26"/>
        <v>5.5974361761413453E-3</v>
      </c>
      <c r="Q46" s="13">
        <f t="shared" si="27"/>
        <v>7.2766670289837489E-4</v>
      </c>
      <c r="R46" s="9">
        <f t="shared" si="28"/>
        <v>1.0021835416666666E-2</v>
      </c>
      <c r="S46" s="14">
        <f t="shared" si="29"/>
        <v>7.2608127418281029E-2</v>
      </c>
      <c r="T46" s="2">
        <v>0.01</v>
      </c>
      <c r="U46" s="15">
        <f t="shared" si="30"/>
        <v>7.260812741828103E-4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2.7826081274182811E-2</v>
      </c>
      <c r="AR46" s="9">
        <f t="shared" si="34"/>
        <v>7.7091041666666671</v>
      </c>
      <c r="AS46" s="1">
        <f t="shared" si="35"/>
        <v>0.13</v>
      </c>
      <c r="AT46" s="1">
        <f t="shared" si="39"/>
        <v>156.77253424657499</v>
      </c>
      <c r="AU46" s="1">
        <f t="shared" si="36"/>
        <v>29291.667595247414</v>
      </c>
    </row>
    <row r="47" spans="1:48" x14ac:dyDescent="0.15">
      <c r="C47" s="7">
        <v>5</v>
      </c>
      <c r="D47" s="8">
        <v>18.040435896129001</v>
      </c>
      <c r="E47" s="10">
        <f t="shared" si="37"/>
        <v>9.95749906</v>
      </c>
      <c r="F47" s="7" t="s">
        <v>75</v>
      </c>
      <c r="G47" s="1">
        <v>6</v>
      </c>
      <c r="H47" s="9">
        <f t="shared" si="21"/>
        <v>18.040435896129001</v>
      </c>
      <c r="I47" s="9">
        <f t="shared" si="22"/>
        <v>291.19043589612897</v>
      </c>
      <c r="J47" s="9">
        <f t="shared" si="23"/>
        <v>0.1586053640390048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0.16317521774616159</v>
      </c>
      <c r="P47" s="9">
        <f t="shared" si="26"/>
        <v>2.5880464812773833E-2</v>
      </c>
      <c r="Q47" s="13">
        <f t="shared" si="27"/>
        <v>3.3644604256605985E-3</v>
      </c>
      <c r="R47" s="9">
        <f t="shared" si="28"/>
        <v>1.0021835416666666E-2</v>
      </c>
      <c r="S47" s="14">
        <f t="shared" si="29"/>
        <v>0.33571299924416859</v>
      </c>
      <c r="T47" s="2">
        <v>0.01</v>
      </c>
      <c r="U47" s="15">
        <f t="shared" si="30"/>
        <v>3.3571299924416861E-3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3.0457129992441684E-2</v>
      </c>
      <c r="AR47" s="9">
        <f t="shared" si="34"/>
        <v>7.7091041666666671</v>
      </c>
      <c r="AS47" s="1">
        <f t="shared" si="35"/>
        <v>0.13</v>
      </c>
      <c r="AT47" s="1">
        <f t="shared" si="39"/>
        <v>156.77253424657499</v>
      </c>
      <c r="AU47" s="1">
        <f t="shared" si="36"/>
        <v>32061.292384406806</v>
      </c>
    </row>
    <row r="48" spans="1:48" x14ac:dyDescent="0.15">
      <c r="C48" s="7">
        <v>6</v>
      </c>
      <c r="D48" s="8">
        <v>21.222071308333302</v>
      </c>
      <c r="E48" s="10">
        <f t="shared" si="37"/>
        <v>18.040435896129001</v>
      </c>
      <c r="F48" s="7" t="s">
        <v>73</v>
      </c>
      <c r="G48" s="1">
        <v>7</v>
      </c>
      <c r="H48" s="9">
        <f t="shared" si="21"/>
        <v>21.222071308333302</v>
      </c>
      <c r="I48" s="9">
        <f t="shared" si="22"/>
        <v>294.37207130833326</v>
      </c>
      <c r="J48" s="9">
        <f t="shared" si="23"/>
        <v>0.22765304168755951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0.21438579460005441</v>
      </c>
      <c r="P48" s="9">
        <f t="shared" si="26"/>
        <v>4.8805578235306755E-2</v>
      </c>
      <c r="Q48" s="13">
        <f t="shared" si="27"/>
        <v>6.344725170589878E-3</v>
      </c>
      <c r="R48" s="9">
        <f t="shared" si="28"/>
        <v>1.0021835416666666E-2</v>
      </c>
      <c r="S48" s="14">
        <f t="shared" si="29"/>
        <v>0.63309013836311623</v>
      </c>
      <c r="T48" s="2">
        <v>0.01</v>
      </c>
      <c r="U48" s="15">
        <f t="shared" si="30"/>
        <v>6.3309013836311623E-3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3.3430901383631161E-2</v>
      </c>
      <c r="AR48" s="9">
        <f t="shared" si="34"/>
        <v>7.7091041666666671</v>
      </c>
      <c r="AS48" s="1">
        <f t="shared" si="35"/>
        <v>0.13</v>
      </c>
      <c r="AT48" s="1">
        <f t="shared" si="39"/>
        <v>156.77253424657499</v>
      </c>
      <c r="AU48" s="1">
        <f t="shared" si="36"/>
        <v>35191.690884888318</v>
      </c>
    </row>
    <row r="49" spans="1:52" x14ac:dyDescent="0.15">
      <c r="C49" s="7">
        <v>7</v>
      </c>
      <c r="D49" s="8">
        <v>22.1975514025807</v>
      </c>
      <c r="E49" s="10">
        <f t="shared" si="37"/>
        <v>21.222071308333302</v>
      </c>
      <c r="F49" s="7" t="s">
        <v>73</v>
      </c>
      <c r="G49" s="1">
        <v>8</v>
      </c>
      <c r="H49" s="9">
        <f t="shared" si="21"/>
        <v>22.1975514025807</v>
      </c>
      <c r="I49" s="9">
        <f t="shared" si="22"/>
        <v>295.34755140258068</v>
      </c>
      <c r="J49" s="9">
        <f t="shared" si="23"/>
        <v>0.25393247473656622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0.24267125803141429</v>
      </c>
      <c r="P49" s="9">
        <f t="shared" si="26"/>
        <v>6.1622113099352852E-2</v>
      </c>
      <c r="Q49" s="13">
        <f t="shared" si="27"/>
        <v>8.0108747029158708E-3</v>
      </c>
      <c r="R49" s="9">
        <f t="shared" si="28"/>
        <v>1.0021835416666666E-2</v>
      </c>
      <c r="S49" s="14">
        <f t="shared" si="29"/>
        <v>0.79934207356803155</v>
      </c>
      <c r="T49" s="2">
        <v>0.01</v>
      </c>
      <c r="U49" s="15">
        <f t="shared" si="30"/>
        <v>7.9934207356803164E-3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3.5093420735680315E-2</v>
      </c>
      <c r="AR49" s="9">
        <f t="shared" si="34"/>
        <v>7.7091041666666671</v>
      </c>
      <c r="AS49" s="1">
        <f t="shared" si="35"/>
        <v>0.13</v>
      </c>
      <c r="AT49" s="1">
        <f t="shared" si="39"/>
        <v>156.77253424657499</v>
      </c>
      <c r="AU49" s="1">
        <f t="shared" si="36"/>
        <v>36941.774331818815</v>
      </c>
    </row>
    <row r="50" spans="1:52" x14ac:dyDescent="0.15">
      <c r="C50" s="7">
        <v>8</v>
      </c>
      <c r="D50" s="8">
        <v>21.846157743225799</v>
      </c>
      <c r="E50" s="10">
        <f t="shared" si="37"/>
        <v>22.1975514025807</v>
      </c>
      <c r="F50" s="7" t="s">
        <v>73</v>
      </c>
      <c r="G50" s="1">
        <v>9</v>
      </c>
      <c r="H50" s="9">
        <f t="shared" si="21"/>
        <v>21.846157743225799</v>
      </c>
      <c r="I50" s="9">
        <f t="shared" si="22"/>
        <v>294.99615774322575</v>
      </c>
      <c r="J50" s="9">
        <f t="shared" si="23"/>
        <v>0.24415382820073153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0.25814018659872812</v>
      </c>
      <c r="P50" s="9">
        <f t="shared" si="26"/>
        <v>6.3025914770530642E-2</v>
      </c>
      <c r="Q50" s="13">
        <f t="shared" si="27"/>
        <v>8.1933689201689839E-3</v>
      </c>
      <c r="R50" s="9">
        <f t="shared" si="28"/>
        <v>1.0021835416666666E-2</v>
      </c>
      <c r="S50" s="14">
        <f t="shared" si="29"/>
        <v>0.81755173374161805</v>
      </c>
      <c r="T50" s="2">
        <v>0.01</v>
      </c>
      <c r="U50" s="15">
        <f t="shared" si="30"/>
        <v>8.1755173374161803E-3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2.2975517337416179E-2</v>
      </c>
      <c r="AR50" s="9">
        <f t="shared" si="34"/>
        <v>7.7091041666666671</v>
      </c>
      <c r="AS50" s="1">
        <f t="shared" si="35"/>
        <v>0.13</v>
      </c>
      <c r="AT50" s="1">
        <f t="shared" si="39"/>
        <v>156.77253424657499</v>
      </c>
      <c r="AU50" s="1">
        <f t="shared" si="36"/>
        <v>24185.626788233509</v>
      </c>
    </row>
    <row r="51" spans="1:52" x14ac:dyDescent="0.15">
      <c r="C51" s="7">
        <v>9</v>
      </c>
      <c r="D51" s="8">
        <v>16.274737630600001</v>
      </c>
      <c r="E51" s="10">
        <f t="shared" si="37"/>
        <v>21.846157743225799</v>
      </c>
      <c r="F51" s="7" t="s">
        <v>73</v>
      </c>
      <c r="G51" s="1">
        <v>10</v>
      </c>
      <c r="H51" s="9">
        <f t="shared" si="21"/>
        <v>16.274737630600001</v>
      </c>
      <c r="I51" s="9">
        <f t="shared" si="22"/>
        <v>289.42473763059996</v>
      </c>
      <c r="J51" s="9">
        <f t="shared" si="23"/>
        <v>0.1293373543054149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0.2722053134948641</v>
      </c>
      <c r="P51" s="9">
        <f t="shared" si="26"/>
        <v>3.5206315075301774E-2</v>
      </c>
      <c r="Q51" s="13">
        <f t="shared" si="27"/>
        <v>4.5768209597892304E-3</v>
      </c>
      <c r="R51" s="9">
        <f t="shared" si="28"/>
        <v>1.0021835416666666E-2</v>
      </c>
      <c r="S51" s="14">
        <f t="shared" si="29"/>
        <v>0.45668490545931489</v>
      </c>
      <c r="T51" s="2">
        <v>0.01</v>
      </c>
      <c r="U51" s="15">
        <f t="shared" si="30"/>
        <v>4.566849054593149E-3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1.9366849054593148E-2</v>
      </c>
      <c r="AR51" s="9">
        <f t="shared" si="34"/>
        <v>7.7091041666666671</v>
      </c>
      <c r="AS51" s="1">
        <f t="shared" si="35"/>
        <v>0.13</v>
      </c>
      <c r="AT51" s="1">
        <f t="shared" si="39"/>
        <v>156.77253424657499</v>
      </c>
      <c r="AU51" s="1">
        <f t="shared" si="36"/>
        <v>20386.891682114303</v>
      </c>
    </row>
    <row r="52" spans="1:52" x14ac:dyDescent="0.15">
      <c r="C52" s="7">
        <v>10</v>
      </c>
      <c r="D52" s="8">
        <v>10.070653638838699</v>
      </c>
      <c r="E52" s="10">
        <f t="shared" si="37"/>
        <v>16.274737630600001</v>
      </c>
      <c r="F52" s="7" t="s">
        <v>73</v>
      </c>
      <c r="G52" s="1">
        <v>11</v>
      </c>
      <c r="H52" s="9">
        <f t="shared" si="21"/>
        <v>10.070653638838699</v>
      </c>
      <c r="I52" s="9">
        <f t="shared" si="22"/>
        <v>283.22065363883866</v>
      </c>
      <c r="J52" s="9">
        <f t="shared" si="23"/>
        <v>6.1897692093479124E-2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0.22514904849858422</v>
      </c>
      <c r="O52" s="9">
        <f t="shared" si="38"/>
        <v>8.8940991587644819E-2</v>
      </c>
      <c r="P52" s="9">
        <f t="shared" si="26"/>
        <v>5.5052421117807561E-3</v>
      </c>
      <c r="Q52" s="13">
        <f t="shared" si="27"/>
        <v>7.1568147453149832E-4</v>
      </c>
      <c r="R52" s="9">
        <f t="shared" si="28"/>
        <v>1.0021835416666666E-2</v>
      </c>
      <c r="S52" s="14">
        <f t="shared" si="29"/>
        <v>7.1412215904213983E-2</v>
      </c>
      <c r="T52" s="2">
        <v>0.01</v>
      </c>
      <c r="U52" s="15">
        <f t="shared" si="30"/>
        <v>7.1412215904213979E-4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1.5514122159042141E-2</v>
      </c>
      <c r="AR52" s="9">
        <f t="shared" si="34"/>
        <v>7.7091041666666671</v>
      </c>
      <c r="AS52" s="1">
        <f t="shared" si="35"/>
        <v>0.13</v>
      </c>
      <c r="AT52" s="1">
        <f t="shared" si="39"/>
        <v>156.77253424657499</v>
      </c>
      <c r="AU52" s="1">
        <f t="shared" si="36"/>
        <v>16331.243513485721</v>
      </c>
    </row>
    <row r="53" spans="1:52" x14ac:dyDescent="0.15">
      <c r="C53" s="7">
        <v>11</v>
      </c>
      <c r="D53" s="8">
        <v>1.8192067242333301</v>
      </c>
      <c r="E53" s="10">
        <f t="shared" si="37"/>
        <v>10.070653638838699</v>
      </c>
      <c r="F53" s="7" t="s">
        <v>75</v>
      </c>
      <c r="G53" s="1">
        <v>12</v>
      </c>
      <c r="H53" s="9">
        <f t="shared" si="21"/>
        <v>1.8192067242333301</v>
      </c>
      <c r="I53" s="9">
        <f t="shared" si="22"/>
        <v>274.96920672423329</v>
      </c>
      <c r="J53" s="9">
        <f t="shared" si="23"/>
        <v>2.2061239058383326E-2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0.16052679114253074</v>
      </c>
      <c r="P53" s="9">
        <f t="shared" si="26"/>
        <v>3.5414199146705416E-3</v>
      </c>
      <c r="Q53" s="13">
        <f t="shared" si="27"/>
        <v>4.6038458890717041E-4</v>
      </c>
      <c r="R53" s="9">
        <f t="shared" si="28"/>
        <v>1.0021835416666666E-2</v>
      </c>
      <c r="S53" s="14">
        <f t="shared" si="29"/>
        <v>4.5938151023866801E-2</v>
      </c>
      <c r="T53" s="2">
        <v>0.01</v>
      </c>
      <c r="U53" s="15">
        <f t="shared" si="30"/>
        <v>4.5938151023866802E-4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1.5259381510238668E-2</v>
      </c>
      <c r="AR53" s="9">
        <f t="shared" si="34"/>
        <v>7.7091041666666671</v>
      </c>
      <c r="AS53" s="1">
        <f t="shared" si="35"/>
        <v>0.13</v>
      </c>
      <c r="AT53" s="1">
        <f t="shared" si="39"/>
        <v>156.77253424657499</v>
      </c>
      <c r="AU53" s="1">
        <f t="shared" si="36"/>
        <v>16063.085797197007</v>
      </c>
      <c r="AV53" s="1">
        <f>SUM(AU42:AU53)</f>
        <v>275031.56860874337</v>
      </c>
    </row>
    <row r="54" spans="1:52" x14ac:dyDescent="0.15">
      <c r="C54" s="7">
        <v>12</v>
      </c>
      <c r="D54" s="8">
        <v>-4.5971496865161301</v>
      </c>
      <c r="E54" s="10">
        <f t="shared" si="37"/>
        <v>1.8192067242333301</v>
      </c>
      <c r="F54" s="7" t="s">
        <v>73</v>
      </c>
    </row>
    <row r="55" spans="1:52" x14ac:dyDescent="0.15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52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52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16"/>
    </row>
    <row r="58" spans="1:52" x14ac:dyDescent="0.15">
      <c r="A58" s="1" t="s">
        <v>71</v>
      </c>
      <c r="B58" s="1">
        <f>F7</f>
        <v>122.786</v>
      </c>
      <c r="C58" s="7" t="s">
        <v>72</v>
      </c>
      <c r="D58" s="8">
        <v>-7.1468122940000001</v>
      </c>
      <c r="E58" s="7"/>
      <c r="F58" s="7"/>
      <c r="G58" s="1">
        <v>1</v>
      </c>
      <c r="H58" s="9">
        <f t="shared" ref="H58:H69" si="40">E59</f>
        <v>-7.1468122940000001</v>
      </c>
      <c r="I58" s="9">
        <f t="shared" ref="I58:I69" si="41">H58+273.15</f>
        <v>266.00318770599995</v>
      </c>
      <c r="J58" s="9">
        <f t="shared" ref="J58:J69" si="42">EXP(($C$16*(I58-$C$14))/($C$17*I58*$C$14))</f>
        <v>6.6876427521742584E-3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1.8475850316790537E-2</v>
      </c>
      <c r="Q58" s="13">
        <f t="shared" ref="Q58:Q69" si="46">P58*$B$60</f>
        <v>5.3579965918692553E-3</v>
      </c>
      <c r="R58" s="9">
        <f t="shared" ref="R58:R69" si="47">L58*$B$60</f>
        <v>0.80117864999999977</v>
      </c>
      <c r="S58" s="14">
        <f t="shared" ref="S58:S69" si="48">Q58/R58</f>
        <v>6.6876427521742584E-3</v>
      </c>
      <c r="T58" s="2">
        <v>0.27</v>
      </c>
      <c r="U58" s="15">
        <f t="shared" ref="U58:U69" si="49">S58*T58</f>
        <v>1.8056635430870498E-3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0.22675084042642182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86.791164046600002</v>
      </c>
      <c r="AF58" s="1">
        <f t="shared" ref="AF58:AF69" si="54">AE58*10000*AC58*AB58</f>
        <v>2013687.267847219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16"/>
    </row>
    <row r="59" spans="1:52" x14ac:dyDescent="0.15">
      <c r="A59" s="1" t="s">
        <v>74</v>
      </c>
      <c r="B59" s="1">
        <v>27</v>
      </c>
      <c r="C59" s="7">
        <v>1</v>
      </c>
      <c r="D59" s="8">
        <v>-6.4213120798709697</v>
      </c>
      <c r="E59" s="10">
        <f t="shared" ref="E59:E70" si="55">D58</f>
        <v>-7.1468122940000001</v>
      </c>
      <c r="F59" s="7" t="s">
        <v>73</v>
      </c>
      <c r="G59" s="1">
        <v>2</v>
      </c>
      <c r="H59" s="9">
        <f t="shared" si="40"/>
        <v>-6.4213120798709697</v>
      </c>
      <c r="I59" s="9">
        <f t="shared" si="41"/>
        <v>266.728687920129</v>
      </c>
      <c r="J59" s="9">
        <f t="shared" si="42"/>
        <v>7.3877570333019827E-3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5.506894149683208</v>
      </c>
      <c r="P59" s="9">
        <f t="shared" si="45"/>
        <v>4.0683595985971661E-2</v>
      </c>
      <c r="Q59" s="13">
        <f t="shared" si="46"/>
        <v>1.1798242835931781E-2</v>
      </c>
      <c r="R59" s="9">
        <f t="shared" si="47"/>
        <v>0.80117864999999977</v>
      </c>
      <c r="S59" s="14">
        <f t="shared" si="48"/>
        <v>1.4726107386825378E-2</v>
      </c>
      <c r="T59" s="2">
        <v>0.27</v>
      </c>
      <c r="U59" s="15">
        <f t="shared" si="49"/>
        <v>3.9760489944428521E-3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0.22717254631962028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86.791164046600002</v>
      </c>
      <c r="AF59" s="1">
        <f t="shared" si="54"/>
        <v>2017432.276184621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6"/>
    </row>
    <row r="60" spans="1:52" x14ac:dyDescent="0.15">
      <c r="A60" s="1" t="s">
        <v>37</v>
      </c>
      <c r="B60" s="1">
        <v>0.28999999999999998</v>
      </c>
      <c r="C60" s="7">
        <v>2</v>
      </c>
      <c r="D60" s="8">
        <v>-2.0396399818928601</v>
      </c>
      <c r="E60" s="10">
        <f t="shared" si="55"/>
        <v>-6.4213120798709697</v>
      </c>
      <c r="F60" s="7" t="s">
        <v>73</v>
      </c>
      <c r="G60" s="1">
        <v>3</v>
      </c>
      <c r="H60" s="9">
        <f t="shared" si="40"/>
        <v>-2.0396399818928601</v>
      </c>
      <c r="I60" s="9">
        <f t="shared" si="41"/>
        <v>271.11036001810714</v>
      </c>
      <c r="J60" s="9">
        <f t="shared" si="42"/>
        <v>1.3327206941672403E-2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8.2288955536972352</v>
      </c>
      <c r="P60" s="9">
        <f t="shared" si="45"/>
        <v>0.10966819394553096</v>
      </c>
      <c r="Q60" s="13">
        <f t="shared" si="46"/>
        <v>3.1803776244203975E-2</v>
      </c>
      <c r="R60" s="9">
        <f t="shared" si="47"/>
        <v>0.80117864999999977</v>
      </c>
      <c r="S60" s="14">
        <f t="shared" si="48"/>
        <v>3.9696235345517486E-2</v>
      </c>
      <c r="T60" s="2">
        <v>0.27</v>
      </c>
      <c r="U60" s="15">
        <f t="shared" si="49"/>
        <v>1.0717983543289723E-2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0.22848250420246122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86.791164046600002</v>
      </c>
      <c r="AF60" s="1">
        <f t="shared" si="54"/>
        <v>2029065.5098481975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6"/>
    </row>
    <row r="61" spans="1:52" x14ac:dyDescent="0.15">
      <c r="C61" s="7">
        <v>3</v>
      </c>
      <c r="D61" s="8">
        <v>6.3151833479354798</v>
      </c>
      <c r="E61" s="10">
        <f t="shared" si="55"/>
        <v>-2.0396399818928601</v>
      </c>
      <c r="F61" s="7" t="s">
        <v>73</v>
      </c>
      <c r="G61" s="1">
        <v>4</v>
      </c>
      <c r="H61" s="9">
        <f t="shared" si="40"/>
        <v>6.3151833479354798</v>
      </c>
      <c r="I61" s="9">
        <f t="shared" si="41"/>
        <v>279.46518334793547</v>
      </c>
      <c r="J61" s="9">
        <f t="shared" si="42"/>
        <v>3.8997530784879671E-2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10.881912359751704</v>
      </c>
      <c r="P61" s="9">
        <f t="shared" si="45"/>
        <v>0.42436771224777964</v>
      </c>
      <c r="Q61" s="13">
        <f t="shared" si="46"/>
        <v>0.12306663655185608</v>
      </c>
      <c r="R61" s="9">
        <f t="shared" si="47"/>
        <v>0.80117864999999977</v>
      </c>
      <c r="S61" s="14">
        <f t="shared" si="48"/>
        <v>0.15360698459932265</v>
      </c>
      <c r="T61" s="2">
        <v>0.27</v>
      </c>
      <c r="U61" s="15">
        <f t="shared" si="49"/>
        <v>4.1473885841817118E-2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0.23445837601906508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86.791164046600002</v>
      </c>
      <c r="AF61" s="1">
        <f t="shared" si="54"/>
        <v>2082134.936046364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16"/>
    </row>
    <row r="62" spans="1:52" x14ac:dyDescent="0.15">
      <c r="C62" s="7">
        <v>4</v>
      </c>
      <c r="D62" s="8">
        <v>9.95749906</v>
      </c>
      <c r="E62" s="10">
        <f t="shared" si="55"/>
        <v>6.3151833479354798</v>
      </c>
      <c r="F62" s="7" t="s">
        <v>73</v>
      </c>
      <c r="G62" s="1">
        <v>5</v>
      </c>
      <c r="H62" s="9">
        <f t="shared" si="40"/>
        <v>9.95749906</v>
      </c>
      <c r="I62" s="9">
        <f t="shared" si="41"/>
        <v>283.10749905999995</v>
      </c>
      <c r="J62" s="9">
        <f t="shared" si="42"/>
        <v>6.105298585428437E-2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9.9346674151287289</v>
      </c>
      <c r="O62" s="9">
        <f t="shared" si="56"/>
        <v>3.2855622323751952</v>
      </c>
      <c r="P62" s="9">
        <f t="shared" si="45"/>
        <v>0.20059338449657377</v>
      </c>
      <c r="Q62" s="13">
        <f t="shared" si="46"/>
        <v>5.8172081504006386E-2</v>
      </c>
      <c r="R62" s="9">
        <f t="shared" si="47"/>
        <v>0.80117864999999977</v>
      </c>
      <c r="S62" s="14">
        <f t="shared" si="48"/>
        <v>7.2608127418281057E-2</v>
      </c>
      <c r="T62" s="2">
        <v>0.27</v>
      </c>
      <c r="U62" s="15">
        <f t="shared" si="49"/>
        <v>1.9604194402935888E-2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0.27900909497249043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86.791164046600002</v>
      </c>
      <c r="AF62" s="1">
        <f t="shared" si="54"/>
        <v>2477772.7884187908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16"/>
    </row>
    <row r="63" spans="1:52" x14ac:dyDescent="0.15">
      <c r="C63" s="7">
        <v>5</v>
      </c>
      <c r="D63" s="8">
        <v>18.040435896129001</v>
      </c>
      <c r="E63" s="10">
        <f t="shared" si="55"/>
        <v>9.95749906</v>
      </c>
      <c r="F63" s="7" t="s">
        <v>75</v>
      </c>
      <c r="G63" s="1">
        <v>6</v>
      </c>
      <c r="H63" s="9">
        <f t="shared" si="40"/>
        <v>18.040435896129001</v>
      </c>
      <c r="I63" s="9">
        <f t="shared" si="41"/>
        <v>291.19043589612897</v>
      </c>
      <c r="J63" s="9">
        <f t="shared" si="42"/>
        <v>0.1586053640390048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5.8476538478786209</v>
      </c>
      <c r="P63" s="9">
        <f t="shared" si="45"/>
        <v>0.92746926731687584</v>
      </c>
      <c r="Q63" s="13">
        <f t="shared" si="46"/>
        <v>0.26896608752189399</v>
      </c>
      <c r="R63" s="9">
        <f t="shared" si="47"/>
        <v>0.80117864999999977</v>
      </c>
      <c r="S63" s="14">
        <f t="shared" si="48"/>
        <v>0.33571299924416864</v>
      </c>
      <c r="T63" s="2">
        <v>0.27</v>
      </c>
      <c r="U63" s="15">
        <f t="shared" si="49"/>
        <v>9.0642509795925544E-2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0.29281183965334834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86.791164046600002</v>
      </c>
      <c r="AF63" s="1">
        <f t="shared" si="54"/>
        <v>2600349.671366259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16"/>
    </row>
    <row r="64" spans="1:52" x14ac:dyDescent="0.15">
      <c r="C64" s="7">
        <v>6</v>
      </c>
      <c r="D64" s="8">
        <v>21.222071308333302</v>
      </c>
      <c r="E64" s="10">
        <f t="shared" si="55"/>
        <v>18.040435896129001</v>
      </c>
      <c r="F64" s="7" t="s">
        <v>73</v>
      </c>
      <c r="G64" s="1">
        <v>7</v>
      </c>
      <c r="H64" s="9">
        <f t="shared" si="40"/>
        <v>21.222071308333302</v>
      </c>
      <c r="I64" s="9">
        <f t="shared" si="41"/>
        <v>294.37207130833326</v>
      </c>
      <c r="J64" s="9">
        <f t="shared" si="42"/>
        <v>0.22765304168755951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7.6828695805617437</v>
      </c>
      <c r="P64" s="9">
        <f t="shared" si="45"/>
        <v>1.7490286289037056</v>
      </c>
      <c r="Q64" s="13">
        <f t="shared" si="46"/>
        <v>0.50721830238207455</v>
      </c>
      <c r="R64" s="9">
        <f t="shared" si="47"/>
        <v>0.80117864999999977</v>
      </c>
      <c r="S64" s="14">
        <f t="shared" si="48"/>
        <v>0.63309013836311623</v>
      </c>
      <c r="T64" s="2">
        <v>0.27</v>
      </c>
      <c r="U64" s="15">
        <f t="shared" si="49"/>
        <v>0.17093433735804139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0.30841254174866745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86.791164046600002</v>
      </c>
      <c r="AF64" s="1">
        <f t="shared" si="54"/>
        <v>2738893.5246977103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16"/>
    </row>
    <row r="65" spans="1:52" x14ac:dyDescent="0.15">
      <c r="C65" s="7">
        <v>7</v>
      </c>
      <c r="D65" s="8">
        <v>22.1975514025807</v>
      </c>
      <c r="E65" s="10">
        <f t="shared" si="55"/>
        <v>21.222071308333302</v>
      </c>
      <c r="F65" s="7" t="s">
        <v>73</v>
      </c>
      <c r="G65" s="1">
        <v>8</v>
      </c>
      <c r="H65" s="9">
        <f t="shared" si="40"/>
        <v>22.1975514025807</v>
      </c>
      <c r="I65" s="9">
        <f t="shared" si="41"/>
        <v>295.34755140258068</v>
      </c>
      <c r="J65" s="9">
        <f t="shared" si="42"/>
        <v>0.25393247473656622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8.6965259516580389</v>
      </c>
      <c r="P65" s="9">
        <f t="shared" si="45"/>
        <v>2.2083303565152974</v>
      </c>
      <c r="Q65" s="13">
        <f t="shared" si="46"/>
        <v>0.64041580338943616</v>
      </c>
      <c r="R65" s="9">
        <f t="shared" si="47"/>
        <v>0.80117864999999977</v>
      </c>
      <c r="S65" s="14">
        <f t="shared" si="48"/>
        <v>0.79934207356803177</v>
      </c>
      <c r="T65" s="2">
        <v>0.27</v>
      </c>
      <c r="U65" s="15">
        <f t="shared" si="49"/>
        <v>0.21582235986336859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0.31713428452145254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86.791164046600002</v>
      </c>
      <c r="AF65" s="1">
        <f t="shared" si="54"/>
        <v>2816347.9779732418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16"/>
    </row>
    <row r="66" spans="1:52" x14ac:dyDescent="0.15">
      <c r="C66" s="7">
        <v>8</v>
      </c>
      <c r="D66" s="8">
        <v>21.846157743225799</v>
      </c>
      <c r="E66" s="10">
        <f t="shared" si="55"/>
        <v>22.1975514025807</v>
      </c>
      <c r="F66" s="7" t="s">
        <v>73</v>
      </c>
      <c r="G66" s="1">
        <v>9</v>
      </c>
      <c r="H66" s="9">
        <f t="shared" si="40"/>
        <v>21.846157743225799</v>
      </c>
      <c r="I66" s="9">
        <f t="shared" si="41"/>
        <v>294.99615774322575</v>
      </c>
      <c r="J66" s="9">
        <f t="shared" si="42"/>
        <v>0.24415382820073153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9.2508805951427409</v>
      </c>
      <c r="P66" s="9">
        <f t="shared" si="45"/>
        <v>2.2586379115319617</v>
      </c>
      <c r="Q66" s="13">
        <f t="shared" si="46"/>
        <v>0.65500499434426884</v>
      </c>
      <c r="R66" s="9">
        <f t="shared" si="47"/>
        <v>0.80117864999999977</v>
      </c>
      <c r="S66" s="14">
        <f t="shared" si="48"/>
        <v>0.81755173374161805</v>
      </c>
      <c r="T66" s="2">
        <v>0.27</v>
      </c>
      <c r="U66" s="15">
        <f t="shared" si="49"/>
        <v>0.22073896811023688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0.26928958150381904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86.791164046600002</v>
      </c>
      <c r="AF66" s="1">
        <f t="shared" si="54"/>
        <v>2391457.5161810941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16"/>
    </row>
    <row r="67" spans="1:52" x14ac:dyDescent="0.15">
      <c r="C67" s="7">
        <v>9</v>
      </c>
      <c r="D67" s="8">
        <v>16.274737630600001</v>
      </c>
      <c r="E67" s="10">
        <f t="shared" si="55"/>
        <v>21.846157743225799</v>
      </c>
      <c r="F67" s="7" t="s">
        <v>73</v>
      </c>
      <c r="G67" s="1">
        <v>10</v>
      </c>
      <c r="H67" s="9">
        <f t="shared" si="40"/>
        <v>16.274737630600001</v>
      </c>
      <c r="I67" s="9">
        <f t="shared" si="41"/>
        <v>289.42473763059996</v>
      </c>
      <c r="J67" s="9">
        <f t="shared" si="42"/>
        <v>0.1293373543054149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9.754927683610779</v>
      </c>
      <c r="P67" s="9">
        <f t="shared" si="45"/>
        <v>1.2616765380388677</v>
      </c>
      <c r="Q67" s="13">
        <f t="shared" si="46"/>
        <v>0.36588619603127159</v>
      </c>
      <c r="R67" s="9">
        <f t="shared" si="47"/>
        <v>0.80117864999999977</v>
      </c>
      <c r="S67" s="14">
        <f t="shared" si="48"/>
        <v>0.45668490545931512</v>
      </c>
      <c r="T67" s="2">
        <v>0.27</v>
      </c>
      <c r="U67" s="15">
        <f t="shared" si="49"/>
        <v>0.12330492447401509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0.25035814682530116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86.791164046600002</v>
      </c>
      <c r="AF67" s="1">
        <f t="shared" si="54"/>
        <v>2223334.7039237213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16"/>
    </row>
    <row r="68" spans="1:52" x14ac:dyDescent="0.15">
      <c r="C68" s="7">
        <v>10</v>
      </c>
      <c r="D68" s="8">
        <v>10.070653638838699</v>
      </c>
      <c r="E68" s="10">
        <f t="shared" si="55"/>
        <v>16.274737630600001</v>
      </c>
      <c r="F68" s="7" t="s">
        <v>73</v>
      </c>
      <c r="G68" s="1">
        <v>11</v>
      </c>
      <c r="H68" s="9">
        <f t="shared" si="40"/>
        <v>10.070653638838699</v>
      </c>
      <c r="I68" s="9">
        <f t="shared" si="41"/>
        <v>283.22065363883866</v>
      </c>
      <c r="J68" s="9">
        <f t="shared" si="42"/>
        <v>6.1897692093479124E-2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8.0685885882933164</v>
      </c>
      <c r="O68" s="9">
        <f t="shared" si="56"/>
        <v>3.1873475572785939</v>
      </c>
      <c r="P68" s="9">
        <f t="shared" si="45"/>
        <v>0.19728945769533321</v>
      </c>
      <c r="Q68" s="13">
        <f t="shared" si="46"/>
        <v>5.7213942731646629E-2</v>
      </c>
      <c r="R68" s="9">
        <f t="shared" si="47"/>
        <v>0.80117864999999977</v>
      </c>
      <c r="S68" s="14">
        <f t="shared" si="48"/>
        <v>7.1412215904213927E-2</v>
      </c>
      <c r="T68" s="2">
        <v>0.27</v>
      </c>
      <c r="U68" s="15">
        <f t="shared" si="49"/>
        <v>1.9281298294137762E-2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0.23014635625855098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86.791164046600002</v>
      </c>
      <c r="AF68" s="1">
        <f t="shared" si="54"/>
        <v>2043841.5419662199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16"/>
    </row>
    <row r="69" spans="1:52" x14ac:dyDescent="0.15">
      <c r="C69" s="7">
        <v>11</v>
      </c>
      <c r="D69" s="8">
        <v>1.8192067242333301</v>
      </c>
      <c r="E69" s="10">
        <f t="shared" si="55"/>
        <v>10.070653638838699</v>
      </c>
      <c r="F69" s="7" t="s">
        <v>75</v>
      </c>
      <c r="G69" s="1">
        <v>12</v>
      </c>
      <c r="H69" s="9">
        <f t="shared" si="40"/>
        <v>1.8192067242333301</v>
      </c>
      <c r="I69" s="9">
        <f t="shared" si="41"/>
        <v>274.96920672423329</v>
      </c>
      <c r="J69" s="9">
        <f t="shared" si="42"/>
        <v>2.2061239058383326E-2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5.7527430995832605</v>
      </c>
      <c r="P69" s="9">
        <f t="shared" si="45"/>
        <v>0.12691264076137138</v>
      </c>
      <c r="Q69" s="13">
        <f t="shared" si="46"/>
        <v>3.6804665820797694E-2</v>
      </c>
      <c r="R69" s="9">
        <f t="shared" si="47"/>
        <v>0.80117864999999977</v>
      </c>
      <c r="S69" s="14">
        <f t="shared" si="48"/>
        <v>4.593815102386678E-2</v>
      </c>
      <c r="T69" s="2">
        <v>0.27</v>
      </c>
      <c r="U69" s="15">
        <f t="shared" si="49"/>
        <v>1.2403300776444031E-2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0.22880996134086309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86.791164046600002</v>
      </c>
      <c r="AF69" s="1">
        <f t="shared" si="54"/>
        <v>2031973.5311332585</v>
      </c>
      <c r="AG69" s="1">
        <f>SUM(AF58:AF69)</f>
        <v>27466291.245586693</v>
      </c>
    </row>
    <row r="70" spans="1:52" x14ac:dyDescent="0.15">
      <c r="C70" s="7">
        <v>12</v>
      </c>
      <c r="D70" s="8">
        <v>-4.5971496865161301</v>
      </c>
      <c r="E70" s="10">
        <f t="shared" si="55"/>
        <v>1.8192067242333301</v>
      </c>
      <c r="F70" s="7" t="s">
        <v>73</v>
      </c>
    </row>
    <row r="72" spans="1:52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52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52" x14ac:dyDescent="0.15">
      <c r="A74" s="1" t="s">
        <v>71</v>
      </c>
      <c r="B74" s="1">
        <f>F8</f>
        <v>625.46400000000006</v>
      </c>
      <c r="C74" s="7" t="s">
        <v>72</v>
      </c>
      <c r="D74" s="8">
        <v>-7.1468122940000001</v>
      </c>
      <c r="E74" s="7"/>
      <c r="F74" s="7"/>
      <c r="G74" s="1">
        <v>1</v>
      </c>
      <c r="H74" s="9">
        <f t="shared" ref="H74:H85" si="57">E75</f>
        <v>-7.1468122940000001</v>
      </c>
      <c r="I74" s="9">
        <f t="shared" ref="I74:I85" si="58">H74+273.15</f>
        <v>266.00318770599995</v>
      </c>
      <c r="J74" s="9">
        <f t="shared" ref="J74:J85" si="59">EXP(($C$16*(I74-$C$14))/($C$17*I74*$C$14))</f>
        <v>6.6876427521742584E-3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3.485733155288267E-3</v>
      </c>
      <c r="Q74" s="13">
        <f t="shared" ref="Q74:Q85" si="63">P74*$B$76</f>
        <v>9.0629062037494946E-4</v>
      </c>
      <c r="R74" s="9">
        <f t="shared" ref="R74:R85" si="64">L74*$B$76</f>
        <v>0.1355172</v>
      </c>
      <c r="S74" s="14">
        <f t="shared" ref="S74:S85" si="65">Q74/R74</f>
        <v>6.6876427521742584E-3</v>
      </c>
      <c r="T74" s="2">
        <v>0.01</v>
      </c>
      <c r="U74" s="15">
        <f t="shared" ref="U74:U85" si="66">S74*T74</f>
        <v>6.6876427521742591E-5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5.5568764275217425E-3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0.12575</v>
      </c>
      <c r="AX74" s="1">
        <f t="shared" ref="AX74:AX85" si="72">AW74*10000*AV74*0.67*AU74*AT74</f>
        <v>63.44654178750141</v>
      </c>
    </row>
    <row r="75" spans="1:52" x14ac:dyDescent="0.15">
      <c r="A75" s="1" t="s">
        <v>74</v>
      </c>
      <c r="B75" s="1">
        <v>1</v>
      </c>
      <c r="C75" s="7">
        <v>1</v>
      </c>
      <c r="D75" s="8">
        <v>-6.4213120798709697</v>
      </c>
      <c r="E75" s="10">
        <f t="shared" ref="E75:E86" si="73">D74</f>
        <v>-7.1468122940000001</v>
      </c>
      <c r="F75" s="7" t="s">
        <v>73</v>
      </c>
      <c r="G75" s="1">
        <v>2</v>
      </c>
      <c r="H75" s="9">
        <f t="shared" si="57"/>
        <v>-6.4213120798709697</v>
      </c>
      <c r="I75" s="9">
        <f t="shared" si="58"/>
        <v>266.728687920129</v>
      </c>
      <c r="J75" s="9">
        <f t="shared" si="59"/>
        <v>7.3877570333019827E-3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1.0389542668447118</v>
      </c>
      <c r="P75" s="9">
        <f t="shared" si="62"/>
        <v>7.6755416921611246E-3</v>
      </c>
      <c r="Q75" s="13">
        <f t="shared" si="63"/>
        <v>1.9956408399618925E-3</v>
      </c>
      <c r="R75" s="9">
        <f t="shared" si="64"/>
        <v>0.1355172</v>
      </c>
      <c r="S75" s="14">
        <f t="shared" si="65"/>
        <v>1.4726107386825379E-2</v>
      </c>
      <c r="T75" s="2">
        <v>0.01</v>
      </c>
      <c r="U75" s="15">
        <f t="shared" si="66"/>
        <v>1.4726107386825381E-4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5.6372610738682537E-3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0.12575</v>
      </c>
      <c r="AX75" s="1">
        <f t="shared" si="72"/>
        <v>64.3643465812589</v>
      </c>
    </row>
    <row r="76" spans="1:52" x14ac:dyDescent="0.15">
      <c r="A76" s="1" t="s">
        <v>37</v>
      </c>
      <c r="B76" s="1">
        <v>0.26</v>
      </c>
      <c r="C76" s="7">
        <v>2</v>
      </c>
      <c r="D76" s="8">
        <v>-2.0396399818928601</v>
      </c>
      <c r="E76" s="10">
        <f t="shared" si="73"/>
        <v>-6.4213120798709697</v>
      </c>
      <c r="F76" s="7" t="s">
        <v>73</v>
      </c>
      <c r="G76" s="1">
        <v>3</v>
      </c>
      <c r="H76" s="9">
        <f t="shared" si="57"/>
        <v>-2.0396399818928601</v>
      </c>
      <c r="I76" s="9">
        <f t="shared" si="58"/>
        <v>271.11036001810714</v>
      </c>
      <c r="J76" s="9">
        <f t="shared" si="59"/>
        <v>1.3327206941672403E-2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1.5524987251525506</v>
      </c>
      <c r="P76" s="9">
        <f t="shared" si="62"/>
        <v>2.0690471786790628E-2</v>
      </c>
      <c r="Q76" s="13">
        <f t="shared" si="63"/>
        <v>5.3795226645655635E-3</v>
      </c>
      <c r="R76" s="9">
        <f t="shared" si="64"/>
        <v>0.1355172</v>
      </c>
      <c r="S76" s="14">
        <f t="shared" si="65"/>
        <v>3.9696235345517493E-2</v>
      </c>
      <c r="T76" s="2">
        <v>0.01</v>
      </c>
      <c r="U76" s="15">
        <f t="shared" si="66"/>
        <v>3.9696235345517496E-4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5.8869623534551748E-3</v>
      </c>
      <c r="AU76" s="9">
        <f t="shared" si="70"/>
        <v>52.122000000000007</v>
      </c>
      <c r="AV76" s="1">
        <f t="shared" si="71"/>
        <v>0.26</v>
      </c>
      <c r="AW76" s="1">
        <f t="shared" si="75"/>
        <v>0.12575</v>
      </c>
      <c r="AX76" s="1">
        <f t="shared" si="72"/>
        <v>67.215351615533109</v>
      </c>
    </row>
    <row r="77" spans="1:52" x14ac:dyDescent="0.15">
      <c r="C77" s="7">
        <v>3</v>
      </c>
      <c r="D77" s="8">
        <v>6.3151833479354798</v>
      </c>
      <c r="E77" s="10">
        <f t="shared" si="73"/>
        <v>-2.0396399818928601</v>
      </c>
      <c r="F77" s="7" t="s">
        <v>73</v>
      </c>
      <c r="G77" s="1">
        <v>4</v>
      </c>
      <c r="H77" s="9">
        <f t="shared" si="57"/>
        <v>6.3151833479354798</v>
      </c>
      <c r="I77" s="9">
        <f t="shared" si="58"/>
        <v>279.46518334793547</v>
      </c>
      <c r="J77" s="9">
        <f t="shared" si="59"/>
        <v>3.8997530784879671E-2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2.0530282533657602</v>
      </c>
      <c r="P77" s="9">
        <f t="shared" si="62"/>
        <v>8.006303251285897E-2</v>
      </c>
      <c r="Q77" s="13">
        <f t="shared" si="63"/>
        <v>2.0816388453343333E-2</v>
      </c>
      <c r="R77" s="9">
        <f t="shared" si="64"/>
        <v>0.1355172</v>
      </c>
      <c r="S77" s="14">
        <f t="shared" si="65"/>
        <v>0.15360698459932268</v>
      </c>
      <c r="T77" s="2">
        <v>0.01</v>
      </c>
      <c r="U77" s="15">
        <f t="shared" si="66"/>
        <v>1.5360698459932268E-3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7.0260698459932271E-3</v>
      </c>
      <c r="AU77" s="9">
        <f t="shared" si="70"/>
        <v>52.122000000000007</v>
      </c>
      <c r="AV77" s="1">
        <f t="shared" si="71"/>
        <v>0.26</v>
      </c>
      <c r="AW77" s="1">
        <f t="shared" si="75"/>
        <v>0.12575</v>
      </c>
      <c r="AX77" s="1">
        <f t="shared" si="72"/>
        <v>80.2212969642231</v>
      </c>
    </row>
    <row r="78" spans="1:52" x14ac:dyDescent="0.15">
      <c r="C78" s="7">
        <v>4</v>
      </c>
      <c r="D78" s="8">
        <v>9.95749906</v>
      </c>
      <c r="E78" s="10">
        <f t="shared" si="73"/>
        <v>6.3151833479354798</v>
      </c>
      <c r="F78" s="7" t="s">
        <v>73</v>
      </c>
      <c r="G78" s="1">
        <v>5</v>
      </c>
      <c r="H78" s="9">
        <f t="shared" si="57"/>
        <v>9.95749906</v>
      </c>
      <c r="I78" s="9">
        <f t="shared" si="58"/>
        <v>283.10749905999995</v>
      </c>
      <c r="J78" s="9">
        <f t="shared" si="59"/>
        <v>6.105298585428437E-2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1.874316959810256</v>
      </c>
      <c r="O78" s="9">
        <f t="shared" si="74"/>
        <v>0.61986826104264514</v>
      </c>
      <c r="P78" s="9">
        <f t="shared" si="62"/>
        <v>3.7844808172956462E-2</v>
      </c>
      <c r="Q78" s="13">
        <f t="shared" si="63"/>
        <v>9.8396501249686814E-3</v>
      </c>
      <c r="R78" s="9">
        <f t="shared" si="64"/>
        <v>0.1355172</v>
      </c>
      <c r="S78" s="14">
        <f t="shared" si="65"/>
        <v>7.2608127418281085E-2</v>
      </c>
      <c r="T78" s="2">
        <v>0.01</v>
      </c>
      <c r="U78" s="15">
        <f t="shared" si="66"/>
        <v>7.2608127418281084E-4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1.0676081274182809E-2</v>
      </c>
      <c r="AU78" s="9">
        <f t="shared" si="70"/>
        <v>52.122000000000007</v>
      </c>
      <c r="AV78" s="1">
        <f t="shared" si="71"/>
        <v>0.26</v>
      </c>
      <c r="AW78" s="1">
        <f t="shared" si="75"/>
        <v>0.12575</v>
      </c>
      <c r="AX78" s="1">
        <f t="shared" si="72"/>
        <v>121.89589700688923</v>
      </c>
    </row>
    <row r="79" spans="1:52" x14ac:dyDescent="0.15">
      <c r="C79" s="7">
        <v>5</v>
      </c>
      <c r="D79" s="8">
        <v>18.040435896129001</v>
      </c>
      <c r="E79" s="10">
        <f t="shared" si="73"/>
        <v>9.95749906</v>
      </c>
      <c r="F79" s="7" t="s">
        <v>75</v>
      </c>
      <c r="G79" s="1">
        <v>6</v>
      </c>
      <c r="H79" s="9">
        <f t="shared" si="57"/>
        <v>18.040435896129001</v>
      </c>
      <c r="I79" s="9">
        <f t="shared" si="58"/>
        <v>291.19043589612897</v>
      </c>
      <c r="J79" s="9">
        <f t="shared" si="59"/>
        <v>0.1586053640390048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1.1032434528696886</v>
      </c>
      <c r="P79" s="9">
        <f t="shared" si="62"/>
        <v>0.17498032946604561</v>
      </c>
      <c r="Q79" s="13">
        <f t="shared" si="63"/>
        <v>4.5494885661171859E-2</v>
      </c>
      <c r="R79" s="9">
        <f t="shared" si="64"/>
        <v>0.1355172</v>
      </c>
      <c r="S79" s="14">
        <f t="shared" si="65"/>
        <v>0.3357129992441687</v>
      </c>
      <c r="T79" s="2">
        <v>0.01</v>
      </c>
      <c r="U79" s="15">
        <f t="shared" si="66"/>
        <v>3.3571299924416869E-3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1.3307129992441685E-2</v>
      </c>
      <c r="AU79" s="9">
        <f t="shared" si="70"/>
        <v>52.122000000000007</v>
      </c>
      <c r="AV79" s="1">
        <f t="shared" si="71"/>
        <v>0.26</v>
      </c>
      <c r="AW79" s="1">
        <f t="shared" si="75"/>
        <v>0.12575</v>
      </c>
      <c r="AX79" s="1">
        <f t="shared" si="72"/>
        <v>151.93632432702881</v>
      </c>
    </row>
    <row r="80" spans="1:52" x14ac:dyDescent="0.15">
      <c r="C80" s="7">
        <v>6</v>
      </c>
      <c r="D80" s="8">
        <v>21.222071308333302</v>
      </c>
      <c r="E80" s="10">
        <f t="shared" si="73"/>
        <v>18.040435896129001</v>
      </c>
      <c r="F80" s="7" t="s">
        <v>73</v>
      </c>
      <c r="G80" s="1">
        <v>7</v>
      </c>
      <c r="H80" s="9">
        <f t="shared" si="57"/>
        <v>21.222071308333302</v>
      </c>
      <c r="I80" s="9">
        <f t="shared" si="58"/>
        <v>294.37207130833326</v>
      </c>
      <c r="J80" s="9">
        <f t="shared" si="59"/>
        <v>0.22765304168755951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1.4494831234036429</v>
      </c>
      <c r="P80" s="9">
        <f t="shared" si="62"/>
        <v>0.32997924191762351</v>
      </c>
      <c r="Q80" s="13">
        <f t="shared" si="63"/>
        <v>8.5794602898582109E-2</v>
      </c>
      <c r="R80" s="9">
        <f t="shared" si="64"/>
        <v>0.1355172</v>
      </c>
      <c r="S80" s="14">
        <f t="shared" si="65"/>
        <v>0.63309013836311634</v>
      </c>
      <c r="T80" s="2">
        <v>0.01</v>
      </c>
      <c r="U80" s="15">
        <f t="shared" si="66"/>
        <v>6.3309013836311632E-3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1.6280901383631162E-2</v>
      </c>
      <c r="AU80" s="9">
        <f t="shared" si="70"/>
        <v>52.122000000000007</v>
      </c>
      <c r="AV80" s="1">
        <f t="shared" si="71"/>
        <v>0.26</v>
      </c>
      <c r="AW80" s="1">
        <f t="shared" si="75"/>
        <v>0.12575</v>
      </c>
      <c r="AX80" s="1">
        <f t="shared" si="72"/>
        <v>185.88984359247789</v>
      </c>
    </row>
    <row r="81" spans="1:53" x14ac:dyDescent="0.15">
      <c r="C81" s="7">
        <v>7</v>
      </c>
      <c r="D81" s="8">
        <v>22.1975514025807</v>
      </c>
      <c r="E81" s="10">
        <f t="shared" si="73"/>
        <v>21.222071308333302</v>
      </c>
      <c r="F81" s="7" t="s">
        <v>73</v>
      </c>
      <c r="G81" s="1">
        <v>8</v>
      </c>
      <c r="H81" s="9">
        <f t="shared" si="57"/>
        <v>22.1975514025807</v>
      </c>
      <c r="I81" s="9">
        <f t="shared" si="58"/>
        <v>295.34755140258068</v>
      </c>
      <c r="J81" s="9">
        <f t="shared" si="59"/>
        <v>0.25393247473656622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1.6407238814860194</v>
      </c>
      <c r="P81" s="9">
        <f t="shared" si="62"/>
        <v>0.41663307558512952</v>
      </c>
      <c r="Q81" s="13">
        <f t="shared" si="63"/>
        <v>0.10832459965213367</v>
      </c>
      <c r="R81" s="9">
        <f t="shared" si="64"/>
        <v>0.1355172</v>
      </c>
      <c r="S81" s="14">
        <f t="shared" si="65"/>
        <v>0.79934207356803177</v>
      </c>
      <c r="T81" s="2">
        <v>0.01</v>
      </c>
      <c r="U81" s="15">
        <f t="shared" si="66"/>
        <v>7.9934207356803181E-3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1.7943420735680317E-2</v>
      </c>
      <c r="AU81" s="9">
        <f t="shared" si="70"/>
        <v>52.122000000000007</v>
      </c>
      <c r="AV81" s="1">
        <f t="shared" si="71"/>
        <v>0.26</v>
      </c>
      <c r="AW81" s="1">
        <f t="shared" si="75"/>
        <v>0.12575</v>
      </c>
      <c r="AX81" s="1">
        <f t="shared" si="72"/>
        <v>204.87192910726392</v>
      </c>
    </row>
    <row r="82" spans="1:53" x14ac:dyDescent="0.15">
      <c r="C82" s="7">
        <v>8</v>
      </c>
      <c r="D82" s="8">
        <v>21.846157743225799</v>
      </c>
      <c r="E82" s="10">
        <f t="shared" si="73"/>
        <v>22.1975514025807</v>
      </c>
      <c r="F82" s="7" t="s">
        <v>73</v>
      </c>
      <c r="G82" s="1">
        <v>9</v>
      </c>
      <c r="H82" s="9">
        <f t="shared" si="57"/>
        <v>21.846157743225799</v>
      </c>
      <c r="I82" s="9">
        <f t="shared" si="58"/>
        <v>294.99615774322575</v>
      </c>
      <c r="J82" s="9">
        <f t="shared" si="59"/>
        <v>0.24415382820073153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1.7453108059008897</v>
      </c>
      <c r="P82" s="9">
        <f t="shared" si="62"/>
        <v>0.42612431466080614</v>
      </c>
      <c r="Q82" s="13">
        <f t="shared" si="63"/>
        <v>0.1107923218118096</v>
      </c>
      <c r="R82" s="9">
        <f t="shared" si="64"/>
        <v>0.1355172</v>
      </c>
      <c r="S82" s="14">
        <f t="shared" si="65"/>
        <v>0.81755173374161805</v>
      </c>
      <c r="T82" s="2">
        <v>0.01</v>
      </c>
      <c r="U82" s="15">
        <f t="shared" si="66"/>
        <v>8.1755173374161803E-3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1.366551733741618E-2</v>
      </c>
      <c r="AU82" s="9">
        <f t="shared" si="70"/>
        <v>52.122000000000007</v>
      </c>
      <c r="AV82" s="1">
        <f t="shared" si="71"/>
        <v>0.26</v>
      </c>
      <c r="AW82" s="1">
        <f t="shared" si="75"/>
        <v>0.12575</v>
      </c>
      <c r="AX82" s="1">
        <f t="shared" si="72"/>
        <v>156.02827021706489</v>
      </c>
    </row>
    <row r="83" spans="1:53" x14ac:dyDescent="0.15">
      <c r="C83" s="7">
        <v>9</v>
      </c>
      <c r="D83" s="8">
        <v>16.274737630600001</v>
      </c>
      <c r="E83" s="10">
        <f t="shared" si="73"/>
        <v>21.846157743225799</v>
      </c>
      <c r="F83" s="7" t="s">
        <v>73</v>
      </c>
      <c r="G83" s="1">
        <v>10</v>
      </c>
      <c r="H83" s="9">
        <f t="shared" si="57"/>
        <v>16.274737630600001</v>
      </c>
      <c r="I83" s="9">
        <f t="shared" si="58"/>
        <v>289.42473763059996</v>
      </c>
      <c r="J83" s="9">
        <f t="shared" si="59"/>
        <v>0.1293373543054149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1.8404064912400835</v>
      </c>
      <c r="P83" s="9">
        <f t="shared" si="62"/>
        <v>0.23803330642350415</v>
      </c>
      <c r="Q83" s="13">
        <f t="shared" si="63"/>
        <v>6.1888659670111083E-2</v>
      </c>
      <c r="R83" s="9">
        <f t="shared" si="64"/>
        <v>0.1355172</v>
      </c>
      <c r="S83" s="14">
        <f t="shared" si="65"/>
        <v>0.456684905459315</v>
      </c>
      <c r="T83" s="2">
        <v>0.01</v>
      </c>
      <c r="U83" s="15">
        <f t="shared" si="66"/>
        <v>4.5668490545931499E-3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1.0056849054593149E-2</v>
      </c>
      <c r="AU83" s="9">
        <f t="shared" si="70"/>
        <v>52.122000000000007</v>
      </c>
      <c r="AV83" s="1">
        <f t="shared" si="71"/>
        <v>0.26</v>
      </c>
      <c r="AW83" s="1">
        <f t="shared" si="75"/>
        <v>0.12575</v>
      </c>
      <c r="AX83" s="1">
        <f t="shared" si="72"/>
        <v>114.82571227113034</v>
      </c>
    </row>
    <row r="84" spans="1:53" x14ac:dyDescent="0.15">
      <c r="C84" s="7">
        <v>10</v>
      </c>
      <c r="D84" s="8">
        <v>10.070653638838699</v>
      </c>
      <c r="E84" s="10">
        <f t="shared" si="73"/>
        <v>16.274737630600001</v>
      </c>
      <c r="F84" s="7" t="s">
        <v>73</v>
      </c>
      <c r="G84" s="1">
        <v>11</v>
      </c>
      <c r="H84" s="9">
        <f t="shared" si="57"/>
        <v>10.070653638838699</v>
      </c>
      <c r="I84" s="9">
        <f t="shared" si="58"/>
        <v>283.22065363883866</v>
      </c>
      <c r="J84" s="9">
        <f t="shared" si="59"/>
        <v>6.1897692093479124E-2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1.5222545255757505</v>
      </c>
      <c r="O84" s="9">
        <f t="shared" si="74"/>
        <v>0.60133865924082897</v>
      </c>
      <c r="P84" s="9">
        <f t="shared" si="62"/>
        <v>3.72214751735944E-2</v>
      </c>
      <c r="Q84" s="13">
        <f t="shared" si="63"/>
        <v>9.6775835451345434E-3</v>
      </c>
      <c r="R84" s="9">
        <f t="shared" si="64"/>
        <v>0.1355172</v>
      </c>
      <c r="S84" s="14">
        <f t="shared" si="65"/>
        <v>7.1412215904213955E-2</v>
      </c>
      <c r="T84" s="2">
        <v>0.01</v>
      </c>
      <c r="U84" s="15">
        <f t="shared" si="66"/>
        <v>7.1412215904213957E-4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6.20412215904214E-3</v>
      </c>
      <c r="AU84" s="9">
        <f t="shared" si="70"/>
        <v>52.122000000000007</v>
      </c>
      <c r="AV84" s="1">
        <f t="shared" si="71"/>
        <v>0.26</v>
      </c>
      <c r="AW84" s="1">
        <f t="shared" si="75"/>
        <v>0.12575</v>
      </c>
      <c r="AX84" s="1">
        <f t="shared" si="72"/>
        <v>70.836575358934496</v>
      </c>
    </row>
    <row r="85" spans="1:53" x14ac:dyDescent="0.15">
      <c r="C85" s="7">
        <v>11</v>
      </c>
      <c r="D85" s="8">
        <v>1.8192067242333301</v>
      </c>
      <c r="E85" s="10">
        <f t="shared" si="73"/>
        <v>10.070653638838699</v>
      </c>
      <c r="F85" s="7" t="s">
        <v>75</v>
      </c>
      <c r="G85" s="1">
        <v>12</v>
      </c>
      <c r="H85" s="9">
        <f t="shared" si="57"/>
        <v>1.8192067242333301</v>
      </c>
      <c r="I85" s="9">
        <f t="shared" si="58"/>
        <v>274.96920672423329</v>
      </c>
      <c r="J85" s="9">
        <f t="shared" si="59"/>
        <v>2.2061239058383326E-2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1.0853371840672346</v>
      </c>
      <c r="P85" s="9">
        <f t="shared" si="62"/>
        <v>2.3943883076659848E-2</v>
      </c>
      <c r="Q85" s="13">
        <f t="shared" si="63"/>
        <v>6.2254095999315605E-3</v>
      </c>
      <c r="R85" s="9">
        <f t="shared" si="64"/>
        <v>0.1355172</v>
      </c>
      <c r="S85" s="14">
        <f t="shared" si="65"/>
        <v>4.5938151023866787E-2</v>
      </c>
      <c r="T85" s="2">
        <v>0.01</v>
      </c>
      <c r="U85" s="15">
        <f t="shared" si="66"/>
        <v>4.5938151023866786E-4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5.9493815102386683E-3</v>
      </c>
      <c r="AU85" s="9">
        <f t="shared" si="70"/>
        <v>52.122000000000007</v>
      </c>
      <c r="AV85" s="1">
        <f t="shared" si="71"/>
        <v>0.26</v>
      </c>
      <c r="AW85" s="1">
        <f t="shared" si="75"/>
        <v>0.12575</v>
      </c>
      <c r="AX85" s="1">
        <f t="shared" si="72"/>
        <v>67.928032505752341</v>
      </c>
      <c r="AY85" s="1">
        <f>SUM(AX74:AX85)</f>
        <v>1349.4601213350584</v>
      </c>
    </row>
    <row r="86" spans="1:53" x14ac:dyDescent="0.15">
      <c r="C86" s="7">
        <v>12</v>
      </c>
      <c r="D86" s="8">
        <v>-4.5971496865161301</v>
      </c>
      <c r="E86" s="10">
        <f t="shared" si="73"/>
        <v>1.8192067242333301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F10</f>
        <v>341.64</v>
      </c>
      <c r="C90" s="7" t="s">
        <v>72</v>
      </c>
      <c r="D90" s="8">
        <v>-7.1468122940000001</v>
      </c>
      <c r="E90" s="7"/>
      <c r="F90" s="7"/>
      <c r="G90" s="1">
        <v>1</v>
      </c>
      <c r="H90" s="9">
        <f t="shared" ref="H90:H101" si="76">E91</f>
        <v>-7.1468122940000001</v>
      </c>
      <c r="I90" s="9">
        <f t="shared" ref="I90:I101" si="77">H90+273.15</f>
        <v>266.00318770599995</v>
      </c>
      <c r="J90" s="9">
        <f t="shared" ref="J90:J101" si="78">EXP(($C$16*(I90-$C$14))/($C$17*I90*$C$14))</f>
        <v>6.6876427521742584E-3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1.9039718915440113E-3</v>
      </c>
      <c r="Q90" s="13">
        <f t="shared" ref="Q90:Q101" si="82">P90*$B$76</f>
        <v>4.9503269180144291E-4</v>
      </c>
      <c r="R90" s="9">
        <f t="shared" ref="R90:R101" si="83">L90*$B$76</f>
        <v>7.4022000000000004E-2</v>
      </c>
      <c r="S90" s="14">
        <f t="shared" ref="S90:S101" si="84">Q90/R90</f>
        <v>6.6876427521742575E-3</v>
      </c>
      <c r="T90" s="2">
        <v>0.01</v>
      </c>
      <c r="U90" s="15">
        <f t="shared" ref="U90:U101" si="85">S90*T90</f>
        <v>6.6876427521742578E-5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5.5568764275217425E-3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1.1385471450322082</v>
      </c>
      <c r="AX90" s="1">
        <f t="shared" ref="AX90:AX101" si="91">AW90*10000*AV90*0.67*AU90*AT90</f>
        <v>313.77430448777699</v>
      </c>
      <c r="AZ90" s="1">
        <f>$E$10/12</f>
        <v>0.44388395631975919</v>
      </c>
      <c r="BA90" s="1">
        <f t="shared" ref="BA90:BA101" si="92">AZ90*10000*AV90*0.67*AU90*AT90</f>
        <v>122.33079699442325</v>
      </c>
    </row>
    <row r="91" spans="1:53" x14ac:dyDescent="0.15">
      <c r="A91" s="1" t="s">
        <v>74</v>
      </c>
      <c r="B91" s="1">
        <v>1</v>
      </c>
      <c r="C91" s="7">
        <v>1</v>
      </c>
      <c r="D91" s="8">
        <v>-6.4213120798709697</v>
      </c>
      <c r="E91" s="10">
        <f t="shared" ref="E91:E102" si="93">D90</f>
        <v>-7.1468122940000001</v>
      </c>
      <c r="F91" s="7" t="s">
        <v>73</v>
      </c>
      <c r="G91" s="1">
        <v>2</v>
      </c>
      <c r="H91" s="9">
        <f t="shared" si="76"/>
        <v>-6.4213120798709697</v>
      </c>
      <c r="I91" s="9">
        <f t="shared" si="77"/>
        <v>266.728687920129</v>
      </c>
      <c r="J91" s="9">
        <f t="shared" si="78"/>
        <v>7.3877570333019827E-3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0.56749602810845601</v>
      </c>
      <c r="P91" s="9">
        <f t="shared" si="81"/>
        <v>4.1925227730291855E-3</v>
      </c>
      <c r="Q91" s="13">
        <f t="shared" si="82"/>
        <v>1.0900559209875882E-3</v>
      </c>
      <c r="R91" s="9">
        <f t="shared" si="83"/>
        <v>7.4022000000000004E-2</v>
      </c>
      <c r="S91" s="14">
        <f t="shared" si="84"/>
        <v>1.4726107386825378E-2</v>
      </c>
      <c r="T91" s="2">
        <v>0.01</v>
      </c>
      <c r="U91" s="15">
        <f t="shared" si="85"/>
        <v>1.4726107386825378E-4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5.6372610738682537E-3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1.1385471450322082</v>
      </c>
      <c r="AX91" s="1">
        <f t="shared" si="91"/>
        <v>318.31329987985578</v>
      </c>
      <c r="AZ91" s="1">
        <f t="shared" ref="AZ91:AZ101" si="96">$E$10/12</f>
        <v>0.44388395631975919</v>
      </c>
      <c r="BA91" s="1">
        <f t="shared" si="92"/>
        <v>124.10040947041439</v>
      </c>
    </row>
    <row r="92" spans="1:53" x14ac:dyDescent="0.15">
      <c r="A92" s="1" t="s">
        <v>37</v>
      </c>
      <c r="B92" s="1">
        <v>0.26</v>
      </c>
      <c r="C92" s="7">
        <v>2</v>
      </c>
      <c r="D92" s="8">
        <v>-2.0396399818928601</v>
      </c>
      <c r="E92" s="10">
        <f t="shared" si="93"/>
        <v>-6.4213120798709697</v>
      </c>
      <c r="F92" s="7" t="s">
        <v>73</v>
      </c>
      <c r="G92" s="1">
        <v>3</v>
      </c>
      <c r="H92" s="9">
        <f t="shared" si="76"/>
        <v>-2.0396399818928601</v>
      </c>
      <c r="I92" s="9">
        <f t="shared" si="77"/>
        <v>271.11036001810714</v>
      </c>
      <c r="J92" s="9">
        <f t="shared" si="78"/>
        <v>1.3327206941672403E-2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0.84800350533542679</v>
      </c>
      <c r="P92" s="9">
        <f t="shared" si="81"/>
        <v>1.1301518202868831E-2</v>
      </c>
      <c r="Q92" s="13">
        <f t="shared" si="82"/>
        <v>2.9383947327458961E-3</v>
      </c>
      <c r="R92" s="9">
        <f t="shared" si="83"/>
        <v>7.4022000000000004E-2</v>
      </c>
      <c r="S92" s="14">
        <f t="shared" si="84"/>
        <v>3.9696235345517493E-2</v>
      </c>
      <c r="T92" s="2">
        <v>0.01</v>
      </c>
      <c r="U92" s="15">
        <f t="shared" si="85"/>
        <v>3.9696235345517496E-4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5.8869623534551748E-3</v>
      </c>
      <c r="AU92" s="9">
        <f t="shared" si="89"/>
        <v>28.47</v>
      </c>
      <c r="AV92" s="1">
        <f t="shared" si="90"/>
        <v>0.26</v>
      </c>
      <c r="AW92" s="1">
        <f t="shared" si="95"/>
        <v>1.1385471450322082</v>
      </c>
      <c r="AX92" s="1">
        <f t="shared" si="91"/>
        <v>332.41291975695941</v>
      </c>
      <c r="AZ92" s="1">
        <f t="shared" si="96"/>
        <v>0.44388395631975919</v>
      </c>
      <c r="BA92" s="1">
        <f t="shared" si="92"/>
        <v>129.59741069777809</v>
      </c>
    </row>
    <row r="93" spans="1:53" x14ac:dyDescent="0.15">
      <c r="C93" s="7">
        <v>3</v>
      </c>
      <c r="D93" s="8">
        <v>6.3151833479354798</v>
      </c>
      <c r="E93" s="10">
        <f t="shared" si="93"/>
        <v>-2.0396399818928601</v>
      </c>
      <c r="F93" s="7" t="s">
        <v>73</v>
      </c>
      <c r="G93" s="1">
        <v>4</v>
      </c>
      <c r="H93" s="9">
        <f t="shared" si="76"/>
        <v>6.3151833479354798</v>
      </c>
      <c r="I93" s="9">
        <f t="shared" si="77"/>
        <v>279.46518334793547</v>
      </c>
      <c r="J93" s="9">
        <f t="shared" si="78"/>
        <v>3.8997530784879671E-2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1.121401987132558</v>
      </c>
      <c r="P93" s="9">
        <f t="shared" si="81"/>
        <v>4.3731908515427166E-2</v>
      </c>
      <c r="Q93" s="13">
        <f t="shared" si="82"/>
        <v>1.1370296214011064E-2</v>
      </c>
      <c r="R93" s="9">
        <f t="shared" si="83"/>
        <v>7.4022000000000004E-2</v>
      </c>
      <c r="S93" s="14">
        <f t="shared" si="84"/>
        <v>0.15360698459932268</v>
      </c>
      <c r="T93" s="2">
        <v>0.01</v>
      </c>
      <c r="U93" s="15">
        <f t="shared" si="85"/>
        <v>1.5360698459932268E-3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7.0260698459932271E-3</v>
      </c>
      <c r="AU93" s="9">
        <f t="shared" si="89"/>
        <v>28.47</v>
      </c>
      <c r="AV93" s="1">
        <f t="shared" si="90"/>
        <v>0.26</v>
      </c>
      <c r="AW93" s="1">
        <f t="shared" si="95"/>
        <v>1.1385471450322082</v>
      </c>
      <c r="AX93" s="1">
        <f t="shared" si="91"/>
        <v>396.73370606016437</v>
      </c>
      <c r="AZ93" s="1">
        <f t="shared" si="96"/>
        <v>0.44388395631975919</v>
      </c>
      <c r="BA93" s="1">
        <f t="shared" si="92"/>
        <v>154.67407548275432</v>
      </c>
    </row>
    <row r="94" spans="1:53" x14ac:dyDescent="0.15">
      <c r="C94" s="7">
        <v>4</v>
      </c>
      <c r="D94" s="8">
        <v>9.95749906</v>
      </c>
      <c r="E94" s="10">
        <f t="shared" si="93"/>
        <v>6.3151833479354798</v>
      </c>
      <c r="F94" s="7" t="s">
        <v>73</v>
      </c>
      <c r="G94" s="1">
        <v>5</v>
      </c>
      <c r="H94" s="9">
        <f t="shared" si="76"/>
        <v>9.95749906</v>
      </c>
      <c r="I94" s="9">
        <f t="shared" si="77"/>
        <v>283.10749905999995</v>
      </c>
      <c r="J94" s="9">
        <f t="shared" si="78"/>
        <v>6.105298585428437E-2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1.0237865746862744</v>
      </c>
      <c r="O94" s="9">
        <f t="shared" si="94"/>
        <v>0.33858350393085646</v>
      </c>
      <c r="P94" s="9">
        <f t="shared" si="81"/>
        <v>2.0671533875984617E-2</v>
      </c>
      <c r="Q94" s="13">
        <f t="shared" si="82"/>
        <v>5.3745988077560005E-3</v>
      </c>
      <c r="R94" s="9">
        <f t="shared" si="83"/>
        <v>7.4022000000000004E-2</v>
      </c>
      <c r="S94" s="14">
        <f t="shared" si="84"/>
        <v>7.2608127418281057E-2</v>
      </c>
      <c r="T94" s="2">
        <v>0.01</v>
      </c>
      <c r="U94" s="15">
        <f t="shared" si="85"/>
        <v>7.2608127418281063E-4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1.0676081274182809E-2</v>
      </c>
      <c r="AU94" s="9">
        <f t="shared" si="89"/>
        <v>28.47</v>
      </c>
      <c r="AV94" s="1">
        <f t="shared" si="90"/>
        <v>0.26</v>
      </c>
      <c r="AW94" s="1">
        <f t="shared" si="95"/>
        <v>1.1385471450322082</v>
      </c>
      <c r="AX94" s="1">
        <f t="shared" si="91"/>
        <v>602.83506753373524</v>
      </c>
      <c r="AZ94" s="1">
        <f t="shared" si="96"/>
        <v>0.44388395631975919</v>
      </c>
      <c r="BA94" s="1">
        <f t="shared" si="92"/>
        <v>235.02655639050749</v>
      </c>
    </row>
    <row r="95" spans="1:53" x14ac:dyDescent="0.15">
      <c r="C95" s="7">
        <v>5</v>
      </c>
      <c r="D95" s="8">
        <v>18.040435896129001</v>
      </c>
      <c r="E95" s="10">
        <f t="shared" si="93"/>
        <v>9.95749906</v>
      </c>
      <c r="F95" s="7" t="s">
        <v>75</v>
      </c>
      <c r="G95" s="1">
        <v>6</v>
      </c>
      <c r="H95" s="9">
        <f t="shared" si="76"/>
        <v>18.040435896129001</v>
      </c>
      <c r="I95" s="9">
        <f t="shared" si="77"/>
        <v>291.19043589612897</v>
      </c>
      <c r="J95" s="9">
        <f t="shared" si="78"/>
        <v>0.1586053640390048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0.60261197005487177</v>
      </c>
      <c r="P95" s="9">
        <f t="shared" si="81"/>
        <v>9.5577490884814792E-2</v>
      </c>
      <c r="Q95" s="13">
        <f t="shared" si="82"/>
        <v>2.4850147630051847E-2</v>
      </c>
      <c r="R95" s="9">
        <f t="shared" si="83"/>
        <v>7.4022000000000004E-2</v>
      </c>
      <c r="S95" s="14">
        <f t="shared" si="84"/>
        <v>0.33571299924416859</v>
      </c>
      <c r="T95" s="2">
        <v>0.01</v>
      </c>
      <c r="U95" s="15">
        <f t="shared" si="85"/>
        <v>3.3571299924416861E-3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1.3307129992441685E-2</v>
      </c>
      <c r="AU95" s="9">
        <f t="shared" si="89"/>
        <v>28.47</v>
      </c>
      <c r="AV95" s="1">
        <f t="shared" si="90"/>
        <v>0.26</v>
      </c>
      <c r="AW95" s="1">
        <f t="shared" si="95"/>
        <v>1.1385471450322082</v>
      </c>
      <c r="AX95" s="1">
        <f t="shared" si="91"/>
        <v>751.39973194778941</v>
      </c>
      <c r="AZ95" s="1">
        <f t="shared" si="96"/>
        <v>0.44388395631975919</v>
      </c>
      <c r="BA95" s="1">
        <f t="shared" si="92"/>
        <v>292.94727693086088</v>
      </c>
    </row>
    <row r="96" spans="1:53" x14ac:dyDescent="0.15">
      <c r="C96" s="7">
        <v>6</v>
      </c>
      <c r="D96" s="8">
        <v>21.222071308333302</v>
      </c>
      <c r="E96" s="10">
        <f t="shared" si="93"/>
        <v>18.040435896129001</v>
      </c>
      <c r="F96" s="7" t="s">
        <v>73</v>
      </c>
      <c r="G96" s="1">
        <v>7</v>
      </c>
      <c r="H96" s="9">
        <f t="shared" si="76"/>
        <v>21.222071308333302</v>
      </c>
      <c r="I96" s="9">
        <f t="shared" si="77"/>
        <v>294.37207130833326</v>
      </c>
      <c r="J96" s="9">
        <f t="shared" si="78"/>
        <v>0.22765304168755951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0.7917344791700569</v>
      </c>
      <c r="P96" s="9">
        <f t="shared" si="81"/>
        <v>0.18024076239197917</v>
      </c>
      <c r="Q96" s="13">
        <f t="shared" si="82"/>
        <v>4.6862598221914589E-2</v>
      </c>
      <c r="R96" s="9">
        <f t="shared" si="83"/>
        <v>7.4022000000000004E-2</v>
      </c>
      <c r="S96" s="14">
        <f t="shared" si="84"/>
        <v>0.63309013836311623</v>
      </c>
      <c r="T96" s="2">
        <v>0.01</v>
      </c>
      <c r="U96" s="15">
        <f t="shared" si="85"/>
        <v>6.3309013836311623E-3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1.6280901383631162E-2</v>
      </c>
      <c r="AU96" s="9">
        <f t="shared" si="89"/>
        <v>28.47</v>
      </c>
      <c r="AV96" s="1">
        <f t="shared" si="90"/>
        <v>0.26</v>
      </c>
      <c r="AW96" s="1">
        <f t="shared" si="95"/>
        <v>1.1385471450322082</v>
      </c>
      <c r="AX96" s="1">
        <f t="shared" si="91"/>
        <v>919.31655755052611</v>
      </c>
      <c r="AZ96" s="1">
        <f t="shared" si="96"/>
        <v>0.44388395631975919</v>
      </c>
      <c r="BA96" s="1">
        <f t="shared" si="92"/>
        <v>358.41280043282291</v>
      </c>
    </row>
    <row r="97" spans="3:54" x14ac:dyDescent="0.15">
      <c r="C97" s="7">
        <v>7</v>
      </c>
      <c r="D97" s="8">
        <v>22.1975514025807</v>
      </c>
      <c r="E97" s="10">
        <f t="shared" si="93"/>
        <v>21.222071308333302</v>
      </c>
      <c r="F97" s="7" t="s">
        <v>73</v>
      </c>
      <c r="G97" s="1">
        <v>8</v>
      </c>
      <c r="H97" s="9">
        <f t="shared" si="76"/>
        <v>22.1975514025807</v>
      </c>
      <c r="I97" s="9">
        <f t="shared" si="77"/>
        <v>295.34755140258068</v>
      </c>
      <c r="J97" s="9">
        <f t="shared" si="78"/>
        <v>0.25393247473656622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0.89619371677807769</v>
      </c>
      <c r="P97" s="9">
        <f t="shared" si="81"/>
        <v>0.22757268834481859</v>
      </c>
      <c r="Q97" s="13">
        <f t="shared" si="82"/>
        <v>5.9168898969652835E-2</v>
      </c>
      <c r="R97" s="9">
        <f t="shared" si="83"/>
        <v>7.4022000000000004E-2</v>
      </c>
      <c r="S97" s="14">
        <f t="shared" si="84"/>
        <v>0.79934207356803155</v>
      </c>
      <c r="T97" s="2">
        <v>0.01</v>
      </c>
      <c r="U97" s="15">
        <f t="shared" si="85"/>
        <v>7.9934207356803164E-3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1.7943420735680317E-2</v>
      </c>
      <c r="AU97" s="9">
        <f t="shared" si="89"/>
        <v>28.47</v>
      </c>
      <c r="AV97" s="1">
        <f t="shared" si="90"/>
        <v>0.26</v>
      </c>
      <c r="AW97" s="1">
        <f t="shared" si="95"/>
        <v>1.1385471450322082</v>
      </c>
      <c r="AX97" s="1">
        <f t="shared" si="91"/>
        <v>1013.1922915515685</v>
      </c>
      <c r="AZ97" s="1">
        <f t="shared" si="96"/>
        <v>0.44388395631975919</v>
      </c>
      <c r="BA97" s="1">
        <f t="shared" si="92"/>
        <v>395.01201583872091</v>
      </c>
    </row>
    <row r="98" spans="3:54" x14ac:dyDescent="0.15">
      <c r="C98" s="7">
        <v>8</v>
      </c>
      <c r="D98" s="8">
        <v>21.846157743225799</v>
      </c>
      <c r="E98" s="10">
        <f t="shared" si="93"/>
        <v>22.1975514025807</v>
      </c>
      <c r="F98" s="7" t="s">
        <v>73</v>
      </c>
      <c r="G98" s="1">
        <v>9</v>
      </c>
      <c r="H98" s="9">
        <f t="shared" si="76"/>
        <v>21.846157743225799</v>
      </c>
      <c r="I98" s="9">
        <f t="shared" si="77"/>
        <v>294.99615774322575</v>
      </c>
      <c r="J98" s="9">
        <f t="shared" si="78"/>
        <v>0.24415382820073153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0.95332102843325917</v>
      </c>
      <c r="P98" s="9">
        <f t="shared" si="81"/>
        <v>0.23275697859623865</v>
      </c>
      <c r="Q98" s="13">
        <f t="shared" si="82"/>
        <v>6.0516814435022048E-2</v>
      </c>
      <c r="R98" s="9">
        <f t="shared" si="83"/>
        <v>7.4022000000000004E-2</v>
      </c>
      <c r="S98" s="14">
        <f t="shared" si="84"/>
        <v>0.81755173374161794</v>
      </c>
      <c r="T98" s="2">
        <v>0.01</v>
      </c>
      <c r="U98" s="15">
        <f t="shared" si="85"/>
        <v>8.1755173374161803E-3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1.366551733741618E-2</v>
      </c>
      <c r="AU98" s="9">
        <f t="shared" si="89"/>
        <v>28.47</v>
      </c>
      <c r="AV98" s="1">
        <f t="shared" si="90"/>
        <v>0.26</v>
      </c>
      <c r="AW98" s="1">
        <f t="shared" si="95"/>
        <v>1.1385471450322082</v>
      </c>
      <c r="AX98" s="1">
        <f t="shared" si="91"/>
        <v>771.63641371916094</v>
      </c>
      <c r="AZ98" s="1">
        <f t="shared" si="96"/>
        <v>0.44388395631975919</v>
      </c>
      <c r="BA98" s="1">
        <f t="shared" si="92"/>
        <v>300.8369268295537</v>
      </c>
    </row>
    <row r="99" spans="3:54" x14ac:dyDescent="0.15">
      <c r="C99" s="7">
        <v>9</v>
      </c>
      <c r="D99" s="8">
        <v>16.274737630600001</v>
      </c>
      <c r="E99" s="10">
        <f t="shared" si="93"/>
        <v>21.846157743225799</v>
      </c>
      <c r="F99" s="7" t="s">
        <v>73</v>
      </c>
      <c r="G99" s="1">
        <v>10</v>
      </c>
      <c r="H99" s="9">
        <f t="shared" si="76"/>
        <v>16.274737630600001</v>
      </c>
      <c r="I99" s="9">
        <f t="shared" si="77"/>
        <v>289.42473763059996</v>
      </c>
      <c r="J99" s="9">
        <f t="shared" si="78"/>
        <v>0.1293373543054149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1.0052640498370204</v>
      </c>
      <c r="P99" s="9">
        <f t="shared" si="81"/>
        <v>0.13001819258426697</v>
      </c>
      <c r="Q99" s="13">
        <f t="shared" si="82"/>
        <v>3.3804730071909414E-2</v>
      </c>
      <c r="R99" s="9">
        <f t="shared" si="83"/>
        <v>7.4022000000000004E-2</v>
      </c>
      <c r="S99" s="14">
        <f t="shared" si="84"/>
        <v>0.45668490545931495</v>
      </c>
      <c r="T99" s="2">
        <v>0.01</v>
      </c>
      <c r="U99" s="15">
        <f t="shared" si="85"/>
        <v>4.5668490545931499E-3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1.0056849054593149E-2</v>
      </c>
      <c r="AU99" s="9">
        <f t="shared" si="89"/>
        <v>28.47</v>
      </c>
      <c r="AV99" s="1">
        <f t="shared" si="90"/>
        <v>0.26</v>
      </c>
      <c r="AW99" s="1">
        <f t="shared" si="95"/>
        <v>1.1385471450322082</v>
      </c>
      <c r="AX99" s="1">
        <f t="shared" si="91"/>
        <v>567.86953220963562</v>
      </c>
      <c r="AZ99" s="1">
        <f t="shared" si="96"/>
        <v>0.44388395631975919</v>
      </c>
      <c r="BA99" s="1">
        <f t="shared" si="92"/>
        <v>221.39458671562807</v>
      </c>
    </row>
    <row r="100" spans="3:54" x14ac:dyDescent="0.15">
      <c r="C100" s="7">
        <v>10</v>
      </c>
      <c r="D100" s="8">
        <v>10.070653638838699</v>
      </c>
      <c r="E100" s="10">
        <f t="shared" si="93"/>
        <v>16.274737630600001</v>
      </c>
      <c r="F100" s="7" t="s">
        <v>73</v>
      </c>
      <c r="G100" s="1">
        <v>11</v>
      </c>
      <c r="H100" s="9">
        <f t="shared" si="76"/>
        <v>10.070653638838699</v>
      </c>
      <c r="I100" s="9">
        <f t="shared" si="77"/>
        <v>283.22065363883866</v>
      </c>
      <c r="J100" s="9">
        <f t="shared" si="78"/>
        <v>6.1897692093479124E-2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0.83148356439011584</v>
      </c>
      <c r="O100" s="9">
        <f t="shared" si="94"/>
        <v>0.32846229286263762</v>
      </c>
      <c r="P100" s="9">
        <f t="shared" si="81"/>
        <v>2.033105786792971E-2</v>
      </c>
      <c r="Q100" s="13">
        <f t="shared" si="82"/>
        <v>5.2860750456617247E-3</v>
      </c>
      <c r="R100" s="9">
        <f t="shared" si="83"/>
        <v>7.4022000000000004E-2</v>
      </c>
      <c r="S100" s="14">
        <f t="shared" si="84"/>
        <v>7.1412215904213941E-2</v>
      </c>
      <c r="T100" s="2">
        <v>0.01</v>
      </c>
      <c r="U100" s="15">
        <f t="shared" si="85"/>
        <v>7.1412215904213946E-4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6.2041221590421391E-3</v>
      </c>
      <c r="AU100" s="9">
        <f t="shared" si="89"/>
        <v>28.47</v>
      </c>
      <c r="AV100" s="1">
        <f t="shared" si="90"/>
        <v>0.26</v>
      </c>
      <c r="AW100" s="1">
        <f t="shared" si="95"/>
        <v>1.1385471450322082</v>
      </c>
      <c r="AX100" s="1">
        <f t="shared" si="91"/>
        <v>350.32164936567426</v>
      </c>
      <c r="AZ100" s="1">
        <f t="shared" si="96"/>
        <v>0.44388395631975919</v>
      </c>
      <c r="BA100" s="1">
        <f t="shared" si="92"/>
        <v>136.57946478843436</v>
      </c>
    </row>
    <row r="101" spans="3:54" x14ac:dyDescent="0.15">
      <c r="C101" s="7">
        <v>11</v>
      </c>
      <c r="D101" s="8">
        <v>1.8192067242333301</v>
      </c>
      <c r="E101" s="10">
        <f t="shared" si="93"/>
        <v>10.070653638838699</v>
      </c>
      <c r="F101" s="7" t="s">
        <v>75</v>
      </c>
      <c r="G101" s="1">
        <v>12</v>
      </c>
      <c r="H101" s="9">
        <f t="shared" si="76"/>
        <v>1.8192067242333301</v>
      </c>
      <c r="I101" s="9">
        <f t="shared" si="77"/>
        <v>274.96920672423329</v>
      </c>
      <c r="J101" s="9">
        <f t="shared" si="78"/>
        <v>2.2061239058383326E-2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0.59283123499470802</v>
      </c>
      <c r="P101" s="9">
        <f t="shared" si="81"/>
        <v>1.3078591596494877E-2</v>
      </c>
      <c r="Q101" s="13">
        <f t="shared" si="82"/>
        <v>3.400433815088668E-3</v>
      </c>
      <c r="R101" s="9">
        <f t="shared" si="83"/>
        <v>7.4022000000000004E-2</v>
      </c>
      <c r="S101" s="14">
        <f t="shared" si="84"/>
        <v>4.5938151023866794E-2</v>
      </c>
      <c r="T101" s="2">
        <v>0.01</v>
      </c>
      <c r="U101" s="15">
        <f t="shared" si="85"/>
        <v>4.5938151023866797E-4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5.9493815102386683E-3</v>
      </c>
      <c r="AU101" s="9">
        <f t="shared" si="89"/>
        <v>28.47</v>
      </c>
      <c r="AV101" s="1">
        <f t="shared" si="90"/>
        <v>0.26</v>
      </c>
      <c r="AW101" s="1">
        <f t="shared" si="95"/>
        <v>1.1385471450322082</v>
      </c>
      <c r="AX101" s="1">
        <f t="shared" si="91"/>
        <v>335.93747672019367</v>
      </c>
      <c r="AY101" s="1">
        <f>SUM(AX90:AX101)</f>
        <v>6673.7429507830411</v>
      </c>
      <c r="AZ101" s="1">
        <f t="shared" si="96"/>
        <v>0.44388395631975919</v>
      </c>
      <c r="BA101" s="1">
        <f t="shared" si="92"/>
        <v>130.97152532793731</v>
      </c>
      <c r="BB101" s="1">
        <f>SUM(BA90:BA101)</f>
        <v>2601.8838458998362</v>
      </c>
    </row>
    <row r="102" spans="3:54" x14ac:dyDescent="0.15">
      <c r="C102" s="7">
        <v>12</v>
      </c>
      <c r="D102" s="8">
        <v>-4.5971496865161301</v>
      </c>
      <c r="E102" s="10">
        <f t="shared" si="93"/>
        <v>1.8192067242333301</v>
      </c>
      <c r="F102" s="7" t="s">
        <v>73</v>
      </c>
    </row>
  </sheetData>
  <mergeCells count="52">
    <mergeCell ref="G2:G4"/>
    <mergeCell ref="G5:G6"/>
    <mergeCell ref="G14:G15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117"/>
  <sheetViews>
    <sheetView workbookViewId="0">
      <pane xSplit="4" topLeftCell="E1" activePane="topRight" state="frozen"/>
      <selection activeCell="L19" sqref="L19"/>
      <selection pane="topRight"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10.125" style="1" customWidth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19" width="9.125" style="1"/>
    <col min="20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1.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11.5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5.625" style="1"/>
    <col min="55" max="16384" width="8.875" style="1"/>
  </cols>
  <sheetData>
    <row r="1" spans="1:44" x14ac:dyDescent="0.15">
      <c r="C1" s="2" t="s">
        <v>0</v>
      </c>
      <c r="D1" s="2" t="s">
        <v>1</v>
      </c>
      <c r="E1" s="2" t="s">
        <v>2</v>
      </c>
      <c r="F1" s="2" t="s">
        <v>3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15">
      <c r="A2" s="28" t="s">
        <v>52</v>
      </c>
      <c r="B2" s="3" t="s">
        <v>10</v>
      </c>
      <c r="C2" s="2"/>
      <c r="D2" s="2"/>
      <c r="E2" s="34">
        <v>932.58999999999992</v>
      </c>
      <c r="F2" s="2">
        <v>759.42</v>
      </c>
      <c r="G2" s="28">
        <f>(F2+F3+F4)/3</f>
        <v>1282.9875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15">
      <c r="A3" s="28"/>
      <c r="B3" s="3" t="s">
        <v>13</v>
      </c>
      <c r="C3" s="2"/>
      <c r="D3" s="2"/>
      <c r="E3" s="35"/>
      <c r="F3" s="2">
        <v>1433.9024999999999</v>
      </c>
      <c r="G3" s="28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15">
      <c r="A4" s="28"/>
      <c r="B4" s="3" t="s">
        <v>14</v>
      </c>
      <c r="C4" s="2"/>
      <c r="D4" s="2"/>
      <c r="E4" s="36"/>
      <c r="F4" s="2">
        <v>1655.64</v>
      </c>
      <c r="G4" s="28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15">
      <c r="A5" s="28" t="s">
        <v>4</v>
      </c>
      <c r="B5" s="3" t="s">
        <v>15</v>
      </c>
      <c r="C5" s="2"/>
      <c r="D5" s="2"/>
      <c r="E5" s="34">
        <v>10412.6229863014</v>
      </c>
      <c r="F5" s="2">
        <v>91.103999999999999</v>
      </c>
      <c r="G5" s="28">
        <f>(F5+F6)/2</f>
        <v>92.509250000000009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15">
      <c r="A6" s="28"/>
      <c r="B6" s="3" t="s">
        <v>16</v>
      </c>
      <c r="C6" s="2"/>
      <c r="D6" s="2"/>
      <c r="E6" s="36"/>
      <c r="F6" s="2">
        <v>93.914500000000004</v>
      </c>
      <c r="G6" s="28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15">
      <c r="A7" s="28" t="s">
        <v>5</v>
      </c>
      <c r="B7" s="22"/>
      <c r="C7" s="2"/>
      <c r="D7" s="2"/>
      <c r="E7" s="5">
        <v>1184.0532714255</v>
      </c>
      <c r="F7" s="2">
        <v>122.786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15">
      <c r="A8" s="28" t="s">
        <v>6</v>
      </c>
      <c r="B8" s="22"/>
      <c r="C8" s="2"/>
      <c r="D8" s="2"/>
      <c r="E8" s="5">
        <v>60.299783239204999</v>
      </c>
      <c r="F8" s="2">
        <v>625.46400000000006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15">
      <c r="A9" s="28" t="s">
        <v>7</v>
      </c>
      <c r="B9" s="22"/>
      <c r="C9" s="2"/>
      <c r="D9" s="2"/>
      <c r="E9" s="5">
        <v>89.393694661283504</v>
      </c>
      <c r="F9" s="2">
        <v>341.64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15">
      <c r="A10" s="28" t="s">
        <v>8</v>
      </c>
      <c r="B10" s="22"/>
      <c r="C10" s="2"/>
      <c r="D10" s="2"/>
      <c r="E10" s="5">
        <v>13.256743617567</v>
      </c>
      <c r="F10" s="2">
        <v>341.64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15">
      <c r="A11" s="28" t="s">
        <v>9</v>
      </c>
      <c r="B11" s="22"/>
      <c r="C11" s="2"/>
      <c r="D11" s="2"/>
      <c r="E11" s="5">
        <v>16.3196861843292</v>
      </c>
      <c r="F11" s="2">
        <v>910.85749999999996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1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4" spans="1:44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AV38+AV53+BB69+AY85+AY101+BB101+AY116+AG69</f>
        <v>37459671.824614622</v>
      </c>
      <c r="J14" s="6" t="s">
        <v>21</v>
      </c>
      <c r="K14" s="6">
        <f>I14/(10000*1000)</f>
        <v>3.7459671824614622</v>
      </c>
      <c r="L14" s="6" t="s">
        <v>22</v>
      </c>
    </row>
    <row r="15" spans="1:44" x14ac:dyDescent="0.15">
      <c r="A15" s="1" t="s">
        <v>23</v>
      </c>
      <c r="B15" s="1" t="s">
        <v>18</v>
      </c>
      <c r="G15" s="37"/>
      <c r="H15" s="6" t="s">
        <v>24</v>
      </c>
      <c r="I15" s="6">
        <v>62582521.8602942</v>
      </c>
      <c r="J15" s="6" t="s">
        <v>21</v>
      </c>
      <c r="K15" s="6">
        <f>I15/(10000*1000)</f>
        <v>6.25825218602942</v>
      </c>
      <c r="L15" s="6" t="s">
        <v>22</v>
      </c>
    </row>
    <row r="16" spans="1:44" x14ac:dyDescent="0.15">
      <c r="A16" s="1" t="s">
        <v>25</v>
      </c>
      <c r="B16" s="1" t="s">
        <v>26</v>
      </c>
      <c r="C16" s="1">
        <v>19347</v>
      </c>
      <c r="K16" s="1">
        <v>3.7620625862860448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1282.9875</v>
      </c>
      <c r="C27" s="7" t="s">
        <v>72</v>
      </c>
      <c r="D27" s="8">
        <v>-17.216330146129</v>
      </c>
      <c r="E27" s="7"/>
      <c r="F27" s="7"/>
      <c r="G27" s="1">
        <v>1</v>
      </c>
      <c r="H27" s="9">
        <f t="shared" ref="H27:H38" si="0">E28</f>
        <v>-17.216330146129</v>
      </c>
      <c r="I27" s="9">
        <f t="shared" ref="I27:I38" si="1">H27+273.15</f>
        <v>255.93366985387098</v>
      </c>
      <c r="J27" s="9">
        <f t="shared" ref="J27:J38" si="2">EXP(($C$16*(I27-$C$14))/($C$17*I27*$C$14))</f>
        <v>1.5842376986921897E-3</v>
      </c>
      <c r="K27" s="9">
        <f t="shared" ref="K27:K38" si="3">$B$27/12</f>
        <v>106.91562499999999</v>
      </c>
      <c r="L27" s="9">
        <f t="shared" ref="L27:L38" si="4">K27*$B$28/100</f>
        <v>1.0691562499999998</v>
      </c>
      <c r="M27" s="1" t="s">
        <v>73</v>
      </c>
      <c r="O27" s="9">
        <f>L27</f>
        <v>1.0691562499999998</v>
      </c>
      <c r="P27" s="9">
        <f t="shared" ref="P27:P38" si="5">O27*J27</f>
        <v>1.693797637042371E-3</v>
      </c>
      <c r="Q27" s="13">
        <f t="shared" ref="Q27:Q38" si="6">P27*$B$29</f>
        <v>4.0651143289016905E-4</v>
      </c>
      <c r="R27" s="9">
        <f t="shared" ref="R27:R38" si="7">L27*$B$29</f>
        <v>0.25659749999999992</v>
      </c>
      <c r="S27" s="14">
        <f t="shared" ref="S27:S38" si="8">Q27/R27</f>
        <v>1.5842376986921899E-3</v>
      </c>
      <c r="T27" s="2">
        <v>0.01</v>
      </c>
      <c r="U27" s="15">
        <f t="shared" ref="U27:U38" si="9">S27*T27</f>
        <v>1.5842376986921899E-5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2.1915842376986922E-2</v>
      </c>
      <c r="AR27" s="9">
        <f t="shared" ref="AR27:AR38" si="15">$B$27/12</f>
        <v>106.91562499999999</v>
      </c>
      <c r="AS27" s="1">
        <f t="shared" ref="AS27:AS38" si="16">$B$29</f>
        <v>0.24</v>
      </c>
      <c r="AT27" s="1">
        <f>$E$2/12</f>
        <v>77.715833333333322</v>
      </c>
      <c r="AU27" s="1">
        <f t="shared" ref="AU27:AU38" si="17">AT27*10000*AS27*0.67*AR27*AQ27</f>
        <v>292816.06491337984</v>
      </c>
    </row>
    <row r="28" spans="1:47" x14ac:dyDescent="0.15">
      <c r="A28" s="1" t="s">
        <v>74</v>
      </c>
      <c r="B28" s="1">
        <v>1</v>
      </c>
      <c r="C28" s="7">
        <v>1</v>
      </c>
      <c r="D28" s="8">
        <v>-16.920531885999999</v>
      </c>
      <c r="E28" s="10">
        <f t="shared" ref="E28:E39" si="18">D27</f>
        <v>-17.216330146129</v>
      </c>
      <c r="F28" s="7" t="s">
        <v>73</v>
      </c>
      <c r="G28" s="1">
        <v>2</v>
      </c>
      <c r="H28" s="9">
        <f t="shared" si="0"/>
        <v>-16.920531885999999</v>
      </c>
      <c r="I28" s="9">
        <f t="shared" si="1"/>
        <v>256.22946811399999</v>
      </c>
      <c r="J28" s="9">
        <f t="shared" si="2"/>
        <v>1.6553667590258133E-3</v>
      </c>
      <c r="K28" s="9">
        <f t="shared" si="3"/>
        <v>106.91562499999999</v>
      </c>
      <c r="L28" s="9">
        <f t="shared" si="4"/>
        <v>1.0691562499999998</v>
      </c>
      <c r="M28" s="1" t="s">
        <v>73</v>
      </c>
      <c r="O28" s="9">
        <f t="shared" ref="O28:O38" si="19">L28+O27-P27-N28</f>
        <v>2.136618702362957</v>
      </c>
      <c r="P28" s="9">
        <f t="shared" si="5"/>
        <v>3.536887576604507E-3</v>
      </c>
      <c r="Q28" s="13">
        <f t="shared" si="6"/>
        <v>8.4885301838508165E-4</v>
      </c>
      <c r="R28" s="9">
        <f t="shared" si="7"/>
        <v>0.25659749999999992</v>
      </c>
      <c r="S28" s="14">
        <f t="shared" si="8"/>
        <v>3.3081110236268161E-3</v>
      </c>
      <c r="T28" s="2">
        <v>0.01</v>
      </c>
      <c r="U28" s="15">
        <f t="shared" si="9"/>
        <v>3.3081110236268163E-5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2.1933081110236268E-2</v>
      </c>
      <c r="AR28" s="9">
        <f t="shared" si="15"/>
        <v>106.91562499999999</v>
      </c>
      <c r="AS28" s="1">
        <f t="shared" si="16"/>
        <v>0.24</v>
      </c>
      <c r="AT28" s="1">
        <f t="shared" ref="AT28:AT38" si="20">$E$2/12</f>
        <v>77.715833333333322</v>
      </c>
      <c r="AU28" s="1">
        <f t="shared" si="17"/>
        <v>293046.39044444246</v>
      </c>
    </row>
    <row r="29" spans="1:47" x14ac:dyDescent="0.15">
      <c r="A29" s="1" t="s">
        <v>37</v>
      </c>
      <c r="B29" s="1">
        <v>0.24</v>
      </c>
      <c r="C29" s="7">
        <v>2</v>
      </c>
      <c r="D29" s="8">
        <v>-13.377431411857099</v>
      </c>
      <c r="E29" s="10">
        <f t="shared" si="18"/>
        <v>-16.920531885999999</v>
      </c>
      <c r="F29" s="7" t="s">
        <v>73</v>
      </c>
      <c r="G29" s="1">
        <v>3</v>
      </c>
      <c r="H29" s="9">
        <f t="shared" si="0"/>
        <v>-13.377431411857099</v>
      </c>
      <c r="I29" s="9">
        <f t="shared" si="1"/>
        <v>259.77256858814286</v>
      </c>
      <c r="J29" s="9">
        <f t="shared" si="2"/>
        <v>2.7796288500676544E-3</v>
      </c>
      <c r="K29" s="9">
        <f t="shared" si="3"/>
        <v>106.91562499999999</v>
      </c>
      <c r="L29" s="9">
        <f t="shared" si="4"/>
        <v>1.0691562499999998</v>
      </c>
      <c r="M29" s="1" t="s">
        <v>73</v>
      </c>
      <c r="O29" s="9">
        <f t="shared" si="19"/>
        <v>3.2022380647863522</v>
      </c>
      <c r="P29" s="9">
        <f t="shared" si="5"/>
        <v>8.9010333096649595E-3</v>
      </c>
      <c r="Q29" s="13">
        <f t="shared" si="6"/>
        <v>2.1362479943195902E-3</v>
      </c>
      <c r="R29" s="9">
        <f t="shared" si="7"/>
        <v>0.25659749999999992</v>
      </c>
      <c r="S29" s="14">
        <f t="shared" si="8"/>
        <v>8.3252876365498135E-3</v>
      </c>
      <c r="T29" s="2">
        <v>0.01</v>
      </c>
      <c r="U29" s="15">
        <f t="shared" si="9"/>
        <v>8.3252876365498137E-5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2.1983252876365496E-2</v>
      </c>
      <c r="AR29" s="9">
        <f t="shared" si="15"/>
        <v>106.91562499999999</v>
      </c>
      <c r="AS29" s="1">
        <f t="shared" si="16"/>
        <v>0.24</v>
      </c>
      <c r="AT29" s="1">
        <f t="shared" si="20"/>
        <v>77.715833333333322</v>
      </c>
      <c r="AU29" s="1">
        <f t="shared" si="17"/>
        <v>293716.73196611454</v>
      </c>
    </row>
    <row r="30" spans="1:47" x14ac:dyDescent="0.15">
      <c r="C30" s="7">
        <v>3</v>
      </c>
      <c r="D30" s="8">
        <v>-2.8933359683870998</v>
      </c>
      <c r="E30" s="10">
        <f t="shared" si="18"/>
        <v>-13.377431411857099</v>
      </c>
      <c r="F30" s="7" t="s">
        <v>73</v>
      </c>
      <c r="G30" s="1">
        <v>4</v>
      </c>
      <c r="H30" s="9">
        <f t="shared" si="0"/>
        <v>-2.8933359683870998</v>
      </c>
      <c r="I30" s="9">
        <f t="shared" si="1"/>
        <v>270.2566640316129</v>
      </c>
      <c r="J30" s="9">
        <f t="shared" si="2"/>
        <v>1.1897873371520096E-2</v>
      </c>
      <c r="K30" s="9">
        <f t="shared" si="3"/>
        <v>106.91562499999999</v>
      </c>
      <c r="L30" s="9">
        <f t="shared" si="4"/>
        <v>1.0691562499999998</v>
      </c>
      <c r="M30" s="1" t="s">
        <v>73</v>
      </c>
      <c r="O30" s="9">
        <f t="shared" si="19"/>
        <v>4.2624932814766874</v>
      </c>
      <c r="P30" s="9">
        <f t="shared" si="5"/>
        <v>5.0714605309964793E-2</v>
      </c>
      <c r="Q30" s="13">
        <f t="shared" si="6"/>
        <v>1.217150527439155E-2</v>
      </c>
      <c r="R30" s="9">
        <f t="shared" si="7"/>
        <v>0.25659749999999992</v>
      </c>
      <c r="S30" s="14">
        <f t="shared" si="8"/>
        <v>4.743423172241177E-2</v>
      </c>
      <c r="T30" s="2">
        <v>0.01</v>
      </c>
      <c r="U30" s="15">
        <f t="shared" si="9"/>
        <v>4.7434231722411768E-4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2.2374342317224117E-2</v>
      </c>
      <c r="AR30" s="9">
        <f t="shared" si="15"/>
        <v>106.91562499999999</v>
      </c>
      <c r="AS30" s="1">
        <f t="shared" si="16"/>
        <v>0.24</v>
      </c>
      <c r="AT30" s="1">
        <f t="shared" si="20"/>
        <v>77.715833333333322</v>
      </c>
      <c r="AU30" s="1">
        <f t="shared" si="17"/>
        <v>298942.05112709035</v>
      </c>
    </row>
    <row r="31" spans="1:47" x14ac:dyDescent="0.15">
      <c r="C31" s="7">
        <v>4</v>
      </c>
      <c r="D31" s="8">
        <v>4.7697698873999999</v>
      </c>
      <c r="E31" s="10">
        <f t="shared" si="18"/>
        <v>-2.8933359683870998</v>
      </c>
      <c r="F31" s="7" t="s">
        <v>73</v>
      </c>
      <c r="G31" s="1">
        <v>5</v>
      </c>
      <c r="H31" s="9">
        <f t="shared" si="0"/>
        <v>4.7697698873999999</v>
      </c>
      <c r="I31" s="9">
        <f t="shared" si="1"/>
        <v>277.91976988739998</v>
      </c>
      <c r="J31" s="9">
        <f t="shared" si="2"/>
        <v>3.2129062801605254E-2</v>
      </c>
      <c r="K31" s="9">
        <f t="shared" si="3"/>
        <v>106.91562499999999</v>
      </c>
      <c r="L31" s="9">
        <f t="shared" si="4"/>
        <v>1.0691562499999998</v>
      </c>
      <c r="M31" s="1" t="s">
        <v>75</v>
      </c>
      <c r="N31" s="9">
        <f>(O30-P30)*C22/100</f>
        <v>4.0011897423583864</v>
      </c>
      <c r="O31" s="9">
        <f t="shared" si="19"/>
        <v>1.2797451838083358</v>
      </c>
      <c r="P31" s="9">
        <f t="shared" si="5"/>
        <v>4.1117013380629883E-2</v>
      </c>
      <c r="Q31" s="13">
        <f t="shared" si="6"/>
        <v>9.8680832113511707E-3</v>
      </c>
      <c r="R31" s="9">
        <f t="shared" si="7"/>
        <v>0.25659749999999992</v>
      </c>
      <c r="S31" s="14">
        <f t="shared" si="8"/>
        <v>3.8457440977995395E-2</v>
      </c>
      <c r="T31" s="2">
        <v>0.01</v>
      </c>
      <c r="U31" s="15">
        <f t="shared" si="9"/>
        <v>3.8457440977995394E-4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2.9834574409779952E-2</v>
      </c>
      <c r="AR31" s="9">
        <f t="shared" si="15"/>
        <v>106.91562499999999</v>
      </c>
      <c r="AS31" s="1">
        <f t="shared" si="16"/>
        <v>0.24</v>
      </c>
      <c r="AT31" s="1">
        <f t="shared" si="20"/>
        <v>77.715833333333322</v>
      </c>
      <c r="AU31" s="1">
        <f t="shared" si="17"/>
        <v>398617.69977916096</v>
      </c>
    </row>
    <row r="32" spans="1:47" x14ac:dyDescent="0.15">
      <c r="C32" s="7">
        <v>5</v>
      </c>
      <c r="D32" s="8">
        <v>16.315883684516098</v>
      </c>
      <c r="E32" s="10">
        <f t="shared" si="18"/>
        <v>4.7697698873999999</v>
      </c>
      <c r="F32" s="7" t="s">
        <v>75</v>
      </c>
      <c r="G32" s="1">
        <v>6</v>
      </c>
      <c r="H32" s="9">
        <f t="shared" si="0"/>
        <v>16.315883684516098</v>
      </c>
      <c r="I32" s="9">
        <f t="shared" si="1"/>
        <v>289.46588368451609</v>
      </c>
      <c r="J32" s="9">
        <f t="shared" si="2"/>
        <v>0.12995732863807308</v>
      </c>
      <c r="K32" s="9">
        <f t="shared" si="3"/>
        <v>106.91562499999999</v>
      </c>
      <c r="L32" s="9">
        <f t="shared" si="4"/>
        <v>1.0691562499999998</v>
      </c>
      <c r="M32" s="1" t="s">
        <v>73</v>
      </c>
      <c r="O32" s="9">
        <f t="shared" si="19"/>
        <v>2.3077844204277058</v>
      </c>
      <c r="P32" s="9">
        <f t="shared" si="5"/>
        <v>0.2999134983513484</v>
      </c>
      <c r="Q32" s="13">
        <f t="shared" si="6"/>
        <v>7.1979239604323605E-2</v>
      </c>
      <c r="R32" s="9">
        <f t="shared" si="7"/>
        <v>0.25659749999999992</v>
      </c>
      <c r="S32" s="14">
        <f t="shared" si="8"/>
        <v>0.28051418897036656</v>
      </c>
      <c r="T32" s="2">
        <v>0.01</v>
      </c>
      <c r="U32" s="15">
        <f t="shared" si="9"/>
        <v>2.8051418897036655E-3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3.2255141889703659E-2</v>
      </c>
      <c r="AR32" s="9">
        <f t="shared" si="15"/>
        <v>106.91562499999999</v>
      </c>
      <c r="AS32" s="1">
        <f t="shared" si="16"/>
        <v>0.24</v>
      </c>
      <c r="AT32" s="1">
        <f t="shared" si="20"/>
        <v>77.715833333333322</v>
      </c>
      <c r="AU32" s="1">
        <f t="shared" si="17"/>
        <v>430958.7356442858</v>
      </c>
    </row>
    <row r="33" spans="1:48" x14ac:dyDescent="0.15">
      <c r="C33" s="7">
        <v>6</v>
      </c>
      <c r="D33" s="8">
        <v>19.651663524</v>
      </c>
      <c r="E33" s="10">
        <f t="shared" si="18"/>
        <v>16.315883684516098</v>
      </c>
      <c r="F33" s="7" t="s">
        <v>73</v>
      </c>
      <c r="G33" s="1">
        <v>7</v>
      </c>
      <c r="H33" s="9">
        <f t="shared" si="0"/>
        <v>19.651663524</v>
      </c>
      <c r="I33" s="9">
        <f t="shared" si="1"/>
        <v>292.80166352399999</v>
      </c>
      <c r="J33" s="9">
        <f t="shared" si="2"/>
        <v>0.19064649607317183</v>
      </c>
      <c r="K33" s="9">
        <f t="shared" si="3"/>
        <v>106.91562499999999</v>
      </c>
      <c r="L33" s="9">
        <f t="shared" si="4"/>
        <v>1.0691562499999998</v>
      </c>
      <c r="M33" s="1" t="s">
        <v>73</v>
      </c>
      <c r="O33" s="9">
        <f t="shared" si="19"/>
        <v>3.0770271720763573</v>
      </c>
      <c r="P33" s="9">
        <f t="shared" si="5"/>
        <v>0.58662444867829833</v>
      </c>
      <c r="Q33" s="13">
        <f t="shared" si="6"/>
        <v>0.14078986768279159</v>
      </c>
      <c r="R33" s="9">
        <f t="shared" si="7"/>
        <v>0.25659749999999992</v>
      </c>
      <c r="S33" s="14">
        <f t="shared" si="8"/>
        <v>0.54867981053124693</v>
      </c>
      <c r="T33" s="2">
        <v>0.01</v>
      </c>
      <c r="U33" s="15">
        <f t="shared" si="9"/>
        <v>5.486798105312469E-3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3.4936798105312465E-2</v>
      </c>
      <c r="AR33" s="9">
        <f t="shared" si="15"/>
        <v>106.91562499999999</v>
      </c>
      <c r="AS33" s="1">
        <f t="shared" si="16"/>
        <v>0.24</v>
      </c>
      <c r="AT33" s="1">
        <f t="shared" si="20"/>
        <v>77.715833333333322</v>
      </c>
      <c r="AU33" s="1">
        <f t="shared" si="17"/>
        <v>466788.16017645079</v>
      </c>
    </row>
    <row r="34" spans="1:48" x14ac:dyDescent="0.15">
      <c r="C34" s="7">
        <v>7</v>
      </c>
      <c r="D34" s="8">
        <v>22.137607714838701</v>
      </c>
      <c r="E34" s="10">
        <f t="shared" si="18"/>
        <v>19.651663524</v>
      </c>
      <c r="F34" s="7" t="s">
        <v>73</v>
      </c>
      <c r="G34" s="1">
        <v>8</v>
      </c>
      <c r="H34" s="9">
        <f t="shared" si="0"/>
        <v>22.137607714838701</v>
      </c>
      <c r="I34" s="9">
        <f t="shared" si="1"/>
        <v>295.28760771483866</v>
      </c>
      <c r="J34" s="9">
        <f t="shared" si="2"/>
        <v>0.25223873588575135</v>
      </c>
      <c r="K34" s="9">
        <f t="shared" si="3"/>
        <v>106.91562499999999</v>
      </c>
      <c r="L34" s="9">
        <f t="shared" si="4"/>
        <v>1.0691562499999998</v>
      </c>
      <c r="M34" s="1" t="s">
        <v>73</v>
      </c>
      <c r="O34" s="9">
        <f t="shared" si="19"/>
        <v>3.5595589733980582</v>
      </c>
      <c r="P34" s="9">
        <f t="shared" si="5"/>
        <v>0.897858655760709</v>
      </c>
      <c r="Q34" s="13">
        <f t="shared" si="6"/>
        <v>0.21548607738257014</v>
      </c>
      <c r="R34" s="9">
        <f t="shared" si="7"/>
        <v>0.25659749999999992</v>
      </c>
      <c r="S34" s="14">
        <f t="shared" si="8"/>
        <v>0.83978245065743118</v>
      </c>
      <c r="T34" s="2">
        <v>0.01</v>
      </c>
      <c r="U34" s="15">
        <f t="shared" si="9"/>
        <v>8.3978245065743119E-3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3.7847824506574312E-2</v>
      </c>
      <c r="AR34" s="9">
        <f t="shared" si="15"/>
        <v>106.91562499999999</v>
      </c>
      <c r="AS34" s="1">
        <f t="shared" si="16"/>
        <v>0.24</v>
      </c>
      <c r="AT34" s="1">
        <f t="shared" si="20"/>
        <v>77.715833333333322</v>
      </c>
      <c r="AU34" s="1">
        <f t="shared" si="17"/>
        <v>505682.1840069709</v>
      </c>
    </row>
    <row r="35" spans="1:48" x14ac:dyDescent="0.15">
      <c r="C35" s="7">
        <v>8</v>
      </c>
      <c r="D35" s="8">
        <v>20.488819961935501</v>
      </c>
      <c r="E35" s="10">
        <f t="shared" si="18"/>
        <v>22.137607714838701</v>
      </c>
      <c r="F35" s="7" t="s">
        <v>73</v>
      </c>
      <c r="G35" s="1">
        <v>9</v>
      </c>
      <c r="H35" s="9">
        <f t="shared" si="0"/>
        <v>20.488819961935501</v>
      </c>
      <c r="I35" s="9">
        <f t="shared" si="1"/>
        <v>293.6388199619355</v>
      </c>
      <c r="J35" s="9">
        <f t="shared" si="2"/>
        <v>0.20960541973366847</v>
      </c>
      <c r="K35" s="9">
        <f t="shared" si="3"/>
        <v>106.91562499999999</v>
      </c>
      <c r="L35" s="9">
        <f t="shared" si="4"/>
        <v>1.0691562499999998</v>
      </c>
      <c r="M35" s="1" t="s">
        <v>73</v>
      </c>
      <c r="O35" s="9">
        <f t="shared" si="19"/>
        <v>3.7308565676373489</v>
      </c>
      <c r="P35" s="9">
        <f t="shared" si="5"/>
        <v>0.7820077568257402</v>
      </c>
      <c r="Q35" s="13">
        <f t="shared" si="6"/>
        <v>0.18768186163817763</v>
      </c>
      <c r="R35" s="9">
        <f t="shared" si="7"/>
        <v>0.25659749999999992</v>
      </c>
      <c r="S35" s="14">
        <f t="shared" si="8"/>
        <v>0.73142513718246549</v>
      </c>
      <c r="T35" s="2">
        <v>0.01</v>
      </c>
      <c r="U35" s="15">
        <f t="shared" si="9"/>
        <v>7.3142513718246552E-3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2.9214251371824655E-2</v>
      </c>
      <c r="AR35" s="9">
        <f t="shared" si="15"/>
        <v>106.91562499999999</v>
      </c>
      <c r="AS35" s="1">
        <f t="shared" si="16"/>
        <v>0.24</v>
      </c>
      <c r="AT35" s="1">
        <f t="shared" si="20"/>
        <v>77.715833333333322</v>
      </c>
      <c r="AU35" s="1">
        <f t="shared" si="17"/>
        <v>390329.60627015139</v>
      </c>
    </row>
    <row r="36" spans="1:48" x14ac:dyDescent="0.15">
      <c r="C36" s="7">
        <v>9</v>
      </c>
      <c r="D36" s="8">
        <v>13.8883582997</v>
      </c>
      <c r="E36" s="10">
        <f t="shared" si="18"/>
        <v>20.488819961935501</v>
      </c>
      <c r="F36" s="7" t="s">
        <v>73</v>
      </c>
      <c r="G36" s="1">
        <v>10</v>
      </c>
      <c r="H36" s="9">
        <f t="shared" si="0"/>
        <v>13.8883582997</v>
      </c>
      <c r="I36" s="9">
        <f t="shared" si="1"/>
        <v>287.03835829969995</v>
      </c>
      <c r="J36" s="9">
        <f t="shared" si="2"/>
        <v>9.7781205871981039E-2</v>
      </c>
      <c r="K36" s="9">
        <f t="shared" si="3"/>
        <v>106.91562499999999</v>
      </c>
      <c r="L36" s="9">
        <f t="shared" si="4"/>
        <v>1.0691562499999998</v>
      </c>
      <c r="M36" s="1" t="s">
        <v>73</v>
      </c>
      <c r="O36" s="9">
        <f t="shared" si="19"/>
        <v>4.0180050608116087</v>
      </c>
      <c r="P36" s="9">
        <f t="shared" si="5"/>
        <v>0.39288538004588158</v>
      </c>
      <c r="Q36" s="13">
        <f t="shared" si="6"/>
        <v>9.4292491211011575E-2</v>
      </c>
      <c r="R36" s="9">
        <f t="shared" si="7"/>
        <v>0.25659749999999992</v>
      </c>
      <c r="S36" s="14">
        <f t="shared" si="8"/>
        <v>0.36747236902546443</v>
      </c>
      <c r="T36" s="2">
        <v>0.01</v>
      </c>
      <c r="U36" s="15">
        <f t="shared" si="9"/>
        <v>3.6747236902546442E-3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2.5574723690254642E-2</v>
      </c>
      <c r="AR36" s="9">
        <f t="shared" si="15"/>
        <v>106.91562499999999</v>
      </c>
      <c r="AS36" s="1">
        <f t="shared" si="16"/>
        <v>0.24</v>
      </c>
      <c r="AT36" s="1">
        <f t="shared" si="20"/>
        <v>77.715833333333322</v>
      </c>
      <c r="AU36" s="1">
        <f t="shared" si="17"/>
        <v>341702.12686376012</v>
      </c>
    </row>
    <row r="37" spans="1:48" x14ac:dyDescent="0.15">
      <c r="C37" s="7">
        <v>10</v>
      </c>
      <c r="D37" s="8">
        <v>5.4219716744838697</v>
      </c>
      <c r="E37" s="10">
        <f t="shared" si="18"/>
        <v>13.8883582997</v>
      </c>
      <c r="F37" s="7" t="s">
        <v>73</v>
      </c>
      <c r="G37" s="1">
        <v>11</v>
      </c>
      <c r="H37" s="9">
        <f t="shared" si="0"/>
        <v>5.4219716744838697</v>
      </c>
      <c r="I37" s="9">
        <f t="shared" si="1"/>
        <v>278.57197167448385</v>
      </c>
      <c r="J37" s="9">
        <f t="shared" si="2"/>
        <v>3.4875514523012817E-2</v>
      </c>
      <c r="K37" s="9">
        <f t="shared" si="3"/>
        <v>106.91562499999999</v>
      </c>
      <c r="L37" s="9">
        <f t="shared" si="4"/>
        <v>1.0691562499999998</v>
      </c>
      <c r="M37" s="1" t="s">
        <v>75</v>
      </c>
      <c r="N37" s="9">
        <f>(O36-P36)*C22/100</f>
        <v>3.443863696727441</v>
      </c>
      <c r="O37" s="9">
        <f t="shared" si="19"/>
        <v>1.2504122340382859</v>
      </c>
      <c r="P37" s="9">
        <f t="shared" si="5"/>
        <v>4.3608770027955143E-2</v>
      </c>
      <c r="Q37" s="13">
        <f t="shared" si="6"/>
        <v>1.0466104806709235E-2</v>
      </c>
      <c r="R37" s="9">
        <f t="shared" si="7"/>
        <v>0.25659749999999992</v>
      </c>
      <c r="S37" s="14">
        <f t="shared" si="8"/>
        <v>4.078802329215693E-2</v>
      </c>
      <c r="T37" s="2">
        <v>0.01</v>
      </c>
      <c r="U37" s="15">
        <f t="shared" si="9"/>
        <v>4.078802329215693E-4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2.230788023292157E-2</v>
      </c>
      <c r="AR37" s="9">
        <f t="shared" si="15"/>
        <v>106.91562499999999</v>
      </c>
      <c r="AS37" s="1">
        <f t="shared" si="16"/>
        <v>0.24</v>
      </c>
      <c r="AT37" s="1">
        <f t="shared" si="20"/>
        <v>77.715833333333322</v>
      </c>
      <c r="AU37" s="1">
        <f t="shared" si="17"/>
        <v>298054.05578305334</v>
      </c>
    </row>
    <row r="38" spans="1:48" x14ac:dyDescent="0.15">
      <c r="C38" s="7">
        <v>11</v>
      </c>
      <c r="D38" s="8">
        <v>-3.7596658907333298</v>
      </c>
      <c r="E38" s="10">
        <f t="shared" si="18"/>
        <v>5.4219716744838697</v>
      </c>
      <c r="F38" s="7" t="s">
        <v>75</v>
      </c>
      <c r="G38" s="1">
        <v>12</v>
      </c>
      <c r="H38" s="9">
        <f t="shared" si="0"/>
        <v>-3.7596658907333298</v>
      </c>
      <c r="I38" s="9">
        <f t="shared" si="1"/>
        <v>269.39033410926663</v>
      </c>
      <c r="J38" s="9">
        <f t="shared" si="2"/>
        <v>1.059622464903244E-2</v>
      </c>
      <c r="K38" s="9">
        <f t="shared" si="3"/>
        <v>106.91562499999999</v>
      </c>
      <c r="L38" s="9">
        <f t="shared" si="4"/>
        <v>1.0691562499999998</v>
      </c>
      <c r="M38" s="1" t="s">
        <v>73</v>
      </c>
      <c r="O38" s="9">
        <f t="shared" si="19"/>
        <v>2.2759597140103307</v>
      </c>
      <c r="P38" s="9">
        <f t="shared" si="5"/>
        <v>2.4116580421801089E-2</v>
      </c>
      <c r="Q38" s="13">
        <f t="shared" si="6"/>
        <v>5.7879793012322609E-3</v>
      </c>
      <c r="R38" s="9">
        <f t="shared" si="7"/>
        <v>0.25659749999999992</v>
      </c>
      <c r="S38" s="14">
        <f t="shared" si="8"/>
        <v>2.2556647283127319E-2</v>
      </c>
      <c r="T38" s="2">
        <v>0.01</v>
      </c>
      <c r="U38" s="15">
        <f t="shared" si="9"/>
        <v>2.255664728312732E-4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2.2125566472831273E-2</v>
      </c>
      <c r="AR38" s="9">
        <f t="shared" si="15"/>
        <v>106.91562499999999</v>
      </c>
      <c r="AS38" s="1">
        <f t="shared" si="16"/>
        <v>0.24</v>
      </c>
      <c r="AT38" s="1">
        <f t="shared" si="20"/>
        <v>77.715833333333322</v>
      </c>
      <c r="AU38" s="1">
        <f t="shared" si="17"/>
        <v>295618.17415500974</v>
      </c>
      <c r="AV38" s="1">
        <f>SUM(AU27:AU38)</f>
        <v>4306271.9811298698</v>
      </c>
    </row>
    <row r="39" spans="1:48" x14ac:dyDescent="0.15">
      <c r="C39" s="7">
        <v>12</v>
      </c>
      <c r="D39" s="8">
        <v>-11.5826698506129</v>
      </c>
      <c r="E39" s="10">
        <f t="shared" si="18"/>
        <v>-3.7596658907333298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-17.216330146129</v>
      </c>
      <c r="E42" s="7"/>
      <c r="F42" s="7"/>
      <c r="G42" s="1">
        <v>1</v>
      </c>
      <c r="H42" s="9">
        <f t="shared" ref="H42:H53" si="21">E43</f>
        <v>-17.216330146129</v>
      </c>
      <c r="I42" s="9">
        <f t="shared" ref="I42:I53" si="22">H42+273.15</f>
        <v>255.93366985387098</v>
      </c>
      <c r="J42" s="9">
        <f t="shared" ref="J42:J53" si="23">EXP(($C$16*(I42-$C$14))/($C$17*I42*$C$14))</f>
        <v>1.5842376986921897E-3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1.2213053443978371E-4</v>
      </c>
      <c r="Q42" s="13">
        <f t="shared" ref="Q42:Q53" si="27">P42*$B$44</f>
        <v>2.1983496199161068E-5</v>
      </c>
      <c r="R42" s="9">
        <f t="shared" ref="R42:R53" si="28">L42*$B$44</f>
        <v>1.3876387499999998E-2</v>
      </c>
      <c r="S42" s="14">
        <f t="shared" ref="S42:S53" si="29">Q42/R42</f>
        <v>1.5842376986921899E-3</v>
      </c>
      <c r="T42" s="2">
        <v>0.01</v>
      </c>
      <c r="U42" s="15">
        <f t="shared" ref="U42:U53" si="30">S42*T42</f>
        <v>1.5842376986921899E-5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1.4815842376986922E-2</v>
      </c>
      <c r="AR42" s="9">
        <f t="shared" ref="AR42:AR53" si="34">$B$42/12</f>
        <v>7.7091041666666671</v>
      </c>
      <c r="AS42" s="1">
        <f t="shared" ref="AS42:AS53" si="35">$B$44</f>
        <v>0.18</v>
      </c>
      <c r="AT42" s="1">
        <f>$E$5/12</f>
        <v>867.7185821917833</v>
      </c>
      <c r="AU42" s="1">
        <f t="shared" ref="AU42:AU53" si="36">AT42*10000*AS42*0.67*AR42*AQ42</f>
        <v>119524.37150492139</v>
      </c>
    </row>
    <row r="43" spans="1:48" x14ac:dyDescent="0.15">
      <c r="A43" s="1" t="s">
        <v>74</v>
      </c>
      <c r="B43" s="1">
        <v>1</v>
      </c>
      <c r="C43" s="7">
        <v>1</v>
      </c>
      <c r="D43" s="8">
        <v>-16.920531885999999</v>
      </c>
      <c r="E43" s="10">
        <f t="shared" ref="E43:E54" si="37">D42</f>
        <v>-17.216330146129</v>
      </c>
      <c r="F43" s="7" t="s">
        <v>73</v>
      </c>
      <c r="G43" s="1">
        <v>2</v>
      </c>
      <c r="H43" s="9">
        <f t="shared" si="21"/>
        <v>-16.920531885999999</v>
      </c>
      <c r="I43" s="9">
        <f t="shared" si="22"/>
        <v>256.22946811399999</v>
      </c>
      <c r="J43" s="9">
        <f t="shared" si="23"/>
        <v>1.6553667590258133E-3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0.15405995279889353</v>
      </c>
      <c r="P43" s="9">
        <f t="shared" si="26"/>
        <v>2.5502572476037414E-4</v>
      </c>
      <c r="Q43" s="13">
        <f t="shared" si="27"/>
        <v>4.5904630456867342E-5</v>
      </c>
      <c r="R43" s="9">
        <f t="shared" si="28"/>
        <v>1.3876387499999998E-2</v>
      </c>
      <c r="S43" s="14">
        <f t="shared" si="29"/>
        <v>3.3081110236268156E-3</v>
      </c>
      <c r="T43" s="2">
        <v>0.01</v>
      </c>
      <c r="U43" s="15">
        <f t="shared" si="30"/>
        <v>3.3081110236268156E-5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1.4833081110236269E-2</v>
      </c>
      <c r="AR43" s="9">
        <f t="shared" si="34"/>
        <v>7.7091041666666671</v>
      </c>
      <c r="AS43" s="1">
        <f t="shared" si="35"/>
        <v>0.18</v>
      </c>
      <c r="AT43" s="1">
        <f t="shared" ref="AT43:AT53" si="39">$E$5/12</f>
        <v>867.7185821917833</v>
      </c>
      <c r="AU43" s="1">
        <f t="shared" si="36"/>
        <v>119663.44215002826</v>
      </c>
    </row>
    <row r="44" spans="1:48" x14ac:dyDescent="0.15">
      <c r="A44" s="1" t="s">
        <v>37</v>
      </c>
      <c r="B44" s="1">
        <v>0.18</v>
      </c>
      <c r="C44" s="7">
        <v>2</v>
      </c>
      <c r="D44" s="8">
        <v>-13.377431411857099</v>
      </c>
      <c r="E44" s="10">
        <f t="shared" si="37"/>
        <v>-16.920531885999999</v>
      </c>
      <c r="F44" s="7" t="s">
        <v>73</v>
      </c>
      <c r="G44" s="1">
        <v>3</v>
      </c>
      <c r="H44" s="9">
        <f t="shared" si="21"/>
        <v>-13.377431411857099</v>
      </c>
      <c r="I44" s="9">
        <f t="shared" si="22"/>
        <v>259.77256858814286</v>
      </c>
      <c r="J44" s="9">
        <f t="shared" si="23"/>
        <v>2.7796288500676544E-3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0.23089596874079982</v>
      </c>
      <c r="P44" s="9">
        <f t="shared" si="26"/>
        <v>6.4180509607624653E-4</v>
      </c>
      <c r="Q44" s="13">
        <f t="shared" si="27"/>
        <v>1.1552491729372436E-4</v>
      </c>
      <c r="R44" s="9">
        <f t="shared" si="28"/>
        <v>1.3876387499999998E-2</v>
      </c>
      <c r="S44" s="14">
        <f t="shared" si="29"/>
        <v>8.3252876365498135E-3</v>
      </c>
      <c r="T44" s="2">
        <v>0.01</v>
      </c>
      <c r="U44" s="15">
        <f t="shared" si="30"/>
        <v>8.3252876365498137E-5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1.4883252876365499E-2</v>
      </c>
      <c r="AR44" s="9">
        <f t="shared" si="34"/>
        <v>7.7091041666666671</v>
      </c>
      <c r="AS44" s="1">
        <f t="shared" si="35"/>
        <v>0.18</v>
      </c>
      <c r="AT44" s="1">
        <f t="shared" si="39"/>
        <v>867.7185821917833</v>
      </c>
      <c r="AU44" s="1">
        <f t="shared" si="36"/>
        <v>120068.19462115354</v>
      </c>
    </row>
    <row r="45" spans="1:48" x14ac:dyDescent="0.15">
      <c r="C45" s="7">
        <v>3</v>
      </c>
      <c r="D45" s="8">
        <v>-2.8933359683870998</v>
      </c>
      <c r="E45" s="10">
        <f t="shared" si="37"/>
        <v>-13.377431411857099</v>
      </c>
      <c r="F45" s="7" t="s">
        <v>73</v>
      </c>
      <c r="G45" s="1">
        <v>4</v>
      </c>
      <c r="H45" s="9">
        <f t="shared" si="21"/>
        <v>-2.8933359683870998</v>
      </c>
      <c r="I45" s="9">
        <f t="shared" si="22"/>
        <v>270.2566640316129</v>
      </c>
      <c r="J45" s="9">
        <f t="shared" si="23"/>
        <v>1.1897873371520096E-2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0.3073452053113902</v>
      </c>
      <c r="P45" s="9">
        <f t="shared" si="26"/>
        <v>3.656754334138766E-3</v>
      </c>
      <c r="Q45" s="13">
        <f t="shared" si="27"/>
        <v>6.5821578014497789E-4</v>
      </c>
      <c r="R45" s="9">
        <f t="shared" si="28"/>
        <v>1.3876387499999998E-2</v>
      </c>
      <c r="S45" s="14">
        <f t="shared" si="29"/>
        <v>4.7434231722411756E-2</v>
      </c>
      <c r="T45" s="2">
        <v>0.01</v>
      </c>
      <c r="U45" s="15">
        <f t="shared" si="30"/>
        <v>4.7434231722411757E-4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1.5274342317224118E-2</v>
      </c>
      <c r="AR45" s="9">
        <f t="shared" si="34"/>
        <v>7.7091041666666671</v>
      </c>
      <c r="AS45" s="1">
        <f t="shared" si="35"/>
        <v>0.18</v>
      </c>
      <c r="AT45" s="1">
        <f t="shared" si="39"/>
        <v>867.7185821917833</v>
      </c>
      <c r="AU45" s="1">
        <f t="shared" si="36"/>
        <v>123223.2443599011</v>
      </c>
    </row>
    <row r="46" spans="1:48" x14ac:dyDescent="0.15">
      <c r="C46" s="7">
        <v>4</v>
      </c>
      <c r="D46" s="8">
        <v>4.7697698873999999</v>
      </c>
      <c r="E46" s="10">
        <f t="shared" si="37"/>
        <v>-2.8933359683870998</v>
      </c>
      <c r="F46" s="7" t="s">
        <v>73</v>
      </c>
      <c r="G46" s="1">
        <v>5</v>
      </c>
      <c r="H46" s="9">
        <f t="shared" si="21"/>
        <v>4.7697698873999999</v>
      </c>
      <c r="I46" s="9">
        <f t="shared" si="22"/>
        <v>277.91976988739998</v>
      </c>
      <c r="J46" s="9">
        <f t="shared" si="23"/>
        <v>3.2129062801605254E-2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0.28850402842838885</v>
      </c>
      <c r="O46" s="9">
        <f t="shared" si="38"/>
        <v>9.227546421552929E-2</v>
      </c>
      <c r="P46" s="9">
        <f t="shared" si="26"/>
        <v>2.964724184828019E-3</v>
      </c>
      <c r="Q46" s="13">
        <f t="shared" si="27"/>
        <v>5.3365035326904335E-4</v>
      </c>
      <c r="R46" s="9">
        <f t="shared" si="28"/>
        <v>1.3876387499999998E-2</v>
      </c>
      <c r="S46" s="14">
        <f t="shared" si="29"/>
        <v>3.8457440977995416E-2</v>
      </c>
      <c r="T46" s="2">
        <v>0.01</v>
      </c>
      <c r="U46" s="15">
        <f t="shared" si="30"/>
        <v>3.8457440977995416E-4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2.7484574409779954E-2</v>
      </c>
      <c r="AR46" s="9">
        <f t="shared" si="34"/>
        <v>7.7091041666666671</v>
      </c>
      <c r="AS46" s="1">
        <f t="shared" si="35"/>
        <v>0.18</v>
      </c>
      <c r="AT46" s="1">
        <f t="shared" si="39"/>
        <v>867.7185821917833</v>
      </c>
      <c r="AU46" s="1">
        <f t="shared" si="36"/>
        <v>221727.28345921272</v>
      </c>
    </row>
    <row r="47" spans="1:48" x14ac:dyDescent="0.15">
      <c r="C47" s="7">
        <v>5</v>
      </c>
      <c r="D47" s="8">
        <v>16.315883684516098</v>
      </c>
      <c r="E47" s="10">
        <f t="shared" si="37"/>
        <v>4.7697698873999999</v>
      </c>
      <c r="F47" s="7" t="s">
        <v>75</v>
      </c>
      <c r="G47" s="1">
        <v>6</v>
      </c>
      <c r="H47" s="9">
        <f t="shared" si="21"/>
        <v>16.315883684516098</v>
      </c>
      <c r="I47" s="9">
        <f t="shared" si="22"/>
        <v>289.46588368451609</v>
      </c>
      <c r="J47" s="9">
        <f t="shared" si="23"/>
        <v>0.12995732863807308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0.16640178169736794</v>
      </c>
      <c r="P47" s="9">
        <f t="shared" si="26"/>
        <v>2.162513103000574E-2</v>
      </c>
      <c r="Q47" s="13">
        <f t="shared" si="27"/>
        <v>3.8925235854010329E-3</v>
      </c>
      <c r="R47" s="9">
        <f t="shared" si="28"/>
        <v>1.3876387499999998E-2</v>
      </c>
      <c r="S47" s="14">
        <f t="shared" si="29"/>
        <v>0.28051418897036662</v>
      </c>
      <c r="T47" s="2">
        <v>0.01</v>
      </c>
      <c r="U47" s="15">
        <f t="shared" si="30"/>
        <v>2.8051418897036664E-3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2.9905141889703665E-2</v>
      </c>
      <c r="AR47" s="9">
        <f t="shared" si="34"/>
        <v>7.7091041666666671</v>
      </c>
      <c r="AS47" s="1">
        <f t="shared" si="35"/>
        <v>0.18</v>
      </c>
      <c r="AT47" s="1">
        <f t="shared" si="39"/>
        <v>867.7185821917833</v>
      </c>
      <c r="AU47" s="1">
        <f t="shared" si="36"/>
        <v>241254.81347482096</v>
      </c>
    </row>
    <row r="48" spans="1:48" x14ac:dyDescent="0.15">
      <c r="C48" s="7">
        <v>6</v>
      </c>
      <c r="D48" s="8">
        <v>19.651663524</v>
      </c>
      <c r="E48" s="10">
        <f t="shared" si="37"/>
        <v>16.315883684516098</v>
      </c>
      <c r="F48" s="7" t="s">
        <v>73</v>
      </c>
      <c r="G48" s="1">
        <v>7</v>
      </c>
      <c r="H48" s="9">
        <f t="shared" si="21"/>
        <v>19.651663524</v>
      </c>
      <c r="I48" s="9">
        <f t="shared" si="22"/>
        <v>292.80166352399999</v>
      </c>
      <c r="J48" s="9">
        <f t="shared" si="23"/>
        <v>0.19064649607317183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0.22186769233402887</v>
      </c>
      <c r="P48" s="9">
        <f t="shared" si="26"/>
        <v>4.2298298135323133E-2</v>
      </c>
      <c r="Q48" s="13">
        <f t="shared" si="27"/>
        <v>7.6136936643581635E-3</v>
      </c>
      <c r="R48" s="9">
        <f t="shared" si="28"/>
        <v>1.3876387499999998E-2</v>
      </c>
      <c r="S48" s="14">
        <f t="shared" si="29"/>
        <v>0.54867981053124704</v>
      </c>
      <c r="T48" s="2">
        <v>0.01</v>
      </c>
      <c r="U48" s="15">
        <f t="shared" si="30"/>
        <v>5.4867981053124707E-3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3.2586798105312467E-2</v>
      </c>
      <c r="AR48" s="9">
        <f t="shared" si="34"/>
        <v>7.7091041666666671</v>
      </c>
      <c r="AS48" s="1">
        <f t="shared" si="35"/>
        <v>0.18</v>
      </c>
      <c r="AT48" s="1">
        <f t="shared" si="39"/>
        <v>867.7185821917833</v>
      </c>
      <c r="AU48" s="1">
        <f t="shared" si="36"/>
        <v>262888.63392236899</v>
      </c>
    </row>
    <row r="49" spans="1:54" x14ac:dyDescent="0.15">
      <c r="C49" s="7">
        <v>7</v>
      </c>
      <c r="D49" s="8">
        <v>22.137607714838701</v>
      </c>
      <c r="E49" s="10">
        <f t="shared" si="37"/>
        <v>19.651663524</v>
      </c>
      <c r="F49" s="7" t="s">
        <v>73</v>
      </c>
      <c r="G49" s="1">
        <v>8</v>
      </c>
      <c r="H49" s="9">
        <f t="shared" si="21"/>
        <v>22.137607714838701</v>
      </c>
      <c r="I49" s="9">
        <f t="shared" si="22"/>
        <v>295.28760771483866</v>
      </c>
      <c r="J49" s="9">
        <f t="shared" si="23"/>
        <v>0.25223873588575135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0.25666043586537235</v>
      </c>
      <c r="P49" s="9">
        <f t="shared" si="26"/>
        <v>6.4739703894567485E-2</v>
      </c>
      <c r="Q49" s="13">
        <f t="shared" si="27"/>
        <v>1.1653146701022146E-2</v>
      </c>
      <c r="R49" s="9">
        <f t="shared" si="28"/>
        <v>1.3876387499999998E-2</v>
      </c>
      <c r="S49" s="14">
        <f t="shared" si="29"/>
        <v>0.8397824506574314</v>
      </c>
      <c r="T49" s="2">
        <v>0.01</v>
      </c>
      <c r="U49" s="15">
        <f t="shared" si="30"/>
        <v>8.3978245065743137E-3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3.5497824506574314E-2</v>
      </c>
      <c r="AR49" s="9">
        <f t="shared" si="34"/>
        <v>7.7091041666666671</v>
      </c>
      <c r="AS49" s="1">
        <f t="shared" si="35"/>
        <v>0.18</v>
      </c>
      <c r="AT49" s="1">
        <f t="shared" si="39"/>
        <v>867.7185821917833</v>
      </c>
      <c r="AU49" s="1">
        <f t="shared" si="36"/>
        <v>286372.86061645829</v>
      </c>
    </row>
    <row r="50" spans="1:54" x14ac:dyDescent="0.15">
      <c r="C50" s="7">
        <v>8</v>
      </c>
      <c r="D50" s="8">
        <v>20.488819961935501</v>
      </c>
      <c r="E50" s="10">
        <f t="shared" si="37"/>
        <v>22.137607714838701</v>
      </c>
      <c r="F50" s="7" t="s">
        <v>73</v>
      </c>
      <c r="G50" s="1">
        <v>9</v>
      </c>
      <c r="H50" s="9">
        <f t="shared" si="21"/>
        <v>20.488819961935501</v>
      </c>
      <c r="I50" s="9">
        <f t="shared" si="22"/>
        <v>293.6388199619355</v>
      </c>
      <c r="J50" s="9">
        <f t="shared" si="23"/>
        <v>0.20960541973366847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0.26901177363747153</v>
      </c>
      <c r="P50" s="9">
        <f t="shared" si="26"/>
        <v>5.6386325726580831E-2</v>
      </c>
      <c r="Q50" s="13">
        <f t="shared" si="27"/>
        <v>1.0149538630784549E-2</v>
      </c>
      <c r="R50" s="9">
        <f t="shared" si="28"/>
        <v>1.3876387499999998E-2</v>
      </c>
      <c r="S50" s="14">
        <f t="shared" si="29"/>
        <v>0.7314251371824656</v>
      </c>
      <c r="T50" s="2">
        <v>0.01</v>
      </c>
      <c r="U50" s="15">
        <f t="shared" si="30"/>
        <v>7.314251371824656E-3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2.2114251371824656E-2</v>
      </c>
      <c r="AR50" s="9">
        <f t="shared" si="34"/>
        <v>7.7091041666666671</v>
      </c>
      <c r="AS50" s="1">
        <f t="shared" si="35"/>
        <v>0.18</v>
      </c>
      <c r="AT50" s="1">
        <f t="shared" si="39"/>
        <v>867.7185821917833</v>
      </c>
      <c r="AU50" s="1">
        <f t="shared" si="36"/>
        <v>178403.08564734677</v>
      </c>
    </row>
    <row r="51" spans="1:54" x14ac:dyDescent="0.15">
      <c r="C51" s="7">
        <v>9</v>
      </c>
      <c r="D51" s="8">
        <v>13.8883582997</v>
      </c>
      <c r="E51" s="10">
        <f t="shared" si="37"/>
        <v>20.488819961935501</v>
      </c>
      <c r="F51" s="7" t="s">
        <v>73</v>
      </c>
      <c r="G51" s="1">
        <v>10</v>
      </c>
      <c r="H51" s="9">
        <f t="shared" si="21"/>
        <v>13.8883582997</v>
      </c>
      <c r="I51" s="9">
        <f t="shared" si="22"/>
        <v>287.03835829969995</v>
      </c>
      <c r="J51" s="9">
        <f t="shared" si="23"/>
        <v>9.7781205871981039E-2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0.28971648957755741</v>
      </c>
      <c r="P51" s="9">
        <f t="shared" si="26"/>
        <v>2.832882771189079E-2</v>
      </c>
      <c r="Q51" s="13">
        <f t="shared" si="27"/>
        <v>5.0991889881403423E-3</v>
      </c>
      <c r="R51" s="9">
        <f t="shared" si="28"/>
        <v>1.3876387499999998E-2</v>
      </c>
      <c r="S51" s="14">
        <f t="shared" si="29"/>
        <v>0.36747236902546448</v>
      </c>
      <c r="T51" s="2">
        <v>0.01</v>
      </c>
      <c r="U51" s="15">
        <f t="shared" si="30"/>
        <v>3.6747236902546451E-3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1.8474723690254647E-2</v>
      </c>
      <c r="AR51" s="9">
        <f t="shared" si="34"/>
        <v>7.7091041666666671</v>
      </c>
      <c r="AS51" s="1">
        <f t="shared" si="35"/>
        <v>0.18</v>
      </c>
      <c r="AT51" s="1">
        <f t="shared" si="39"/>
        <v>867.7185821917833</v>
      </c>
      <c r="AU51" s="1">
        <f t="shared" si="36"/>
        <v>149041.79469637712</v>
      </c>
    </row>
    <row r="52" spans="1:54" x14ac:dyDescent="0.15">
      <c r="C52" s="7">
        <v>10</v>
      </c>
      <c r="D52" s="8">
        <v>5.4219716744838697</v>
      </c>
      <c r="E52" s="10">
        <f t="shared" si="37"/>
        <v>13.8883582997</v>
      </c>
      <c r="F52" s="7" t="s">
        <v>73</v>
      </c>
      <c r="G52" s="1">
        <v>11</v>
      </c>
      <c r="H52" s="9">
        <f t="shared" si="21"/>
        <v>5.4219716744838697</v>
      </c>
      <c r="I52" s="9">
        <f t="shared" si="22"/>
        <v>278.57197167448385</v>
      </c>
      <c r="J52" s="9">
        <f t="shared" si="23"/>
        <v>3.4875514523012817E-2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0.24831827877238333</v>
      </c>
      <c r="O52" s="9">
        <f t="shared" si="38"/>
        <v>9.0160424759949953E-2</v>
      </c>
      <c r="P52" s="9">
        <f t="shared" si="26"/>
        <v>3.1443912031166388E-3</v>
      </c>
      <c r="Q52" s="13">
        <f t="shared" si="27"/>
        <v>5.6599041656099495E-4</v>
      </c>
      <c r="R52" s="9">
        <f t="shared" si="28"/>
        <v>1.3876387499999998E-2</v>
      </c>
      <c r="S52" s="14">
        <f t="shared" si="29"/>
        <v>4.0788023292156909E-2</v>
      </c>
      <c r="T52" s="2">
        <v>0.01</v>
      </c>
      <c r="U52" s="15">
        <f t="shared" si="30"/>
        <v>4.0788023292156908E-4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1.5207880232921569E-2</v>
      </c>
      <c r="AR52" s="9">
        <f t="shared" si="34"/>
        <v>7.7091041666666671</v>
      </c>
      <c r="AS52" s="1">
        <f t="shared" si="35"/>
        <v>0.18</v>
      </c>
      <c r="AT52" s="1">
        <f t="shared" si="39"/>
        <v>867.7185821917833</v>
      </c>
      <c r="AU52" s="1">
        <f t="shared" si="36"/>
        <v>122687.07242630195</v>
      </c>
    </row>
    <row r="53" spans="1:54" x14ac:dyDescent="0.15">
      <c r="C53" s="7">
        <v>11</v>
      </c>
      <c r="D53" s="8">
        <v>-3.7596658907333298</v>
      </c>
      <c r="E53" s="10">
        <f t="shared" si="37"/>
        <v>5.4219716744838697</v>
      </c>
      <c r="F53" s="7" t="s">
        <v>75</v>
      </c>
      <c r="G53" s="1">
        <v>12</v>
      </c>
      <c r="H53" s="9">
        <f t="shared" si="21"/>
        <v>-3.7596658907333298</v>
      </c>
      <c r="I53" s="9">
        <f t="shared" si="22"/>
        <v>269.39033410926663</v>
      </c>
      <c r="J53" s="9">
        <f t="shared" si="23"/>
        <v>1.059622464903244E-2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0.16410707522349999</v>
      </c>
      <c r="P53" s="9">
        <f t="shared" si="26"/>
        <v>1.7389154355638714E-3</v>
      </c>
      <c r="Q53" s="13">
        <f t="shared" si="27"/>
        <v>3.1300477840149682E-4</v>
      </c>
      <c r="R53" s="9">
        <f t="shared" si="28"/>
        <v>1.3876387499999998E-2</v>
      </c>
      <c r="S53" s="14">
        <f t="shared" si="29"/>
        <v>2.2556647283127316E-2</v>
      </c>
      <c r="T53" s="2">
        <v>0.01</v>
      </c>
      <c r="U53" s="15">
        <f t="shared" si="30"/>
        <v>2.2556647283127317E-4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1.5025566472831273E-2</v>
      </c>
      <c r="AR53" s="9">
        <f t="shared" si="34"/>
        <v>7.7091041666666671</v>
      </c>
      <c r="AS53" s="1">
        <f t="shared" si="35"/>
        <v>0.18</v>
      </c>
      <c r="AT53" s="1">
        <f t="shared" si="39"/>
        <v>867.7185821917833</v>
      </c>
      <c r="AU53" s="1">
        <f t="shared" si="36"/>
        <v>121216.28615326904</v>
      </c>
      <c r="AV53" s="1">
        <f>SUM(AU42:AU53)</f>
        <v>2066071.0830321601</v>
      </c>
    </row>
    <row r="54" spans="1:54" x14ac:dyDescent="0.15">
      <c r="C54" s="7">
        <v>12</v>
      </c>
      <c r="D54" s="8">
        <v>-11.5826698506129</v>
      </c>
      <c r="E54" s="10">
        <f t="shared" si="37"/>
        <v>-3.7596658907333298</v>
      </c>
      <c r="F54" s="7" t="s">
        <v>73</v>
      </c>
    </row>
    <row r="56" spans="1:54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4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4" x14ac:dyDescent="0.15">
      <c r="A58" s="1" t="s">
        <v>71</v>
      </c>
      <c r="B58" s="1">
        <f>F7</f>
        <v>122.786</v>
      </c>
      <c r="C58" s="7" t="s">
        <v>72</v>
      </c>
      <c r="D58" s="8">
        <v>-17.216330146129</v>
      </c>
      <c r="E58" s="7"/>
      <c r="F58" s="7"/>
      <c r="G58" s="1">
        <v>1</v>
      </c>
      <c r="H58" s="9">
        <f t="shared" ref="H58:H69" si="40">E59</f>
        <v>-17.216330146129</v>
      </c>
      <c r="I58" s="9">
        <f t="shared" ref="I58:I69" si="41">H58+273.15</f>
        <v>255.93366985387098</v>
      </c>
      <c r="J58" s="9">
        <f t="shared" ref="J58:J69" si="42">EXP(($C$16*(I58-$C$14))/($C$17*I58*$C$14))</f>
        <v>1.5842376986921897E-3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4.3767497266114308E-3</v>
      </c>
      <c r="Q58" s="13">
        <f t="shared" ref="Q58:Q69" si="46">P58*$B$60</f>
        <v>1.2692574207173149E-3</v>
      </c>
      <c r="R58" s="9">
        <f t="shared" ref="R58:R69" si="47">L58*$B$60</f>
        <v>0.80117864999999977</v>
      </c>
      <c r="S58" s="14">
        <f t="shared" ref="S58:S69" si="48">Q58/R58</f>
        <v>1.5842376986921897E-3</v>
      </c>
      <c r="T58" s="2">
        <v>0.27</v>
      </c>
      <c r="U58" s="15">
        <f t="shared" ref="U58:U69" si="49">S58*T58</f>
        <v>4.2774417864689126E-4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0.22648311069391111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98.671105952125004</v>
      </c>
      <c r="AF58" s="1">
        <f t="shared" ref="AF58:AF69" si="54">AE58*10000*AC58*AB58</f>
        <v>2286616.9732366134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4" x14ac:dyDescent="0.15">
      <c r="A59" s="1" t="s">
        <v>74</v>
      </c>
      <c r="B59" s="1">
        <v>27</v>
      </c>
      <c r="C59" s="7">
        <v>1</v>
      </c>
      <c r="D59" s="8">
        <v>-16.920531885999999</v>
      </c>
      <c r="E59" s="10">
        <f t="shared" ref="E59:E70" si="55">D58</f>
        <v>-17.216330146129</v>
      </c>
      <c r="F59" s="7" t="s">
        <v>73</v>
      </c>
      <c r="G59" s="1">
        <v>2</v>
      </c>
      <c r="H59" s="9">
        <f t="shared" si="40"/>
        <v>-16.920531885999999</v>
      </c>
      <c r="I59" s="9">
        <f t="shared" si="41"/>
        <v>256.22946811399999</v>
      </c>
      <c r="J59" s="9">
        <f t="shared" si="42"/>
        <v>1.6553667590258133E-3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5.5209932502733876</v>
      </c>
      <c r="P59" s="9">
        <f t="shared" si="45"/>
        <v>9.1392687033084487E-3</v>
      </c>
      <c r="Q59" s="13">
        <f t="shared" si="46"/>
        <v>2.6503879239594499E-3</v>
      </c>
      <c r="R59" s="9">
        <f t="shared" si="47"/>
        <v>0.80117864999999977</v>
      </c>
      <c r="S59" s="14">
        <f t="shared" si="48"/>
        <v>3.3081110236268161E-3</v>
      </c>
      <c r="T59" s="2">
        <v>0.27</v>
      </c>
      <c r="U59" s="15">
        <f t="shared" si="49"/>
        <v>8.9318997637924044E-4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0.22657354681241051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98.671105952125004</v>
      </c>
      <c r="AF59" s="1">
        <f t="shared" si="54"/>
        <v>2287530.0336538819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4" x14ac:dyDescent="0.15">
      <c r="A60" s="1" t="s">
        <v>37</v>
      </c>
      <c r="B60" s="1">
        <v>0.28999999999999998</v>
      </c>
      <c r="C60" s="7">
        <v>2</v>
      </c>
      <c r="D60" s="8">
        <v>-13.377431411857099</v>
      </c>
      <c r="E60" s="10">
        <f t="shared" si="55"/>
        <v>-16.920531885999999</v>
      </c>
      <c r="F60" s="7" t="s">
        <v>73</v>
      </c>
      <c r="G60" s="1">
        <v>3</v>
      </c>
      <c r="H60" s="9">
        <f t="shared" si="40"/>
        <v>-13.377431411857099</v>
      </c>
      <c r="I60" s="9">
        <f t="shared" si="41"/>
        <v>259.77256858814286</v>
      </c>
      <c r="J60" s="9">
        <f t="shared" si="42"/>
        <v>2.7796288500676544E-3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8.2745389815700783</v>
      </c>
      <c r="P60" s="9">
        <f t="shared" si="45"/>
        <v>2.3000147274181617E-2</v>
      </c>
      <c r="Q60" s="13">
        <f t="shared" si="46"/>
        <v>6.6700427095126684E-3</v>
      </c>
      <c r="R60" s="9">
        <f t="shared" si="47"/>
        <v>0.80117864999999977</v>
      </c>
      <c r="S60" s="14">
        <f t="shared" si="48"/>
        <v>8.3252876365498135E-3</v>
      </c>
      <c r="T60" s="2">
        <v>0.27</v>
      </c>
      <c r="U60" s="15">
        <f t="shared" si="49"/>
        <v>2.2478276618684498E-3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0.22683675291470107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98.671105952125004</v>
      </c>
      <c r="AF60" s="1">
        <f t="shared" si="54"/>
        <v>2290187.4130015648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4" x14ac:dyDescent="0.15">
      <c r="C61" s="7">
        <v>3</v>
      </c>
      <c r="D61" s="8">
        <v>-2.8933359683870998</v>
      </c>
      <c r="E61" s="10">
        <f t="shared" si="55"/>
        <v>-13.377431411857099</v>
      </c>
      <c r="F61" s="7" t="s">
        <v>73</v>
      </c>
      <c r="G61" s="1">
        <v>4</v>
      </c>
      <c r="H61" s="9">
        <f t="shared" si="40"/>
        <v>-2.8933359683870998</v>
      </c>
      <c r="I61" s="9">
        <f t="shared" si="41"/>
        <v>270.2566640316129</v>
      </c>
      <c r="J61" s="9">
        <f t="shared" si="42"/>
        <v>1.1897873371520096E-2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11.014223834295896</v>
      </c>
      <c r="P61" s="9">
        <f t="shared" si="45"/>
        <v>0.1310458404660311</v>
      </c>
      <c r="Q61" s="13">
        <f t="shared" si="46"/>
        <v>3.8003293735149019E-2</v>
      </c>
      <c r="R61" s="9">
        <f t="shared" si="47"/>
        <v>0.80117864999999977</v>
      </c>
      <c r="S61" s="14">
        <f t="shared" si="48"/>
        <v>4.7434231722411763E-2</v>
      </c>
      <c r="T61" s="2">
        <v>0.27</v>
      </c>
      <c r="U61" s="15">
        <f t="shared" si="49"/>
        <v>1.2807242565051176E-2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0.22888844723038945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98.671105952125004</v>
      </c>
      <c r="AF61" s="1">
        <f t="shared" si="54"/>
        <v>2310901.7127644578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4" x14ac:dyDescent="0.15">
      <c r="C62" s="7">
        <v>4</v>
      </c>
      <c r="D62" s="8">
        <v>4.7697698873999999</v>
      </c>
      <c r="E62" s="10">
        <f t="shared" si="55"/>
        <v>-2.8933359683870998</v>
      </c>
      <c r="F62" s="7" t="s">
        <v>73</v>
      </c>
      <c r="G62" s="1">
        <v>5</v>
      </c>
      <c r="H62" s="9">
        <f t="shared" si="40"/>
        <v>4.7697698873999999</v>
      </c>
      <c r="I62" s="9">
        <f t="shared" si="41"/>
        <v>277.91976988739998</v>
      </c>
      <c r="J62" s="9">
        <f t="shared" si="42"/>
        <v>3.2129062801605254E-2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10.33901909413837</v>
      </c>
      <c r="O62" s="9">
        <f t="shared" si="56"/>
        <v>3.3068438996914935</v>
      </c>
      <c r="P62" s="9">
        <f t="shared" si="45"/>
        <v>0.10624579532829322</v>
      </c>
      <c r="Q62" s="13">
        <f t="shared" si="46"/>
        <v>3.0811280645205032E-2</v>
      </c>
      <c r="R62" s="9">
        <f t="shared" si="47"/>
        <v>0.80117864999999977</v>
      </c>
      <c r="S62" s="14">
        <f t="shared" si="48"/>
        <v>3.8457440977995409E-2</v>
      </c>
      <c r="T62" s="2">
        <v>0.27</v>
      </c>
      <c r="U62" s="15">
        <f t="shared" si="49"/>
        <v>1.0383509064058761E-2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0.27721751581114662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98.671105952125004</v>
      </c>
      <c r="AF62" s="1">
        <f t="shared" si="54"/>
        <v>2798841.2689586878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4" x14ac:dyDescent="0.15">
      <c r="C63" s="7">
        <v>5</v>
      </c>
      <c r="D63" s="8">
        <v>16.315883684516098</v>
      </c>
      <c r="E63" s="10">
        <f t="shared" si="55"/>
        <v>4.7697698873999999</v>
      </c>
      <c r="F63" s="7" t="s">
        <v>75</v>
      </c>
      <c r="G63" s="1">
        <v>6</v>
      </c>
      <c r="H63" s="9">
        <f t="shared" si="40"/>
        <v>16.315883684516098</v>
      </c>
      <c r="I63" s="9">
        <f t="shared" si="41"/>
        <v>289.46588368451609</v>
      </c>
      <c r="J63" s="9">
        <f t="shared" si="42"/>
        <v>0.12995732863807308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5.9632831043631995</v>
      </c>
      <c r="P63" s="9">
        <f t="shared" si="45"/>
        <v>0.77497234215559696</v>
      </c>
      <c r="Q63" s="13">
        <f t="shared" si="46"/>
        <v>0.2247419792251231</v>
      </c>
      <c r="R63" s="9">
        <f t="shared" si="47"/>
        <v>0.80117864999999977</v>
      </c>
      <c r="S63" s="14">
        <f t="shared" si="48"/>
        <v>0.28051418897036656</v>
      </c>
      <c r="T63" s="2">
        <v>0.27</v>
      </c>
      <c r="U63" s="15">
        <f t="shared" si="49"/>
        <v>7.5738831021998979E-2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0.28991605486757438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98.671105952125004</v>
      </c>
      <c r="AF63" s="1">
        <f t="shared" si="54"/>
        <v>2927048.1575552439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pans="1:54" x14ac:dyDescent="0.15">
      <c r="C64" s="7">
        <v>6</v>
      </c>
      <c r="D64" s="8">
        <v>19.651663524</v>
      </c>
      <c r="E64" s="10">
        <f t="shared" si="55"/>
        <v>16.315883684516098</v>
      </c>
      <c r="F64" s="7" t="s">
        <v>73</v>
      </c>
      <c r="G64" s="1">
        <v>7</v>
      </c>
      <c r="H64" s="9">
        <f t="shared" si="40"/>
        <v>19.651663524</v>
      </c>
      <c r="I64" s="9">
        <f t="shared" si="41"/>
        <v>292.80166352399999</v>
      </c>
      <c r="J64" s="9">
        <f t="shared" si="42"/>
        <v>0.19064649607317183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7.9509957622076017</v>
      </c>
      <c r="P64" s="9">
        <f t="shared" si="45"/>
        <v>1.5158294823575174</v>
      </c>
      <c r="Q64" s="13">
        <f t="shared" si="46"/>
        <v>0.43959054988368002</v>
      </c>
      <c r="R64" s="9">
        <f t="shared" si="47"/>
        <v>0.80117864999999977</v>
      </c>
      <c r="S64" s="14">
        <f t="shared" si="48"/>
        <v>0.54867981053124681</v>
      </c>
      <c r="T64" s="2">
        <v>0.27</v>
      </c>
      <c r="U64" s="15">
        <f t="shared" si="49"/>
        <v>0.14814354884343664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0.30398429154027973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98.671105952125004</v>
      </c>
      <c r="AF64" s="1">
        <f t="shared" si="54"/>
        <v>3069083.7762853019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54" x14ac:dyDescent="0.15">
      <c r="C65" s="7">
        <v>7</v>
      </c>
      <c r="D65" s="8">
        <v>22.137607714838701</v>
      </c>
      <c r="E65" s="10">
        <f t="shared" si="55"/>
        <v>19.651663524</v>
      </c>
      <c r="F65" s="7" t="s">
        <v>73</v>
      </c>
      <c r="G65" s="1">
        <v>8</v>
      </c>
      <c r="H65" s="9">
        <f t="shared" si="40"/>
        <v>22.137607714838701</v>
      </c>
      <c r="I65" s="9">
        <f t="shared" si="41"/>
        <v>295.28760771483866</v>
      </c>
      <c r="J65" s="9">
        <f t="shared" si="42"/>
        <v>0.25223873588575135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9.1978512798500844</v>
      </c>
      <c r="P65" s="9">
        <f t="shared" si="45"/>
        <v>2.3200543796945254</v>
      </c>
      <c r="Q65" s="13">
        <f t="shared" si="46"/>
        <v>0.67281577011141236</v>
      </c>
      <c r="R65" s="9">
        <f t="shared" si="47"/>
        <v>0.80117864999999977</v>
      </c>
      <c r="S65" s="14">
        <f t="shared" si="48"/>
        <v>0.83978245065743151</v>
      </c>
      <c r="T65" s="2">
        <v>0.27</v>
      </c>
      <c r="U65" s="15">
        <f t="shared" si="49"/>
        <v>0.22674126167750652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0.31925582714393952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98.671105952125004</v>
      </c>
      <c r="AF65" s="1">
        <f t="shared" si="54"/>
        <v>3223268.1320711505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1:54" x14ac:dyDescent="0.15">
      <c r="C66" s="7">
        <v>8</v>
      </c>
      <c r="D66" s="8">
        <v>20.488819961935501</v>
      </c>
      <c r="E66" s="10">
        <f t="shared" si="55"/>
        <v>22.137607714838701</v>
      </c>
      <c r="F66" s="7" t="s">
        <v>73</v>
      </c>
      <c r="G66" s="1">
        <v>9</v>
      </c>
      <c r="H66" s="9">
        <f t="shared" si="40"/>
        <v>20.488819961935501</v>
      </c>
      <c r="I66" s="9">
        <f t="shared" si="41"/>
        <v>293.6388199619355</v>
      </c>
      <c r="J66" s="9">
        <f t="shared" si="42"/>
        <v>0.20960541973366847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9.6404819001555584</v>
      </c>
      <c r="P66" s="9">
        <f t="shared" si="45"/>
        <v>2.0206972551169398</v>
      </c>
      <c r="Q66" s="13">
        <f t="shared" si="46"/>
        <v>0.58600220398391245</v>
      </c>
      <c r="R66" s="9">
        <f t="shared" si="47"/>
        <v>0.80117864999999977</v>
      </c>
      <c r="S66" s="14">
        <f t="shared" si="48"/>
        <v>0.7314251371824656</v>
      </c>
      <c r="T66" s="2">
        <v>0.27</v>
      </c>
      <c r="U66" s="15">
        <f t="shared" si="49"/>
        <v>0.19748478703926572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0.26477129412172934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98.671105952125004</v>
      </c>
      <c r="AF66" s="1">
        <f t="shared" si="54"/>
        <v>2673181.8249476501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1:54" x14ac:dyDescent="0.15">
      <c r="C67" s="7">
        <v>9</v>
      </c>
      <c r="D67" s="8">
        <v>13.8883582997</v>
      </c>
      <c r="E67" s="10">
        <f t="shared" si="55"/>
        <v>20.488819961935501</v>
      </c>
      <c r="F67" s="7" t="s">
        <v>73</v>
      </c>
      <c r="G67" s="1">
        <v>10</v>
      </c>
      <c r="H67" s="9">
        <f t="shared" si="40"/>
        <v>13.8883582997</v>
      </c>
      <c r="I67" s="9">
        <f t="shared" si="41"/>
        <v>287.03835829969995</v>
      </c>
      <c r="J67" s="9">
        <f t="shared" si="42"/>
        <v>9.7781205871981039E-2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10.382469645038618</v>
      </c>
      <c r="P67" s="9">
        <f t="shared" si="45"/>
        <v>1.015210401821115</v>
      </c>
      <c r="Q67" s="13">
        <f t="shared" si="46"/>
        <v>0.29441101652812335</v>
      </c>
      <c r="R67" s="9">
        <f t="shared" si="47"/>
        <v>0.80117864999999977</v>
      </c>
      <c r="S67" s="14">
        <f t="shared" si="48"/>
        <v>0.36747236902546448</v>
      </c>
      <c r="T67" s="2">
        <v>0.27</v>
      </c>
      <c r="U67" s="15">
        <f t="shared" si="49"/>
        <v>9.9217539636875421E-2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0.24567796795144492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98.671105952125004</v>
      </c>
      <c r="AF67" s="1">
        <f t="shared" si="54"/>
        <v>2480411.9377682041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pans="1:54" x14ac:dyDescent="0.15">
      <c r="C68" s="7">
        <v>10</v>
      </c>
      <c r="D68" s="8">
        <v>5.4219716744838697</v>
      </c>
      <c r="E68" s="10">
        <f t="shared" si="55"/>
        <v>13.8883582997</v>
      </c>
      <c r="F68" s="7" t="s">
        <v>73</v>
      </c>
      <c r="G68" s="1">
        <v>11</v>
      </c>
      <c r="H68" s="9">
        <f t="shared" si="40"/>
        <v>5.4219716744838697</v>
      </c>
      <c r="I68" s="9">
        <f t="shared" si="41"/>
        <v>278.57197167448385</v>
      </c>
      <c r="J68" s="9">
        <f t="shared" si="42"/>
        <v>3.4875514523012817E-2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8.8988962810566292</v>
      </c>
      <c r="O68" s="9">
        <f t="shared" si="56"/>
        <v>3.2310479621608739</v>
      </c>
      <c r="P68" s="9">
        <f t="shared" si="45"/>
        <v>0.11268446012889252</v>
      </c>
      <c r="Q68" s="13">
        <f t="shared" si="46"/>
        <v>3.267849343737883E-2</v>
      </c>
      <c r="R68" s="9">
        <f t="shared" si="47"/>
        <v>0.80117864999999977</v>
      </c>
      <c r="S68" s="14">
        <f t="shared" si="48"/>
        <v>4.0788023292156923E-2</v>
      </c>
      <c r="T68" s="2">
        <v>0.27</v>
      </c>
      <c r="U68" s="15">
        <f t="shared" si="49"/>
        <v>1.101276628888237E-2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0.22853978048992987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98.671105952125004</v>
      </c>
      <c r="AF68" s="1">
        <f t="shared" si="54"/>
        <v>2307381.5064042783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pans="1:54" x14ac:dyDescent="0.15">
      <c r="C69" s="7">
        <v>11</v>
      </c>
      <c r="D69" s="8">
        <v>-3.7596658907333298</v>
      </c>
      <c r="E69" s="10">
        <f t="shared" si="55"/>
        <v>5.4219716744838697</v>
      </c>
      <c r="F69" s="7" t="s">
        <v>75</v>
      </c>
      <c r="G69" s="1">
        <v>12</v>
      </c>
      <c r="H69" s="9">
        <f t="shared" si="40"/>
        <v>-3.7596658907333298</v>
      </c>
      <c r="I69" s="9">
        <f t="shared" si="41"/>
        <v>269.39033410926663</v>
      </c>
      <c r="J69" s="9">
        <f t="shared" si="42"/>
        <v>1.059622464903244E-2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5.8810485020319812</v>
      </c>
      <c r="P69" s="9">
        <f t="shared" si="45"/>
        <v>6.2316911099386585E-2</v>
      </c>
      <c r="Q69" s="13">
        <f t="shared" si="46"/>
        <v>1.8071904218822109E-2</v>
      </c>
      <c r="R69" s="9">
        <f t="shared" si="47"/>
        <v>0.80117864999999977</v>
      </c>
      <c r="S69" s="14">
        <f t="shared" si="48"/>
        <v>2.2556647283127319E-2</v>
      </c>
      <c r="T69" s="2">
        <v>0.27</v>
      </c>
      <c r="U69" s="15">
        <f t="shared" si="49"/>
        <v>6.0902947664443763E-3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0.22758334427312016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98.671105952125004</v>
      </c>
      <c r="AF69" s="1">
        <f t="shared" si="54"/>
        <v>2297725.1427113097</v>
      </c>
      <c r="AG69" s="1">
        <f>SUM(AF58:AF69)</f>
        <v>30952177.879358344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</row>
    <row r="70" spans="1:54" x14ac:dyDescent="0.15">
      <c r="C70" s="7">
        <v>12</v>
      </c>
      <c r="D70" s="8">
        <v>-11.5826698506129</v>
      </c>
      <c r="E70" s="10">
        <f t="shared" si="55"/>
        <v>-3.7596658907333298</v>
      </c>
      <c r="F70" s="7" t="s">
        <v>73</v>
      </c>
    </row>
    <row r="72" spans="1:54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54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54" x14ac:dyDescent="0.15">
      <c r="A74" s="1" t="s">
        <v>71</v>
      </c>
      <c r="B74" s="1">
        <f>F8</f>
        <v>625.46400000000006</v>
      </c>
      <c r="C74" s="7" t="s">
        <v>72</v>
      </c>
      <c r="D74" s="8">
        <v>-17.216330146129</v>
      </c>
      <c r="E74" s="7"/>
      <c r="F74" s="7"/>
      <c r="G74" s="1">
        <v>1</v>
      </c>
      <c r="H74" s="9">
        <f t="shared" ref="H74:H85" si="57">E75</f>
        <v>-17.216330146129</v>
      </c>
      <c r="I74" s="9">
        <f t="shared" ref="I74:I85" si="58">H74+273.15</f>
        <v>255.93366985387098</v>
      </c>
      <c r="J74" s="9">
        <f t="shared" ref="J74:J85" si="59">EXP(($C$16*(I74-$C$14))/($C$17*I74*$C$14))</f>
        <v>1.5842376986921897E-3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8.2573637331234315E-4</v>
      </c>
      <c r="Q74" s="13">
        <f t="shared" ref="Q74:Q85" si="63">P74*$B$76</f>
        <v>2.4772091199370293E-4</v>
      </c>
      <c r="R74" s="9">
        <f t="shared" ref="R74:R85" si="64">L74*$B$76</f>
        <v>0.156366</v>
      </c>
      <c r="S74" s="14">
        <f t="shared" ref="S74:S85" si="65">Q74/R74</f>
        <v>1.5842376986921897E-3</v>
      </c>
      <c r="T74" s="2">
        <v>0.01</v>
      </c>
      <c r="U74" s="15">
        <f t="shared" ref="U74:U85" si="66">S74*T74</f>
        <v>1.5842376986921896E-5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5.5058423769869221E-3</v>
      </c>
      <c r="AU74" s="9">
        <f t="shared" ref="AU74:AU85" si="70">$B$74/12</f>
        <v>52.122000000000007</v>
      </c>
      <c r="AV74" s="1">
        <f t="shared" ref="AV74:AV85" si="71">$B$76</f>
        <v>0.3</v>
      </c>
      <c r="AW74" s="1">
        <f>$E$8/12</f>
        <v>5.0249819366004163</v>
      </c>
      <c r="AX74" s="1">
        <f t="shared" ref="AX74:AX85" si="72">AW74*10000*AV74*0.67*AU74*AT74</f>
        <v>2898.5140399051688</v>
      </c>
    </row>
    <row r="75" spans="1:54" x14ac:dyDescent="0.15">
      <c r="A75" s="1" t="s">
        <v>74</v>
      </c>
      <c r="B75" s="1">
        <v>1</v>
      </c>
      <c r="C75" s="7">
        <v>1</v>
      </c>
      <c r="D75" s="8">
        <v>-16.920531885999999</v>
      </c>
      <c r="E75" s="10">
        <f t="shared" ref="E75:E86" si="73">D74</f>
        <v>-17.216330146129</v>
      </c>
      <c r="F75" s="7" t="s">
        <v>73</v>
      </c>
      <c r="G75" s="1">
        <v>2</v>
      </c>
      <c r="H75" s="9">
        <f t="shared" si="57"/>
        <v>-16.920531885999999</v>
      </c>
      <c r="I75" s="9">
        <f t="shared" si="58"/>
        <v>256.22946811399999</v>
      </c>
      <c r="J75" s="9">
        <f t="shared" si="59"/>
        <v>1.6553667590258133E-3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1.0416142636266876</v>
      </c>
      <c r="P75" s="9">
        <f t="shared" si="62"/>
        <v>1.7242536277347689E-3</v>
      </c>
      <c r="Q75" s="13">
        <f t="shared" si="63"/>
        <v>5.1727608832043061E-4</v>
      </c>
      <c r="R75" s="9">
        <f t="shared" si="64"/>
        <v>0.156366</v>
      </c>
      <c r="S75" s="14">
        <f t="shared" si="65"/>
        <v>3.3081110236268152E-3</v>
      </c>
      <c r="T75" s="2">
        <v>0.01</v>
      </c>
      <c r="U75" s="15">
        <f t="shared" si="66"/>
        <v>3.308111023626815E-5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5.523081110236268E-3</v>
      </c>
      <c r="AU75" s="9">
        <f t="shared" si="70"/>
        <v>52.122000000000007</v>
      </c>
      <c r="AV75" s="1">
        <f t="shared" si="71"/>
        <v>0.3</v>
      </c>
      <c r="AW75" s="1">
        <f t="shared" ref="AW75:AW85" si="75">$E$8/12</f>
        <v>5.0249819366004163</v>
      </c>
      <c r="AX75" s="1">
        <f t="shared" si="72"/>
        <v>2907.5892561812939</v>
      </c>
    </row>
    <row r="76" spans="1:54" x14ac:dyDescent="0.15">
      <c r="A76" s="1" t="s">
        <v>37</v>
      </c>
      <c r="B76" s="1">
        <v>0.3</v>
      </c>
      <c r="C76" s="7">
        <v>2</v>
      </c>
      <c r="D76" s="8">
        <v>-13.377431411857099</v>
      </c>
      <c r="E76" s="10">
        <f t="shared" si="73"/>
        <v>-16.920531885999999</v>
      </c>
      <c r="F76" s="7" t="s">
        <v>73</v>
      </c>
      <c r="G76" s="1">
        <v>3</v>
      </c>
      <c r="H76" s="9">
        <f t="shared" si="57"/>
        <v>-13.377431411857099</v>
      </c>
      <c r="I76" s="9">
        <f t="shared" si="58"/>
        <v>259.77256858814286</v>
      </c>
      <c r="J76" s="9">
        <f t="shared" si="59"/>
        <v>2.7796288500676544E-3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1.5611100099989528</v>
      </c>
      <c r="P76" s="9">
        <f t="shared" si="62"/>
        <v>4.3393064219224937E-3</v>
      </c>
      <c r="Q76" s="13">
        <f t="shared" si="63"/>
        <v>1.3017919265767481E-3</v>
      </c>
      <c r="R76" s="9">
        <f t="shared" si="64"/>
        <v>0.156366</v>
      </c>
      <c r="S76" s="14">
        <f t="shared" si="65"/>
        <v>8.3252876365498135E-3</v>
      </c>
      <c r="T76" s="2">
        <v>0.01</v>
      </c>
      <c r="U76" s="15">
        <f t="shared" si="66"/>
        <v>8.3252876365498137E-5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5.5732528763654983E-3</v>
      </c>
      <c r="AU76" s="9">
        <f t="shared" si="70"/>
        <v>52.122000000000007</v>
      </c>
      <c r="AV76" s="1">
        <f t="shared" si="71"/>
        <v>0.3</v>
      </c>
      <c r="AW76" s="1">
        <f t="shared" si="75"/>
        <v>5.0249819366004163</v>
      </c>
      <c r="AX76" s="1">
        <f t="shared" si="72"/>
        <v>2934.0018482199339</v>
      </c>
    </row>
    <row r="77" spans="1:54" x14ac:dyDescent="0.15">
      <c r="C77" s="7">
        <v>3</v>
      </c>
      <c r="D77" s="8">
        <v>-2.8933359683870998</v>
      </c>
      <c r="E77" s="10">
        <f t="shared" si="73"/>
        <v>-13.377431411857099</v>
      </c>
      <c r="F77" s="7" t="s">
        <v>73</v>
      </c>
      <c r="G77" s="1">
        <v>4</v>
      </c>
      <c r="H77" s="9">
        <f t="shared" si="57"/>
        <v>-2.8933359683870998</v>
      </c>
      <c r="I77" s="9">
        <f t="shared" si="58"/>
        <v>270.2566640316129</v>
      </c>
      <c r="J77" s="9">
        <f t="shared" si="59"/>
        <v>1.1897873371520096E-2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2.0779907035770302</v>
      </c>
      <c r="P77" s="9">
        <f t="shared" si="62"/>
        <v>2.4723670258355455E-2</v>
      </c>
      <c r="Q77" s="13">
        <f t="shared" si="63"/>
        <v>7.4171010775066363E-3</v>
      </c>
      <c r="R77" s="9">
        <f t="shared" si="64"/>
        <v>0.156366</v>
      </c>
      <c r="S77" s="14">
        <f t="shared" si="65"/>
        <v>4.7434231722411749E-2</v>
      </c>
      <c r="T77" s="2">
        <v>0.01</v>
      </c>
      <c r="U77" s="15">
        <f t="shared" si="66"/>
        <v>4.7434231722411752E-4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5.9643423172241177E-3</v>
      </c>
      <c r="AU77" s="9">
        <f t="shared" si="70"/>
        <v>52.122000000000007</v>
      </c>
      <c r="AV77" s="1">
        <f t="shared" si="71"/>
        <v>0.3</v>
      </c>
      <c r="AW77" s="1">
        <f t="shared" si="75"/>
        <v>5.0249819366004163</v>
      </c>
      <c r="AX77" s="1">
        <f t="shared" si="72"/>
        <v>3139.8882789549384</v>
      </c>
    </row>
    <row r="78" spans="1:54" x14ac:dyDescent="0.15">
      <c r="C78" s="7">
        <v>4</v>
      </c>
      <c r="D78" s="8">
        <v>4.7697698873999999</v>
      </c>
      <c r="E78" s="10">
        <f t="shared" si="73"/>
        <v>-2.8933359683870998</v>
      </c>
      <c r="F78" s="7" t="s">
        <v>73</v>
      </c>
      <c r="G78" s="1">
        <v>5</v>
      </c>
      <c r="H78" s="9">
        <f t="shared" si="57"/>
        <v>4.7697698873999999</v>
      </c>
      <c r="I78" s="9">
        <f t="shared" si="58"/>
        <v>277.91976988739998</v>
      </c>
      <c r="J78" s="9">
        <f t="shared" si="59"/>
        <v>3.2129062801605254E-2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1.9506036816527412</v>
      </c>
      <c r="O78" s="9">
        <f t="shared" si="74"/>
        <v>0.62388335166593367</v>
      </c>
      <c r="P78" s="9">
        <f t="shared" si="62"/>
        <v>2.0044787386550758E-2</v>
      </c>
      <c r="Q78" s="13">
        <f t="shared" si="63"/>
        <v>6.0134362159652271E-3</v>
      </c>
      <c r="R78" s="9">
        <f t="shared" si="64"/>
        <v>0.156366</v>
      </c>
      <c r="S78" s="14">
        <f t="shared" si="65"/>
        <v>3.8457440977995389E-2</v>
      </c>
      <c r="T78" s="2">
        <v>0.01</v>
      </c>
      <c r="U78" s="15">
        <f t="shared" si="66"/>
        <v>3.8457440977995389E-4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1.0334574409779952E-2</v>
      </c>
      <c r="AU78" s="9">
        <f t="shared" si="70"/>
        <v>52.122000000000007</v>
      </c>
      <c r="AV78" s="1">
        <f t="shared" si="71"/>
        <v>0.3</v>
      </c>
      <c r="AW78" s="1">
        <f t="shared" si="75"/>
        <v>5.0249819366004163</v>
      </c>
      <c r="AX78" s="1">
        <f t="shared" si="72"/>
        <v>5440.5678499617197</v>
      </c>
    </row>
    <row r="79" spans="1:54" x14ac:dyDescent="0.15">
      <c r="C79" s="7">
        <v>5</v>
      </c>
      <c r="D79" s="8">
        <v>16.315883684516098</v>
      </c>
      <c r="E79" s="10">
        <f t="shared" si="73"/>
        <v>4.7697698873999999</v>
      </c>
      <c r="F79" s="7" t="s">
        <v>75</v>
      </c>
      <c r="G79" s="1">
        <v>6</v>
      </c>
      <c r="H79" s="9">
        <f t="shared" si="57"/>
        <v>16.315883684516098</v>
      </c>
      <c r="I79" s="9">
        <f t="shared" si="58"/>
        <v>289.46588368451609</v>
      </c>
      <c r="J79" s="9">
        <f t="shared" si="59"/>
        <v>0.12995732863807308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1.1250585642793829</v>
      </c>
      <c r="P79" s="9">
        <f t="shared" si="62"/>
        <v>0.14620960557513443</v>
      </c>
      <c r="Q79" s="13">
        <f t="shared" si="63"/>
        <v>4.3862881672540328E-2</v>
      </c>
      <c r="R79" s="9">
        <f t="shared" si="64"/>
        <v>0.156366</v>
      </c>
      <c r="S79" s="14">
        <f t="shared" si="65"/>
        <v>0.28051418897036651</v>
      </c>
      <c r="T79" s="2">
        <v>0.01</v>
      </c>
      <c r="U79" s="15">
        <f t="shared" si="66"/>
        <v>2.8051418897036651E-3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1.2755141889703666E-2</v>
      </c>
      <c r="AU79" s="9">
        <f t="shared" si="70"/>
        <v>52.122000000000007</v>
      </c>
      <c r="AV79" s="1">
        <f t="shared" si="71"/>
        <v>0.3</v>
      </c>
      <c r="AW79" s="1">
        <f t="shared" si="75"/>
        <v>5.0249819366004163</v>
      </c>
      <c r="AX79" s="1">
        <f t="shared" si="72"/>
        <v>6714.8594741502602</v>
      </c>
    </row>
    <row r="80" spans="1:54" x14ac:dyDescent="0.15">
      <c r="C80" s="7">
        <v>6</v>
      </c>
      <c r="D80" s="8">
        <v>19.651663524</v>
      </c>
      <c r="E80" s="10">
        <f t="shared" si="73"/>
        <v>16.315883684516098</v>
      </c>
      <c r="F80" s="7" t="s">
        <v>73</v>
      </c>
      <c r="G80" s="1">
        <v>7</v>
      </c>
      <c r="H80" s="9">
        <f t="shared" si="57"/>
        <v>19.651663524</v>
      </c>
      <c r="I80" s="9">
        <f t="shared" si="58"/>
        <v>292.80166352399999</v>
      </c>
      <c r="J80" s="9">
        <f t="shared" si="59"/>
        <v>0.19064649607317183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1.5000689587042484</v>
      </c>
      <c r="P80" s="9">
        <f t="shared" si="62"/>
        <v>0.28598289084509643</v>
      </c>
      <c r="Q80" s="13">
        <f t="shared" si="63"/>
        <v>8.5794867253528931E-2</v>
      </c>
      <c r="R80" s="9">
        <f t="shared" si="64"/>
        <v>0.156366</v>
      </c>
      <c r="S80" s="14">
        <f t="shared" si="65"/>
        <v>0.5486798105312467</v>
      </c>
      <c r="T80" s="2">
        <v>0.01</v>
      </c>
      <c r="U80" s="15">
        <f t="shared" si="66"/>
        <v>5.4867981053124673E-3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1.5436798105312469E-2</v>
      </c>
      <c r="AU80" s="9">
        <f t="shared" si="70"/>
        <v>52.122000000000007</v>
      </c>
      <c r="AV80" s="1">
        <f t="shared" si="71"/>
        <v>0.3</v>
      </c>
      <c r="AW80" s="1">
        <f t="shared" si="75"/>
        <v>5.0249819366004163</v>
      </c>
      <c r="AX80" s="1">
        <f t="shared" si="72"/>
        <v>8126.5995238889818</v>
      </c>
    </row>
    <row r="81" spans="1:53" x14ac:dyDescent="0.15">
      <c r="C81" s="7">
        <v>7</v>
      </c>
      <c r="D81" s="8">
        <v>22.137607714838701</v>
      </c>
      <c r="E81" s="10">
        <f t="shared" si="73"/>
        <v>19.651663524</v>
      </c>
      <c r="F81" s="7" t="s">
        <v>73</v>
      </c>
      <c r="G81" s="1">
        <v>8</v>
      </c>
      <c r="H81" s="9">
        <f t="shared" si="57"/>
        <v>22.137607714838701</v>
      </c>
      <c r="I81" s="9">
        <f t="shared" si="58"/>
        <v>295.28760771483866</v>
      </c>
      <c r="J81" s="9">
        <f t="shared" si="59"/>
        <v>0.25223873588575135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1.7353060678591521</v>
      </c>
      <c r="P81" s="9">
        <f t="shared" si="62"/>
        <v>0.43771140893166638</v>
      </c>
      <c r="Q81" s="13">
        <f t="shared" si="63"/>
        <v>0.13131342267949991</v>
      </c>
      <c r="R81" s="9">
        <f t="shared" si="64"/>
        <v>0.156366</v>
      </c>
      <c r="S81" s="14">
        <f t="shared" si="65"/>
        <v>0.83978245065743129</v>
      </c>
      <c r="T81" s="2">
        <v>0.01</v>
      </c>
      <c r="U81" s="15">
        <f t="shared" si="66"/>
        <v>8.3978245065743137E-3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1.8347824506574316E-2</v>
      </c>
      <c r="AU81" s="9">
        <f t="shared" si="70"/>
        <v>52.122000000000007</v>
      </c>
      <c r="AV81" s="1">
        <f t="shared" si="71"/>
        <v>0.3</v>
      </c>
      <c r="AW81" s="1">
        <f t="shared" si="75"/>
        <v>5.0249819366004163</v>
      </c>
      <c r="AX81" s="1">
        <f t="shared" si="72"/>
        <v>9659.0899798198316</v>
      </c>
    </row>
    <row r="82" spans="1:53" x14ac:dyDescent="0.15">
      <c r="C82" s="7">
        <v>8</v>
      </c>
      <c r="D82" s="8">
        <v>20.488819961935501</v>
      </c>
      <c r="E82" s="10">
        <f t="shared" si="73"/>
        <v>22.137607714838701</v>
      </c>
      <c r="F82" s="7" t="s">
        <v>73</v>
      </c>
      <c r="G82" s="1">
        <v>9</v>
      </c>
      <c r="H82" s="9">
        <f t="shared" si="57"/>
        <v>20.488819961935501</v>
      </c>
      <c r="I82" s="9">
        <f t="shared" si="58"/>
        <v>293.6388199619355</v>
      </c>
      <c r="J82" s="9">
        <f t="shared" si="59"/>
        <v>0.20960541973366847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1.8188146589274856</v>
      </c>
      <c r="P82" s="9">
        <f t="shared" si="62"/>
        <v>0.3812334100022447</v>
      </c>
      <c r="Q82" s="13">
        <f t="shared" si="63"/>
        <v>0.11437002300067341</v>
      </c>
      <c r="R82" s="9">
        <f t="shared" si="64"/>
        <v>0.156366</v>
      </c>
      <c r="S82" s="14">
        <f t="shared" si="65"/>
        <v>0.73142513718246549</v>
      </c>
      <c r="T82" s="2">
        <v>0.01</v>
      </c>
      <c r="U82" s="15">
        <f t="shared" si="66"/>
        <v>7.3142513718246552E-3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1.2804251371824657E-2</v>
      </c>
      <c r="AU82" s="9">
        <f t="shared" si="70"/>
        <v>52.122000000000007</v>
      </c>
      <c r="AV82" s="1">
        <f t="shared" si="71"/>
        <v>0.3</v>
      </c>
      <c r="AW82" s="1">
        <f t="shared" si="75"/>
        <v>5.0249819366004163</v>
      </c>
      <c r="AX82" s="1">
        <f t="shared" si="72"/>
        <v>6740.7128338496095</v>
      </c>
    </row>
    <row r="83" spans="1:53" x14ac:dyDescent="0.15">
      <c r="C83" s="7">
        <v>9</v>
      </c>
      <c r="D83" s="8">
        <v>13.8883582997</v>
      </c>
      <c r="E83" s="10">
        <f t="shared" si="73"/>
        <v>20.488819961935501</v>
      </c>
      <c r="F83" s="7" t="s">
        <v>73</v>
      </c>
      <c r="G83" s="1">
        <v>10</v>
      </c>
      <c r="H83" s="9">
        <f t="shared" si="57"/>
        <v>13.8883582997</v>
      </c>
      <c r="I83" s="9">
        <f t="shared" si="58"/>
        <v>287.03835829969995</v>
      </c>
      <c r="J83" s="9">
        <f t="shared" si="59"/>
        <v>9.7781205871981039E-2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1.9588012489252409</v>
      </c>
      <c r="P83" s="9">
        <f t="shared" si="62"/>
        <v>0.19153394818345257</v>
      </c>
      <c r="Q83" s="13">
        <f t="shared" si="63"/>
        <v>5.746018445503577E-2</v>
      </c>
      <c r="R83" s="9">
        <f t="shared" si="64"/>
        <v>0.156366</v>
      </c>
      <c r="S83" s="14">
        <f t="shared" si="65"/>
        <v>0.36747236902546443</v>
      </c>
      <c r="T83" s="2">
        <v>0.01</v>
      </c>
      <c r="U83" s="15">
        <f t="shared" si="66"/>
        <v>3.6747236902546442E-3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9.1647236902546447E-3</v>
      </c>
      <c r="AU83" s="9">
        <f t="shared" si="70"/>
        <v>52.122000000000007</v>
      </c>
      <c r="AV83" s="1">
        <f t="shared" si="71"/>
        <v>0.3</v>
      </c>
      <c r="AW83" s="1">
        <f t="shared" si="75"/>
        <v>5.0249819366004163</v>
      </c>
      <c r="AX83" s="1">
        <f t="shared" si="72"/>
        <v>4824.7077321148845</v>
      </c>
    </row>
    <row r="84" spans="1:53" x14ac:dyDescent="0.15">
      <c r="C84" s="7">
        <v>10</v>
      </c>
      <c r="D84" s="8">
        <v>5.4219716744838697</v>
      </c>
      <c r="E84" s="10">
        <f t="shared" si="73"/>
        <v>13.8883582997</v>
      </c>
      <c r="F84" s="7" t="s">
        <v>73</v>
      </c>
      <c r="G84" s="1">
        <v>11</v>
      </c>
      <c r="H84" s="9">
        <f t="shared" si="57"/>
        <v>5.4219716744838697</v>
      </c>
      <c r="I84" s="9">
        <f t="shared" si="58"/>
        <v>278.57197167448385</v>
      </c>
      <c r="J84" s="9">
        <f t="shared" si="59"/>
        <v>3.4875514523012817E-2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1.6789039357046989</v>
      </c>
      <c r="O84" s="9">
        <f t="shared" si="74"/>
        <v>0.60958336503708987</v>
      </c>
      <c r="P84" s="9">
        <f t="shared" si="62"/>
        <v>2.1259533500338053E-2</v>
      </c>
      <c r="Q84" s="13">
        <f t="shared" si="63"/>
        <v>6.377860050101416E-3</v>
      </c>
      <c r="R84" s="9">
        <f t="shared" si="64"/>
        <v>0.156366</v>
      </c>
      <c r="S84" s="14">
        <f t="shared" si="65"/>
        <v>4.0788023292156965E-2</v>
      </c>
      <c r="T84" s="2">
        <v>0.01</v>
      </c>
      <c r="U84" s="15">
        <f t="shared" si="66"/>
        <v>4.0788023292156968E-4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5.8978802329215695E-3</v>
      </c>
      <c r="AU84" s="9">
        <f t="shared" si="70"/>
        <v>52.122000000000007</v>
      </c>
      <c r="AV84" s="1">
        <f t="shared" si="71"/>
        <v>0.3</v>
      </c>
      <c r="AW84" s="1">
        <f t="shared" si="75"/>
        <v>5.0249819366004163</v>
      </c>
      <c r="AX84" s="1">
        <f t="shared" si="72"/>
        <v>3104.8997574386867</v>
      </c>
    </row>
    <row r="85" spans="1:53" x14ac:dyDescent="0.15">
      <c r="C85" s="7">
        <v>11</v>
      </c>
      <c r="D85" s="8">
        <v>-3.7596658907333298</v>
      </c>
      <c r="E85" s="10">
        <f t="shared" si="73"/>
        <v>5.4219716744838697</v>
      </c>
      <c r="F85" s="7" t="s">
        <v>75</v>
      </c>
      <c r="G85" s="1">
        <v>12</v>
      </c>
      <c r="H85" s="9">
        <f t="shared" si="57"/>
        <v>-3.7596658907333298</v>
      </c>
      <c r="I85" s="9">
        <f t="shared" si="58"/>
        <v>269.39033410926663</v>
      </c>
      <c r="J85" s="9">
        <f t="shared" si="59"/>
        <v>1.059622464903244E-2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1.1095438315367518</v>
      </c>
      <c r="P85" s="9">
        <f t="shared" si="62"/>
        <v>1.1756975696911627E-2</v>
      </c>
      <c r="Q85" s="13">
        <f t="shared" si="63"/>
        <v>3.5270927090734878E-3</v>
      </c>
      <c r="R85" s="9">
        <f t="shared" si="64"/>
        <v>0.156366</v>
      </c>
      <c r="S85" s="14">
        <f t="shared" si="65"/>
        <v>2.2556647283127326E-2</v>
      </c>
      <c r="T85" s="2">
        <v>0.01</v>
      </c>
      <c r="U85" s="15">
        <f t="shared" si="66"/>
        <v>2.2556647283127325E-4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5.7155664728312733E-3</v>
      </c>
      <c r="AU85" s="9">
        <f t="shared" si="70"/>
        <v>52.122000000000007</v>
      </c>
      <c r="AV85" s="1">
        <f t="shared" si="71"/>
        <v>0.3</v>
      </c>
      <c r="AW85" s="1">
        <f t="shared" si="75"/>
        <v>5.0249819366004163</v>
      </c>
      <c r="AX85" s="1">
        <f t="shared" si="72"/>
        <v>3008.9218929981112</v>
      </c>
      <c r="AY85" s="1">
        <f>SUM(AX74:AX85)</f>
        <v>59500.352467483426</v>
      </c>
    </row>
    <row r="86" spans="1:53" x14ac:dyDescent="0.15">
      <c r="C86" s="7">
        <v>12</v>
      </c>
      <c r="D86" s="8">
        <v>-11.5826698506129</v>
      </c>
      <c r="E86" s="10">
        <f t="shared" si="73"/>
        <v>-3.7596658907333298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-17.216330146129</v>
      </c>
      <c r="E90" s="7"/>
      <c r="F90" s="7"/>
      <c r="G90" s="1">
        <v>1</v>
      </c>
      <c r="H90" s="9">
        <f t="shared" ref="H90:H101" si="76">E91</f>
        <v>-17.216330146129</v>
      </c>
      <c r="I90" s="9">
        <f t="shared" ref="I90:I101" si="77">H90+273.15</f>
        <v>255.93366985387098</v>
      </c>
      <c r="J90" s="9">
        <f t="shared" ref="J90:J101" si="78">EXP(($C$16*(I90-$C$14))/($C$17*I90*$C$14))</f>
        <v>1.5842376986921897E-3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4.5103247281766639E-4</v>
      </c>
      <c r="Q90" s="13">
        <f t="shared" ref="Q90:Q101" si="82">P90*$B$76</f>
        <v>1.3530974184529991E-4</v>
      </c>
      <c r="R90" s="9">
        <f t="shared" ref="R90:R101" si="83">L90*$B$76</f>
        <v>8.541E-2</v>
      </c>
      <c r="S90" s="14">
        <f t="shared" ref="S90:S101" si="84">Q90/R90</f>
        <v>1.5842376986921897E-3</v>
      </c>
      <c r="T90" s="2">
        <v>0.01</v>
      </c>
      <c r="U90" s="15">
        <f t="shared" ref="U90:U101" si="85">S90*T90</f>
        <v>1.5842376986921896E-5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5.5058423769869221E-3</v>
      </c>
      <c r="AU90" s="9">
        <f t="shared" ref="AU90:AU101" si="89">$B$90/12</f>
        <v>28.47</v>
      </c>
      <c r="AV90" s="1">
        <f t="shared" ref="AV90:AV101" si="90">$B$76</f>
        <v>0.3</v>
      </c>
      <c r="AW90" s="1">
        <f>$E$9/12</f>
        <v>7.449474555106959</v>
      </c>
      <c r="AX90" s="1">
        <f t="shared" ref="AX90:AX101" si="91">AW90*10000*AV90*0.67*AU90*AT90</f>
        <v>2347.1072760980865</v>
      </c>
      <c r="AZ90" s="1">
        <f>$E$10/12</f>
        <v>1.10472863479725</v>
      </c>
      <c r="BA90" s="1">
        <f t="shared" ref="BA90:BA101" si="92">AZ90*10000*AV90*0.67*AU90*AT90</f>
        <v>348.06704790594483</v>
      </c>
    </row>
    <row r="91" spans="1:53" x14ac:dyDescent="0.15">
      <c r="A91" s="1" t="s">
        <v>74</v>
      </c>
      <c r="B91" s="1">
        <v>1</v>
      </c>
      <c r="C91" s="7">
        <v>1</v>
      </c>
      <c r="D91" s="8">
        <v>-16.920531885999999</v>
      </c>
      <c r="E91" s="10">
        <f t="shared" ref="E91:E102" si="93">D90</f>
        <v>-17.216330146129</v>
      </c>
      <c r="F91" s="7" t="s">
        <v>73</v>
      </c>
      <c r="G91" s="1">
        <v>2</v>
      </c>
      <c r="H91" s="9">
        <f t="shared" si="76"/>
        <v>-16.920531885999999</v>
      </c>
      <c r="I91" s="9">
        <f t="shared" si="77"/>
        <v>256.22946811399999</v>
      </c>
      <c r="J91" s="9">
        <f t="shared" si="78"/>
        <v>1.6553667590258133E-3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0.56894896752718238</v>
      </c>
      <c r="P91" s="9">
        <f t="shared" si="81"/>
        <v>9.4181920842655454E-4</v>
      </c>
      <c r="Q91" s="13">
        <f t="shared" si="82"/>
        <v>2.8254576252796637E-4</v>
      </c>
      <c r="R91" s="9">
        <f t="shared" si="83"/>
        <v>8.541E-2</v>
      </c>
      <c r="S91" s="14">
        <f t="shared" si="84"/>
        <v>3.3081110236268161E-3</v>
      </c>
      <c r="T91" s="2">
        <v>0.01</v>
      </c>
      <c r="U91" s="15">
        <f t="shared" si="85"/>
        <v>3.3081110236268163E-5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5.523081110236268E-3</v>
      </c>
      <c r="AU91" s="9">
        <f t="shared" si="89"/>
        <v>28.47</v>
      </c>
      <c r="AV91" s="1">
        <f t="shared" si="90"/>
        <v>0.3</v>
      </c>
      <c r="AW91" s="1">
        <f t="shared" ref="AW91:AW101" si="95">$E$9/12</f>
        <v>7.449474555106959</v>
      </c>
      <c r="AX91" s="1">
        <f t="shared" si="91"/>
        <v>2354.4560437288806</v>
      </c>
      <c r="AZ91" s="1">
        <f t="shared" ref="AZ91:AZ101" si="96">$E$10/12</f>
        <v>1.10472863479725</v>
      </c>
      <c r="BA91" s="1">
        <f t="shared" si="92"/>
        <v>349.15684208836052</v>
      </c>
    </row>
    <row r="92" spans="1:53" x14ac:dyDescent="0.15">
      <c r="A92" s="1" t="s">
        <v>37</v>
      </c>
      <c r="B92" s="1">
        <v>0.33</v>
      </c>
      <c r="C92" s="7">
        <v>2</v>
      </c>
      <c r="D92" s="8">
        <v>-13.377431411857099</v>
      </c>
      <c r="E92" s="10">
        <f t="shared" si="93"/>
        <v>-16.920531885999999</v>
      </c>
      <c r="F92" s="7" t="s">
        <v>73</v>
      </c>
      <c r="G92" s="1">
        <v>3</v>
      </c>
      <c r="H92" s="9">
        <f t="shared" si="76"/>
        <v>-13.377431411857099</v>
      </c>
      <c r="I92" s="9">
        <f t="shared" si="77"/>
        <v>259.77256858814286</v>
      </c>
      <c r="J92" s="9">
        <f t="shared" si="78"/>
        <v>2.7796288500676544E-3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0.85270714831875583</v>
      </c>
      <c r="P92" s="9">
        <f t="shared" si="81"/>
        <v>2.3702093901257319E-3</v>
      </c>
      <c r="Q92" s="13">
        <f t="shared" si="82"/>
        <v>7.1106281703771953E-4</v>
      </c>
      <c r="R92" s="9">
        <f t="shared" si="83"/>
        <v>8.541E-2</v>
      </c>
      <c r="S92" s="14">
        <f t="shared" si="84"/>
        <v>8.3252876365498135E-3</v>
      </c>
      <c r="T92" s="2">
        <v>0.01</v>
      </c>
      <c r="U92" s="15">
        <f t="shared" si="85"/>
        <v>8.3252876365498137E-5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5.5732528763654983E-3</v>
      </c>
      <c r="AU92" s="9">
        <f t="shared" si="89"/>
        <v>28.47</v>
      </c>
      <c r="AV92" s="1">
        <f t="shared" si="90"/>
        <v>0.3</v>
      </c>
      <c r="AW92" s="1">
        <f t="shared" si="95"/>
        <v>7.449474555106959</v>
      </c>
      <c r="AX92" s="1">
        <f t="shared" si="91"/>
        <v>2375.843963918679</v>
      </c>
      <c r="AZ92" s="1">
        <f t="shared" si="96"/>
        <v>1.10472863479725</v>
      </c>
      <c r="BA92" s="1">
        <f t="shared" si="92"/>
        <v>352.32858899448706</v>
      </c>
    </row>
    <row r="93" spans="1:53" x14ac:dyDescent="0.15">
      <c r="C93" s="7">
        <v>3</v>
      </c>
      <c r="D93" s="8">
        <v>-2.8933359683870998</v>
      </c>
      <c r="E93" s="10">
        <f t="shared" si="93"/>
        <v>-13.377431411857099</v>
      </c>
      <c r="F93" s="7" t="s">
        <v>73</v>
      </c>
      <c r="G93" s="1">
        <v>4</v>
      </c>
      <c r="H93" s="9">
        <f t="shared" si="76"/>
        <v>-2.8933359683870998</v>
      </c>
      <c r="I93" s="9">
        <f t="shared" si="77"/>
        <v>270.2566640316129</v>
      </c>
      <c r="J93" s="9">
        <f t="shared" si="78"/>
        <v>1.1897873371520096E-2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1.1350369389286301</v>
      </c>
      <c r="P93" s="9">
        <f t="shared" si="81"/>
        <v>1.3504525771370629E-2</v>
      </c>
      <c r="Q93" s="13">
        <f t="shared" si="82"/>
        <v>4.0513577314111888E-3</v>
      </c>
      <c r="R93" s="9">
        <f t="shared" si="83"/>
        <v>8.541E-2</v>
      </c>
      <c r="S93" s="14">
        <f t="shared" si="84"/>
        <v>4.7434231722411763E-2</v>
      </c>
      <c r="T93" s="2">
        <v>0.01</v>
      </c>
      <c r="U93" s="15">
        <f t="shared" si="85"/>
        <v>4.7434231722411763E-4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5.9643423172241177E-3</v>
      </c>
      <c r="AU93" s="9">
        <f t="shared" si="89"/>
        <v>28.47</v>
      </c>
      <c r="AV93" s="1">
        <f t="shared" si="90"/>
        <v>0.3</v>
      </c>
      <c r="AW93" s="1">
        <f t="shared" si="95"/>
        <v>7.449474555106959</v>
      </c>
      <c r="AX93" s="1">
        <f t="shared" si="91"/>
        <v>2542.5630251255739</v>
      </c>
      <c r="AZ93" s="1">
        <f t="shared" si="96"/>
        <v>1.10472863479725</v>
      </c>
      <c r="BA93" s="1">
        <f t="shared" si="92"/>
        <v>377.05238924634625</v>
      </c>
    </row>
    <row r="94" spans="1:53" x14ac:dyDescent="0.15">
      <c r="C94" s="7">
        <v>4</v>
      </c>
      <c r="D94" s="8">
        <v>4.7697698873999999</v>
      </c>
      <c r="E94" s="10">
        <f t="shared" si="93"/>
        <v>-2.8933359683870998</v>
      </c>
      <c r="F94" s="7" t="s">
        <v>73</v>
      </c>
      <c r="G94" s="1">
        <v>5</v>
      </c>
      <c r="H94" s="9">
        <f t="shared" si="76"/>
        <v>4.7697698873999999</v>
      </c>
      <c r="I94" s="9">
        <f t="shared" si="77"/>
        <v>277.91976988739998</v>
      </c>
      <c r="J94" s="9">
        <f t="shared" si="78"/>
        <v>3.2129062801605254E-2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1.0654557924993966</v>
      </c>
      <c r="O94" s="9">
        <f t="shared" si="94"/>
        <v>0.34077662065786285</v>
      </c>
      <c r="P94" s="9">
        <f t="shared" si="81"/>
        <v>1.0948833446435286E-2</v>
      </c>
      <c r="Q94" s="13">
        <f t="shared" si="82"/>
        <v>3.2846500339305858E-3</v>
      </c>
      <c r="R94" s="9">
        <f t="shared" si="83"/>
        <v>8.541E-2</v>
      </c>
      <c r="S94" s="14">
        <f t="shared" si="84"/>
        <v>3.8457440977995389E-2</v>
      </c>
      <c r="T94" s="2">
        <v>0.01</v>
      </c>
      <c r="U94" s="15">
        <f t="shared" si="85"/>
        <v>3.8457440977995389E-4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1.0334574409779952E-2</v>
      </c>
      <c r="AU94" s="9">
        <f t="shared" si="89"/>
        <v>28.47</v>
      </c>
      <c r="AV94" s="1">
        <f t="shared" si="90"/>
        <v>0.3</v>
      </c>
      <c r="AW94" s="1">
        <f t="shared" si="95"/>
        <v>7.449474555106959</v>
      </c>
      <c r="AX94" s="1">
        <f t="shared" si="91"/>
        <v>4405.5665113039304</v>
      </c>
      <c r="AZ94" s="1">
        <f t="shared" si="96"/>
        <v>1.10472863479725</v>
      </c>
      <c r="BA94" s="1">
        <f t="shared" si="92"/>
        <v>653.3286933915025</v>
      </c>
    </row>
    <row r="95" spans="1:53" x14ac:dyDescent="0.15">
      <c r="C95" s="7">
        <v>5</v>
      </c>
      <c r="D95" s="8">
        <v>16.315883684516098</v>
      </c>
      <c r="E95" s="10">
        <f t="shared" si="93"/>
        <v>4.7697698873999999</v>
      </c>
      <c r="F95" s="7" t="s">
        <v>75</v>
      </c>
      <c r="G95" s="1">
        <v>6</v>
      </c>
      <c r="H95" s="9">
        <f t="shared" si="76"/>
        <v>16.315883684516098</v>
      </c>
      <c r="I95" s="9">
        <f t="shared" si="77"/>
        <v>289.46588368451609</v>
      </c>
      <c r="J95" s="9">
        <f t="shared" si="78"/>
        <v>0.12995732863807308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0.61452778721142753</v>
      </c>
      <c r="P95" s="9">
        <f t="shared" si="81"/>
        <v>7.9862389599863332E-2</v>
      </c>
      <c r="Q95" s="13">
        <f t="shared" si="82"/>
        <v>2.3958716879958999E-2</v>
      </c>
      <c r="R95" s="9">
        <f t="shared" si="83"/>
        <v>8.541E-2</v>
      </c>
      <c r="S95" s="14">
        <f t="shared" si="84"/>
        <v>0.28051418897036645</v>
      </c>
      <c r="T95" s="2">
        <v>0.01</v>
      </c>
      <c r="U95" s="15">
        <f t="shared" si="85"/>
        <v>2.8051418897036646E-3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1.2755141889703666E-2</v>
      </c>
      <c r="AU95" s="9">
        <f t="shared" si="89"/>
        <v>28.47</v>
      </c>
      <c r="AV95" s="1">
        <f t="shared" si="90"/>
        <v>0.3</v>
      </c>
      <c r="AW95" s="1">
        <f t="shared" si="95"/>
        <v>7.449474555106959</v>
      </c>
      <c r="AX95" s="1">
        <f t="shared" si="91"/>
        <v>5437.4397752683944</v>
      </c>
      <c r="AZ95" s="1">
        <f t="shared" si="96"/>
        <v>1.10472863479725</v>
      </c>
      <c r="BA95" s="1">
        <f t="shared" si="92"/>
        <v>806.35155879638717</v>
      </c>
    </row>
    <row r="96" spans="1:53" x14ac:dyDescent="0.15">
      <c r="C96" s="7">
        <v>6</v>
      </c>
      <c r="D96" s="8">
        <v>19.651663524</v>
      </c>
      <c r="E96" s="10">
        <f t="shared" si="93"/>
        <v>16.315883684516098</v>
      </c>
      <c r="F96" s="7" t="s">
        <v>73</v>
      </c>
      <c r="G96" s="1">
        <v>7</v>
      </c>
      <c r="H96" s="9">
        <f t="shared" si="76"/>
        <v>19.651663524</v>
      </c>
      <c r="I96" s="9">
        <f t="shared" si="77"/>
        <v>292.80166352399999</v>
      </c>
      <c r="J96" s="9">
        <f t="shared" si="78"/>
        <v>0.19064649607317183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0.81936539761156424</v>
      </c>
      <c r="P96" s="9">
        <f t="shared" si="81"/>
        <v>0.15620914205824596</v>
      </c>
      <c r="Q96" s="13">
        <f t="shared" si="82"/>
        <v>4.6862742617473786E-2</v>
      </c>
      <c r="R96" s="9">
        <f t="shared" si="83"/>
        <v>8.541E-2</v>
      </c>
      <c r="S96" s="14">
        <f t="shared" si="84"/>
        <v>0.54867981053124681</v>
      </c>
      <c r="T96" s="2">
        <v>0.01</v>
      </c>
      <c r="U96" s="15">
        <f t="shared" si="85"/>
        <v>5.4867981053124681E-3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1.5436798105312469E-2</v>
      </c>
      <c r="AU96" s="9">
        <f t="shared" si="89"/>
        <v>28.47</v>
      </c>
      <c r="AV96" s="1">
        <f t="shared" si="90"/>
        <v>0.3</v>
      </c>
      <c r="AW96" s="1">
        <f t="shared" si="95"/>
        <v>7.449474555106959</v>
      </c>
      <c r="AX96" s="1">
        <f t="shared" si="91"/>
        <v>6580.613586773974</v>
      </c>
      <c r="AZ96" s="1">
        <f t="shared" si="96"/>
        <v>1.10472863479725</v>
      </c>
      <c r="BA96" s="1">
        <f t="shared" si="92"/>
        <v>975.87987046163789</v>
      </c>
    </row>
    <row r="97" spans="1:54" x14ac:dyDescent="0.15">
      <c r="C97" s="7">
        <v>7</v>
      </c>
      <c r="D97" s="8">
        <v>22.137607714838701</v>
      </c>
      <c r="E97" s="10">
        <f t="shared" si="93"/>
        <v>19.651663524</v>
      </c>
      <c r="F97" s="7" t="s">
        <v>73</v>
      </c>
      <c r="G97" s="1">
        <v>8</v>
      </c>
      <c r="H97" s="9">
        <f t="shared" si="76"/>
        <v>22.137607714838701</v>
      </c>
      <c r="I97" s="9">
        <f t="shared" si="77"/>
        <v>295.28760771483866</v>
      </c>
      <c r="J97" s="9">
        <f t="shared" si="78"/>
        <v>0.25223873588575135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0.94785625555331821</v>
      </c>
      <c r="P97" s="9">
        <f t="shared" si="81"/>
        <v>0.23908606370217067</v>
      </c>
      <c r="Q97" s="13">
        <f t="shared" si="82"/>
        <v>7.1725819110651193E-2</v>
      </c>
      <c r="R97" s="9">
        <f t="shared" si="83"/>
        <v>8.541E-2</v>
      </c>
      <c r="S97" s="14">
        <f t="shared" si="84"/>
        <v>0.83978245065743118</v>
      </c>
      <c r="T97" s="2">
        <v>0.01</v>
      </c>
      <c r="U97" s="15">
        <f t="shared" si="85"/>
        <v>8.3978245065743119E-3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1.8347824506574312E-2</v>
      </c>
      <c r="AU97" s="9">
        <f t="shared" si="89"/>
        <v>28.47</v>
      </c>
      <c r="AV97" s="1">
        <f t="shared" si="90"/>
        <v>0.3</v>
      </c>
      <c r="AW97" s="1">
        <f t="shared" si="95"/>
        <v>7.449474555106959</v>
      </c>
      <c r="AX97" s="1">
        <f t="shared" si="91"/>
        <v>7821.5665199479145</v>
      </c>
      <c r="AZ97" s="1">
        <f t="shared" si="96"/>
        <v>1.10472863479725</v>
      </c>
      <c r="BA97" s="1">
        <f t="shared" si="92"/>
        <v>1159.9084525544599</v>
      </c>
    </row>
    <row r="98" spans="1:54" x14ac:dyDescent="0.15">
      <c r="C98" s="7">
        <v>8</v>
      </c>
      <c r="D98" s="8">
        <v>20.488819961935501</v>
      </c>
      <c r="E98" s="10">
        <f t="shared" si="93"/>
        <v>22.137607714838701</v>
      </c>
      <c r="F98" s="7" t="s">
        <v>73</v>
      </c>
      <c r="G98" s="1">
        <v>9</v>
      </c>
      <c r="H98" s="9">
        <f t="shared" si="76"/>
        <v>20.488819961935501</v>
      </c>
      <c r="I98" s="9">
        <f t="shared" si="77"/>
        <v>293.6388199619355</v>
      </c>
      <c r="J98" s="9">
        <f t="shared" si="78"/>
        <v>0.20960541973366847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0.9934701918511476</v>
      </c>
      <c r="P98" s="9">
        <f t="shared" si="81"/>
        <v>0.20823673655584793</v>
      </c>
      <c r="Q98" s="13">
        <f t="shared" si="82"/>
        <v>6.2471020966754373E-2</v>
      </c>
      <c r="R98" s="9">
        <f t="shared" si="83"/>
        <v>8.541E-2</v>
      </c>
      <c r="S98" s="14">
        <f t="shared" si="84"/>
        <v>0.73142513718246549</v>
      </c>
      <c r="T98" s="2">
        <v>0.01</v>
      </c>
      <c r="U98" s="15">
        <f t="shared" si="85"/>
        <v>7.3142513718246552E-3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1.2804251371824657E-2</v>
      </c>
      <c r="AU98" s="9">
        <f t="shared" si="89"/>
        <v>28.47</v>
      </c>
      <c r="AV98" s="1">
        <f t="shared" si="90"/>
        <v>0.3</v>
      </c>
      <c r="AW98" s="1">
        <f t="shared" si="95"/>
        <v>7.449474555106959</v>
      </c>
      <c r="AX98" s="1">
        <f t="shared" si="91"/>
        <v>5458.3748502159387</v>
      </c>
      <c r="AZ98" s="1">
        <f t="shared" si="96"/>
        <v>1.10472863479725</v>
      </c>
      <c r="BA98" s="1">
        <f t="shared" si="92"/>
        <v>809.45615048202808</v>
      </c>
    </row>
    <row r="99" spans="1:54" x14ac:dyDescent="0.15">
      <c r="C99" s="7">
        <v>9</v>
      </c>
      <c r="D99" s="8">
        <v>13.8883582997</v>
      </c>
      <c r="E99" s="10">
        <f t="shared" si="93"/>
        <v>20.488819961935501</v>
      </c>
      <c r="F99" s="7" t="s">
        <v>73</v>
      </c>
      <c r="G99" s="1">
        <v>10</v>
      </c>
      <c r="H99" s="9">
        <f t="shared" si="76"/>
        <v>13.8883582997</v>
      </c>
      <c r="I99" s="9">
        <f t="shared" si="77"/>
        <v>287.03835829969995</v>
      </c>
      <c r="J99" s="9">
        <f t="shared" si="78"/>
        <v>9.7781205871981039E-2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1.0699334552952997</v>
      </c>
      <c r="P99" s="9">
        <f t="shared" si="81"/>
        <v>0.10461938346154973</v>
      </c>
      <c r="Q99" s="13">
        <f t="shared" si="82"/>
        <v>3.1385815038464916E-2</v>
      </c>
      <c r="R99" s="9">
        <f t="shared" si="83"/>
        <v>8.541E-2</v>
      </c>
      <c r="S99" s="14">
        <f t="shared" si="84"/>
        <v>0.36747236902546443</v>
      </c>
      <c r="T99" s="2">
        <v>0.01</v>
      </c>
      <c r="U99" s="15">
        <f t="shared" si="85"/>
        <v>3.6747236902546442E-3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9.1647236902546447E-3</v>
      </c>
      <c r="AU99" s="9">
        <f t="shared" si="89"/>
        <v>28.47</v>
      </c>
      <c r="AV99" s="1">
        <f t="shared" si="90"/>
        <v>0.3</v>
      </c>
      <c r="AW99" s="1">
        <f t="shared" si="95"/>
        <v>7.449474555106959</v>
      </c>
      <c r="AX99" s="1">
        <f t="shared" si="91"/>
        <v>3906.8662311754874</v>
      </c>
      <c r="AZ99" s="1">
        <f t="shared" si="96"/>
        <v>1.10472863479725</v>
      </c>
      <c r="BA99" s="1">
        <f t="shared" si="92"/>
        <v>579.37334586143891</v>
      </c>
    </row>
    <row r="100" spans="1:54" x14ac:dyDescent="0.15">
      <c r="C100" s="7">
        <v>10</v>
      </c>
      <c r="D100" s="8">
        <v>5.4219716744838697</v>
      </c>
      <c r="E100" s="10">
        <f t="shared" si="93"/>
        <v>13.8883582997</v>
      </c>
      <c r="F100" s="7" t="s">
        <v>73</v>
      </c>
      <c r="G100" s="1">
        <v>11</v>
      </c>
      <c r="H100" s="9">
        <f t="shared" si="76"/>
        <v>5.4219716744838697</v>
      </c>
      <c r="I100" s="9">
        <f t="shared" si="77"/>
        <v>278.57197167448385</v>
      </c>
      <c r="J100" s="9">
        <f t="shared" si="78"/>
        <v>3.4875514523012817E-2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0.91704836824206237</v>
      </c>
      <c r="O100" s="9">
        <f t="shared" si="94"/>
        <v>0.33296570359168765</v>
      </c>
      <c r="P100" s="9">
        <f t="shared" si="81"/>
        <v>1.1612350231277083E-2</v>
      </c>
      <c r="Q100" s="13">
        <f t="shared" si="82"/>
        <v>3.4837050693831248E-3</v>
      </c>
      <c r="R100" s="9">
        <f t="shared" si="83"/>
        <v>8.541E-2</v>
      </c>
      <c r="S100" s="14">
        <f t="shared" si="84"/>
        <v>4.0788023292156944E-2</v>
      </c>
      <c r="T100" s="2">
        <v>0.01</v>
      </c>
      <c r="U100" s="15">
        <f t="shared" si="85"/>
        <v>4.0788023292156946E-4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5.8978802329215695E-3</v>
      </c>
      <c r="AU100" s="9">
        <f t="shared" si="89"/>
        <v>28.47</v>
      </c>
      <c r="AV100" s="1">
        <f t="shared" si="90"/>
        <v>0.3</v>
      </c>
      <c r="AW100" s="1">
        <f t="shared" si="95"/>
        <v>7.449474555106959</v>
      </c>
      <c r="AX100" s="1">
        <f t="shared" si="91"/>
        <v>2514.2306409107314</v>
      </c>
      <c r="AZ100" s="1">
        <f t="shared" si="96"/>
        <v>1.10472863479725</v>
      </c>
      <c r="BA100" s="1">
        <f t="shared" si="92"/>
        <v>372.85080483892563</v>
      </c>
    </row>
    <row r="101" spans="1:54" x14ac:dyDescent="0.15">
      <c r="C101" s="7">
        <v>11</v>
      </c>
      <c r="D101" s="8">
        <v>-3.7596658907333298</v>
      </c>
      <c r="E101" s="10">
        <f t="shared" si="93"/>
        <v>5.4219716744838697</v>
      </c>
      <c r="F101" s="7" t="s">
        <v>75</v>
      </c>
      <c r="G101" s="1">
        <v>12</v>
      </c>
      <c r="H101" s="9">
        <f t="shared" si="76"/>
        <v>-3.7596658907333298</v>
      </c>
      <c r="I101" s="9">
        <f t="shared" si="77"/>
        <v>269.39033410926663</v>
      </c>
      <c r="J101" s="9">
        <f t="shared" si="78"/>
        <v>1.059622464903244E-2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0.60605335336041066</v>
      </c>
      <c r="P101" s="9">
        <f t="shared" si="81"/>
        <v>6.4218774815063507E-3</v>
      </c>
      <c r="Q101" s="13">
        <f t="shared" si="82"/>
        <v>1.9265632444519052E-3</v>
      </c>
      <c r="R101" s="9">
        <f t="shared" si="83"/>
        <v>8.541E-2</v>
      </c>
      <c r="S101" s="14">
        <f t="shared" si="84"/>
        <v>2.255664728312733E-2</v>
      </c>
      <c r="T101" s="2">
        <v>0.01</v>
      </c>
      <c r="U101" s="15">
        <f t="shared" si="85"/>
        <v>2.2556647283127331E-4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5.7155664728312733E-3</v>
      </c>
      <c r="AU101" s="9">
        <f t="shared" si="89"/>
        <v>28.47</v>
      </c>
      <c r="AV101" s="1">
        <f t="shared" si="90"/>
        <v>0.3</v>
      </c>
      <c r="AW101" s="1">
        <f t="shared" si="95"/>
        <v>7.449474555106959</v>
      </c>
      <c r="AX101" s="1">
        <f t="shared" si="91"/>
        <v>2436.5113886071613</v>
      </c>
      <c r="AY101" s="1">
        <f>SUM(AX90:AX101)</f>
        <v>48181.139813074748</v>
      </c>
      <c r="AZ101" s="1">
        <f t="shared" si="96"/>
        <v>1.10472863479725</v>
      </c>
      <c r="BA101" s="1">
        <f t="shared" si="92"/>
        <v>361.32533645056446</v>
      </c>
      <c r="BB101" s="1">
        <f>SUM(BA90:BA101)</f>
        <v>7145.0790810720828</v>
      </c>
    </row>
    <row r="102" spans="1:54" x14ac:dyDescent="0.15">
      <c r="C102" s="7">
        <v>12</v>
      </c>
      <c r="D102" s="8">
        <v>-11.5826698506129</v>
      </c>
      <c r="E102" s="10">
        <f t="shared" si="93"/>
        <v>-3.7596658907333298</v>
      </c>
      <c r="F102" s="7" t="s">
        <v>73</v>
      </c>
    </row>
    <row r="103" spans="1:54" x14ac:dyDescent="0.15">
      <c r="S103" s="29" t="s">
        <v>44</v>
      </c>
      <c r="T103" s="29"/>
      <c r="U103" s="29"/>
      <c r="V103" s="29" t="s">
        <v>45</v>
      </c>
      <c r="W103" s="29"/>
      <c r="X103" s="29"/>
      <c r="Y103" s="29" t="s">
        <v>46</v>
      </c>
      <c r="Z103" s="29"/>
      <c r="AA103" s="29"/>
      <c r="AB103" s="29" t="s">
        <v>47</v>
      </c>
      <c r="AC103" s="29"/>
      <c r="AD103" s="29"/>
      <c r="AE103" s="29" t="s">
        <v>48</v>
      </c>
      <c r="AF103" s="29"/>
      <c r="AG103" s="29"/>
      <c r="AH103" s="29" t="s">
        <v>49</v>
      </c>
      <c r="AI103" s="29"/>
      <c r="AJ103" s="29"/>
      <c r="AK103" s="30" t="s">
        <v>78</v>
      </c>
      <c r="AL103" s="31"/>
      <c r="AM103" s="32"/>
      <c r="AN103" s="31" t="s">
        <v>79</v>
      </c>
      <c r="AO103" s="31"/>
      <c r="AP103" s="32"/>
      <c r="AQ103" s="29" t="s">
        <v>51</v>
      </c>
      <c r="AR103" s="29"/>
      <c r="AS103" s="29"/>
    </row>
    <row r="104" spans="1:54" x14ac:dyDescent="0.15">
      <c r="A104" s="33" t="s">
        <v>9</v>
      </c>
      <c r="B104" s="33"/>
      <c r="C104" s="7" t="s">
        <v>53</v>
      </c>
      <c r="D104" s="7" t="s">
        <v>54</v>
      </c>
      <c r="E104" s="7" t="s">
        <v>55</v>
      </c>
      <c r="F104" s="7" t="s">
        <v>56</v>
      </c>
      <c r="G104" s="1" t="s">
        <v>53</v>
      </c>
      <c r="H104" s="1" t="s">
        <v>55</v>
      </c>
      <c r="I104" s="1" t="s">
        <v>57</v>
      </c>
      <c r="J104" s="1" t="s">
        <v>58</v>
      </c>
      <c r="K104" s="11" t="s">
        <v>59</v>
      </c>
      <c r="L104" s="11" t="s">
        <v>60</v>
      </c>
      <c r="M104" s="1" t="s">
        <v>61</v>
      </c>
      <c r="N104" s="11" t="s">
        <v>62</v>
      </c>
      <c r="O104" s="1" t="s">
        <v>63</v>
      </c>
      <c r="P104" s="1" t="s">
        <v>64</v>
      </c>
      <c r="Q104" s="11" t="s">
        <v>65</v>
      </c>
      <c r="R104" s="11" t="s">
        <v>66</v>
      </c>
      <c r="S104" s="2" t="s">
        <v>11</v>
      </c>
      <c r="T104" s="2" t="s">
        <v>12</v>
      </c>
      <c r="U104" s="2"/>
      <c r="V104" s="2" t="s">
        <v>11</v>
      </c>
      <c r="W104" s="2" t="s">
        <v>12</v>
      </c>
      <c r="X104" s="2"/>
      <c r="Y104" s="2" t="s">
        <v>11</v>
      </c>
      <c r="Z104" s="2" t="s">
        <v>12</v>
      </c>
      <c r="AA104" s="2"/>
      <c r="AB104" s="2" t="s">
        <v>11</v>
      </c>
      <c r="AC104" s="2" t="s">
        <v>12</v>
      </c>
      <c r="AD104" s="2"/>
      <c r="AE104" s="2" t="s">
        <v>11</v>
      </c>
      <c r="AF104" s="2" t="s">
        <v>12</v>
      </c>
      <c r="AG104" s="2"/>
      <c r="AH104" s="2" t="s">
        <v>11</v>
      </c>
      <c r="AI104" s="2" t="s">
        <v>12</v>
      </c>
      <c r="AJ104" s="2"/>
      <c r="AK104" s="2" t="s">
        <v>11</v>
      </c>
      <c r="AL104" s="2" t="s">
        <v>12</v>
      </c>
      <c r="AM104" s="2"/>
      <c r="AN104" s="2" t="s">
        <v>11</v>
      </c>
      <c r="AO104" s="2" t="s">
        <v>12</v>
      </c>
      <c r="AP104" s="2"/>
      <c r="AQ104" s="17" t="s">
        <v>11</v>
      </c>
      <c r="AR104" s="17" t="s">
        <v>12</v>
      </c>
      <c r="AS104" s="17"/>
      <c r="AT104" s="1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pans="1:54" x14ac:dyDescent="0.15">
      <c r="A105" s="1" t="s">
        <v>71</v>
      </c>
      <c r="B105" s="1">
        <f>F11</f>
        <v>910.85749999999996</v>
      </c>
      <c r="C105" s="7" t="s">
        <v>72</v>
      </c>
      <c r="D105" s="8">
        <v>-17.216330146129</v>
      </c>
      <c r="E105" s="7"/>
      <c r="F105" s="7"/>
      <c r="G105" s="1">
        <v>1</v>
      </c>
      <c r="H105" s="9">
        <f t="shared" ref="H105:H116" si="97">E106</f>
        <v>-17.216330146129</v>
      </c>
      <c r="I105" s="9">
        <f t="shared" ref="I105:I116" si="98">H105+273.15</f>
        <v>255.93366985387098</v>
      </c>
      <c r="J105" s="9">
        <f t="shared" ref="J105:J116" si="99">EXP(($C$16*(I105-$C$14))/($C$17*I105*$C$14))</f>
        <v>1.5842376986921897E-3</v>
      </c>
      <c r="K105" s="9">
        <f>$B$105/12</f>
        <v>75.904791666666668</v>
      </c>
      <c r="L105" s="9">
        <f>K105*$B$106/100</f>
        <v>0.75904791666666671</v>
      </c>
      <c r="M105" s="1" t="s">
        <v>73</v>
      </c>
      <c r="O105" s="9">
        <f>L105</f>
        <v>0.75904791666666671</v>
      </c>
      <c r="P105" s="9">
        <f t="shared" ref="P105:P116" si="100">O105*J105</f>
        <v>1.202512324697101E-3</v>
      </c>
      <c r="Q105" s="13">
        <f>P105*$B$107</f>
        <v>3.1265320442124629E-4</v>
      </c>
      <c r="R105" s="9">
        <f>L105*$B$107</f>
        <v>0.19735245833333334</v>
      </c>
      <c r="S105" s="14">
        <f t="shared" ref="S105:S116" si="101">Q105/R105</f>
        <v>1.5842376986921899E-3</v>
      </c>
      <c r="T105" s="2">
        <v>0.01</v>
      </c>
      <c r="U105" s="15">
        <f t="shared" ref="U105:U116" si="102">S105*T105</f>
        <v>1.5842376986921899E-5</v>
      </c>
      <c r="V105" s="14"/>
      <c r="W105" s="2"/>
      <c r="X105" s="2"/>
      <c r="Y105" s="2"/>
      <c r="Z105" s="2"/>
      <c r="AA105" s="2"/>
      <c r="AB105" s="2"/>
      <c r="AC105" s="2"/>
      <c r="AD105" s="2"/>
      <c r="AE105" s="14">
        <v>1E-3</v>
      </c>
      <c r="AF105" s="2">
        <v>0.49</v>
      </c>
      <c r="AG105" s="15">
        <f t="shared" ref="AG105:AG116" si="103">AF105*AE105</f>
        <v>4.8999999999999998E-4</v>
      </c>
      <c r="AH105" s="18"/>
      <c r="AI105" s="2"/>
      <c r="AJ105" s="15"/>
      <c r="AK105" s="14"/>
      <c r="AL105" s="2"/>
      <c r="AM105" s="2"/>
      <c r="AN105" s="14"/>
      <c r="AO105" s="2"/>
      <c r="AP105" s="15"/>
      <c r="AQ105" s="2">
        <v>0.01</v>
      </c>
      <c r="AR105" s="2">
        <v>0.5</v>
      </c>
      <c r="AS105" s="2">
        <f t="shared" ref="AS105:AS116" si="104">AR105*AQ105</f>
        <v>5.0000000000000001E-3</v>
      </c>
      <c r="AT105" s="1">
        <f t="shared" ref="AT105:AT116" si="105">(AS105+AM105+AD105+AA105+U105+X105+AG105+AJ105+AP105)</f>
        <v>5.5058423769869221E-3</v>
      </c>
      <c r="AU105" s="9">
        <f>$B$105/12</f>
        <v>75.904791666666668</v>
      </c>
      <c r="AV105" s="1">
        <f>$B$107</f>
        <v>0.26</v>
      </c>
      <c r="AW105" s="1">
        <f>$E$11/12</f>
        <v>1.3599738486941</v>
      </c>
      <c r="AX105" s="1">
        <f t="shared" ref="AX105:AX116" si="106">AW105*10000*AV105*0.67*AU105*AT105</f>
        <v>990.08316200409854</v>
      </c>
    </row>
    <row r="106" spans="1:54" x14ac:dyDescent="0.15">
      <c r="A106" s="1" t="s">
        <v>74</v>
      </c>
      <c r="B106" s="1">
        <v>1</v>
      </c>
      <c r="C106" s="7">
        <v>1</v>
      </c>
      <c r="D106" s="8">
        <v>-16.920531885999999</v>
      </c>
      <c r="E106" s="10">
        <f t="shared" ref="E106:E117" si="107">D105</f>
        <v>-17.216330146129</v>
      </c>
      <c r="F106" s="7" t="s">
        <v>73</v>
      </c>
      <c r="G106" s="1">
        <v>2</v>
      </c>
      <c r="H106" s="9">
        <f t="shared" si="97"/>
        <v>-16.920531885999999</v>
      </c>
      <c r="I106" s="9">
        <f t="shared" si="98"/>
        <v>256.22946811399999</v>
      </c>
      <c r="J106" s="9">
        <f t="shared" si="99"/>
        <v>1.6553667590258133E-3</v>
      </c>
      <c r="K106" s="9">
        <f t="shared" ref="K106:K116" si="108">$B$105/12</f>
        <v>75.904791666666668</v>
      </c>
      <c r="L106" s="9">
        <f t="shared" ref="L106:L116" si="109">K106*$B$106/100</f>
        <v>0.75904791666666671</v>
      </c>
      <c r="M106" s="1" t="s">
        <v>73</v>
      </c>
      <c r="O106" s="9">
        <f t="shared" ref="O106:O116" si="110">L106+O105-P105-N106</f>
        <v>1.5168933210086364</v>
      </c>
      <c r="P106" s="9">
        <f t="shared" si="100"/>
        <v>2.5110147805859689E-3</v>
      </c>
      <c r="Q106" s="13">
        <f t="shared" ref="Q106:Q116" si="111">P106*$B$107</f>
        <v>6.5286384295235196E-4</v>
      </c>
      <c r="R106" s="9">
        <f t="shared" ref="R106:R116" si="112">L106*$B$107</f>
        <v>0.19735245833333334</v>
      </c>
      <c r="S106" s="14">
        <f t="shared" si="101"/>
        <v>3.3081110236268161E-3</v>
      </c>
      <c r="T106" s="2">
        <v>0.01</v>
      </c>
      <c r="U106" s="15">
        <f t="shared" si="102"/>
        <v>3.3081110236268163E-5</v>
      </c>
      <c r="V106" s="14"/>
      <c r="W106" s="2"/>
      <c r="X106" s="2"/>
      <c r="Y106" s="2"/>
      <c r="Z106" s="2"/>
      <c r="AA106" s="2"/>
      <c r="AB106" s="2"/>
      <c r="AC106" s="2"/>
      <c r="AD106" s="2"/>
      <c r="AE106" s="14">
        <v>1E-3</v>
      </c>
      <c r="AF106" s="2">
        <v>0.49</v>
      </c>
      <c r="AG106" s="15">
        <f t="shared" si="103"/>
        <v>4.8999999999999998E-4</v>
      </c>
      <c r="AH106" s="18"/>
      <c r="AI106" s="2"/>
      <c r="AJ106" s="15"/>
      <c r="AK106" s="14"/>
      <c r="AL106" s="2"/>
      <c r="AM106" s="2"/>
      <c r="AN106" s="14"/>
      <c r="AO106" s="2"/>
      <c r="AP106" s="15"/>
      <c r="AQ106" s="2">
        <v>0.01</v>
      </c>
      <c r="AR106" s="2">
        <v>0.5</v>
      </c>
      <c r="AS106" s="2">
        <f t="shared" si="104"/>
        <v>5.0000000000000001E-3</v>
      </c>
      <c r="AT106" s="1">
        <f t="shared" si="105"/>
        <v>5.523081110236268E-3</v>
      </c>
      <c r="AU106" s="9">
        <f>$B$105/12</f>
        <v>75.904791666666668</v>
      </c>
      <c r="AV106" s="1">
        <f t="shared" ref="AV106:AV116" si="113">$B$107</f>
        <v>0.26</v>
      </c>
      <c r="AW106" s="1">
        <f t="shared" ref="AW106:AW116" si="114">$E$11/12</f>
        <v>1.3599738486941</v>
      </c>
      <c r="AX106" s="1">
        <f t="shared" si="106"/>
        <v>993.18310173281236</v>
      </c>
    </row>
    <row r="107" spans="1:54" x14ac:dyDescent="0.15">
      <c r="A107" s="1" t="s">
        <v>37</v>
      </c>
      <c r="B107" s="1">
        <v>0.26</v>
      </c>
      <c r="C107" s="7">
        <v>2</v>
      </c>
      <c r="D107" s="8">
        <v>-13.377431411857099</v>
      </c>
      <c r="E107" s="10">
        <f t="shared" si="107"/>
        <v>-16.920531885999999</v>
      </c>
      <c r="F107" s="7" t="s">
        <v>73</v>
      </c>
      <c r="G107" s="1">
        <v>3</v>
      </c>
      <c r="H107" s="9">
        <f t="shared" si="97"/>
        <v>-13.377431411857099</v>
      </c>
      <c r="I107" s="9">
        <f t="shared" si="98"/>
        <v>259.77256858814286</v>
      </c>
      <c r="J107" s="9">
        <f t="shared" si="99"/>
        <v>2.7796288500676544E-3</v>
      </c>
      <c r="K107" s="9">
        <f t="shared" si="108"/>
        <v>75.904791666666668</v>
      </c>
      <c r="L107" s="9">
        <f t="shared" si="109"/>
        <v>0.75904791666666671</v>
      </c>
      <c r="M107" s="1" t="s">
        <v>73</v>
      </c>
      <c r="O107" s="9">
        <f t="shared" si="110"/>
        <v>2.2734302228947172</v>
      </c>
      <c r="P107" s="9">
        <f t="shared" si="100"/>
        <v>6.3192922361738936E-3</v>
      </c>
      <c r="Q107" s="13">
        <f t="shared" si="111"/>
        <v>1.6430159814052124E-3</v>
      </c>
      <c r="R107" s="9">
        <f t="shared" si="112"/>
        <v>0.19735245833333334</v>
      </c>
      <c r="S107" s="14">
        <f t="shared" si="101"/>
        <v>8.3252876365498135E-3</v>
      </c>
      <c r="T107" s="2">
        <v>0.01</v>
      </c>
      <c r="U107" s="15">
        <f t="shared" si="102"/>
        <v>8.3252876365498137E-5</v>
      </c>
      <c r="V107" s="14"/>
      <c r="W107" s="2"/>
      <c r="X107" s="2"/>
      <c r="Y107" s="2"/>
      <c r="Z107" s="2"/>
      <c r="AA107" s="2"/>
      <c r="AB107" s="2"/>
      <c r="AC107" s="2"/>
      <c r="AD107" s="2"/>
      <c r="AE107" s="14">
        <v>1E-3</v>
      </c>
      <c r="AF107" s="2">
        <v>0.49</v>
      </c>
      <c r="AG107" s="15">
        <f t="shared" si="103"/>
        <v>4.8999999999999998E-4</v>
      </c>
      <c r="AH107" s="18"/>
      <c r="AI107" s="2"/>
      <c r="AJ107" s="15"/>
      <c r="AK107" s="14"/>
      <c r="AL107" s="2"/>
      <c r="AM107" s="2"/>
      <c r="AN107" s="14"/>
      <c r="AO107" s="2"/>
      <c r="AP107" s="15"/>
      <c r="AQ107" s="2">
        <v>0.01</v>
      </c>
      <c r="AR107" s="2">
        <v>0.5</v>
      </c>
      <c r="AS107" s="2">
        <f t="shared" si="104"/>
        <v>5.0000000000000001E-3</v>
      </c>
      <c r="AT107" s="1">
        <f t="shared" si="105"/>
        <v>5.5732528763654983E-3</v>
      </c>
      <c r="AU107" s="9">
        <f t="shared" ref="AU107:AU116" si="115">$B$105/12</f>
        <v>75.904791666666668</v>
      </c>
      <c r="AV107" s="1">
        <f t="shared" si="113"/>
        <v>0.26</v>
      </c>
      <c r="AW107" s="1">
        <f t="shared" si="114"/>
        <v>1.3599738486941</v>
      </c>
      <c r="AX107" s="1">
        <f t="shared" si="106"/>
        <v>1002.2051945301261</v>
      </c>
    </row>
    <row r="108" spans="1:54" x14ac:dyDescent="0.15">
      <c r="C108" s="7">
        <v>3</v>
      </c>
      <c r="D108" s="8">
        <v>-2.8933359683870998</v>
      </c>
      <c r="E108" s="10">
        <f t="shared" si="107"/>
        <v>-13.377431411857099</v>
      </c>
      <c r="F108" s="7" t="s">
        <v>73</v>
      </c>
      <c r="G108" s="1">
        <v>4</v>
      </c>
      <c r="H108" s="9">
        <f t="shared" si="97"/>
        <v>-2.8933359683870998</v>
      </c>
      <c r="I108" s="9">
        <f t="shared" si="98"/>
        <v>270.2566640316129</v>
      </c>
      <c r="J108" s="9">
        <f t="shared" si="99"/>
        <v>1.1897873371520096E-2</v>
      </c>
      <c r="K108" s="9">
        <f t="shared" si="108"/>
        <v>75.904791666666668</v>
      </c>
      <c r="L108" s="9">
        <f t="shared" si="109"/>
        <v>0.75904791666666671</v>
      </c>
      <c r="M108" s="1" t="s">
        <v>73</v>
      </c>
      <c r="O108" s="9">
        <f t="shared" si="110"/>
        <v>3.0261588473252101</v>
      </c>
      <c r="P108" s="9">
        <f t="shared" si="100"/>
        <v>3.6004854767580564E-2</v>
      </c>
      <c r="Q108" s="13">
        <f t="shared" si="111"/>
        <v>9.3612622395709468E-3</v>
      </c>
      <c r="R108" s="9">
        <f t="shared" si="112"/>
        <v>0.19735245833333334</v>
      </c>
      <c r="S108" s="14">
        <f t="shared" si="101"/>
        <v>4.743423172241177E-2</v>
      </c>
      <c r="T108" s="2">
        <v>0.01</v>
      </c>
      <c r="U108" s="15">
        <f t="shared" si="102"/>
        <v>4.7434231722411768E-4</v>
      </c>
      <c r="V108" s="14"/>
      <c r="W108" s="2"/>
      <c r="X108" s="2"/>
      <c r="Y108" s="2"/>
      <c r="Z108" s="2"/>
      <c r="AA108" s="2"/>
      <c r="AB108" s="2"/>
      <c r="AC108" s="2"/>
      <c r="AD108" s="2"/>
      <c r="AE108" s="14">
        <v>1E-3</v>
      </c>
      <c r="AF108" s="2">
        <v>0.49</v>
      </c>
      <c r="AG108" s="15">
        <f t="shared" si="103"/>
        <v>4.8999999999999998E-4</v>
      </c>
      <c r="AH108" s="18"/>
      <c r="AI108" s="2"/>
      <c r="AJ108" s="15"/>
      <c r="AK108" s="14"/>
      <c r="AL108" s="2"/>
      <c r="AM108" s="2"/>
      <c r="AN108" s="14"/>
      <c r="AO108" s="2"/>
      <c r="AP108" s="15"/>
      <c r="AQ108" s="2">
        <v>0.01</v>
      </c>
      <c r="AR108" s="2">
        <v>0.5</v>
      </c>
      <c r="AS108" s="2">
        <f t="shared" si="104"/>
        <v>5.0000000000000001E-3</v>
      </c>
      <c r="AT108" s="1">
        <f t="shared" si="105"/>
        <v>5.9643423172241177E-3</v>
      </c>
      <c r="AU108" s="9">
        <f t="shared" si="115"/>
        <v>75.904791666666668</v>
      </c>
      <c r="AV108" s="1">
        <f t="shared" si="113"/>
        <v>0.26</v>
      </c>
      <c r="AW108" s="1">
        <f t="shared" si="114"/>
        <v>1.3599738486941</v>
      </c>
      <c r="AX108" s="1">
        <f t="shared" si="106"/>
        <v>1072.5325020916655</v>
      </c>
    </row>
    <row r="109" spans="1:54" x14ac:dyDescent="0.15">
      <c r="C109" s="7">
        <v>4</v>
      </c>
      <c r="D109" s="8">
        <v>4.7697698873999999</v>
      </c>
      <c r="E109" s="10">
        <f t="shared" si="107"/>
        <v>-2.8933359683870998</v>
      </c>
      <c r="F109" s="7" t="s">
        <v>73</v>
      </c>
      <c r="G109" s="1">
        <v>5</v>
      </c>
      <c r="H109" s="9">
        <f t="shared" si="97"/>
        <v>4.7697698873999999</v>
      </c>
      <c r="I109" s="9">
        <f t="shared" si="98"/>
        <v>277.91976988739998</v>
      </c>
      <c r="J109" s="9">
        <f t="shared" si="99"/>
        <v>3.2129062801605254E-2</v>
      </c>
      <c r="K109" s="9">
        <f t="shared" si="108"/>
        <v>75.904791666666668</v>
      </c>
      <c r="L109" s="9">
        <f t="shared" si="109"/>
        <v>0.75904791666666671</v>
      </c>
      <c r="M109" s="1" t="s">
        <v>75</v>
      </c>
      <c r="N109" s="9">
        <f>(O108-P108)*$C$22/100</f>
        <v>2.840646292929748</v>
      </c>
      <c r="O109" s="9">
        <f t="shared" si="110"/>
        <v>0.90855561629454851</v>
      </c>
      <c r="P109" s="9">
        <f t="shared" si="100"/>
        <v>2.9191040454678716E-2</v>
      </c>
      <c r="Q109" s="13">
        <f t="shared" si="111"/>
        <v>7.5896705182164669E-3</v>
      </c>
      <c r="R109" s="9">
        <f t="shared" si="112"/>
        <v>0.19735245833333334</v>
      </c>
      <c r="S109" s="14">
        <f t="shared" si="101"/>
        <v>3.8457440977995416E-2</v>
      </c>
      <c r="T109" s="2">
        <v>0.01</v>
      </c>
      <c r="U109" s="15">
        <f t="shared" si="102"/>
        <v>3.8457440977995416E-4</v>
      </c>
      <c r="V109" s="14"/>
      <c r="W109" s="2"/>
      <c r="X109" s="2"/>
      <c r="Y109" s="2"/>
      <c r="Z109" s="2"/>
      <c r="AA109" s="2"/>
      <c r="AB109" s="2"/>
      <c r="AC109" s="2"/>
      <c r="AD109" s="2"/>
      <c r="AE109" s="14">
        <v>5.0000000000000001E-3</v>
      </c>
      <c r="AF109" s="2">
        <v>0.49</v>
      </c>
      <c r="AG109" s="15">
        <f t="shared" si="103"/>
        <v>2.4499999999999999E-3</v>
      </c>
      <c r="AH109" s="18"/>
      <c r="AI109" s="2"/>
      <c r="AJ109" s="15"/>
      <c r="AK109" s="14"/>
      <c r="AL109" s="2"/>
      <c r="AM109" s="2"/>
      <c r="AN109" s="14"/>
      <c r="AO109" s="2"/>
      <c r="AP109" s="15"/>
      <c r="AQ109" s="2">
        <v>1.4999999999999999E-2</v>
      </c>
      <c r="AR109" s="2">
        <v>0.5</v>
      </c>
      <c r="AS109" s="2">
        <f t="shared" si="104"/>
        <v>7.4999999999999997E-3</v>
      </c>
      <c r="AT109" s="1">
        <f t="shared" si="105"/>
        <v>1.0334574409779952E-2</v>
      </c>
      <c r="AU109" s="9">
        <f t="shared" si="115"/>
        <v>75.904791666666668</v>
      </c>
      <c r="AV109" s="1">
        <f t="shared" si="113"/>
        <v>0.26</v>
      </c>
      <c r="AW109" s="1">
        <f t="shared" si="114"/>
        <v>1.3599738486941</v>
      </c>
      <c r="AX109" s="1">
        <f t="shared" si="106"/>
        <v>1858.4055643091433</v>
      </c>
    </row>
    <row r="110" spans="1:54" x14ac:dyDescent="0.15">
      <c r="C110" s="7">
        <v>5</v>
      </c>
      <c r="D110" s="8">
        <v>16.315883684516098</v>
      </c>
      <c r="E110" s="10">
        <f t="shared" si="107"/>
        <v>4.7697698873999999</v>
      </c>
      <c r="F110" s="7" t="s">
        <v>75</v>
      </c>
      <c r="G110" s="1">
        <v>6</v>
      </c>
      <c r="H110" s="9">
        <f t="shared" si="97"/>
        <v>16.315883684516098</v>
      </c>
      <c r="I110" s="9">
        <f t="shared" si="98"/>
        <v>289.46588368451609</v>
      </c>
      <c r="J110" s="9">
        <f t="shared" si="99"/>
        <v>0.12995732863807308</v>
      </c>
      <c r="K110" s="9">
        <f t="shared" si="108"/>
        <v>75.904791666666668</v>
      </c>
      <c r="L110" s="9">
        <f t="shared" si="109"/>
        <v>0.75904791666666671</v>
      </c>
      <c r="M110" s="1" t="s">
        <v>73</v>
      </c>
      <c r="O110" s="9">
        <f t="shared" si="110"/>
        <v>1.6384124925065366</v>
      </c>
      <c r="P110" s="9">
        <f t="shared" si="100"/>
        <v>0.21292371073339642</v>
      </c>
      <c r="Q110" s="13">
        <f t="shared" si="111"/>
        <v>5.5360164790683071E-2</v>
      </c>
      <c r="R110" s="9">
        <f t="shared" si="112"/>
        <v>0.19735245833333334</v>
      </c>
      <c r="S110" s="14">
        <f t="shared" si="101"/>
        <v>0.28051418897036662</v>
      </c>
      <c r="T110" s="2">
        <v>0.01</v>
      </c>
      <c r="U110" s="15">
        <f t="shared" si="102"/>
        <v>2.8051418897036664E-3</v>
      </c>
      <c r="V110" s="14"/>
      <c r="W110" s="2"/>
      <c r="X110" s="2"/>
      <c r="Y110" s="2"/>
      <c r="Z110" s="2"/>
      <c r="AA110" s="2"/>
      <c r="AB110" s="2"/>
      <c r="AC110" s="2"/>
      <c r="AD110" s="2"/>
      <c r="AE110" s="14">
        <v>5.0000000000000001E-3</v>
      </c>
      <c r="AF110" s="2">
        <v>0.49</v>
      </c>
      <c r="AG110" s="15">
        <f t="shared" si="103"/>
        <v>2.4499999999999999E-3</v>
      </c>
      <c r="AH110" s="18"/>
      <c r="AI110" s="2"/>
      <c r="AJ110" s="15"/>
      <c r="AK110" s="14"/>
      <c r="AL110" s="2"/>
      <c r="AM110" s="2"/>
      <c r="AN110" s="14"/>
      <c r="AO110" s="2"/>
      <c r="AP110" s="15"/>
      <c r="AQ110" s="2">
        <v>1.4999999999999999E-2</v>
      </c>
      <c r="AR110" s="2">
        <v>0.5</v>
      </c>
      <c r="AS110" s="2">
        <f t="shared" si="104"/>
        <v>7.4999999999999997E-3</v>
      </c>
      <c r="AT110" s="1">
        <f t="shared" si="105"/>
        <v>1.2755141889703666E-2</v>
      </c>
      <c r="AU110" s="9">
        <f t="shared" si="115"/>
        <v>75.904791666666668</v>
      </c>
      <c r="AV110" s="1">
        <f t="shared" si="113"/>
        <v>0.26</v>
      </c>
      <c r="AW110" s="1">
        <f t="shared" si="114"/>
        <v>1.3599738486941</v>
      </c>
      <c r="AX110" s="1">
        <f t="shared" si="106"/>
        <v>2293.681938072441</v>
      </c>
    </row>
    <row r="111" spans="1:54" x14ac:dyDescent="0.15">
      <c r="C111" s="7">
        <v>6</v>
      </c>
      <c r="D111" s="8">
        <v>19.651663524</v>
      </c>
      <c r="E111" s="10">
        <f t="shared" si="107"/>
        <v>16.315883684516098</v>
      </c>
      <c r="F111" s="7" t="s">
        <v>73</v>
      </c>
      <c r="G111" s="1">
        <v>7</v>
      </c>
      <c r="H111" s="9">
        <f t="shared" si="97"/>
        <v>19.651663524</v>
      </c>
      <c r="I111" s="9">
        <f t="shared" si="98"/>
        <v>292.80166352399999</v>
      </c>
      <c r="J111" s="9">
        <f t="shared" si="99"/>
        <v>0.19064649607317183</v>
      </c>
      <c r="K111" s="9">
        <f t="shared" si="108"/>
        <v>75.904791666666668</v>
      </c>
      <c r="L111" s="9">
        <f t="shared" si="109"/>
        <v>0.75904791666666671</v>
      </c>
      <c r="M111" s="1" t="s">
        <v>73</v>
      </c>
      <c r="O111" s="9">
        <f t="shared" si="110"/>
        <v>2.1845366984398069</v>
      </c>
      <c r="P111" s="9">
        <f t="shared" si="100"/>
        <v>0.41647426710080437</v>
      </c>
      <c r="Q111" s="13">
        <f t="shared" si="111"/>
        <v>0.10828330944620915</v>
      </c>
      <c r="R111" s="9">
        <f t="shared" si="112"/>
        <v>0.19735245833333334</v>
      </c>
      <c r="S111" s="14">
        <f t="shared" si="101"/>
        <v>0.54867981053124693</v>
      </c>
      <c r="T111" s="2">
        <v>0.01</v>
      </c>
      <c r="U111" s="15">
        <f t="shared" si="102"/>
        <v>5.486798105312469E-3</v>
      </c>
      <c r="V111" s="14"/>
      <c r="W111" s="2"/>
      <c r="X111" s="2"/>
      <c r="Y111" s="2"/>
      <c r="Z111" s="2"/>
      <c r="AA111" s="2"/>
      <c r="AB111" s="2"/>
      <c r="AC111" s="2"/>
      <c r="AD111" s="2"/>
      <c r="AE111" s="14">
        <v>5.0000000000000001E-3</v>
      </c>
      <c r="AF111" s="2">
        <v>0.49</v>
      </c>
      <c r="AG111" s="15">
        <f t="shared" si="103"/>
        <v>2.4499999999999999E-3</v>
      </c>
      <c r="AH111" s="18"/>
      <c r="AI111" s="2"/>
      <c r="AJ111" s="15"/>
      <c r="AK111" s="14"/>
      <c r="AL111" s="2"/>
      <c r="AM111" s="2"/>
      <c r="AN111" s="14"/>
      <c r="AO111" s="2"/>
      <c r="AP111" s="15"/>
      <c r="AQ111" s="2">
        <v>1.4999999999999999E-2</v>
      </c>
      <c r="AR111" s="2">
        <v>0.5</v>
      </c>
      <c r="AS111" s="2">
        <f t="shared" si="104"/>
        <v>7.4999999999999997E-3</v>
      </c>
      <c r="AT111" s="1">
        <f t="shared" si="105"/>
        <v>1.5436798105312469E-2</v>
      </c>
      <c r="AU111" s="9">
        <f t="shared" si="115"/>
        <v>75.904791666666668</v>
      </c>
      <c r="AV111" s="1">
        <f t="shared" si="113"/>
        <v>0.26</v>
      </c>
      <c r="AW111" s="1">
        <f t="shared" si="114"/>
        <v>1.3599738486941</v>
      </c>
      <c r="AX111" s="1">
        <f t="shared" si="106"/>
        <v>2775.9083593109826</v>
      </c>
    </row>
    <row r="112" spans="1:54" x14ac:dyDescent="0.15">
      <c r="C112" s="7">
        <v>7</v>
      </c>
      <c r="D112" s="8">
        <v>22.137607714838701</v>
      </c>
      <c r="E112" s="10">
        <f t="shared" si="107"/>
        <v>19.651663524</v>
      </c>
      <c r="F112" s="7" t="s">
        <v>73</v>
      </c>
      <c r="G112" s="1">
        <v>8</v>
      </c>
      <c r="H112" s="9">
        <f t="shared" si="97"/>
        <v>22.137607714838701</v>
      </c>
      <c r="I112" s="9">
        <f t="shared" si="98"/>
        <v>295.28760771483866</v>
      </c>
      <c r="J112" s="9">
        <f t="shared" si="99"/>
        <v>0.25223873588575135</v>
      </c>
      <c r="K112" s="9">
        <f t="shared" si="108"/>
        <v>75.904791666666668</v>
      </c>
      <c r="L112" s="9">
        <f t="shared" si="109"/>
        <v>0.75904791666666671</v>
      </c>
      <c r="M112" s="1" t="s">
        <v>73</v>
      </c>
      <c r="O112" s="9">
        <f t="shared" si="110"/>
        <v>2.5271103480056691</v>
      </c>
      <c r="P112" s="9">
        <f t="shared" si="100"/>
        <v>0.63743511962475119</v>
      </c>
      <c r="Q112" s="13">
        <f t="shared" si="111"/>
        <v>0.16573313110243532</v>
      </c>
      <c r="R112" s="9">
        <f t="shared" si="112"/>
        <v>0.19735245833333334</v>
      </c>
      <c r="S112" s="14">
        <f t="shared" si="101"/>
        <v>0.83978245065743151</v>
      </c>
      <c r="T112" s="2">
        <v>0.01</v>
      </c>
      <c r="U112" s="15">
        <f t="shared" si="102"/>
        <v>8.3978245065743154E-3</v>
      </c>
      <c r="V112" s="14"/>
      <c r="W112" s="2"/>
      <c r="X112" s="2"/>
      <c r="Y112" s="2"/>
      <c r="Z112" s="2"/>
      <c r="AA112" s="2"/>
      <c r="AB112" s="2"/>
      <c r="AC112" s="2"/>
      <c r="AD112" s="2"/>
      <c r="AE112" s="14">
        <v>5.0000000000000001E-3</v>
      </c>
      <c r="AF112" s="2">
        <v>0.49</v>
      </c>
      <c r="AG112" s="15">
        <f t="shared" si="103"/>
        <v>2.4499999999999999E-3</v>
      </c>
      <c r="AH112" s="18"/>
      <c r="AI112" s="2"/>
      <c r="AJ112" s="15"/>
      <c r="AK112" s="14"/>
      <c r="AL112" s="2"/>
      <c r="AM112" s="2"/>
      <c r="AN112" s="14"/>
      <c r="AO112" s="2"/>
      <c r="AP112" s="15"/>
      <c r="AQ112" s="2">
        <v>1.4999999999999999E-2</v>
      </c>
      <c r="AR112" s="2">
        <v>0.5</v>
      </c>
      <c r="AS112" s="2">
        <f t="shared" si="104"/>
        <v>7.4999999999999997E-3</v>
      </c>
      <c r="AT112" s="1">
        <f t="shared" si="105"/>
        <v>1.8347824506574316E-2</v>
      </c>
      <c r="AU112" s="9">
        <f t="shared" si="115"/>
        <v>75.904791666666668</v>
      </c>
      <c r="AV112" s="1">
        <f t="shared" si="113"/>
        <v>0.26</v>
      </c>
      <c r="AW112" s="1">
        <f t="shared" si="114"/>
        <v>1.3599738486941</v>
      </c>
      <c r="AX112" s="1">
        <f t="shared" si="106"/>
        <v>3299.3810682438534</v>
      </c>
    </row>
    <row r="113" spans="3:51" x14ac:dyDescent="0.15">
      <c r="C113" s="7">
        <v>8</v>
      </c>
      <c r="D113" s="8">
        <v>20.488819961935501</v>
      </c>
      <c r="E113" s="10">
        <f t="shared" si="107"/>
        <v>22.137607714838701</v>
      </c>
      <c r="F113" s="7" t="s">
        <v>73</v>
      </c>
      <c r="G113" s="1">
        <v>9</v>
      </c>
      <c r="H113" s="9">
        <f t="shared" si="97"/>
        <v>20.488819961935501</v>
      </c>
      <c r="I113" s="9">
        <f t="shared" si="98"/>
        <v>293.6388199619355</v>
      </c>
      <c r="J113" s="9">
        <f t="shared" si="99"/>
        <v>0.20960541973366847</v>
      </c>
      <c r="K113" s="9">
        <f t="shared" si="108"/>
        <v>75.904791666666668</v>
      </c>
      <c r="L113" s="9">
        <f t="shared" si="109"/>
        <v>0.75904791666666671</v>
      </c>
      <c r="M113" s="1" t="s">
        <v>73</v>
      </c>
      <c r="O113" s="9">
        <f t="shared" si="110"/>
        <v>2.648723145047585</v>
      </c>
      <c r="P113" s="9">
        <f t="shared" si="100"/>
        <v>0.55518672657598145</v>
      </c>
      <c r="Q113" s="13">
        <f t="shared" si="111"/>
        <v>0.14434854890975518</v>
      </c>
      <c r="R113" s="9">
        <f t="shared" si="112"/>
        <v>0.19735245833333334</v>
      </c>
      <c r="S113" s="14">
        <f t="shared" si="101"/>
        <v>0.73142513718246571</v>
      </c>
      <c r="T113" s="2">
        <v>0.01</v>
      </c>
      <c r="U113" s="15">
        <f t="shared" si="102"/>
        <v>7.3142513718246569E-3</v>
      </c>
      <c r="V113" s="14"/>
      <c r="W113" s="2"/>
      <c r="X113" s="2"/>
      <c r="Y113" s="2"/>
      <c r="Z113" s="2"/>
      <c r="AA113" s="2"/>
      <c r="AB113" s="2"/>
      <c r="AC113" s="2"/>
      <c r="AD113" s="2"/>
      <c r="AE113" s="14">
        <v>1E-3</v>
      </c>
      <c r="AF113" s="2">
        <v>0.49</v>
      </c>
      <c r="AG113" s="15">
        <f t="shared" si="103"/>
        <v>4.8999999999999998E-4</v>
      </c>
      <c r="AH113" s="18"/>
      <c r="AI113" s="2"/>
      <c r="AJ113" s="15"/>
      <c r="AK113" s="14"/>
      <c r="AL113" s="2"/>
      <c r="AM113" s="2"/>
      <c r="AN113" s="14"/>
      <c r="AO113" s="2"/>
      <c r="AP113" s="15"/>
      <c r="AQ113" s="2">
        <v>0.01</v>
      </c>
      <c r="AR113" s="2">
        <v>0.5</v>
      </c>
      <c r="AS113" s="2">
        <f t="shared" si="104"/>
        <v>5.0000000000000001E-3</v>
      </c>
      <c r="AT113" s="1">
        <f t="shared" si="105"/>
        <v>1.2804251371824657E-2</v>
      </c>
      <c r="AU113" s="9">
        <f t="shared" si="115"/>
        <v>75.904791666666668</v>
      </c>
      <c r="AV113" s="1">
        <f t="shared" si="113"/>
        <v>0.26</v>
      </c>
      <c r="AW113" s="1">
        <f t="shared" si="114"/>
        <v>1.3599738486941</v>
      </c>
      <c r="AX113" s="1">
        <f t="shared" si="106"/>
        <v>2302.5130066017482</v>
      </c>
    </row>
    <row r="114" spans="3:51" x14ac:dyDescent="0.15">
      <c r="C114" s="7">
        <v>9</v>
      </c>
      <c r="D114" s="8">
        <v>13.8883582997</v>
      </c>
      <c r="E114" s="10">
        <f t="shared" si="107"/>
        <v>20.488819961935501</v>
      </c>
      <c r="F114" s="7" t="s">
        <v>73</v>
      </c>
      <c r="G114" s="1">
        <v>10</v>
      </c>
      <c r="H114" s="9">
        <f t="shared" si="97"/>
        <v>13.8883582997</v>
      </c>
      <c r="I114" s="9">
        <f t="shared" si="98"/>
        <v>287.03835829969995</v>
      </c>
      <c r="J114" s="9">
        <f t="shared" si="99"/>
        <v>9.7781205871981039E-2</v>
      </c>
      <c r="K114" s="9">
        <f t="shared" si="108"/>
        <v>75.904791666666668</v>
      </c>
      <c r="L114" s="9">
        <f t="shared" si="109"/>
        <v>0.75904791666666671</v>
      </c>
      <c r="M114" s="1" t="s">
        <v>73</v>
      </c>
      <c r="O114" s="9">
        <f t="shared" si="110"/>
        <v>2.8525843351382703</v>
      </c>
      <c r="P114" s="9">
        <f t="shared" si="100"/>
        <v>0.27892913614134335</v>
      </c>
      <c r="Q114" s="13">
        <f t="shared" si="111"/>
        <v>7.2521575396749277E-2</v>
      </c>
      <c r="R114" s="9">
        <f t="shared" si="112"/>
        <v>0.19735245833333334</v>
      </c>
      <c r="S114" s="14">
        <f t="shared" si="101"/>
        <v>0.36747236902546448</v>
      </c>
      <c r="T114" s="2">
        <v>0.01</v>
      </c>
      <c r="U114" s="15">
        <f t="shared" si="102"/>
        <v>3.6747236902546451E-3</v>
      </c>
      <c r="V114" s="14"/>
      <c r="W114" s="2"/>
      <c r="X114" s="2"/>
      <c r="Y114" s="2"/>
      <c r="Z114" s="2"/>
      <c r="AA114" s="2"/>
      <c r="AB114" s="2"/>
      <c r="AC114" s="2"/>
      <c r="AD114" s="2"/>
      <c r="AE114" s="14">
        <v>1E-3</v>
      </c>
      <c r="AF114" s="2">
        <v>0.49</v>
      </c>
      <c r="AG114" s="15">
        <f t="shared" si="103"/>
        <v>4.8999999999999998E-4</v>
      </c>
      <c r="AH114" s="18"/>
      <c r="AI114" s="2"/>
      <c r="AJ114" s="15"/>
      <c r="AK114" s="14"/>
      <c r="AL114" s="2"/>
      <c r="AM114" s="2"/>
      <c r="AN114" s="14"/>
      <c r="AO114" s="2"/>
      <c r="AP114" s="15"/>
      <c r="AQ114" s="2">
        <v>0.01</v>
      </c>
      <c r="AR114" s="2">
        <v>0.5</v>
      </c>
      <c r="AS114" s="2">
        <f t="shared" si="104"/>
        <v>5.0000000000000001E-3</v>
      </c>
      <c r="AT114" s="1">
        <f t="shared" si="105"/>
        <v>9.1647236902546447E-3</v>
      </c>
      <c r="AU114" s="9">
        <f t="shared" si="115"/>
        <v>75.904791666666668</v>
      </c>
      <c r="AV114" s="1">
        <f t="shared" si="113"/>
        <v>0.26</v>
      </c>
      <c r="AW114" s="1">
        <f t="shared" si="114"/>
        <v>1.3599738486941</v>
      </c>
      <c r="AX114" s="1">
        <f t="shared" si="106"/>
        <v>1648.0382090245848</v>
      </c>
    </row>
    <row r="115" spans="3:51" x14ac:dyDescent="0.15">
      <c r="C115" s="7">
        <v>10</v>
      </c>
      <c r="D115" s="8">
        <v>5.4219716744838697</v>
      </c>
      <c r="E115" s="10">
        <f t="shared" si="107"/>
        <v>13.8883582997</v>
      </c>
      <c r="F115" s="7" t="s">
        <v>73</v>
      </c>
      <c r="G115" s="1">
        <v>11</v>
      </c>
      <c r="H115" s="9">
        <f t="shared" si="97"/>
        <v>5.4219716744838697</v>
      </c>
      <c r="I115" s="9">
        <f t="shared" si="98"/>
        <v>278.57197167448385</v>
      </c>
      <c r="J115" s="9">
        <f t="shared" si="99"/>
        <v>3.4875514523012817E-2</v>
      </c>
      <c r="K115" s="9">
        <f t="shared" si="108"/>
        <v>75.904791666666668</v>
      </c>
      <c r="L115" s="9">
        <f t="shared" si="109"/>
        <v>0.75904791666666671</v>
      </c>
      <c r="M115" s="1" t="s">
        <v>75</v>
      </c>
      <c r="N115" s="9">
        <f>(O114-P114)*$C$22/100</f>
        <v>2.4449724390470804</v>
      </c>
      <c r="O115" s="9">
        <f t="shared" si="110"/>
        <v>0.88773067661651339</v>
      </c>
      <c r="P115" s="9">
        <f t="shared" si="100"/>
        <v>3.0960064104863207E-2</v>
      </c>
      <c r="Q115" s="13">
        <f t="shared" si="111"/>
        <v>8.0496166672644337E-3</v>
      </c>
      <c r="R115" s="9">
        <f t="shared" si="112"/>
        <v>0.19735245833333334</v>
      </c>
      <c r="S115" s="14">
        <f t="shared" si="101"/>
        <v>4.0788023292156944E-2</v>
      </c>
      <c r="T115" s="2">
        <v>0.01</v>
      </c>
      <c r="U115" s="15">
        <f t="shared" si="102"/>
        <v>4.0788023292156946E-4</v>
      </c>
      <c r="V115" s="14"/>
      <c r="W115" s="2"/>
      <c r="X115" s="2"/>
      <c r="Y115" s="2"/>
      <c r="Z115" s="2"/>
      <c r="AA115" s="2"/>
      <c r="AB115" s="2"/>
      <c r="AC115" s="2"/>
      <c r="AD115" s="2"/>
      <c r="AE115" s="14">
        <v>1E-3</v>
      </c>
      <c r="AF115" s="2">
        <v>0.49</v>
      </c>
      <c r="AG115" s="15">
        <f t="shared" si="103"/>
        <v>4.8999999999999998E-4</v>
      </c>
      <c r="AH115" s="18"/>
      <c r="AI115" s="2"/>
      <c r="AJ115" s="15"/>
      <c r="AK115" s="14"/>
      <c r="AL115" s="2"/>
      <c r="AM115" s="2"/>
      <c r="AN115" s="14"/>
      <c r="AO115" s="2"/>
      <c r="AP115" s="15"/>
      <c r="AQ115" s="2">
        <v>0.01</v>
      </c>
      <c r="AR115" s="2">
        <v>0.5</v>
      </c>
      <c r="AS115" s="2">
        <f t="shared" si="104"/>
        <v>5.0000000000000001E-3</v>
      </c>
      <c r="AT115" s="1">
        <f t="shared" si="105"/>
        <v>5.8978802329215695E-3</v>
      </c>
      <c r="AU115" s="9">
        <f t="shared" si="115"/>
        <v>75.904791666666668</v>
      </c>
      <c r="AV115" s="1">
        <f t="shared" si="113"/>
        <v>0.26</v>
      </c>
      <c r="AW115" s="1">
        <f t="shared" si="114"/>
        <v>1.3599738486941</v>
      </c>
      <c r="AX115" s="1">
        <f t="shared" si="106"/>
        <v>1060.5810174551473</v>
      </c>
    </row>
    <row r="116" spans="3:51" x14ac:dyDescent="0.15">
      <c r="C116" s="7">
        <v>11</v>
      </c>
      <c r="D116" s="8">
        <v>-3.7596658907333298</v>
      </c>
      <c r="E116" s="10">
        <f t="shared" si="107"/>
        <v>5.4219716744838697</v>
      </c>
      <c r="F116" s="7" t="s">
        <v>75</v>
      </c>
      <c r="G116" s="1">
        <v>12</v>
      </c>
      <c r="H116" s="9">
        <f t="shared" si="97"/>
        <v>-3.7596658907333298</v>
      </c>
      <c r="I116" s="9">
        <f t="shared" si="98"/>
        <v>269.39033410926663</v>
      </c>
      <c r="J116" s="9">
        <f t="shared" si="99"/>
        <v>1.059622464903244E-2</v>
      </c>
      <c r="K116" s="9">
        <f t="shared" si="108"/>
        <v>75.904791666666668</v>
      </c>
      <c r="L116" s="9">
        <f t="shared" si="109"/>
        <v>0.75904791666666671</v>
      </c>
      <c r="M116" s="1" t="s">
        <v>73</v>
      </c>
      <c r="O116" s="9">
        <f t="shared" si="110"/>
        <v>1.6158185291783169</v>
      </c>
      <c r="P116" s="9">
        <f t="shared" si="100"/>
        <v>1.7121576127242626E-2</v>
      </c>
      <c r="Q116" s="13">
        <f t="shared" si="111"/>
        <v>4.4516097930830832E-3</v>
      </c>
      <c r="R116" s="9">
        <f t="shared" si="112"/>
        <v>0.19735245833333334</v>
      </c>
      <c r="S116" s="14">
        <f t="shared" si="101"/>
        <v>2.255664728312733E-2</v>
      </c>
      <c r="T116" s="2">
        <v>0.01</v>
      </c>
      <c r="U116" s="15">
        <f t="shared" si="102"/>
        <v>2.2556647283127331E-4</v>
      </c>
      <c r="V116" s="14"/>
      <c r="W116" s="2"/>
      <c r="X116" s="2"/>
      <c r="Y116" s="2"/>
      <c r="Z116" s="2"/>
      <c r="AA116" s="2"/>
      <c r="AB116" s="2"/>
      <c r="AC116" s="2"/>
      <c r="AD116" s="2"/>
      <c r="AE116" s="14">
        <v>1E-3</v>
      </c>
      <c r="AF116" s="2">
        <v>0.49</v>
      </c>
      <c r="AG116" s="15">
        <f t="shared" si="103"/>
        <v>4.8999999999999998E-4</v>
      </c>
      <c r="AH116" s="18"/>
      <c r="AI116" s="2"/>
      <c r="AJ116" s="15"/>
      <c r="AK116" s="14"/>
      <c r="AL116" s="2"/>
      <c r="AM116" s="2"/>
      <c r="AN116" s="14"/>
      <c r="AO116" s="2"/>
      <c r="AP116" s="15"/>
      <c r="AQ116" s="2">
        <v>0.01</v>
      </c>
      <c r="AR116" s="2">
        <v>0.5</v>
      </c>
      <c r="AS116" s="2">
        <f t="shared" si="104"/>
        <v>5.0000000000000001E-3</v>
      </c>
      <c r="AT116" s="1">
        <f t="shared" si="105"/>
        <v>5.7155664728312733E-3</v>
      </c>
      <c r="AU116" s="9">
        <f t="shared" si="115"/>
        <v>75.904791666666668</v>
      </c>
      <c r="AV116" s="1">
        <f t="shared" si="113"/>
        <v>0.26</v>
      </c>
      <c r="AW116" s="1">
        <f t="shared" si="114"/>
        <v>1.3599738486941</v>
      </c>
      <c r="AX116" s="1">
        <f t="shared" si="106"/>
        <v>1027.7966092378822</v>
      </c>
      <c r="AY116" s="1">
        <f>SUM(AX105:AX116)</f>
        <v>20324.309732614482</v>
      </c>
    </row>
    <row r="117" spans="3:51" x14ac:dyDescent="0.15">
      <c r="C117" s="7">
        <v>12</v>
      </c>
      <c r="D117" s="8">
        <v>-11.5826698506129</v>
      </c>
      <c r="E117" s="10">
        <f t="shared" si="107"/>
        <v>-3.7596658907333298</v>
      </c>
      <c r="F117" s="7" t="s">
        <v>73</v>
      </c>
    </row>
  </sheetData>
  <mergeCells count="62">
    <mergeCell ref="G2:G4"/>
    <mergeCell ref="G5:G6"/>
    <mergeCell ref="G14:G15"/>
    <mergeCell ref="A104:B104"/>
    <mergeCell ref="A2:A4"/>
    <mergeCell ref="A5:A6"/>
    <mergeCell ref="E2:E4"/>
    <mergeCell ref="E5:E6"/>
    <mergeCell ref="AE103:AG103"/>
    <mergeCell ref="AH103:AJ103"/>
    <mergeCell ref="AK103:AM103"/>
    <mergeCell ref="AN103:AP103"/>
    <mergeCell ref="AQ103:AS103"/>
    <mergeCell ref="A89:B89"/>
    <mergeCell ref="S103:U103"/>
    <mergeCell ref="V103:X103"/>
    <mergeCell ref="Y103:AA103"/>
    <mergeCell ref="AB103:AD103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102"/>
  <sheetViews>
    <sheetView workbookViewId="0">
      <selection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10" style="1"/>
    <col min="32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55" width="11.5" style="1" customWidth="1"/>
    <col min="56" max="57" width="8.875" style="1"/>
    <col min="58" max="58" width="9" style="1"/>
    <col min="59" max="60" width="11.5" style="1"/>
    <col min="61" max="61" width="9" style="1"/>
    <col min="62" max="63" width="16.25" style="1" customWidth="1"/>
    <col min="64" max="64" width="11.5" style="1"/>
    <col min="65" max="65" width="10" style="1"/>
    <col min="66" max="66" width="15.625" style="1"/>
    <col min="67" max="67" width="14.375" style="1" customWidth="1"/>
    <col min="68" max="69" width="8.875" style="1"/>
    <col min="70" max="70" width="11.5" style="1" customWidth="1"/>
    <col min="71" max="72" width="8.875" style="1"/>
    <col min="73" max="73" width="11.5" style="1"/>
    <col min="74" max="74" width="16.25" style="1" customWidth="1"/>
    <col min="75" max="75" width="8.875" style="1"/>
    <col min="76" max="76" width="11.5" style="1" customWidth="1"/>
    <col min="77" max="77" width="15.625" style="1"/>
    <col min="78" max="79" width="8.875" style="1"/>
    <col min="80" max="80" width="16.25" style="1" customWidth="1"/>
    <col min="81" max="82" width="15.625" style="1"/>
    <col min="83" max="84" width="8.875" style="1"/>
    <col min="85" max="85" width="15.625" style="1" customWidth="1"/>
    <col min="86" max="16384" width="8.875" style="1"/>
  </cols>
  <sheetData>
    <row r="1" spans="1:41" x14ac:dyDescent="0.15">
      <c r="C1" s="2" t="s">
        <v>0</v>
      </c>
      <c r="D1" s="2" t="s">
        <v>1</v>
      </c>
      <c r="E1" s="2" t="s">
        <v>2</v>
      </c>
      <c r="F1" s="2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15">
      <c r="A2" s="28"/>
      <c r="B2" s="3" t="s">
        <v>10</v>
      </c>
      <c r="C2" s="2"/>
      <c r="D2" s="2"/>
      <c r="E2" s="34">
        <v>361.41199999999998</v>
      </c>
      <c r="F2" s="2">
        <v>769.42</v>
      </c>
      <c r="G2" s="28">
        <f>(F2+F3+F4)/3</f>
        <v>1205.7166666666665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15">
      <c r="A3" s="28"/>
      <c r="B3" s="3" t="s">
        <v>13</v>
      </c>
      <c r="C3" s="2"/>
      <c r="D3" s="2"/>
      <c r="E3" s="35"/>
      <c r="F3" s="2">
        <v>1192.0899999999999</v>
      </c>
      <c r="G3" s="2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15">
      <c r="A4" s="28"/>
      <c r="B4" s="3" t="s">
        <v>14</v>
      </c>
      <c r="C4" s="2"/>
      <c r="D4" s="2"/>
      <c r="E4" s="36"/>
      <c r="F4" s="2">
        <v>1655.64</v>
      </c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15">
      <c r="A5" s="28"/>
      <c r="B5" s="3" t="s">
        <v>15</v>
      </c>
      <c r="C5" s="2"/>
      <c r="D5" s="2"/>
      <c r="E5" s="34">
        <v>1350.7860000000001</v>
      </c>
      <c r="F5" s="2">
        <v>91.103999999999999</v>
      </c>
      <c r="G5" s="28">
        <f>(F5+F6)/2</f>
        <v>92.509250000000009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15">
      <c r="A6" s="28"/>
      <c r="B6" s="3" t="s">
        <v>16</v>
      </c>
      <c r="C6" s="2"/>
      <c r="D6" s="2"/>
      <c r="E6" s="36"/>
      <c r="F6" s="2">
        <v>93.914500000000004</v>
      </c>
      <c r="G6" s="2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15">
      <c r="A7" s="28" t="s">
        <v>5</v>
      </c>
      <c r="B7" s="22"/>
      <c r="C7" s="2"/>
      <c r="D7" s="2"/>
      <c r="E7" s="5">
        <v>3293.2850219176398</v>
      </c>
      <c r="F7" s="2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15">
      <c r="A8" s="28" t="s">
        <v>6</v>
      </c>
      <c r="B8" s="22"/>
      <c r="C8" s="2"/>
      <c r="D8" s="2"/>
      <c r="E8" s="5">
        <v>9.3079999999999998</v>
      </c>
      <c r="F8" s="2">
        <v>625.46400000000006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15">
      <c r="A9" s="28" t="s">
        <v>7</v>
      </c>
      <c r="B9" s="22"/>
      <c r="C9" s="2"/>
      <c r="D9" s="2"/>
      <c r="E9" s="5">
        <v>111.87</v>
      </c>
      <c r="F9" s="2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15">
      <c r="A10" s="28" t="s">
        <v>8</v>
      </c>
      <c r="B10" s="22"/>
      <c r="C10" s="2"/>
      <c r="D10" s="2"/>
      <c r="E10" s="5">
        <v>7.8973847770427801</v>
      </c>
      <c r="F10" s="2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15">
      <c r="A11" s="28" t="s">
        <v>9</v>
      </c>
      <c r="B11" s="22"/>
      <c r="C11" s="2"/>
      <c r="D11" s="2"/>
      <c r="E11" s="5">
        <v>0</v>
      </c>
      <c r="F11" s="2">
        <v>910.85749999999996</v>
      </c>
    </row>
    <row r="14" spans="1:41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AV38+AV53+AG69+AY85+AY101+BB101</f>
        <v>89907752.823786944</v>
      </c>
      <c r="J14" s="6" t="s">
        <v>21</v>
      </c>
      <c r="K14" s="6">
        <f>I14/(10000*1000)</f>
        <v>8.9907752823786939</v>
      </c>
      <c r="L14" s="6" t="s">
        <v>22</v>
      </c>
    </row>
    <row r="15" spans="1:41" x14ac:dyDescent="0.15">
      <c r="A15" s="1" t="s">
        <v>23</v>
      </c>
      <c r="B15" s="1" t="s">
        <v>18</v>
      </c>
      <c r="G15" s="37"/>
      <c r="H15" s="6" t="s">
        <v>24</v>
      </c>
      <c r="I15" s="6">
        <v>65938619.433026999</v>
      </c>
      <c r="J15" s="6" t="s">
        <v>21</v>
      </c>
      <c r="K15" s="6">
        <f>I15/(10000*1000)</f>
        <v>6.5938619433026995</v>
      </c>
      <c r="L15" s="6" t="s">
        <v>22</v>
      </c>
    </row>
    <row r="16" spans="1:41" x14ac:dyDescent="0.15">
      <c r="A16" s="1" t="s">
        <v>25</v>
      </c>
      <c r="B16" s="1" t="s">
        <v>26</v>
      </c>
      <c r="C16" s="1">
        <v>19347</v>
      </c>
      <c r="K16" s="1">
        <v>8.9907752823786939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1205.7166666666665</v>
      </c>
      <c r="C27" s="7" t="s">
        <v>72</v>
      </c>
      <c r="D27" s="8">
        <v>-11.1647985779032</v>
      </c>
      <c r="E27" s="7"/>
      <c r="F27" s="7"/>
      <c r="G27" s="1">
        <v>1</v>
      </c>
      <c r="H27" s="9">
        <f t="shared" ref="H27:H38" si="0">E28</f>
        <v>-11.1647985779032</v>
      </c>
      <c r="I27" s="9">
        <f t="shared" ref="I27:I38" si="1">H27+273.15</f>
        <v>261.98520142209679</v>
      </c>
      <c r="J27" s="9">
        <f t="shared" ref="J27:J38" si="2">EXP(($C$16*(I27-$C$14))/($C$17*I27*$C$14))</f>
        <v>3.8147560028418568E-3</v>
      </c>
      <c r="K27" s="9">
        <f t="shared" ref="K27:K38" si="3">$B$27/12</f>
        <v>100.47638888888888</v>
      </c>
      <c r="L27" s="9">
        <f t="shared" ref="L27:L38" si="4">K27*$B$28/100</f>
        <v>1.0047638888888888</v>
      </c>
      <c r="M27" s="1" t="s">
        <v>73</v>
      </c>
      <c r="O27" s="9">
        <f>L27</f>
        <v>1.0047638888888888</v>
      </c>
      <c r="P27" s="9">
        <f t="shared" ref="P27:P38" si="5">O27*J27</f>
        <v>3.8329290765776168E-3</v>
      </c>
      <c r="Q27" s="13">
        <f t="shared" ref="Q27:Q38" si="6">P27*$B$29</f>
        <v>4.9828077995509024E-4</v>
      </c>
      <c r="R27" s="9">
        <f t="shared" ref="R27:R38" si="7">L27*$B$29</f>
        <v>0.13061930555555554</v>
      </c>
      <c r="S27" s="14">
        <f t="shared" ref="S27:S38" si="8">Q27/R27</f>
        <v>3.8147560028418573E-3</v>
      </c>
      <c r="T27" s="2">
        <v>0.01</v>
      </c>
      <c r="U27" s="15">
        <f t="shared" ref="U27:U38" si="9">S27*T27</f>
        <v>3.8147560028418576E-5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2.1938147560028418E-2</v>
      </c>
      <c r="AR27" s="9">
        <f t="shared" ref="AR27:AR38" si="15">$B$27/12</f>
        <v>100.47638888888888</v>
      </c>
      <c r="AS27" s="1">
        <f t="shared" ref="AS27:AS38" si="16">$B$29</f>
        <v>0.13</v>
      </c>
      <c r="AT27" s="1">
        <f>$E$2/12</f>
        <v>30.117666666666665</v>
      </c>
      <c r="AU27" s="1">
        <f t="shared" ref="AU27:AU38" si="17">AT27*10000*AS27*0.67*AR27*AQ27</f>
        <v>57823.376612514214</v>
      </c>
    </row>
    <row r="28" spans="1:47" x14ac:dyDescent="0.15">
      <c r="A28" s="1" t="s">
        <v>74</v>
      </c>
      <c r="B28" s="1">
        <v>1</v>
      </c>
      <c r="C28" s="7">
        <v>1</v>
      </c>
      <c r="D28" s="8">
        <v>-11.610244986032299</v>
      </c>
      <c r="E28" s="10">
        <f t="shared" ref="E28:E39" si="18">D27</f>
        <v>-11.1647985779032</v>
      </c>
      <c r="F28" s="7" t="s">
        <v>73</v>
      </c>
      <c r="G28" s="1">
        <v>2</v>
      </c>
      <c r="H28" s="9">
        <f t="shared" si="0"/>
        <v>-11.610244986032299</v>
      </c>
      <c r="I28" s="9">
        <f t="shared" si="1"/>
        <v>261.53975501396769</v>
      </c>
      <c r="J28" s="9">
        <f t="shared" si="2"/>
        <v>3.5807694925976477E-3</v>
      </c>
      <c r="K28" s="9">
        <f t="shared" si="3"/>
        <v>100.47638888888888</v>
      </c>
      <c r="L28" s="9">
        <f t="shared" si="4"/>
        <v>1.0047638888888888</v>
      </c>
      <c r="M28" s="1" t="s">
        <v>73</v>
      </c>
      <c r="O28" s="9">
        <f t="shared" ref="O28:O38" si="19">L28+O27-P27-N28</f>
        <v>2.0056948487012001</v>
      </c>
      <c r="P28" s="9">
        <f t="shared" si="5"/>
        <v>7.1819309256895116E-3</v>
      </c>
      <c r="Q28" s="13">
        <f t="shared" si="6"/>
        <v>9.3365102033963652E-4</v>
      </c>
      <c r="R28" s="9">
        <f t="shared" si="7"/>
        <v>0.13061930555555554</v>
      </c>
      <c r="S28" s="14">
        <f t="shared" si="8"/>
        <v>7.1478792232786163E-3</v>
      </c>
      <c r="T28" s="2">
        <v>0.01</v>
      </c>
      <c r="U28" s="15">
        <f t="shared" si="9"/>
        <v>7.1478792232786164E-5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2.1971478792232785E-2</v>
      </c>
      <c r="AR28" s="9">
        <f t="shared" si="15"/>
        <v>100.47638888888888</v>
      </c>
      <c r="AS28" s="1">
        <f t="shared" si="16"/>
        <v>0.13</v>
      </c>
      <c r="AT28" s="1">
        <f t="shared" ref="AT28:AT38" si="20">$E$2/12</f>
        <v>30.117666666666665</v>
      </c>
      <c r="AU28" s="1">
        <f t="shared" si="17"/>
        <v>57911.229262216686</v>
      </c>
    </row>
    <row r="29" spans="1:47" x14ac:dyDescent="0.15">
      <c r="A29" s="1" t="s">
        <v>37</v>
      </c>
      <c r="B29" s="1">
        <v>0.13</v>
      </c>
      <c r="C29" s="7">
        <v>2</v>
      </c>
      <c r="D29" s="8">
        <v>-7.8806379204999999</v>
      </c>
      <c r="E29" s="10">
        <f t="shared" si="18"/>
        <v>-11.610244986032299</v>
      </c>
      <c r="F29" s="7" t="s">
        <v>73</v>
      </c>
      <c r="G29" s="1">
        <v>3</v>
      </c>
      <c r="H29" s="9">
        <f t="shared" si="0"/>
        <v>-7.8806379204999999</v>
      </c>
      <c r="I29" s="9">
        <f t="shared" si="1"/>
        <v>265.26936207949996</v>
      </c>
      <c r="J29" s="9">
        <f t="shared" si="2"/>
        <v>6.0436141884295429E-3</v>
      </c>
      <c r="K29" s="9">
        <f t="shared" si="3"/>
        <v>100.47638888888888</v>
      </c>
      <c r="L29" s="9">
        <f t="shared" si="4"/>
        <v>1.0047638888888888</v>
      </c>
      <c r="M29" s="1" t="s">
        <v>73</v>
      </c>
      <c r="O29" s="9">
        <f t="shared" si="19"/>
        <v>3.0032768066643993</v>
      </c>
      <c r="P29" s="9">
        <f t="shared" si="5"/>
        <v>1.8150646320538331E-2</v>
      </c>
      <c r="Q29" s="13">
        <f t="shared" si="6"/>
        <v>2.3595840216699832E-3</v>
      </c>
      <c r="R29" s="9">
        <f t="shared" si="7"/>
        <v>0.13061930555555554</v>
      </c>
      <c r="S29" s="14">
        <f t="shared" si="8"/>
        <v>1.806458862749347E-2</v>
      </c>
      <c r="T29" s="2">
        <v>0.01</v>
      </c>
      <c r="U29" s="15">
        <f t="shared" si="9"/>
        <v>1.8064588627493471E-4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2.2080645886274935E-2</v>
      </c>
      <c r="AR29" s="9">
        <f t="shared" si="15"/>
        <v>100.47638888888888</v>
      </c>
      <c r="AS29" s="1">
        <f t="shared" si="16"/>
        <v>0.13</v>
      </c>
      <c r="AT29" s="1">
        <f t="shared" si="20"/>
        <v>30.117666666666665</v>
      </c>
      <c r="AU29" s="1">
        <f t="shared" si="17"/>
        <v>58198.965953531231</v>
      </c>
    </row>
    <row r="30" spans="1:47" x14ac:dyDescent="0.15">
      <c r="C30" s="7">
        <v>3</v>
      </c>
      <c r="D30" s="8">
        <v>-9.7356974709677496E-2</v>
      </c>
      <c r="E30" s="10">
        <f t="shared" si="18"/>
        <v>-7.8806379204999999</v>
      </c>
      <c r="F30" s="7" t="s">
        <v>73</v>
      </c>
      <c r="G30" s="1">
        <v>4</v>
      </c>
      <c r="H30" s="9">
        <f t="shared" si="0"/>
        <v>-9.7356974709677496E-2</v>
      </c>
      <c r="I30" s="9">
        <f t="shared" si="1"/>
        <v>273.05264302529031</v>
      </c>
      <c r="J30" s="9">
        <f t="shared" si="2"/>
        <v>1.7206292334545223E-2</v>
      </c>
      <c r="K30" s="9">
        <f t="shared" si="3"/>
        <v>100.47638888888888</v>
      </c>
      <c r="L30" s="9">
        <f t="shared" si="4"/>
        <v>1.0047638888888888</v>
      </c>
      <c r="M30" s="1" t="s">
        <v>73</v>
      </c>
      <c r="O30" s="9">
        <f t="shared" si="19"/>
        <v>3.9898900492327498</v>
      </c>
      <c r="P30" s="9">
        <f t="shared" si="5"/>
        <v>6.865121456979173E-2</v>
      </c>
      <c r="Q30" s="13">
        <f t="shared" si="6"/>
        <v>8.9246578940729258E-3</v>
      </c>
      <c r="R30" s="9">
        <f t="shared" si="7"/>
        <v>0.13061930555555554</v>
      </c>
      <c r="S30" s="14">
        <f t="shared" si="8"/>
        <v>6.8325718438895344E-2</v>
      </c>
      <c r="T30" s="2">
        <v>0.01</v>
      </c>
      <c r="U30" s="15">
        <f t="shared" si="9"/>
        <v>6.8325718438895348E-4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2.2583257184388954E-2</v>
      </c>
      <c r="AR30" s="9">
        <f t="shared" si="15"/>
        <v>100.47638888888888</v>
      </c>
      <c r="AS30" s="1">
        <f t="shared" si="16"/>
        <v>0.13</v>
      </c>
      <c r="AT30" s="1">
        <f t="shared" si="20"/>
        <v>30.117666666666665</v>
      </c>
      <c r="AU30" s="1">
        <f t="shared" si="17"/>
        <v>59523.721487289433</v>
      </c>
    </row>
    <row r="31" spans="1:47" x14ac:dyDescent="0.15">
      <c r="C31" s="7">
        <v>4</v>
      </c>
      <c r="D31" s="8">
        <v>6.2429255490999997</v>
      </c>
      <c r="E31" s="10">
        <f t="shared" si="18"/>
        <v>-9.7356974709677496E-2</v>
      </c>
      <c r="F31" s="7" t="s">
        <v>73</v>
      </c>
      <c r="G31" s="1">
        <v>5</v>
      </c>
      <c r="H31" s="9">
        <f t="shared" si="0"/>
        <v>6.2429255490999997</v>
      </c>
      <c r="I31" s="9">
        <f t="shared" si="1"/>
        <v>279.39292554909997</v>
      </c>
      <c r="J31" s="9">
        <f t="shared" si="2"/>
        <v>3.8647715072424663E-2</v>
      </c>
      <c r="K31" s="9">
        <f t="shared" si="3"/>
        <v>100.47638888888888</v>
      </c>
      <c r="L31" s="9">
        <f t="shared" si="4"/>
        <v>1.0047638888888888</v>
      </c>
      <c r="M31" s="1" t="s">
        <v>75</v>
      </c>
      <c r="N31" s="9">
        <f>(O30-P30)*C22/100</f>
        <v>3.7251768929298099</v>
      </c>
      <c r="O31" s="9">
        <f t="shared" si="19"/>
        <v>1.2008258306220365</v>
      </c>
      <c r="P31" s="9">
        <f t="shared" si="5"/>
        <v>4.6409174553488149E-2</v>
      </c>
      <c r="Q31" s="13">
        <f t="shared" si="6"/>
        <v>6.0331926919534595E-3</v>
      </c>
      <c r="R31" s="9">
        <f t="shared" si="7"/>
        <v>0.13061930555555554</v>
      </c>
      <c r="S31" s="14">
        <f t="shared" si="8"/>
        <v>4.6189134648150443E-2</v>
      </c>
      <c r="T31" s="2">
        <v>0.01</v>
      </c>
      <c r="U31" s="15">
        <f t="shared" si="9"/>
        <v>4.6189134648150443E-4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2.9911891346481503E-2</v>
      </c>
      <c r="AR31" s="9">
        <f t="shared" si="15"/>
        <v>100.47638888888888</v>
      </c>
      <c r="AS31" s="1">
        <f t="shared" si="16"/>
        <v>0.13</v>
      </c>
      <c r="AT31" s="1">
        <f t="shared" si="20"/>
        <v>30.117666666666665</v>
      </c>
      <c r="AU31" s="1">
        <f t="shared" si="17"/>
        <v>78840.136970888547</v>
      </c>
    </row>
    <row r="32" spans="1:47" x14ac:dyDescent="0.15">
      <c r="C32" s="7">
        <v>5</v>
      </c>
      <c r="D32" s="8">
        <v>17.975009064516101</v>
      </c>
      <c r="E32" s="10">
        <f t="shared" si="18"/>
        <v>6.2429255490999997</v>
      </c>
      <c r="F32" s="7" t="s">
        <v>75</v>
      </c>
      <c r="G32" s="1">
        <v>6</v>
      </c>
      <c r="H32" s="9">
        <f t="shared" si="0"/>
        <v>17.975009064516101</v>
      </c>
      <c r="I32" s="9">
        <f t="shared" si="1"/>
        <v>291.12500906451606</v>
      </c>
      <c r="J32" s="9">
        <f t="shared" si="2"/>
        <v>0.15741795017240426</v>
      </c>
      <c r="K32" s="9">
        <f t="shared" si="3"/>
        <v>100.47638888888888</v>
      </c>
      <c r="L32" s="9">
        <f t="shared" si="4"/>
        <v>1.0047638888888888</v>
      </c>
      <c r="M32" s="1" t="s">
        <v>73</v>
      </c>
      <c r="O32" s="9">
        <f t="shared" si="19"/>
        <v>2.1591805449574371</v>
      </c>
      <c r="P32" s="9">
        <f t="shared" si="5"/>
        <v>0.33989377543933452</v>
      </c>
      <c r="Q32" s="13">
        <f t="shared" si="6"/>
        <v>4.4186190807113487E-2</v>
      </c>
      <c r="R32" s="9">
        <f t="shared" si="7"/>
        <v>0.13061930555555554</v>
      </c>
      <c r="S32" s="14">
        <f t="shared" si="8"/>
        <v>0.33828223645179339</v>
      </c>
      <c r="T32" s="2">
        <v>0.01</v>
      </c>
      <c r="U32" s="15">
        <f t="shared" si="9"/>
        <v>3.3828223645179338E-3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3.2832822364517927E-2</v>
      </c>
      <c r="AR32" s="9">
        <f t="shared" si="15"/>
        <v>100.47638888888888</v>
      </c>
      <c r="AS32" s="1">
        <f t="shared" si="16"/>
        <v>0.13</v>
      </c>
      <c r="AT32" s="1">
        <f t="shared" si="20"/>
        <v>30.117666666666665</v>
      </c>
      <c r="AU32" s="1">
        <f t="shared" si="17"/>
        <v>86538.968143983089</v>
      </c>
    </row>
    <row r="33" spans="1:48" x14ac:dyDescent="0.15">
      <c r="C33" s="7">
        <v>6</v>
      </c>
      <c r="D33" s="8">
        <v>21.457368273</v>
      </c>
      <c r="E33" s="10">
        <f t="shared" si="18"/>
        <v>17.975009064516101</v>
      </c>
      <c r="F33" s="7" t="s">
        <v>73</v>
      </c>
      <c r="G33" s="1">
        <v>7</v>
      </c>
      <c r="H33" s="9">
        <f t="shared" si="0"/>
        <v>21.457368273</v>
      </c>
      <c r="I33" s="9">
        <f t="shared" si="1"/>
        <v>294.60736827299996</v>
      </c>
      <c r="J33" s="9">
        <f t="shared" si="2"/>
        <v>0.23374721016454758</v>
      </c>
      <c r="K33" s="9">
        <f t="shared" si="3"/>
        <v>100.47638888888888</v>
      </c>
      <c r="L33" s="9">
        <f t="shared" si="4"/>
        <v>1.0047638888888888</v>
      </c>
      <c r="M33" s="1" t="s">
        <v>73</v>
      </c>
      <c r="O33" s="9">
        <f t="shared" si="19"/>
        <v>2.8240506584069913</v>
      </c>
      <c r="P33" s="9">
        <f t="shared" si="5"/>
        <v>0.66011396276598799</v>
      </c>
      <c r="Q33" s="13">
        <f t="shared" si="6"/>
        <v>8.5814815159578436E-2</v>
      </c>
      <c r="R33" s="9">
        <f t="shared" si="7"/>
        <v>0.13061930555555554</v>
      </c>
      <c r="S33" s="14">
        <f t="shared" si="8"/>
        <v>0.65698416321069264</v>
      </c>
      <c r="T33" s="2">
        <v>0.01</v>
      </c>
      <c r="U33" s="15">
        <f t="shared" si="9"/>
        <v>6.5698416321069266E-3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3.6019841632106926E-2</v>
      </c>
      <c r="AR33" s="9">
        <f t="shared" si="15"/>
        <v>100.47638888888888</v>
      </c>
      <c r="AS33" s="1">
        <f t="shared" si="16"/>
        <v>0.13</v>
      </c>
      <c r="AT33" s="1">
        <f t="shared" si="20"/>
        <v>30.117666666666665</v>
      </c>
      <c r="AU33" s="1">
        <f t="shared" si="17"/>
        <v>94939.140258647225</v>
      </c>
    </row>
    <row r="34" spans="1:48" x14ac:dyDescent="0.15">
      <c r="C34" s="7">
        <v>7</v>
      </c>
      <c r="D34" s="8">
        <v>24.3611452406452</v>
      </c>
      <c r="E34" s="10">
        <f t="shared" si="18"/>
        <v>21.457368273</v>
      </c>
      <c r="F34" s="7" t="s">
        <v>73</v>
      </c>
      <c r="G34" s="1">
        <v>8</v>
      </c>
      <c r="H34" s="9">
        <f t="shared" si="0"/>
        <v>24.3611452406452</v>
      </c>
      <c r="I34" s="9">
        <f t="shared" si="1"/>
        <v>297.51114524064519</v>
      </c>
      <c r="J34" s="9">
        <f t="shared" si="2"/>
        <v>0.32273008547104715</v>
      </c>
      <c r="K34" s="9">
        <f t="shared" si="3"/>
        <v>100.47638888888888</v>
      </c>
      <c r="L34" s="9">
        <f t="shared" si="4"/>
        <v>1.0047638888888888</v>
      </c>
      <c r="M34" s="1" t="s">
        <v>73</v>
      </c>
      <c r="O34" s="9">
        <f t="shared" si="19"/>
        <v>3.1687005845298923</v>
      </c>
      <c r="P34" s="9">
        <f t="shared" si="5"/>
        <v>1.0226350104774893</v>
      </c>
      <c r="Q34" s="13">
        <f t="shared" si="6"/>
        <v>0.13294255136207361</v>
      </c>
      <c r="R34" s="9">
        <f t="shared" si="7"/>
        <v>0.13061930555555554</v>
      </c>
      <c r="S34" s="14">
        <f t="shared" si="8"/>
        <v>1.0177863892066854</v>
      </c>
      <c r="T34" s="2">
        <v>0.01</v>
      </c>
      <c r="U34" s="15">
        <f t="shared" si="9"/>
        <v>1.0177863892066855E-2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3.962786389206685E-2</v>
      </c>
      <c r="AR34" s="9">
        <f t="shared" si="15"/>
        <v>100.47638888888888</v>
      </c>
      <c r="AS34" s="1">
        <f t="shared" si="16"/>
        <v>0.13</v>
      </c>
      <c r="AT34" s="1">
        <f t="shared" si="20"/>
        <v>30.117666666666665</v>
      </c>
      <c r="AU34" s="1">
        <f t="shared" si="17"/>
        <v>104448.96917164625</v>
      </c>
    </row>
    <row r="35" spans="1:48" x14ac:dyDescent="0.15">
      <c r="C35" s="7">
        <v>8</v>
      </c>
      <c r="D35" s="8">
        <v>24.154307387419301</v>
      </c>
      <c r="E35" s="10">
        <f t="shared" si="18"/>
        <v>24.3611452406452</v>
      </c>
      <c r="F35" s="7" t="s">
        <v>73</v>
      </c>
      <c r="G35" s="1">
        <v>9</v>
      </c>
      <c r="H35" s="9">
        <f t="shared" si="0"/>
        <v>24.154307387419301</v>
      </c>
      <c r="I35" s="9">
        <f t="shared" si="1"/>
        <v>297.30430738741927</v>
      </c>
      <c r="J35" s="9">
        <f t="shared" si="2"/>
        <v>0.31546491208558852</v>
      </c>
      <c r="K35" s="9">
        <f t="shared" si="3"/>
        <v>100.47638888888888</v>
      </c>
      <c r="L35" s="9">
        <f t="shared" si="4"/>
        <v>1.0047638888888888</v>
      </c>
      <c r="M35" s="1" t="s">
        <v>73</v>
      </c>
      <c r="O35" s="9">
        <f t="shared" si="19"/>
        <v>3.1508294629412914</v>
      </c>
      <c r="P35" s="9">
        <f t="shared" si="5"/>
        <v>0.99397613952345654</v>
      </c>
      <c r="Q35" s="13">
        <f t="shared" si="6"/>
        <v>0.12921689813804935</v>
      </c>
      <c r="R35" s="9">
        <f t="shared" si="7"/>
        <v>0.13061930555555554</v>
      </c>
      <c r="S35" s="14">
        <f t="shared" si="8"/>
        <v>0.98926339861063106</v>
      </c>
      <c r="T35" s="2">
        <v>0.01</v>
      </c>
      <c r="U35" s="15">
        <f t="shared" si="9"/>
        <v>9.8926339861063108E-3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3.934263398610631E-2</v>
      </c>
      <c r="AR35" s="9">
        <f t="shared" si="15"/>
        <v>100.47638888888888</v>
      </c>
      <c r="AS35" s="1">
        <f t="shared" si="16"/>
        <v>0.13</v>
      </c>
      <c r="AT35" s="1">
        <f t="shared" si="20"/>
        <v>30.117666666666665</v>
      </c>
      <c r="AU35" s="1">
        <f t="shared" si="17"/>
        <v>103697.17569280401</v>
      </c>
    </row>
    <row r="36" spans="1:48" x14ac:dyDescent="0.15">
      <c r="C36" s="7">
        <v>9</v>
      </c>
      <c r="D36" s="8">
        <v>17.754828735333302</v>
      </c>
      <c r="E36" s="10">
        <f t="shared" si="18"/>
        <v>24.154307387419301</v>
      </c>
      <c r="F36" s="7" t="s">
        <v>73</v>
      </c>
      <c r="G36" s="1">
        <v>10</v>
      </c>
      <c r="H36" s="9">
        <f t="shared" si="0"/>
        <v>17.754828735333302</v>
      </c>
      <c r="I36" s="9">
        <f t="shared" si="1"/>
        <v>290.9048287353333</v>
      </c>
      <c r="J36" s="9">
        <f t="shared" si="2"/>
        <v>0.15348305850073429</v>
      </c>
      <c r="K36" s="9">
        <f t="shared" si="3"/>
        <v>100.47638888888888</v>
      </c>
      <c r="L36" s="9">
        <f t="shared" si="4"/>
        <v>1.0047638888888888</v>
      </c>
      <c r="M36" s="1" t="s">
        <v>73</v>
      </c>
      <c r="O36" s="9">
        <f t="shared" si="19"/>
        <v>3.1616172123067239</v>
      </c>
      <c r="P36" s="9">
        <f t="shared" si="5"/>
        <v>0.48525467955340135</v>
      </c>
      <c r="Q36" s="13">
        <f t="shared" si="6"/>
        <v>6.3083108341942182E-2</v>
      </c>
      <c r="R36" s="9">
        <f t="shared" si="7"/>
        <v>0.13061930555555554</v>
      </c>
      <c r="S36" s="14">
        <f t="shared" si="8"/>
        <v>0.48295394064173319</v>
      </c>
      <c r="T36" s="2">
        <v>0.01</v>
      </c>
      <c r="U36" s="15">
        <f t="shared" si="9"/>
        <v>4.829539406417332E-3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2.672953940641733E-2</v>
      </c>
      <c r="AR36" s="9">
        <f t="shared" si="15"/>
        <v>100.47638888888888</v>
      </c>
      <c r="AS36" s="1">
        <f t="shared" si="16"/>
        <v>0.13</v>
      </c>
      <c r="AT36" s="1">
        <f t="shared" si="20"/>
        <v>30.117666666666665</v>
      </c>
      <c r="AU36" s="1">
        <f t="shared" si="17"/>
        <v>70452.266744362569</v>
      </c>
    </row>
    <row r="37" spans="1:48" x14ac:dyDescent="0.15">
      <c r="C37" s="7">
        <v>10</v>
      </c>
      <c r="D37" s="8">
        <v>9.8284067461612903</v>
      </c>
      <c r="E37" s="10">
        <f t="shared" si="18"/>
        <v>17.754828735333302</v>
      </c>
      <c r="F37" s="7" t="s">
        <v>73</v>
      </c>
      <c r="G37" s="1">
        <v>11</v>
      </c>
      <c r="H37" s="9">
        <f t="shared" si="0"/>
        <v>9.8284067461612903</v>
      </c>
      <c r="I37" s="9">
        <f t="shared" si="1"/>
        <v>282.97840674616128</v>
      </c>
      <c r="J37" s="9">
        <f t="shared" si="2"/>
        <v>6.0102565142641985E-2</v>
      </c>
      <c r="K37" s="9">
        <f t="shared" si="3"/>
        <v>100.47638888888888</v>
      </c>
      <c r="L37" s="9">
        <f t="shared" si="4"/>
        <v>1.0047638888888888</v>
      </c>
      <c r="M37" s="1" t="s">
        <v>75</v>
      </c>
      <c r="N37" s="9">
        <f>(O36-P36)*C22/100</f>
        <v>2.5425444061156561</v>
      </c>
      <c r="O37" s="9">
        <f t="shared" si="19"/>
        <v>1.1385820155265556</v>
      </c>
      <c r="P37" s="9">
        <f t="shared" si="5"/>
        <v>6.8431699758425418E-2</v>
      </c>
      <c r="Q37" s="13">
        <f t="shared" si="6"/>
        <v>8.8961209685953051E-3</v>
      </c>
      <c r="R37" s="9">
        <f t="shared" si="7"/>
        <v>0.13061930555555554</v>
      </c>
      <c r="S37" s="14">
        <f t="shared" si="8"/>
        <v>6.810724441351107E-2</v>
      </c>
      <c r="T37" s="2">
        <v>0.01</v>
      </c>
      <c r="U37" s="15">
        <f t="shared" si="9"/>
        <v>6.8107244413511076E-4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2.2581072444135111E-2</v>
      </c>
      <c r="AR37" s="9">
        <f t="shared" si="15"/>
        <v>100.47638888888888</v>
      </c>
      <c r="AS37" s="1">
        <f t="shared" si="16"/>
        <v>0.13</v>
      </c>
      <c r="AT37" s="1">
        <f t="shared" si="20"/>
        <v>30.117666666666665</v>
      </c>
      <c r="AU37" s="1">
        <f t="shared" si="17"/>
        <v>59517.963067707613</v>
      </c>
    </row>
    <row r="38" spans="1:48" x14ac:dyDescent="0.15">
      <c r="C38" s="7">
        <v>11</v>
      </c>
      <c r="D38" s="8">
        <v>1.8647506721</v>
      </c>
      <c r="E38" s="10">
        <f t="shared" si="18"/>
        <v>9.8284067461612903</v>
      </c>
      <c r="F38" s="7" t="s">
        <v>75</v>
      </c>
      <c r="G38" s="1">
        <v>12</v>
      </c>
      <c r="H38" s="9">
        <f t="shared" si="0"/>
        <v>1.8647506721</v>
      </c>
      <c r="I38" s="9">
        <f t="shared" si="1"/>
        <v>275.01475067209998</v>
      </c>
      <c r="J38" s="9">
        <f t="shared" si="2"/>
        <v>2.2190989934821603E-2</v>
      </c>
      <c r="K38" s="9">
        <f t="shared" si="3"/>
        <v>100.47638888888888</v>
      </c>
      <c r="L38" s="9">
        <f t="shared" si="4"/>
        <v>1.0047638888888888</v>
      </c>
      <c r="M38" s="1" t="s">
        <v>73</v>
      </c>
      <c r="O38" s="9">
        <f t="shared" si="19"/>
        <v>2.074914204657019</v>
      </c>
      <c r="P38" s="9">
        <f t="shared" si="5"/>
        <v>4.6044400231162283E-2</v>
      </c>
      <c r="Q38" s="13">
        <f t="shared" si="6"/>
        <v>5.9857720300510973E-3</v>
      </c>
      <c r="R38" s="9">
        <f t="shared" si="7"/>
        <v>0.13061930555555554</v>
      </c>
      <c r="S38" s="14">
        <f t="shared" si="8"/>
        <v>4.582608983099519E-2</v>
      </c>
      <c r="T38" s="2">
        <v>0.01</v>
      </c>
      <c r="U38" s="15">
        <f t="shared" si="9"/>
        <v>4.5826089830995192E-4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2.2358260898309952E-2</v>
      </c>
      <c r="AR38" s="9">
        <f t="shared" si="15"/>
        <v>100.47638888888888</v>
      </c>
      <c r="AS38" s="1">
        <f t="shared" si="16"/>
        <v>0.13</v>
      </c>
      <c r="AT38" s="1">
        <f t="shared" si="20"/>
        <v>30.117666666666665</v>
      </c>
      <c r="AU38" s="1">
        <f t="shared" si="17"/>
        <v>58930.688508968713</v>
      </c>
      <c r="AV38" s="1">
        <f>SUM(AU27:AU38)</f>
        <v>890822.60187455954</v>
      </c>
    </row>
    <row r="39" spans="1:48" x14ac:dyDescent="0.15">
      <c r="C39" s="7">
        <v>12</v>
      </c>
      <c r="D39" s="8">
        <v>-6.5176531315806399</v>
      </c>
      <c r="E39" s="10">
        <f t="shared" si="18"/>
        <v>1.8647506721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-11.1647985779032</v>
      </c>
      <c r="E42" s="7"/>
      <c r="F42" s="7"/>
      <c r="G42" s="1">
        <v>1</v>
      </c>
      <c r="H42" s="9">
        <f t="shared" ref="H42:H53" si="21">E43</f>
        <v>-11.1647985779032</v>
      </c>
      <c r="I42" s="9">
        <f t="shared" ref="I42:I53" si="22">H42+273.15</f>
        <v>261.98520142209679</v>
      </c>
      <c r="J42" s="9">
        <f t="shared" ref="J42:J53" si="23">EXP(($C$16*(I42-$C$14))/($C$17*I42*$C$14))</f>
        <v>3.8147560028418568E-3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2.9408351396324837E-4</v>
      </c>
      <c r="Q42" s="13">
        <f t="shared" ref="Q42:Q53" si="27">P42*$B$44</f>
        <v>5.2935032513384706E-5</v>
      </c>
      <c r="R42" s="9">
        <f t="shared" ref="R42:R53" si="28">L42*$B$44</f>
        <v>1.3876387499999998E-2</v>
      </c>
      <c r="S42" s="14">
        <f t="shared" ref="S42:S53" si="29">Q42/R42</f>
        <v>3.8147560028418573E-3</v>
      </c>
      <c r="T42" s="2">
        <v>0.01</v>
      </c>
      <c r="U42" s="15">
        <f t="shared" ref="U42:U53" si="30">S42*T42</f>
        <v>3.8147560028418576E-5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1.4838147560028419E-2</v>
      </c>
      <c r="AR42" s="9">
        <f t="shared" ref="AR42:AR53" si="34">$B$42/12</f>
        <v>7.7091041666666671</v>
      </c>
      <c r="AS42" s="1">
        <f t="shared" ref="AS42:AS53" si="35">$B$44</f>
        <v>0.18</v>
      </c>
      <c r="AT42" s="1">
        <f>$E$5/12</f>
        <v>112.5655</v>
      </c>
      <c r="AU42" s="1">
        <f t="shared" ref="AU42:AU53" si="36">AT42*10000*AS42*0.67*AR42*AQ42</f>
        <v>15528.73977284946</v>
      </c>
    </row>
    <row r="43" spans="1:48" x14ac:dyDescent="0.15">
      <c r="A43" s="1" t="s">
        <v>74</v>
      </c>
      <c r="B43" s="1">
        <v>1</v>
      </c>
      <c r="C43" s="7">
        <v>1</v>
      </c>
      <c r="D43" s="8">
        <v>-11.610244986032299</v>
      </c>
      <c r="E43" s="10">
        <f t="shared" ref="E43:E54" si="37">D42</f>
        <v>-11.1647985779032</v>
      </c>
      <c r="F43" s="7" t="s">
        <v>73</v>
      </c>
      <c r="G43" s="1">
        <v>2</v>
      </c>
      <c r="H43" s="9">
        <f t="shared" si="21"/>
        <v>-11.610244986032299</v>
      </c>
      <c r="I43" s="9">
        <f t="shared" si="22"/>
        <v>261.53975501396769</v>
      </c>
      <c r="J43" s="9">
        <f t="shared" si="23"/>
        <v>3.5807694925976477E-3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0.15388799981937007</v>
      </c>
      <c r="P43" s="9">
        <f t="shared" si="26"/>
        <v>5.5103745503007264E-4</v>
      </c>
      <c r="Q43" s="13">
        <f t="shared" si="27"/>
        <v>9.9186741905413076E-5</v>
      </c>
      <c r="R43" s="9">
        <f t="shared" si="28"/>
        <v>1.3876387499999998E-2</v>
      </c>
      <c r="S43" s="14">
        <f t="shared" si="29"/>
        <v>7.1478792232786154E-3</v>
      </c>
      <c r="T43" s="2">
        <v>0.01</v>
      </c>
      <c r="U43" s="15">
        <f t="shared" si="30"/>
        <v>7.147879223278615E-5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1.4871478792232787E-2</v>
      </c>
      <c r="AR43" s="9">
        <f t="shared" si="34"/>
        <v>7.7091041666666671</v>
      </c>
      <c r="AS43" s="1">
        <f t="shared" si="35"/>
        <v>0.18</v>
      </c>
      <c r="AT43" s="1">
        <f t="shared" ref="AT43:AT53" si="39">$E$5/12</f>
        <v>112.5655</v>
      </c>
      <c r="AU43" s="1">
        <f t="shared" si="36"/>
        <v>15563.622296366369</v>
      </c>
    </row>
    <row r="44" spans="1:48" x14ac:dyDescent="0.15">
      <c r="A44" s="1" t="s">
        <v>37</v>
      </c>
      <c r="B44" s="1">
        <v>0.18</v>
      </c>
      <c r="C44" s="7">
        <v>2</v>
      </c>
      <c r="D44" s="8">
        <v>-7.8806379204999999</v>
      </c>
      <c r="E44" s="10">
        <f t="shared" si="37"/>
        <v>-11.610244986032299</v>
      </c>
      <c r="F44" s="7" t="s">
        <v>73</v>
      </c>
      <c r="G44" s="1">
        <v>3</v>
      </c>
      <c r="H44" s="9">
        <f t="shared" si="21"/>
        <v>-7.8806379204999999</v>
      </c>
      <c r="I44" s="9">
        <f t="shared" si="22"/>
        <v>265.26936207949996</v>
      </c>
      <c r="J44" s="9">
        <f t="shared" si="23"/>
        <v>6.0436141884295429E-3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0.23042800403100666</v>
      </c>
      <c r="P44" s="9">
        <f t="shared" si="26"/>
        <v>1.3926179545732918E-3</v>
      </c>
      <c r="Q44" s="13">
        <f t="shared" si="27"/>
        <v>2.5067123182319253E-4</v>
      </c>
      <c r="R44" s="9">
        <f t="shared" si="28"/>
        <v>1.3876387499999998E-2</v>
      </c>
      <c r="S44" s="14">
        <f t="shared" si="29"/>
        <v>1.806458862749347E-2</v>
      </c>
      <c r="T44" s="2">
        <v>0.01</v>
      </c>
      <c r="U44" s="15">
        <f t="shared" si="30"/>
        <v>1.8064588627493471E-4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1.4980645886274936E-2</v>
      </c>
      <c r="AR44" s="9">
        <f t="shared" si="34"/>
        <v>7.7091041666666671</v>
      </c>
      <c r="AS44" s="1">
        <f t="shared" si="35"/>
        <v>0.18</v>
      </c>
      <c r="AT44" s="1">
        <f t="shared" si="39"/>
        <v>112.5655</v>
      </c>
      <c r="AU44" s="1">
        <f t="shared" si="36"/>
        <v>15677.870209610297</v>
      </c>
    </row>
    <row r="45" spans="1:48" x14ac:dyDescent="0.15">
      <c r="C45" s="7">
        <v>3</v>
      </c>
      <c r="D45" s="8">
        <v>-9.7356974709677496E-2</v>
      </c>
      <c r="E45" s="10">
        <f t="shared" si="37"/>
        <v>-7.8806379204999999</v>
      </c>
      <c r="F45" s="7" t="s">
        <v>73</v>
      </c>
      <c r="G45" s="1">
        <v>4</v>
      </c>
      <c r="H45" s="9">
        <f t="shared" si="21"/>
        <v>-9.7356974709677496E-2</v>
      </c>
      <c r="I45" s="9">
        <f t="shared" si="22"/>
        <v>273.05264302529031</v>
      </c>
      <c r="J45" s="9">
        <f t="shared" si="23"/>
        <v>1.7206292334545223E-2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0.3061264277431</v>
      </c>
      <c r="P45" s="9">
        <f t="shared" si="26"/>
        <v>5.2673008070778134E-3</v>
      </c>
      <c r="Q45" s="13">
        <f t="shared" si="27"/>
        <v>9.4811414527400638E-4</v>
      </c>
      <c r="R45" s="9">
        <f t="shared" si="28"/>
        <v>1.3876387499999998E-2</v>
      </c>
      <c r="S45" s="14">
        <f t="shared" si="29"/>
        <v>6.8325718438895316E-2</v>
      </c>
      <c r="T45" s="2">
        <v>0.01</v>
      </c>
      <c r="U45" s="15">
        <f t="shared" si="30"/>
        <v>6.8325718438895316E-4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1.5483257184388954E-2</v>
      </c>
      <c r="AR45" s="9">
        <f t="shared" si="34"/>
        <v>7.7091041666666671</v>
      </c>
      <c r="AS45" s="1">
        <f t="shared" si="35"/>
        <v>0.18</v>
      </c>
      <c r="AT45" s="1">
        <f t="shared" si="39"/>
        <v>112.5655</v>
      </c>
      <c r="AU45" s="1">
        <f t="shared" si="36"/>
        <v>16203.873878446415</v>
      </c>
    </row>
    <row r="46" spans="1:48" x14ac:dyDescent="0.15">
      <c r="C46" s="7">
        <v>4</v>
      </c>
      <c r="D46" s="8">
        <v>6.2429255490999997</v>
      </c>
      <c r="E46" s="10">
        <f t="shared" si="37"/>
        <v>-9.7356974709677496E-2</v>
      </c>
      <c r="F46" s="7" t="s">
        <v>73</v>
      </c>
      <c r="G46" s="1">
        <v>5</v>
      </c>
      <c r="H46" s="9">
        <f t="shared" si="21"/>
        <v>6.2429255490999997</v>
      </c>
      <c r="I46" s="9">
        <f t="shared" si="22"/>
        <v>279.39292554909997</v>
      </c>
      <c r="J46" s="9">
        <f t="shared" si="23"/>
        <v>3.8647715072424663E-2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0.28581617058922104</v>
      </c>
      <c r="O46" s="9">
        <f t="shared" si="38"/>
        <v>9.2133998013467777E-2</v>
      </c>
      <c r="P46" s="9">
        <f t="shared" si="26"/>
        <v>3.5607685037078425E-3</v>
      </c>
      <c r="Q46" s="13">
        <f t="shared" si="27"/>
        <v>6.4093833066741161E-4</v>
      </c>
      <c r="R46" s="9">
        <f t="shared" si="28"/>
        <v>1.3876387499999998E-2</v>
      </c>
      <c r="S46" s="14">
        <f t="shared" si="29"/>
        <v>4.6189134648150443E-2</v>
      </c>
      <c r="T46" s="2">
        <v>0.01</v>
      </c>
      <c r="U46" s="15">
        <f t="shared" si="30"/>
        <v>4.6189134648150443E-4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2.7561891346481505E-2</v>
      </c>
      <c r="AR46" s="9">
        <f t="shared" si="34"/>
        <v>7.7091041666666671</v>
      </c>
      <c r="AS46" s="1">
        <f t="shared" si="35"/>
        <v>0.18</v>
      </c>
      <c r="AT46" s="1">
        <f t="shared" si="39"/>
        <v>112.5655</v>
      </c>
      <c r="AU46" s="1">
        <f t="shared" si="36"/>
        <v>28844.667882939088</v>
      </c>
    </row>
    <row r="47" spans="1:48" x14ac:dyDescent="0.15">
      <c r="C47" s="7">
        <v>5</v>
      </c>
      <c r="D47" s="8">
        <v>17.975009064516101</v>
      </c>
      <c r="E47" s="10">
        <f t="shared" si="37"/>
        <v>6.2429255490999997</v>
      </c>
      <c r="F47" s="7" t="s">
        <v>75</v>
      </c>
      <c r="G47" s="1">
        <v>6</v>
      </c>
      <c r="H47" s="9">
        <f t="shared" si="21"/>
        <v>17.975009064516101</v>
      </c>
      <c r="I47" s="9">
        <f t="shared" si="22"/>
        <v>291.12500906451606</v>
      </c>
      <c r="J47" s="9">
        <f t="shared" si="23"/>
        <v>0.15741795017240426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0.1656642711764266</v>
      </c>
      <c r="P47" s="9">
        <f t="shared" si="26"/>
        <v>2.6078529985398387E-2</v>
      </c>
      <c r="Q47" s="13">
        <f t="shared" si="27"/>
        <v>4.6941353973717096E-3</v>
      </c>
      <c r="R47" s="9">
        <f t="shared" si="28"/>
        <v>1.3876387499999998E-2</v>
      </c>
      <c r="S47" s="14">
        <f t="shared" si="29"/>
        <v>0.33828223645179339</v>
      </c>
      <c r="T47" s="2">
        <v>0.01</v>
      </c>
      <c r="U47" s="15">
        <f t="shared" si="30"/>
        <v>3.3828223645179338E-3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3.0482822364517933E-2</v>
      </c>
      <c r="AR47" s="9">
        <f t="shared" si="34"/>
        <v>7.7091041666666671</v>
      </c>
      <c r="AS47" s="1">
        <f t="shared" si="35"/>
        <v>0.18</v>
      </c>
      <c r="AT47" s="1">
        <f t="shared" si="39"/>
        <v>112.5655</v>
      </c>
      <c r="AU47" s="1">
        <f t="shared" si="36"/>
        <v>31901.543917500174</v>
      </c>
    </row>
    <row r="48" spans="1:48" x14ac:dyDescent="0.15">
      <c r="C48" s="7">
        <v>6</v>
      </c>
      <c r="D48" s="8">
        <v>21.457368273</v>
      </c>
      <c r="E48" s="10">
        <f t="shared" si="37"/>
        <v>17.975009064516101</v>
      </c>
      <c r="F48" s="7" t="s">
        <v>73</v>
      </c>
      <c r="G48" s="1">
        <v>7</v>
      </c>
      <c r="H48" s="9">
        <f t="shared" si="21"/>
        <v>21.457368273</v>
      </c>
      <c r="I48" s="9">
        <f t="shared" si="22"/>
        <v>294.60736827299996</v>
      </c>
      <c r="J48" s="9">
        <f t="shared" si="23"/>
        <v>0.23374721016454758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0.21667678285769487</v>
      </c>
      <c r="P48" s="9">
        <f t="shared" si="26"/>
        <v>5.0647593500415644E-2</v>
      </c>
      <c r="Q48" s="13">
        <f t="shared" si="27"/>
        <v>9.1165668300748157E-3</v>
      </c>
      <c r="R48" s="9">
        <f t="shared" si="28"/>
        <v>1.3876387499999998E-2</v>
      </c>
      <c r="S48" s="14">
        <f t="shared" si="29"/>
        <v>0.65698416321069275</v>
      </c>
      <c r="T48" s="2">
        <v>0.01</v>
      </c>
      <c r="U48" s="15">
        <f t="shared" si="30"/>
        <v>6.5698416321069274E-3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3.3669841632106928E-2</v>
      </c>
      <c r="AR48" s="9">
        <f t="shared" si="34"/>
        <v>7.7091041666666671</v>
      </c>
      <c r="AS48" s="1">
        <f t="shared" si="35"/>
        <v>0.18</v>
      </c>
      <c r="AT48" s="1">
        <f t="shared" si="39"/>
        <v>112.5655</v>
      </c>
      <c r="AU48" s="1">
        <f t="shared" si="36"/>
        <v>35236.892393934388</v>
      </c>
    </row>
    <row r="49" spans="1:48" x14ac:dyDescent="0.15">
      <c r="C49" s="7">
        <v>7</v>
      </c>
      <c r="D49" s="8">
        <v>24.3611452406452</v>
      </c>
      <c r="E49" s="10">
        <f t="shared" si="37"/>
        <v>21.457368273</v>
      </c>
      <c r="F49" s="7" t="s">
        <v>73</v>
      </c>
      <c r="G49" s="1">
        <v>8</v>
      </c>
      <c r="H49" s="9">
        <f t="shared" si="21"/>
        <v>24.3611452406452</v>
      </c>
      <c r="I49" s="9">
        <f t="shared" si="22"/>
        <v>297.51114524064519</v>
      </c>
      <c r="J49" s="9">
        <f t="shared" si="23"/>
        <v>0.32273008547104715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0.24312023102394592</v>
      </c>
      <c r="P49" s="9">
        <f t="shared" si="26"/>
        <v>7.8462212938098796E-2</v>
      </c>
      <c r="Q49" s="13">
        <f t="shared" si="27"/>
        <v>1.4123198328857783E-2</v>
      </c>
      <c r="R49" s="9">
        <f t="shared" si="28"/>
        <v>1.3876387499999998E-2</v>
      </c>
      <c r="S49" s="14">
        <f t="shared" si="29"/>
        <v>1.0177863892066854</v>
      </c>
      <c r="T49" s="2">
        <v>0.01</v>
      </c>
      <c r="U49" s="15">
        <f t="shared" si="30"/>
        <v>1.0177863892066855E-2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3.7277863892066852E-2</v>
      </c>
      <c r="AR49" s="9">
        <f t="shared" si="34"/>
        <v>7.7091041666666671</v>
      </c>
      <c r="AS49" s="1">
        <f t="shared" si="35"/>
        <v>0.18</v>
      </c>
      <c r="AT49" s="1">
        <f t="shared" si="39"/>
        <v>112.5655</v>
      </c>
      <c r="AU49" s="1">
        <f t="shared" si="36"/>
        <v>39012.838046375284</v>
      </c>
    </row>
    <row r="50" spans="1:48" x14ac:dyDescent="0.15">
      <c r="C50" s="7">
        <v>8</v>
      </c>
      <c r="D50" s="8">
        <v>24.154307387419301</v>
      </c>
      <c r="E50" s="10">
        <f t="shared" si="37"/>
        <v>24.3611452406452</v>
      </c>
      <c r="F50" s="7" t="s">
        <v>73</v>
      </c>
      <c r="G50" s="1">
        <v>9</v>
      </c>
      <c r="H50" s="9">
        <f t="shared" si="21"/>
        <v>24.154307387419301</v>
      </c>
      <c r="I50" s="9">
        <f t="shared" si="22"/>
        <v>297.30430738741927</v>
      </c>
      <c r="J50" s="9">
        <f t="shared" si="23"/>
        <v>0.31546491208558852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0.24174905975251376</v>
      </c>
      <c r="P50" s="9">
        <f t="shared" si="26"/>
        <v>7.6263345881600442E-2</v>
      </c>
      <c r="Q50" s="13">
        <f t="shared" si="27"/>
        <v>1.3727402258688079E-2</v>
      </c>
      <c r="R50" s="9">
        <f t="shared" si="28"/>
        <v>1.3876387499999998E-2</v>
      </c>
      <c r="S50" s="14">
        <f t="shared" si="29"/>
        <v>0.98926339861063128</v>
      </c>
      <c r="T50" s="2">
        <v>0.01</v>
      </c>
      <c r="U50" s="15">
        <f t="shared" si="30"/>
        <v>9.8926339861063126E-3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3.6992633986106312E-2</v>
      </c>
      <c r="AR50" s="9">
        <f t="shared" si="34"/>
        <v>7.7091041666666671</v>
      </c>
      <c r="AS50" s="1">
        <f t="shared" si="35"/>
        <v>0.18</v>
      </c>
      <c r="AT50" s="1">
        <f t="shared" si="39"/>
        <v>112.5655</v>
      </c>
      <c r="AU50" s="1">
        <f t="shared" si="36"/>
        <v>38714.333063379476</v>
      </c>
    </row>
    <row r="51" spans="1:48" x14ac:dyDescent="0.15">
      <c r="C51" s="7">
        <v>9</v>
      </c>
      <c r="D51" s="8">
        <v>17.754828735333302</v>
      </c>
      <c r="E51" s="10">
        <f t="shared" si="37"/>
        <v>24.154307387419301</v>
      </c>
      <c r="F51" s="7" t="s">
        <v>73</v>
      </c>
      <c r="G51" s="1">
        <v>10</v>
      </c>
      <c r="H51" s="9">
        <f t="shared" si="21"/>
        <v>17.754828735333302</v>
      </c>
      <c r="I51" s="9">
        <f t="shared" si="22"/>
        <v>290.9048287353333</v>
      </c>
      <c r="J51" s="9">
        <f t="shared" si="23"/>
        <v>0.15348305850073429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0.24257675553757996</v>
      </c>
      <c r="P51" s="9">
        <f t="shared" si="26"/>
        <v>3.7231422361092704E-2</v>
      </c>
      <c r="Q51" s="13">
        <f t="shared" si="27"/>
        <v>6.7016560249966864E-3</v>
      </c>
      <c r="R51" s="9">
        <f t="shared" si="28"/>
        <v>1.3876387499999998E-2</v>
      </c>
      <c r="S51" s="14">
        <f t="shared" si="29"/>
        <v>0.48295394064173308</v>
      </c>
      <c r="T51" s="2">
        <v>0.01</v>
      </c>
      <c r="U51" s="15">
        <f t="shared" si="30"/>
        <v>4.8295394064173311E-3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1.9629539406417332E-2</v>
      </c>
      <c r="AR51" s="9">
        <f t="shared" si="34"/>
        <v>7.7091041666666671</v>
      </c>
      <c r="AS51" s="1">
        <f t="shared" si="35"/>
        <v>0.18</v>
      </c>
      <c r="AT51" s="1">
        <f t="shared" si="39"/>
        <v>112.5655</v>
      </c>
      <c r="AU51" s="1">
        <f t="shared" si="36"/>
        <v>20543.131012141301</v>
      </c>
    </row>
    <row r="52" spans="1:48" x14ac:dyDescent="0.15">
      <c r="C52" s="7">
        <v>10</v>
      </c>
      <c r="D52" s="8">
        <v>9.8284067461612903</v>
      </c>
      <c r="E52" s="10">
        <f t="shared" si="37"/>
        <v>17.754828735333302</v>
      </c>
      <c r="F52" s="7" t="s">
        <v>73</v>
      </c>
      <c r="G52" s="1">
        <v>11</v>
      </c>
      <c r="H52" s="9">
        <f t="shared" si="21"/>
        <v>9.8284067461612903</v>
      </c>
      <c r="I52" s="9">
        <f t="shared" si="22"/>
        <v>282.97840674616128</v>
      </c>
      <c r="J52" s="9">
        <f t="shared" si="23"/>
        <v>6.0102565142641985E-2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0.19507806651766291</v>
      </c>
      <c r="O52" s="9">
        <f t="shared" si="38"/>
        <v>8.7358308325491019E-2</v>
      </c>
      <c r="P52" s="9">
        <f t="shared" si="26"/>
        <v>5.2504584168838273E-3</v>
      </c>
      <c r="Q52" s="13">
        <f t="shared" si="27"/>
        <v>9.4508251503908893E-4</v>
      </c>
      <c r="R52" s="9">
        <f t="shared" si="28"/>
        <v>1.3876387499999998E-2</v>
      </c>
      <c r="S52" s="14">
        <f t="shared" si="29"/>
        <v>6.8107244413511014E-2</v>
      </c>
      <c r="T52" s="2">
        <v>0.01</v>
      </c>
      <c r="U52" s="15">
        <f t="shared" si="30"/>
        <v>6.8107244413511011E-4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1.5481072444135111E-2</v>
      </c>
      <c r="AR52" s="9">
        <f t="shared" si="34"/>
        <v>7.7091041666666671</v>
      </c>
      <c r="AS52" s="1">
        <f t="shared" si="35"/>
        <v>0.18</v>
      </c>
      <c r="AT52" s="1">
        <f t="shared" si="39"/>
        <v>112.5655</v>
      </c>
      <c r="AU52" s="1">
        <f t="shared" si="36"/>
        <v>16201.587456725916</v>
      </c>
    </row>
    <row r="53" spans="1:48" x14ac:dyDescent="0.15">
      <c r="C53" s="7">
        <v>11</v>
      </c>
      <c r="D53" s="8">
        <v>1.8647506721</v>
      </c>
      <c r="E53" s="10">
        <f t="shared" si="37"/>
        <v>9.8284067461612903</v>
      </c>
      <c r="F53" s="7" t="s">
        <v>75</v>
      </c>
      <c r="G53" s="1">
        <v>12</v>
      </c>
      <c r="H53" s="9">
        <f t="shared" si="21"/>
        <v>1.8647506721</v>
      </c>
      <c r="I53" s="9">
        <f t="shared" si="22"/>
        <v>275.01475067209998</v>
      </c>
      <c r="J53" s="9">
        <f t="shared" si="23"/>
        <v>2.2190989934821603E-2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0.15919889157527387</v>
      </c>
      <c r="P53" s="9">
        <f t="shared" si="26"/>
        <v>3.532781000581658E-3</v>
      </c>
      <c r="Q53" s="13">
        <f t="shared" si="27"/>
        <v>6.3590058010469844E-4</v>
      </c>
      <c r="R53" s="9">
        <f t="shared" si="28"/>
        <v>1.3876387499999998E-2</v>
      </c>
      <c r="S53" s="14">
        <f t="shared" si="29"/>
        <v>4.5826089830995169E-2</v>
      </c>
      <c r="T53" s="2">
        <v>0.01</v>
      </c>
      <c r="U53" s="15">
        <f t="shared" si="30"/>
        <v>4.582608983099517E-4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1.5258260898309952E-2</v>
      </c>
      <c r="AR53" s="9">
        <f t="shared" si="34"/>
        <v>7.7091041666666671</v>
      </c>
      <c r="AS53" s="1">
        <f t="shared" si="35"/>
        <v>0.18</v>
      </c>
      <c r="AT53" s="1">
        <f t="shared" si="39"/>
        <v>112.5655</v>
      </c>
      <c r="AU53" s="1">
        <f t="shared" si="36"/>
        <v>15968.405888776973</v>
      </c>
      <c r="AV53" s="1">
        <f>SUM(AU42:AU53)</f>
        <v>289397.50581904518</v>
      </c>
    </row>
    <row r="54" spans="1:48" x14ac:dyDescent="0.15">
      <c r="C54" s="7">
        <v>12</v>
      </c>
      <c r="D54" s="8">
        <v>-6.5176531315806399</v>
      </c>
      <c r="E54" s="10">
        <f t="shared" si="37"/>
        <v>1.8647506721</v>
      </c>
      <c r="F54" s="7" t="s">
        <v>73</v>
      </c>
    </row>
    <row r="56" spans="1:4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</row>
    <row r="57" spans="1:4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pans="1:48" x14ac:dyDescent="0.15">
      <c r="A58" s="1" t="s">
        <v>71</v>
      </c>
      <c r="B58" s="1">
        <f>F7</f>
        <v>122.786</v>
      </c>
      <c r="C58" s="7" t="s">
        <v>72</v>
      </c>
      <c r="D58" s="8">
        <v>-11.1647985779032</v>
      </c>
      <c r="E58" s="7"/>
      <c r="F58" s="7"/>
      <c r="G58" s="1">
        <v>1</v>
      </c>
      <c r="H58" s="9">
        <f t="shared" ref="H58:H69" si="40">E59</f>
        <v>-11.1647985779032</v>
      </c>
      <c r="I58" s="9">
        <f t="shared" ref="I58:I69" si="41">H58+273.15</f>
        <v>261.98520142209679</v>
      </c>
      <c r="J58" s="9">
        <f t="shared" ref="J58:J69" si="42">EXP(($C$16*(I58-$C$14))/($C$17*I58*$C$14))</f>
        <v>3.8147560028418568E-3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1.0538969187711153E-2</v>
      </c>
      <c r="Q58" s="13">
        <f t="shared" ref="Q58:Q69" si="46">P58*$B$60</f>
        <v>3.0563010644362341E-3</v>
      </c>
      <c r="R58" s="9">
        <f t="shared" ref="R58:R69" si="47">L58*$B$60</f>
        <v>0.80117864999999977</v>
      </c>
      <c r="S58" s="14">
        <f t="shared" ref="S58:S69" si="48">Q58/R58</f>
        <v>3.8147560028418568E-3</v>
      </c>
      <c r="T58" s="2">
        <v>0.27</v>
      </c>
      <c r="U58" s="15">
        <f t="shared" ref="U58:U69" si="49">S58*T58</f>
        <v>1.0299841207673014E-3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>U58*0.67*AD58+(V58+W58+X58+Y58+Z58+AA58)/1000</f>
        <v>0.22660012591466511</v>
      </c>
      <c r="AC58" s="9">
        <f t="shared" ref="AC58:AC69" si="50">$B$58/12</f>
        <v>10.232166666666666</v>
      </c>
      <c r="AD58" s="1">
        <f t="shared" ref="AD58:AD69" si="51">$B$60</f>
        <v>0.28999999999999998</v>
      </c>
      <c r="AE58" s="16">
        <f>$E$7/12</f>
        <v>274.44041849313663</v>
      </c>
      <c r="AF58" s="1">
        <f>AE58*10000*AC58*AB58</f>
        <v>6363203.6871744124</v>
      </c>
    </row>
    <row r="59" spans="1:48" x14ac:dyDescent="0.15">
      <c r="A59" s="1" t="s">
        <v>74</v>
      </c>
      <c r="B59" s="1">
        <v>27</v>
      </c>
      <c r="C59" s="7">
        <v>1</v>
      </c>
      <c r="D59" s="8">
        <v>-11.610244986032299</v>
      </c>
      <c r="E59" s="10">
        <f t="shared" ref="E59:E70" si="52">D58</f>
        <v>-11.1647985779032</v>
      </c>
      <c r="F59" s="7" t="s">
        <v>73</v>
      </c>
      <c r="G59" s="1">
        <v>2</v>
      </c>
      <c r="H59" s="9">
        <f t="shared" si="40"/>
        <v>-11.610244986032299</v>
      </c>
      <c r="I59" s="9">
        <f t="shared" si="41"/>
        <v>261.53975501396769</v>
      </c>
      <c r="J59" s="9">
        <f t="shared" si="42"/>
        <v>3.5807694925976477E-3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3">L59+O58-P58-N59</f>
        <v>5.5148310308122879</v>
      </c>
      <c r="P59" s="9">
        <f t="shared" si="45"/>
        <v>1.9747338711963477E-2</v>
      </c>
      <c r="Q59" s="13">
        <f t="shared" si="46"/>
        <v>5.7267282264694078E-3</v>
      </c>
      <c r="R59" s="9">
        <f t="shared" si="47"/>
        <v>0.80117864999999977</v>
      </c>
      <c r="S59" s="14">
        <f t="shared" si="48"/>
        <v>7.1478792232786154E-3</v>
      </c>
      <c r="T59" s="2">
        <v>0.27</v>
      </c>
      <c r="U59" s="15">
        <f t="shared" si="49"/>
        <v>1.9299273902852263E-3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ref="AB59:AB69" si="54">U59*0.67*AD59+(V59+W59+X59+Y59+Z59+AA59)/1000</f>
        <v>0.22677498489193243</v>
      </c>
      <c r="AC59" s="9">
        <f t="shared" si="50"/>
        <v>10.232166666666666</v>
      </c>
      <c r="AD59" s="1">
        <f t="shared" si="51"/>
        <v>0.28999999999999998</v>
      </c>
      <c r="AE59" s="16">
        <f t="shared" ref="AE59:AE69" si="55">$E$7/12</f>
        <v>274.44041849313663</v>
      </c>
      <c r="AF59" s="1">
        <f t="shared" ref="AF59:AF69" si="56">AE59*10000*AC59*AB59</f>
        <v>6368113.9372653672</v>
      </c>
    </row>
    <row r="60" spans="1:48" x14ac:dyDescent="0.15">
      <c r="A60" s="1" t="s">
        <v>37</v>
      </c>
      <c r="B60" s="1">
        <v>0.28999999999999998</v>
      </c>
      <c r="C60" s="7">
        <v>2</v>
      </c>
      <c r="D60" s="8">
        <v>-7.8806379204999999</v>
      </c>
      <c r="E60" s="10">
        <f t="shared" si="52"/>
        <v>-11.610244986032299</v>
      </c>
      <c r="F60" s="7" t="s">
        <v>73</v>
      </c>
      <c r="G60" s="1">
        <v>3</v>
      </c>
      <c r="H60" s="9">
        <f t="shared" si="40"/>
        <v>-7.8806379204999999</v>
      </c>
      <c r="I60" s="9">
        <f t="shared" si="41"/>
        <v>265.26936207949996</v>
      </c>
      <c r="J60" s="9">
        <f t="shared" si="42"/>
        <v>6.0436141884295429E-3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3"/>
        <v>8.2577686921003224</v>
      </c>
      <c r="P60" s="9">
        <f t="shared" si="45"/>
        <v>4.9906768032346775E-2</v>
      </c>
      <c r="Q60" s="13">
        <f t="shared" si="46"/>
        <v>1.4472962729380564E-2</v>
      </c>
      <c r="R60" s="9">
        <f t="shared" si="47"/>
        <v>0.80117864999999977</v>
      </c>
      <c r="S60" s="14">
        <f t="shared" si="48"/>
        <v>1.8064588627493466E-2</v>
      </c>
      <c r="T60" s="2">
        <v>0.27</v>
      </c>
      <c r="U60" s="15">
        <f t="shared" si="49"/>
        <v>4.8774389294232359E-3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4"/>
        <v>0.22734768638398695</v>
      </c>
      <c r="AC60" s="9">
        <f t="shared" si="50"/>
        <v>10.232166666666666</v>
      </c>
      <c r="AD60" s="1">
        <f t="shared" si="51"/>
        <v>0.28999999999999998</v>
      </c>
      <c r="AE60" s="16">
        <f t="shared" si="55"/>
        <v>274.44041849313663</v>
      </c>
      <c r="AF60" s="1">
        <f t="shared" si="56"/>
        <v>6384196.0829887288</v>
      </c>
    </row>
    <row r="61" spans="1:48" x14ac:dyDescent="0.15">
      <c r="C61" s="7">
        <v>3</v>
      </c>
      <c r="D61" s="8">
        <v>-9.7356974709677496E-2</v>
      </c>
      <c r="E61" s="10">
        <f t="shared" si="52"/>
        <v>-7.8806379204999999</v>
      </c>
      <c r="F61" s="7" t="s">
        <v>73</v>
      </c>
      <c r="G61" s="1">
        <v>4</v>
      </c>
      <c r="H61" s="9">
        <f t="shared" si="40"/>
        <v>-9.7356974709677496E-2</v>
      </c>
      <c r="I61" s="9">
        <f t="shared" si="41"/>
        <v>273.05264302529031</v>
      </c>
      <c r="J61" s="9">
        <f t="shared" si="42"/>
        <v>1.7206292334545223E-2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3"/>
        <v>10.970546924067975</v>
      </c>
      <c r="P61" s="9">
        <f t="shared" si="45"/>
        <v>0.18876243744535948</v>
      </c>
      <c r="Q61" s="13">
        <f t="shared" si="46"/>
        <v>5.4741106859154245E-2</v>
      </c>
      <c r="R61" s="9">
        <f t="shared" si="47"/>
        <v>0.80117864999999977</v>
      </c>
      <c r="S61" s="14">
        <f t="shared" si="48"/>
        <v>6.8325718438895316E-2</v>
      </c>
      <c r="T61" s="2">
        <v>0.27</v>
      </c>
      <c r="U61" s="15">
        <f t="shared" si="49"/>
        <v>1.8447943978501736E-2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4"/>
        <v>0.2299844355150229</v>
      </c>
      <c r="AC61" s="9">
        <f t="shared" si="50"/>
        <v>10.232166666666666</v>
      </c>
      <c r="AD61" s="1">
        <f t="shared" si="51"/>
        <v>0.28999999999999998</v>
      </c>
      <c r="AE61" s="16">
        <f t="shared" si="55"/>
        <v>274.44041849313663</v>
      </c>
      <c r="AF61" s="1">
        <f t="shared" si="56"/>
        <v>6458239.1653790725</v>
      </c>
    </row>
    <row r="62" spans="1:48" x14ac:dyDescent="0.15">
      <c r="C62" s="7">
        <v>4</v>
      </c>
      <c r="D62" s="8">
        <v>6.2429255490999997</v>
      </c>
      <c r="E62" s="10">
        <f t="shared" si="52"/>
        <v>-9.7356974709677496E-2</v>
      </c>
      <c r="F62" s="7" t="s">
        <v>73</v>
      </c>
      <c r="G62" s="1">
        <v>5</v>
      </c>
      <c r="H62" s="9">
        <f t="shared" si="40"/>
        <v>6.2429255490999997</v>
      </c>
      <c r="I62" s="9">
        <f t="shared" si="41"/>
        <v>279.39292554909997</v>
      </c>
      <c r="J62" s="9">
        <f t="shared" si="42"/>
        <v>3.8647715072424663E-2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10.242695262291486</v>
      </c>
      <c r="O62" s="9">
        <f t="shared" si="53"/>
        <v>3.3017742243311297</v>
      </c>
      <c r="P62" s="9">
        <f t="shared" si="45"/>
        <v>0.12760602945542546</v>
      </c>
      <c r="Q62" s="13">
        <f t="shared" si="46"/>
        <v>3.7005748542073377E-2</v>
      </c>
      <c r="R62" s="9">
        <f t="shared" si="47"/>
        <v>0.80117864999999977</v>
      </c>
      <c r="S62" s="14">
        <f t="shared" si="48"/>
        <v>4.6189134648150429E-2</v>
      </c>
      <c r="T62" s="2">
        <v>0.27</v>
      </c>
      <c r="U62" s="15">
        <f t="shared" si="49"/>
        <v>1.2471066355000617E-2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4"/>
        <v>0.27762312819277662</v>
      </c>
      <c r="AC62" s="9">
        <f t="shared" si="50"/>
        <v>10.232166666666666</v>
      </c>
      <c r="AD62" s="1">
        <f t="shared" si="51"/>
        <v>0.28999999999999998</v>
      </c>
      <c r="AE62" s="16">
        <f t="shared" si="55"/>
        <v>274.44041849313663</v>
      </c>
      <c r="AF62" s="1">
        <f t="shared" si="56"/>
        <v>7795990.870836677</v>
      </c>
    </row>
    <row r="63" spans="1:48" x14ac:dyDescent="0.15">
      <c r="C63" s="7">
        <v>5</v>
      </c>
      <c r="D63" s="8">
        <v>17.975009064516101</v>
      </c>
      <c r="E63" s="10">
        <f t="shared" si="52"/>
        <v>6.2429255490999997</v>
      </c>
      <c r="F63" s="7" t="s">
        <v>75</v>
      </c>
      <c r="G63" s="1">
        <v>6</v>
      </c>
      <c r="H63" s="9">
        <f t="shared" si="40"/>
        <v>17.975009064516101</v>
      </c>
      <c r="I63" s="9">
        <f t="shared" si="41"/>
        <v>291.12500906451606</v>
      </c>
      <c r="J63" s="9">
        <f t="shared" si="42"/>
        <v>0.15741795017240426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3"/>
        <v>5.9368531948757033</v>
      </c>
      <c r="P63" s="9">
        <f t="shared" si="45"/>
        <v>0.93456726041182248</v>
      </c>
      <c r="Q63" s="13">
        <f t="shared" si="46"/>
        <v>0.27102450551942853</v>
      </c>
      <c r="R63" s="9">
        <f t="shared" si="47"/>
        <v>0.80117864999999977</v>
      </c>
      <c r="S63" s="14">
        <f t="shared" si="48"/>
        <v>0.33828223645179339</v>
      </c>
      <c r="T63" s="2">
        <v>0.27</v>
      </c>
      <c r="U63" s="15">
        <f t="shared" si="49"/>
        <v>9.1336203841984223E-2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4"/>
        <v>0.29294662440649755</v>
      </c>
      <c r="AC63" s="9">
        <f t="shared" si="50"/>
        <v>10.232166666666666</v>
      </c>
      <c r="AD63" s="1">
        <f t="shared" si="51"/>
        <v>0.28999999999999998</v>
      </c>
      <c r="AE63" s="16">
        <f t="shared" si="55"/>
        <v>274.44041849313663</v>
      </c>
      <c r="AF63" s="1">
        <f t="shared" si="56"/>
        <v>8226293.0483574076</v>
      </c>
    </row>
    <row r="64" spans="1:48" x14ac:dyDescent="0.15">
      <c r="C64" s="7">
        <v>6</v>
      </c>
      <c r="D64" s="8">
        <v>21.457368273</v>
      </c>
      <c r="E64" s="10">
        <f t="shared" si="52"/>
        <v>17.975009064516101</v>
      </c>
      <c r="F64" s="7" t="s">
        <v>73</v>
      </c>
      <c r="G64" s="1">
        <v>7</v>
      </c>
      <c r="H64" s="9">
        <f t="shared" si="40"/>
        <v>21.457368273</v>
      </c>
      <c r="I64" s="9">
        <f t="shared" si="41"/>
        <v>294.60736827299996</v>
      </c>
      <c r="J64" s="9">
        <f t="shared" si="42"/>
        <v>0.23374721016454758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3"/>
        <v>7.7649709344638813</v>
      </c>
      <c r="P64" s="9">
        <f t="shared" si="45"/>
        <v>1.8150402929397322</v>
      </c>
      <c r="Q64" s="13">
        <f t="shared" si="46"/>
        <v>0.52636168495252234</v>
      </c>
      <c r="R64" s="9">
        <f t="shared" si="47"/>
        <v>0.80117864999999977</v>
      </c>
      <c r="S64" s="14">
        <f t="shared" si="48"/>
        <v>0.65698416321069275</v>
      </c>
      <c r="T64" s="2">
        <v>0.27</v>
      </c>
      <c r="U64" s="15">
        <f t="shared" si="49"/>
        <v>0.17738572406688705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4"/>
        <v>0.30966604618619614</v>
      </c>
      <c r="AC64" s="9">
        <f t="shared" si="50"/>
        <v>10.232166666666666</v>
      </c>
      <c r="AD64" s="1">
        <f t="shared" si="51"/>
        <v>0.28999999999999998</v>
      </c>
      <c r="AE64" s="16">
        <f t="shared" si="55"/>
        <v>274.44041849313663</v>
      </c>
      <c r="AF64" s="1">
        <f t="shared" si="56"/>
        <v>8695794.4923065919</v>
      </c>
    </row>
    <row r="65" spans="1:82" x14ac:dyDescent="0.15">
      <c r="C65" s="7">
        <v>7</v>
      </c>
      <c r="D65" s="8">
        <v>24.3611452406452</v>
      </c>
      <c r="E65" s="10">
        <f t="shared" si="52"/>
        <v>21.457368273</v>
      </c>
      <c r="F65" s="7" t="s">
        <v>73</v>
      </c>
      <c r="G65" s="1">
        <v>8</v>
      </c>
      <c r="H65" s="9">
        <f t="shared" si="40"/>
        <v>24.3611452406452</v>
      </c>
      <c r="I65" s="9">
        <f t="shared" si="41"/>
        <v>297.51114524064519</v>
      </c>
      <c r="J65" s="9">
        <f t="shared" si="42"/>
        <v>0.32273008547104715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3"/>
        <v>8.7126156415241471</v>
      </c>
      <c r="P65" s="9">
        <f t="shared" si="45"/>
        <v>2.8118231906654705</v>
      </c>
      <c r="Q65" s="13">
        <f t="shared" si="46"/>
        <v>0.81542872529298638</v>
      </c>
      <c r="R65" s="9">
        <f t="shared" si="47"/>
        <v>0.80117864999999977</v>
      </c>
      <c r="S65" s="14">
        <f t="shared" si="48"/>
        <v>1.0177863892066852</v>
      </c>
      <c r="T65" s="2">
        <v>0.27</v>
      </c>
      <c r="U65" s="15">
        <f t="shared" si="49"/>
        <v>0.27480232508580504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4"/>
        <v>0.32859409176417192</v>
      </c>
      <c r="AC65" s="9">
        <f t="shared" si="50"/>
        <v>10.232166666666666</v>
      </c>
      <c r="AD65" s="1">
        <f t="shared" si="51"/>
        <v>0.28999999999999998</v>
      </c>
      <c r="AE65" s="16">
        <f t="shared" si="55"/>
        <v>274.44041849313663</v>
      </c>
      <c r="AF65" s="1">
        <f t="shared" si="56"/>
        <v>9227316.7451147754</v>
      </c>
    </row>
    <row r="66" spans="1:82" x14ac:dyDescent="0.15">
      <c r="C66" s="7">
        <v>8</v>
      </c>
      <c r="D66" s="8">
        <v>24.154307387419301</v>
      </c>
      <c r="E66" s="10">
        <f t="shared" si="52"/>
        <v>24.3611452406452</v>
      </c>
      <c r="F66" s="7" t="s">
        <v>73</v>
      </c>
      <c r="G66" s="1">
        <v>9</v>
      </c>
      <c r="H66" s="9">
        <f t="shared" si="40"/>
        <v>24.154307387419301</v>
      </c>
      <c r="I66" s="9">
        <f t="shared" si="41"/>
        <v>297.30430738741927</v>
      </c>
      <c r="J66" s="9">
        <f t="shared" si="42"/>
        <v>0.31546491208558852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3"/>
        <v>8.6634774508586752</v>
      </c>
      <c r="P66" s="9">
        <f t="shared" si="45"/>
        <v>2.7330231523906106</v>
      </c>
      <c r="Q66" s="13">
        <f t="shared" si="46"/>
        <v>0.79257671419327702</v>
      </c>
      <c r="R66" s="9">
        <f t="shared" si="47"/>
        <v>0.80117864999999977</v>
      </c>
      <c r="S66" s="14">
        <f t="shared" si="48"/>
        <v>0.98926339861063106</v>
      </c>
      <c r="T66" s="2">
        <v>0.27</v>
      </c>
      <c r="U66" s="15">
        <f t="shared" si="49"/>
        <v>0.26710111762487038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4"/>
        <v>0.32709774715451234</v>
      </c>
      <c r="AC66" s="9">
        <f t="shared" si="50"/>
        <v>10.232166666666666</v>
      </c>
      <c r="AD66" s="1">
        <f t="shared" si="51"/>
        <v>0.28999999999999998</v>
      </c>
      <c r="AE66" s="16">
        <f t="shared" si="55"/>
        <v>274.44041849313663</v>
      </c>
      <c r="AF66" s="1">
        <f t="shared" si="56"/>
        <v>9185297.5913343616</v>
      </c>
    </row>
    <row r="67" spans="1:82" x14ac:dyDescent="0.15">
      <c r="C67" s="7">
        <v>9</v>
      </c>
      <c r="D67" s="8">
        <v>17.754828735333302</v>
      </c>
      <c r="E67" s="10">
        <f t="shared" si="52"/>
        <v>24.154307387419301</v>
      </c>
      <c r="F67" s="7" t="s">
        <v>73</v>
      </c>
      <c r="G67" s="1">
        <v>10</v>
      </c>
      <c r="H67" s="9">
        <f t="shared" si="40"/>
        <v>17.754828735333302</v>
      </c>
      <c r="I67" s="9">
        <f t="shared" si="41"/>
        <v>290.9048287353333</v>
      </c>
      <c r="J67" s="9">
        <f t="shared" si="42"/>
        <v>0.15348305850073429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3"/>
        <v>8.6931392984680649</v>
      </c>
      <c r="P67" s="9">
        <f t="shared" si="45"/>
        <v>1.3342496075018062</v>
      </c>
      <c r="Q67" s="13">
        <f t="shared" si="46"/>
        <v>0.38693238617552378</v>
      </c>
      <c r="R67" s="9">
        <f t="shared" si="47"/>
        <v>0.80117864999999977</v>
      </c>
      <c r="S67" s="14">
        <f t="shared" si="48"/>
        <v>0.48295394064173314</v>
      </c>
      <c r="T67" s="2">
        <v>0.27</v>
      </c>
      <c r="U67" s="15">
        <f t="shared" si="49"/>
        <v>0.13039756397326796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4"/>
        <v>0.25173624668000599</v>
      </c>
      <c r="AC67" s="9">
        <f t="shared" si="50"/>
        <v>10.232166666666666</v>
      </c>
      <c r="AD67" s="1">
        <f t="shared" si="51"/>
        <v>0.28999999999999998</v>
      </c>
      <c r="AE67" s="16">
        <f t="shared" si="55"/>
        <v>274.44041849313663</v>
      </c>
      <c r="AF67" s="1">
        <f t="shared" si="56"/>
        <v>7069056.1472719517</v>
      </c>
    </row>
    <row r="68" spans="1:82" x14ac:dyDescent="0.15">
      <c r="C68" s="7">
        <v>10</v>
      </c>
      <c r="D68" s="8">
        <v>9.8284067461612903</v>
      </c>
      <c r="E68" s="10">
        <f t="shared" si="52"/>
        <v>17.754828735333302</v>
      </c>
      <c r="F68" s="7" t="s">
        <v>73</v>
      </c>
      <c r="G68" s="1">
        <v>11</v>
      </c>
      <c r="H68" s="9">
        <f t="shared" si="40"/>
        <v>9.8284067461612903</v>
      </c>
      <c r="I68" s="9">
        <f t="shared" si="41"/>
        <v>282.97840674616128</v>
      </c>
      <c r="J68" s="9">
        <f t="shared" si="42"/>
        <v>6.0102565142641985E-2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6.9909452064179458</v>
      </c>
      <c r="O68" s="9">
        <f t="shared" si="53"/>
        <v>3.1306294845483116</v>
      </c>
      <c r="P68" s="9">
        <f t="shared" si="45"/>
        <v>0.18815886253254061</v>
      </c>
      <c r="Q68" s="13">
        <f t="shared" si="46"/>
        <v>5.4566070134436769E-2</v>
      </c>
      <c r="R68" s="9">
        <f t="shared" si="47"/>
        <v>0.80117864999999977</v>
      </c>
      <c r="S68" s="14">
        <f t="shared" si="48"/>
        <v>6.8107244413511001E-2</v>
      </c>
      <c r="T68" s="2">
        <v>0.27</v>
      </c>
      <c r="U68" s="15">
        <f t="shared" si="49"/>
        <v>1.8388955991647971E-2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4"/>
        <v>0.22997297414917722</v>
      </c>
      <c r="AC68" s="9">
        <f t="shared" si="50"/>
        <v>10.232166666666666</v>
      </c>
      <c r="AD68" s="1">
        <f t="shared" si="51"/>
        <v>0.28999999999999998</v>
      </c>
      <c r="AE68" s="16">
        <f t="shared" si="55"/>
        <v>274.44041849313663</v>
      </c>
      <c r="AF68" s="1">
        <f t="shared" si="56"/>
        <v>6457917.3164607864</v>
      </c>
    </row>
    <row r="69" spans="1:82" x14ac:dyDescent="0.15">
      <c r="C69" s="7">
        <v>11</v>
      </c>
      <c r="D69" s="8">
        <v>1.8647506721</v>
      </c>
      <c r="E69" s="10">
        <f t="shared" si="52"/>
        <v>9.8284067461612903</v>
      </c>
      <c r="F69" s="7" t="s">
        <v>75</v>
      </c>
      <c r="G69" s="1">
        <v>12</v>
      </c>
      <c r="H69" s="9">
        <f t="shared" si="40"/>
        <v>1.8647506721</v>
      </c>
      <c r="I69" s="9">
        <f t="shared" si="41"/>
        <v>275.01475067209998</v>
      </c>
      <c r="J69" s="9">
        <f t="shared" si="42"/>
        <v>2.2190989934821603E-2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3"/>
        <v>5.70515562201577</v>
      </c>
      <c r="P69" s="9">
        <f t="shared" si="45"/>
        <v>0.12660305098474284</v>
      </c>
      <c r="Q69" s="13">
        <f t="shared" si="46"/>
        <v>3.671488478557542E-2</v>
      </c>
      <c r="R69" s="9">
        <f t="shared" si="47"/>
        <v>0.80117864999999977</v>
      </c>
      <c r="S69" s="14">
        <f t="shared" si="48"/>
        <v>4.5826089830995162E-2</v>
      </c>
      <c r="T69" s="2">
        <v>0.27</v>
      </c>
      <c r="U69" s="15">
        <f t="shared" si="49"/>
        <v>1.2373044254368694E-2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4"/>
        <v>0.22880408249862386</v>
      </c>
      <c r="AC69" s="9">
        <f t="shared" si="50"/>
        <v>10.232166666666666</v>
      </c>
      <c r="AD69" s="1">
        <f t="shared" si="51"/>
        <v>0.28999999999999998</v>
      </c>
      <c r="AE69" s="16">
        <f t="shared" si="55"/>
        <v>274.44041849313663</v>
      </c>
      <c r="AF69" s="1">
        <f t="shared" si="56"/>
        <v>6425093.4350499278</v>
      </c>
      <c r="AG69" s="1">
        <f>SUM(AF58:AF69)</f>
        <v>88656512.519540042</v>
      </c>
    </row>
    <row r="70" spans="1:82" x14ac:dyDescent="0.15">
      <c r="C70" s="7">
        <v>12</v>
      </c>
      <c r="D70" s="8">
        <v>-6.5176531315806399</v>
      </c>
      <c r="E70" s="10">
        <f t="shared" si="52"/>
        <v>1.8647506721</v>
      </c>
      <c r="F70" s="7" t="s">
        <v>73</v>
      </c>
    </row>
    <row r="71" spans="1:82" x14ac:dyDescent="0.15"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pans="1:82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</row>
    <row r="73" spans="1:82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pans="1:82" x14ac:dyDescent="0.15">
      <c r="A74" s="1" t="s">
        <v>71</v>
      </c>
      <c r="B74" s="1">
        <f>F8</f>
        <v>625.46400000000006</v>
      </c>
      <c r="C74" s="7" t="s">
        <v>72</v>
      </c>
      <c r="D74" s="8">
        <v>-11.1647985779032</v>
      </c>
      <c r="E74" s="7"/>
      <c r="F74" s="7"/>
      <c r="G74" s="1">
        <v>1</v>
      </c>
      <c r="H74" s="9">
        <f t="shared" ref="H74:H85" si="57">E75</f>
        <v>-11.1647985779032</v>
      </c>
      <c r="I74" s="9">
        <f t="shared" ref="I74:I85" si="58">H74+273.15</f>
        <v>261.98520142209679</v>
      </c>
      <c r="J74" s="9">
        <f t="shared" ref="J74:J85" si="59">EXP(($C$16*(I74-$C$14))/($C$17*I74*$C$14))</f>
        <v>3.8147560028418568E-3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1.9883271238012325E-3</v>
      </c>
      <c r="Q74" s="13">
        <f t="shared" ref="Q74:Q85" si="63">P74*$B$76</f>
        <v>5.1696505218832049E-4</v>
      </c>
      <c r="R74" s="9">
        <f t="shared" ref="R74:R85" si="64">L74*$B$76</f>
        <v>0.1355172</v>
      </c>
      <c r="S74" s="14">
        <f t="shared" ref="S74:S85" si="65">Q74/R74</f>
        <v>3.8147560028418568E-3</v>
      </c>
      <c r="T74" s="2">
        <v>0.01</v>
      </c>
      <c r="U74" s="15">
        <f t="shared" ref="U74:U85" si="66">S74*T74</f>
        <v>3.814756002841857E-5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5.5281475600284184E-3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0.77566666666666662</v>
      </c>
      <c r="AX74" s="1">
        <f t="shared" ref="AX74:AX85" si="72">AW74*10000*AV74*0.67*AU74*AT74</f>
        <v>389.33547591089433</v>
      </c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</row>
    <row r="75" spans="1:82" x14ac:dyDescent="0.15">
      <c r="A75" s="1" t="s">
        <v>74</v>
      </c>
      <c r="B75" s="1">
        <v>1</v>
      </c>
      <c r="C75" s="7">
        <v>1</v>
      </c>
      <c r="D75" s="8">
        <v>-11.610244986032299</v>
      </c>
      <c r="E75" s="10">
        <f t="shared" ref="E75:E86" si="73">D74</f>
        <v>-11.1647985779032</v>
      </c>
      <c r="F75" s="7" t="s">
        <v>73</v>
      </c>
      <c r="G75" s="1">
        <v>2</v>
      </c>
      <c r="H75" s="9">
        <f t="shared" si="57"/>
        <v>-11.610244986032299</v>
      </c>
      <c r="I75" s="9">
        <f t="shared" si="58"/>
        <v>261.53975501396769</v>
      </c>
      <c r="J75" s="9">
        <f t="shared" si="59"/>
        <v>3.5807694925976477E-3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1.0404516728761988</v>
      </c>
      <c r="P75" s="9">
        <f t="shared" si="62"/>
        <v>3.7256176087572799E-3</v>
      </c>
      <c r="Q75" s="13">
        <f t="shared" si="63"/>
        <v>9.6866057827689283E-4</v>
      </c>
      <c r="R75" s="9">
        <f t="shared" si="64"/>
        <v>0.1355172</v>
      </c>
      <c r="S75" s="14">
        <f t="shared" si="65"/>
        <v>7.1478792232786154E-3</v>
      </c>
      <c r="T75" s="2">
        <v>0.01</v>
      </c>
      <c r="U75" s="15">
        <f t="shared" si="66"/>
        <v>7.147879223278615E-5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5.5614787922327862E-3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0.77566666666666662</v>
      </c>
      <c r="AX75" s="1">
        <f t="shared" si="72"/>
        <v>391.68292250345911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pans="1:82" x14ac:dyDescent="0.15">
      <c r="A76" s="1" t="s">
        <v>37</v>
      </c>
      <c r="B76" s="1">
        <v>0.26</v>
      </c>
      <c r="C76" s="7">
        <v>2</v>
      </c>
      <c r="D76" s="8">
        <v>-7.8806379204999999</v>
      </c>
      <c r="E76" s="10">
        <f t="shared" si="73"/>
        <v>-11.610244986032299</v>
      </c>
      <c r="F76" s="7" t="s">
        <v>73</v>
      </c>
      <c r="G76" s="1">
        <v>3</v>
      </c>
      <c r="H76" s="9">
        <f t="shared" si="57"/>
        <v>-7.8806379204999999</v>
      </c>
      <c r="I76" s="9">
        <f t="shared" si="58"/>
        <v>265.26936207949996</v>
      </c>
      <c r="J76" s="9">
        <f t="shared" si="59"/>
        <v>6.0436141884295429E-3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1.5579460552674416</v>
      </c>
      <c r="P76" s="9">
        <f t="shared" si="62"/>
        <v>9.4156248844221458E-3</v>
      </c>
      <c r="Q76" s="13">
        <f t="shared" si="63"/>
        <v>2.4480624699497579E-3</v>
      </c>
      <c r="R76" s="9">
        <f t="shared" si="64"/>
        <v>0.1355172</v>
      </c>
      <c r="S76" s="14">
        <f t="shared" si="65"/>
        <v>1.806458862749347E-2</v>
      </c>
      <c r="T76" s="2">
        <v>0.01</v>
      </c>
      <c r="U76" s="15">
        <f t="shared" si="66"/>
        <v>1.8064588627493471E-4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5.6706458862749347E-3</v>
      </c>
      <c r="AU76" s="9">
        <f t="shared" si="70"/>
        <v>52.122000000000007</v>
      </c>
      <c r="AV76" s="1">
        <f t="shared" si="71"/>
        <v>0.26</v>
      </c>
      <c r="AW76" s="1">
        <f t="shared" si="75"/>
        <v>0.77566666666666662</v>
      </c>
      <c r="AX76" s="1">
        <f t="shared" si="72"/>
        <v>399.3713248210866</v>
      </c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</row>
    <row r="77" spans="1:82" x14ac:dyDescent="0.15">
      <c r="C77" s="7">
        <v>3</v>
      </c>
      <c r="D77" s="8">
        <v>-9.7356974709677496E-2</v>
      </c>
      <c r="E77" s="10">
        <f t="shared" si="73"/>
        <v>-7.8806379204999999</v>
      </c>
      <c r="F77" s="7" t="s">
        <v>73</v>
      </c>
      <c r="G77" s="1">
        <v>4</v>
      </c>
      <c r="H77" s="9">
        <f t="shared" si="57"/>
        <v>-9.7356974709677496E-2</v>
      </c>
      <c r="I77" s="9">
        <f t="shared" si="58"/>
        <v>273.05264302529031</v>
      </c>
      <c r="J77" s="9">
        <f t="shared" si="59"/>
        <v>1.7206292334545223E-2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2.0697504303830194</v>
      </c>
      <c r="P77" s="9">
        <f t="shared" si="62"/>
        <v>3.5612730964721021E-2</v>
      </c>
      <c r="Q77" s="13">
        <f t="shared" si="63"/>
        <v>9.2593100508274653E-3</v>
      </c>
      <c r="R77" s="9">
        <f t="shared" si="64"/>
        <v>0.1355172</v>
      </c>
      <c r="S77" s="14">
        <f t="shared" si="65"/>
        <v>6.8325718438895316E-2</v>
      </c>
      <c r="T77" s="2">
        <v>0.01</v>
      </c>
      <c r="U77" s="15">
        <f t="shared" si="66"/>
        <v>6.8325718438895316E-4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6.1732571843889535E-3</v>
      </c>
      <c r="AU77" s="9">
        <f t="shared" si="70"/>
        <v>52.122000000000007</v>
      </c>
      <c r="AV77" s="1">
        <f t="shared" si="71"/>
        <v>0.26</v>
      </c>
      <c r="AW77" s="1">
        <f t="shared" si="75"/>
        <v>0.77566666666666662</v>
      </c>
      <c r="AX77" s="1">
        <f t="shared" si="72"/>
        <v>434.76915145732204</v>
      </c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pans="1:82" x14ac:dyDescent="0.15">
      <c r="C78" s="7">
        <v>4</v>
      </c>
      <c r="D78" s="8">
        <v>6.2429255490999997</v>
      </c>
      <c r="E78" s="10">
        <f t="shared" si="73"/>
        <v>-9.7356974709677496E-2</v>
      </c>
      <c r="F78" s="7" t="s">
        <v>73</v>
      </c>
      <c r="G78" s="1">
        <v>5</v>
      </c>
      <c r="H78" s="9">
        <f t="shared" si="57"/>
        <v>6.2429255490999997</v>
      </c>
      <c r="I78" s="9">
        <f t="shared" si="58"/>
        <v>279.39292554909997</v>
      </c>
      <c r="J78" s="9">
        <f t="shared" si="59"/>
        <v>3.8647715072424663E-2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1.9324308144473832</v>
      </c>
      <c r="O78" s="9">
        <f t="shared" si="74"/>
        <v>0.62292688497091508</v>
      </c>
      <c r="P78" s="9">
        <f t="shared" si="62"/>
        <v>2.4074700761308979E-2</v>
      </c>
      <c r="Q78" s="13">
        <f t="shared" si="63"/>
        <v>6.2594221979403349E-3</v>
      </c>
      <c r="R78" s="9">
        <f t="shared" si="64"/>
        <v>0.1355172</v>
      </c>
      <c r="S78" s="14">
        <f t="shared" si="65"/>
        <v>4.6189134648150457E-2</v>
      </c>
      <c r="T78" s="2">
        <v>0.01</v>
      </c>
      <c r="U78" s="15">
        <f t="shared" si="66"/>
        <v>4.6189134648150459E-4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1.0411891346481503E-2</v>
      </c>
      <c r="AU78" s="9">
        <f t="shared" si="70"/>
        <v>52.122000000000007</v>
      </c>
      <c r="AV78" s="1">
        <f t="shared" si="71"/>
        <v>0.26</v>
      </c>
      <c r="AW78" s="1">
        <f t="shared" si="75"/>
        <v>0.77566666666666662</v>
      </c>
      <c r="AX78" s="1">
        <f t="shared" si="72"/>
        <v>733.28698781948924</v>
      </c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</row>
    <row r="79" spans="1:82" x14ac:dyDescent="0.15">
      <c r="C79" s="7">
        <v>5</v>
      </c>
      <c r="D79" s="8">
        <v>17.975009064516101</v>
      </c>
      <c r="E79" s="10">
        <f t="shared" si="73"/>
        <v>6.2429255490999997</v>
      </c>
      <c r="F79" s="7" t="s">
        <v>75</v>
      </c>
      <c r="G79" s="1">
        <v>6</v>
      </c>
      <c r="H79" s="9">
        <f t="shared" si="57"/>
        <v>17.975009064516101</v>
      </c>
      <c r="I79" s="9">
        <f t="shared" si="58"/>
        <v>291.12500906451606</v>
      </c>
      <c r="J79" s="9">
        <f t="shared" si="59"/>
        <v>0.15741795017240426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1.1200721842096062</v>
      </c>
      <c r="P79" s="9">
        <f t="shared" si="62"/>
        <v>0.17631946728340378</v>
      </c>
      <c r="Q79" s="13">
        <f t="shared" si="63"/>
        <v>4.5843061493684986E-2</v>
      </c>
      <c r="R79" s="9">
        <f t="shared" si="64"/>
        <v>0.1355172</v>
      </c>
      <c r="S79" s="14">
        <f t="shared" si="65"/>
        <v>0.33828223645179345</v>
      </c>
      <c r="T79" s="2">
        <v>0.01</v>
      </c>
      <c r="U79" s="15">
        <f t="shared" si="66"/>
        <v>3.3828223645179347E-3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1.3332822364517934E-2</v>
      </c>
      <c r="AU79" s="9">
        <f t="shared" si="70"/>
        <v>52.122000000000007</v>
      </c>
      <c r="AV79" s="1">
        <f t="shared" si="71"/>
        <v>0.26</v>
      </c>
      <c r="AW79" s="1">
        <f t="shared" si="75"/>
        <v>0.77566666666666662</v>
      </c>
      <c r="AX79" s="1">
        <f t="shared" si="72"/>
        <v>939.00184178483119</v>
      </c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pans="1:82" x14ac:dyDescent="0.15">
      <c r="C80" s="7">
        <v>6</v>
      </c>
      <c r="D80" s="8">
        <v>21.457368273</v>
      </c>
      <c r="E80" s="10">
        <f t="shared" si="73"/>
        <v>17.975009064516101</v>
      </c>
      <c r="F80" s="7" t="s">
        <v>73</v>
      </c>
      <c r="G80" s="1">
        <v>7</v>
      </c>
      <c r="H80" s="9">
        <f t="shared" si="57"/>
        <v>21.457368273</v>
      </c>
      <c r="I80" s="9">
        <f t="shared" si="58"/>
        <v>294.60736827299996</v>
      </c>
      <c r="J80" s="9">
        <f t="shared" si="59"/>
        <v>0.23374721016454758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1.4649727169262023</v>
      </c>
      <c r="P80" s="9">
        <f t="shared" si="62"/>
        <v>0.3424332855486773</v>
      </c>
      <c r="Q80" s="13">
        <f t="shared" si="63"/>
        <v>8.9032654242656106E-2</v>
      </c>
      <c r="R80" s="9">
        <f t="shared" si="64"/>
        <v>0.1355172</v>
      </c>
      <c r="S80" s="14">
        <f t="shared" si="65"/>
        <v>0.65698416321069286</v>
      </c>
      <c r="T80" s="2">
        <v>0.01</v>
      </c>
      <c r="U80" s="15">
        <f t="shared" si="66"/>
        <v>6.5698416321069292E-3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1.651984163210693E-2</v>
      </c>
      <c r="AU80" s="9">
        <f t="shared" si="70"/>
        <v>52.122000000000007</v>
      </c>
      <c r="AV80" s="1">
        <f t="shared" si="71"/>
        <v>0.26</v>
      </c>
      <c r="AW80" s="1">
        <f t="shared" si="75"/>
        <v>0.77566666666666662</v>
      </c>
      <c r="AX80" s="1">
        <f t="shared" si="72"/>
        <v>1163.4567156481426</v>
      </c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</row>
    <row r="81" spans="1:82" x14ac:dyDescent="0.15">
      <c r="C81" s="7">
        <v>7</v>
      </c>
      <c r="D81" s="8">
        <v>24.3611452406452</v>
      </c>
      <c r="E81" s="10">
        <f t="shared" si="73"/>
        <v>21.457368273</v>
      </c>
      <c r="F81" s="7" t="s">
        <v>73</v>
      </c>
      <c r="G81" s="1">
        <v>8</v>
      </c>
      <c r="H81" s="9">
        <f t="shared" si="57"/>
        <v>24.3611452406452</v>
      </c>
      <c r="I81" s="9">
        <f t="shared" si="58"/>
        <v>297.51114524064519</v>
      </c>
      <c r="J81" s="9">
        <f t="shared" si="59"/>
        <v>0.32273008547104715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1.643759431377525</v>
      </c>
      <c r="P81" s="9">
        <f t="shared" si="62"/>
        <v>0.53049062178230855</v>
      </c>
      <c r="Q81" s="13">
        <f t="shared" si="63"/>
        <v>0.13792756166340023</v>
      </c>
      <c r="R81" s="9">
        <f t="shared" si="64"/>
        <v>0.1355172</v>
      </c>
      <c r="S81" s="14">
        <f t="shared" si="65"/>
        <v>1.0177863892066854</v>
      </c>
      <c r="T81" s="2">
        <v>0.01</v>
      </c>
      <c r="U81" s="15">
        <f t="shared" si="66"/>
        <v>1.0177863892066855E-2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2.0127863892066854E-2</v>
      </c>
      <c r="AU81" s="9">
        <f t="shared" si="70"/>
        <v>52.122000000000007</v>
      </c>
      <c r="AV81" s="1">
        <f t="shared" si="71"/>
        <v>0.26</v>
      </c>
      <c r="AW81" s="1">
        <f t="shared" si="75"/>
        <v>0.77566666666666662</v>
      </c>
      <c r="AX81" s="1">
        <f t="shared" si="72"/>
        <v>1417.5619196835023</v>
      </c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pans="1:82" x14ac:dyDescent="0.15">
      <c r="C82" s="7">
        <v>8</v>
      </c>
      <c r="D82" s="8">
        <v>24.154307387419301</v>
      </c>
      <c r="E82" s="10">
        <f t="shared" si="73"/>
        <v>24.3611452406452</v>
      </c>
      <c r="F82" s="7" t="s">
        <v>73</v>
      </c>
      <c r="G82" s="1">
        <v>9</v>
      </c>
      <c r="H82" s="9">
        <f t="shared" si="57"/>
        <v>24.154307387419301</v>
      </c>
      <c r="I82" s="9">
        <f t="shared" si="58"/>
        <v>297.30430738741927</v>
      </c>
      <c r="J82" s="9">
        <f t="shared" si="59"/>
        <v>0.31546491208558852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1.6344888095952164</v>
      </c>
      <c r="P82" s="9">
        <f t="shared" si="62"/>
        <v>0.51562386862383314</v>
      </c>
      <c r="Q82" s="13">
        <f t="shared" si="63"/>
        <v>0.13406220584219661</v>
      </c>
      <c r="R82" s="9">
        <f t="shared" si="64"/>
        <v>0.1355172</v>
      </c>
      <c r="S82" s="14">
        <f t="shared" si="65"/>
        <v>0.98926339861063095</v>
      </c>
      <c r="T82" s="2">
        <v>0.01</v>
      </c>
      <c r="U82" s="15">
        <f t="shared" si="66"/>
        <v>9.8926339861063091E-3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1.984263398610631E-2</v>
      </c>
      <c r="AU82" s="9">
        <f t="shared" si="70"/>
        <v>52.122000000000007</v>
      </c>
      <c r="AV82" s="1">
        <f t="shared" si="71"/>
        <v>0.26</v>
      </c>
      <c r="AW82" s="1">
        <f t="shared" si="75"/>
        <v>0.77566666666666662</v>
      </c>
      <c r="AX82" s="1">
        <f t="shared" si="72"/>
        <v>1397.4737943259013</v>
      </c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</row>
    <row r="83" spans="1:82" x14ac:dyDescent="0.15">
      <c r="C83" s="7">
        <v>9</v>
      </c>
      <c r="D83" s="8">
        <v>17.754828735333302</v>
      </c>
      <c r="E83" s="10">
        <f t="shared" si="73"/>
        <v>24.154307387419301</v>
      </c>
      <c r="F83" s="7" t="s">
        <v>73</v>
      </c>
      <c r="G83" s="1">
        <v>10</v>
      </c>
      <c r="H83" s="9">
        <f t="shared" si="57"/>
        <v>17.754828735333302</v>
      </c>
      <c r="I83" s="9">
        <f t="shared" si="58"/>
        <v>290.9048287353333</v>
      </c>
      <c r="J83" s="9">
        <f t="shared" si="59"/>
        <v>0.15348305850073429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1.6400849409713834</v>
      </c>
      <c r="P83" s="9">
        <f t="shared" si="62"/>
        <v>0.25172525294128417</v>
      </c>
      <c r="Q83" s="13">
        <f t="shared" si="63"/>
        <v>6.5448565764733888E-2</v>
      </c>
      <c r="R83" s="9">
        <f t="shared" si="64"/>
        <v>0.1355172</v>
      </c>
      <c r="S83" s="14">
        <f t="shared" si="65"/>
        <v>0.48295394064173319</v>
      </c>
      <c r="T83" s="2">
        <v>0.01</v>
      </c>
      <c r="U83" s="15">
        <f t="shared" si="66"/>
        <v>4.829539406417332E-3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1.0319539406417333E-2</v>
      </c>
      <c r="AU83" s="9">
        <f t="shared" si="70"/>
        <v>52.122000000000007</v>
      </c>
      <c r="AV83" s="1">
        <f t="shared" si="71"/>
        <v>0.26</v>
      </c>
      <c r="AW83" s="1">
        <f t="shared" si="75"/>
        <v>0.77566666666666662</v>
      </c>
      <c r="AX83" s="1">
        <f t="shared" si="72"/>
        <v>726.78284042730331</v>
      </c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pans="1:82" x14ac:dyDescent="0.15">
      <c r="C84" s="7">
        <v>10</v>
      </c>
      <c r="D84" s="8">
        <v>9.8284067461612903</v>
      </c>
      <c r="E84" s="10">
        <f t="shared" si="73"/>
        <v>17.754828735333302</v>
      </c>
      <c r="F84" s="7" t="s">
        <v>73</v>
      </c>
      <c r="G84" s="1">
        <v>11</v>
      </c>
      <c r="H84" s="9">
        <f t="shared" si="57"/>
        <v>9.8284067461612903</v>
      </c>
      <c r="I84" s="9">
        <f t="shared" si="58"/>
        <v>282.97840674616128</v>
      </c>
      <c r="J84" s="9">
        <f t="shared" si="59"/>
        <v>6.0102565142641985E-2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1.3189417036285942</v>
      </c>
      <c r="O84" s="9">
        <f t="shared" si="74"/>
        <v>0.59063798440150506</v>
      </c>
      <c r="P84" s="9">
        <f t="shared" si="62"/>
        <v>3.5498857933210219E-2</v>
      </c>
      <c r="Q84" s="13">
        <f t="shared" si="63"/>
        <v>9.2297030626346567E-3</v>
      </c>
      <c r="R84" s="9">
        <f t="shared" si="64"/>
        <v>0.1355172</v>
      </c>
      <c r="S84" s="14">
        <f t="shared" si="65"/>
        <v>6.8107244413511028E-2</v>
      </c>
      <c r="T84" s="2">
        <v>0.01</v>
      </c>
      <c r="U84" s="15">
        <f t="shared" si="66"/>
        <v>6.8107244413511032E-4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6.1710724441351103E-3</v>
      </c>
      <c r="AU84" s="9">
        <f t="shared" si="70"/>
        <v>52.122000000000007</v>
      </c>
      <c r="AV84" s="1">
        <f t="shared" si="71"/>
        <v>0.26</v>
      </c>
      <c r="AW84" s="1">
        <f t="shared" si="75"/>
        <v>0.77566666666666662</v>
      </c>
      <c r="AX84" s="1">
        <f t="shared" si="72"/>
        <v>434.61528492658363</v>
      </c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</row>
    <row r="85" spans="1:82" x14ac:dyDescent="0.15">
      <c r="C85" s="7">
        <v>11</v>
      </c>
      <c r="D85" s="8">
        <v>1.8647506721</v>
      </c>
      <c r="E85" s="10">
        <f t="shared" si="73"/>
        <v>9.8284067461612903</v>
      </c>
      <c r="F85" s="7" t="s">
        <v>75</v>
      </c>
      <c r="G85" s="1">
        <v>12</v>
      </c>
      <c r="H85" s="9">
        <f t="shared" si="57"/>
        <v>1.8647506721</v>
      </c>
      <c r="I85" s="9">
        <f t="shared" si="58"/>
        <v>275.01475067209998</v>
      </c>
      <c r="J85" s="9">
        <f t="shared" si="59"/>
        <v>2.2190989934821603E-2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1.0763591264682948</v>
      </c>
      <c r="P85" s="9">
        <f t="shared" si="62"/>
        <v>2.3885474541711305E-2</v>
      </c>
      <c r="Q85" s="13">
        <f t="shared" si="63"/>
        <v>6.2102233808449397E-3</v>
      </c>
      <c r="R85" s="9">
        <f t="shared" si="64"/>
        <v>0.1355172</v>
      </c>
      <c r="S85" s="14">
        <f t="shared" si="65"/>
        <v>4.5826089830995176E-2</v>
      </c>
      <c r="T85" s="2">
        <v>0.01</v>
      </c>
      <c r="U85" s="15">
        <f t="shared" si="66"/>
        <v>4.5826089830995175E-4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5.948260898309952E-3</v>
      </c>
      <c r="AU85" s="9">
        <f t="shared" si="70"/>
        <v>52.122000000000007</v>
      </c>
      <c r="AV85" s="1">
        <f t="shared" si="71"/>
        <v>0.26</v>
      </c>
      <c r="AW85" s="1">
        <f t="shared" si="75"/>
        <v>0.77566666666666662</v>
      </c>
      <c r="AX85" s="1">
        <f t="shared" si="72"/>
        <v>418.92314966964517</v>
      </c>
      <c r="AY85" s="1">
        <f>SUM(AX74:AX85)</f>
        <v>8846.26140897816</v>
      </c>
    </row>
    <row r="86" spans="1:82" x14ac:dyDescent="0.15">
      <c r="C86" s="7">
        <v>12</v>
      </c>
      <c r="D86" s="8">
        <v>-6.5176531315806399</v>
      </c>
      <c r="E86" s="10">
        <f t="shared" si="73"/>
        <v>1.8647506721</v>
      </c>
      <c r="F86" s="7" t="s">
        <v>73</v>
      </c>
    </row>
    <row r="88" spans="1:82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82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82" x14ac:dyDescent="0.15">
      <c r="A90" s="1" t="s">
        <v>71</v>
      </c>
      <c r="B90" s="1">
        <f>F9</f>
        <v>341.64</v>
      </c>
      <c r="C90" s="7" t="s">
        <v>72</v>
      </c>
      <c r="D90" s="8">
        <v>-11.1647985779032</v>
      </c>
      <c r="E90" s="7"/>
      <c r="F90" s="7"/>
      <c r="G90" s="1">
        <v>1</v>
      </c>
      <c r="H90" s="9">
        <f t="shared" ref="H90:H101" si="76">E91</f>
        <v>-11.1647985779032</v>
      </c>
      <c r="I90" s="9">
        <f t="shared" ref="I90:I101" si="77">H90+273.15</f>
        <v>261.98520142209679</v>
      </c>
      <c r="J90" s="9">
        <f t="shared" ref="J90:J101" si="78">EXP(($C$16*(I90-$C$14))/($C$17*I90*$C$14))</f>
        <v>3.8147560028418568E-3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1.0860610340090767E-3</v>
      </c>
      <c r="Q90" s="13">
        <f t="shared" ref="Q90:Q101" si="82">P90*$B$76</f>
        <v>2.8237586884235995E-4</v>
      </c>
      <c r="R90" s="9">
        <f t="shared" ref="R90:R101" si="83">L90*$B$76</f>
        <v>7.4022000000000004E-2</v>
      </c>
      <c r="S90" s="14">
        <f t="shared" ref="S90:S101" si="84">Q90/R90</f>
        <v>3.8147560028418568E-3</v>
      </c>
      <c r="T90" s="2">
        <v>0.01</v>
      </c>
      <c r="U90" s="15">
        <f t="shared" ref="U90:U101" si="85">S90*T90</f>
        <v>3.814756002841857E-5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5.5281475600284184E-3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9.3224999999999998</v>
      </c>
      <c r="AX90" s="1">
        <f t="shared" ref="AX90:AX101" si="91">AW90*10000*AV90*0.67*AU90*AT90</f>
        <v>2555.9222389882952</v>
      </c>
      <c r="AZ90" s="1">
        <f>$E$10/12</f>
        <v>0.65811539808689834</v>
      </c>
      <c r="BA90" s="1">
        <f t="shared" ref="BA90:BA101" si="92">AZ90*10000*AV90*0.67*AU90*AT90</f>
        <v>180.43355127819132</v>
      </c>
    </row>
    <row r="91" spans="1:82" x14ac:dyDescent="0.15">
      <c r="A91" s="1" t="s">
        <v>74</v>
      </c>
      <c r="B91" s="1">
        <v>1</v>
      </c>
      <c r="C91" s="7">
        <v>1</v>
      </c>
      <c r="D91" s="8">
        <v>-11.610244986032299</v>
      </c>
      <c r="E91" s="10">
        <f t="shared" ref="E91:E102" si="93">D90</f>
        <v>-11.1647985779032</v>
      </c>
      <c r="F91" s="7" t="s">
        <v>73</v>
      </c>
      <c r="G91" s="1">
        <v>2</v>
      </c>
      <c r="H91" s="9">
        <f t="shared" si="76"/>
        <v>-11.610244986032299</v>
      </c>
      <c r="I91" s="9">
        <f t="shared" si="77"/>
        <v>261.53975501396769</v>
      </c>
      <c r="J91" s="9">
        <f t="shared" si="78"/>
        <v>3.5807694925976477E-3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0.56831393896599092</v>
      </c>
      <c r="P91" s="9">
        <f t="shared" si="81"/>
        <v>2.0350012148674219E-3</v>
      </c>
      <c r="Q91" s="13">
        <f t="shared" si="82"/>
        <v>5.2910031586552971E-4</v>
      </c>
      <c r="R91" s="9">
        <f t="shared" si="83"/>
        <v>7.4022000000000004E-2</v>
      </c>
      <c r="S91" s="14">
        <f t="shared" si="84"/>
        <v>7.1478792232786154E-3</v>
      </c>
      <c r="T91" s="2">
        <v>0.01</v>
      </c>
      <c r="U91" s="15">
        <f t="shared" si="85"/>
        <v>7.147879223278615E-5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5.5614787922327862E-3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9.3224999999999998</v>
      </c>
      <c r="AX91" s="1">
        <f t="shared" si="91"/>
        <v>2571.3328329926981</v>
      </c>
      <c r="AZ91" s="1">
        <f t="shared" ref="AZ91:AZ101" si="96">$E$10/12</f>
        <v>0.65811539808689834</v>
      </c>
      <c r="BA91" s="1">
        <f t="shared" si="92"/>
        <v>181.52145143458316</v>
      </c>
    </row>
    <row r="92" spans="1:82" x14ac:dyDescent="0.15">
      <c r="A92" s="1" t="s">
        <v>37</v>
      </c>
      <c r="B92" s="1">
        <v>0.33</v>
      </c>
      <c r="C92" s="7">
        <v>2</v>
      </c>
      <c r="D92" s="8">
        <v>-7.8806379204999999</v>
      </c>
      <c r="E92" s="10">
        <f t="shared" si="93"/>
        <v>-11.610244986032299</v>
      </c>
      <c r="F92" s="7" t="s">
        <v>73</v>
      </c>
      <c r="G92" s="1">
        <v>3</v>
      </c>
      <c r="H92" s="9">
        <f t="shared" si="76"/>
        <v>-7.8806379204999999</v>
      </c>
      <c r="I92" s="9">
        <f t="shared" si="77"/>
        <v>265.26936207949996</v>
      </c>
      <c r="J92" s="9">
        <f t="shared" si="78"/>
        <v>6.0436141884295429E-3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0.85097893775112354</v>
      </c>
      <c r="P92" s="9">
        <f t="shared" si="81"/>
        <v>5.1429883822473911E-3</v>
      </c>
      <c r="Q92" s="13">
        <f t="shared" si="82"/>
        <v>1.3371769793843217E-3</v>
      </c>
      <c r="R92" s="9">
        <f t="shared" si="83"/>
        <v>7.4022000000000004E-2</v>
      </c>
      <c r="S92" s="14">
        <f t="shared" si="84"/>
        <v>1.806458862749347E-2</v>
      </c>
      <c r="T92" s="2">
        <v>0.01</v>
      </c>
      <c r="U92" s="15">
        <f t="shared" si="85"/>
        <v>1.8064588627493471E-4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5.6706458862749347E-3</v>
      </c>
      <c r="AU92" s="9">
        <f t="shared" si="89"/>
        <v>28.47</v>
      </c>
      <c r="AV92" s="1">
        <f t="shared" si="90"/>
        <v>0.26</v>
      </c>
      <c r="AW92" s="1">
        <f t="shared" si="95"/>
        <v>9.3224999999999998</v>
      </c>
      <c r="AX92" s="1">
        <f t="shared" si="91"/>
        <v>2621.805907453579</v>
      </c>
      <c r="AZ92" s="1">
        <f t="shared" si="96"/>
        <v>0.65811539808689834</v>
      </c>
      <c r="BA92" s="1">
        <f t="shared" si="92"/>
        <v>185.08456299172906</v>
      </c>
    </row>
    <row r="93" spans="1:82" x14ac:dyDescent="0.15">
      <c r="C93" s="7">
        <v>3</v>
      </c>
      <c r="D93" s="8">
        <v>-9.7356974709677496E-2</v>
      </c>
      <c r="E93" s="10">
        <f t="shared" si="93"/>
        <v>-7.8806379204999999</v>
      </c>
      <c r="F93" s="7" t="s">
        <v>73</v>
      </c>
      <c r="G93" s="1">
        <v>4</v>
      </c>
      <c r="H93" s="9">
        <f t="shared" si="76"/>
        <v>-9.7356974709677496E-2</v>
      </c>
      <c r="I93" s="9">
        <f t="shared" si="77"/>
        <v>273.05264302529031</v>
      </c>
      <c r="J93" s="9">
        <f t="shared" si="78"/>
        <v>1.7206292334545223E-2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1.1305359493688762</v>
      </c>
      <c r="P93" s="9">
        <f t="shared" si="81"/>
        <v>1.9452332039553502E-2</v>
      </c>
      <c r="Q93" s="13">
        <f t="shared" si="82"/>
        <v>5.0576063302839105E-3</v>
      </c>
      <c r="R93" s="9">
        <f t="shared" si="83"/>
        <v>7.4022000000000004E-2</v>
      </c>
      <c r="S93" s="14">
        <f t="shared" si="84"/>
        <v>6.832571843889533E-2</v>
      </c>
      <c r="T93" s="2">
        <v>0.01</v>
      </c>
      <c r="U93" s="15">
        <f t="shared" si="85"/>
        <v>6.8325718438895326E-4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6.1732571843889535E-3</v>
      </c>
      <c r="AU93" s="9">
        <f t="shared" si="89"/>
        <v>28.47</v>
      </c>
      <c r="AV93" s="1">
        <f t="shared" si="90"/>
        <v>0.26</v>
      </c>
      <c r="AW93" s="1">
        <f t="shared" si="95"/>
        <v>9.3224999999999998</v>
      </c>
      <c r="AX93" s="1">
        <f t="shared" si="91"/>
        <v>2854.1867150327807</v>
      </c>
      <c r="AZ93" s="1">
        <f t="shared" si="96"/>
        <v>0.65811539808689834</v>
      </c>
      <c r="BA93" s="1">
        <f t="shared" si="92"/>
        <v>201.48932434198287</v>
      </c>
    </row>
    <row r="94" spans="1:82" x14ac:dyDescent="0.15">
      <c r="C94" s="7">
        <v>4</v>
      </c>
      <c r="D94" s="8">
        <v>6.2429255490999997</v>
      </c>
      <c r="E94" s="10">
        <f t="shared" si="93"/>
        <v>-9.7356974709677496E-2</v>
      </c>
      <c r="F94" s="7" t="s">
        <v>73</v>
      </c>
      <c r="G94" s="1">
        <v>5</v>
      </c>
      <c r="H94" s="9">
        <f t="shared" si="76"/>
        <v>6.2429255490999997</v>
      </c>
      <c r="I94" s="9">
        <f t="shared" si="77"/>
        <v>279.39292554909997</v>
      </c>
      <c r="J94" s="9">
        <f t="shared" si="78"/>
        <v>3.8647715072424663E-2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1.0555294364628567</v>
      </c>
      <c r="O94" s="9">
        <f t="shared" si="94"/>
        <v>0.34025418086646608</v>
      </c>
      <c r="P94" s="9">
        <f t="shared" si="81"/>
        <v>1.3150046634328429E-2</v>
      </c>
      <c r="Q94" s="13">
        <f t="shared" si="82"/>
        <v>3.4190121249253916E-3</v>
      </c>
      <c r="R94" s="9">
        <f t="shared" si="83"/>
        <v>7.4022000000000004E-2</v>
      </c>
      <c r="S94" s="14">
        <f t="shared" si="84"/>
        <v>4.6189134648150436E-2</v>
      </c>
      <c r="T94" s="2">
        <v>0.01</v>
      </c>
      <c r="U94" s="15">
        <f t="shared" si="85"/>
        <v>4.6189134648150438E-4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1.0411891346481503E-2</v>
      </c>
      <c r="AU94" s="9">
        <f t="shared" si="89"/>
        <v>28.47</v>
      </c>
      <c r="AV94" s="1">
        <f t="shared" si="90"/>
        <v>0.26</v>
      </c>
      <c r="AW94" s="1">
        <f t="shared" si="95"/>
        <v>9.3224999999999998</v>
      </c>
      <c r="AX94" s="1">
        <f t="shared" si="91"/>
        <v>4813.9063498994328</v>
      </c>
      <c r="AZ94" s="1">
        <f t="shared" si="96"/>
        <v>0.65811539808689834</v>
      </c>
      <c r="BA94" s="1">
        <f t="shared" si="92"/>
        <v>339.83436780017303</v>
      </c>
    </row>
    <row r="95" spans="1:82" x14ac:dyDescent="0.15">
      <c r="C95" s="7">
        <v>5</v>
      </c>
      <c r="D95" s="8">
        <v>17.975009064516101</v>
      </c>
      <c r="E95" s="10">
        <f t="shared" si="93"/>
        <v>6.2429255490999997</v>
      </c>
      <c r="F95" s="7" t="s">
        <v>75</v>
      </c>
      <c r="G95" s="1">
        <v>6</v>
      </c>
      <c r="H95" s="9">
        <f t="shared" si="76"/>
        <v>17.975009064516101</v>
      </c>
      <c r="I95" s="9">
        <f t="shared" si="77"/>
        <v>291.12500906451606</v>
      </c>
      <c r="J95" s="9">
        <f t="shared" si="78"/>
        <v>0.15741795017240426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0.61180413423213764</v>
      </c>
      <c r="P95" s="9">
        <f t="shared" si="81"/>
        <v>9.6308952717825566E-2</v>
      </c>
      <c r="Q95" s="13">
        <f t="shared" si="82"/>
        <v>2.5040327706634648E-2</v>
      </c>
      <c r="R95" s="9">
        <f t="shared" si="83"/>
        <v>7.4022000000000004E-2</v>
      </c>
      <c r="S95" s="14">
        <f t="shared" si="84"/>
        <v>0.33828223645179334</v>
      </c>
      <c r="T95" s="2">
        <v>0.01</v>
      </c>
      <c r="U95" s="15">
        <f t="shared" si="85"/>
        <v>3.3828223645179334E-3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1.3332822364517934E-2</v>
      </c>
      <c r="AU95" s="9">
        <f t="shared" si="89"/>
        <v>28.47</v>
      </c>
      <c r="AV95" s="1">
        <f t="shared" si="90"/>
        <v>0.26</v>
      </c>
      <c r="AW95" s="1">
        <f t="shared" si="95"/>
        <v>9.3224999999999998</v>
      </c>
      <c r="AX95" s="1">
        <f t="shared" si="91"/>
        <v>6164.3899371196803</v>
      </c>
      <c r="AZ95" s="1">
        <f t="shared" si="96"/>
        <v>0.65811539808689834</v>
      </c>
      <c r="BA95" s="1">
        <f t="shared" si="92"/>
        <v>435.17081656534071</v>
      </c>
    </row>
    <row r="96" spans="1:82" x14ac:dyDescent="0.15">
      <c r="C96" s="7">
        <v>6</v>
      </c>
      <c r="D96" s="8">
        <v>21.457368273</v>
      </c>
      <c r="E96" s="10">
        <f t="shared" si="93"/>
        <v>17.975009064516101</v>
      </c>
      <c r="F96" s="7" t="s">
        <v>73</v>
      </c>
      <c r="G96" s="1">
        <v>7</v>
      </c>
      <c r="H96" s="9">
        <f t="shared" si="76"/>
        <v>21.457368273</v>
      </c>
      <c r="I96" s="9">
        <f t="shared" si="77"/>
        <v>294.60736827299996</v>
      </c>
      <c r="J96" s="9">
        <f t="shared" si="78"/>
        <v>0.23374721016454758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0.80019518151431202</v>
      </c>
      <c r="P96" s="9">
        <f t="shared" si="81"/>
        <v>0.18704339126608419</v>
      </c>
      <c r="Q96" s="13">
        <f t="shared" si="82"/>
        <v>4.8631281729181887E-2</v>
      </c>
      <c r="R96" s="9">
        <f t="shared" si="83"/>
        <v>7.4022000000000004E-2</v>
      </c>
      <c r="S96" s="14">
        <f t="shared" si="84"/>
        <v>0.65698416321069253</v>
      </c>
      <c r="T96" s="2">
        <v>0.01</v>
      </c>
      <c r="U96" s="15">
        <f t="shared" si="85"/>
        <v>6.5698416321069257E-3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1.6519841632106926E-2</v>
      </c>
      <c r="AU96" s="9">
        <f t="shared" si="89"/>
        <v>28.47</v>
      </c>
      <c r="AV96" s="1">
        <f t="shared" si="90"/>
        <v>0.26</v>
      </c>
      <c r="AW96" s="1">
        <f t="shared" si="95"/>
        <v>9.3224999999999998</v>
      </c>
      <c r="AX96" s="1">
        <f t="shared" si="91"/>
        <v>7637.8986185834974</v>
      </c>
      <c r="AZ96" s="1">
        <f t="shared" si="96"/>
        <v>0.65811539808689834</v>
      </c>
      <c r="BA96" s="1">
        <f t="shared" si="92"/>
        <v>539.19213622058999</v>
      </c>
    </row>
    <row r="97" spans="3:54" x14ac:dyDescent="0.15">
      <c r="C97" s="7">
        <v>7</v>
      </c>
      <c r="D97" s="8">
        <v>24.3611452406452</v>
      </c>
      <c r="E97" s="10">
        <f t="shared" si="93"/>
        <v>21.457368273</v>
      </c>
      <c r="F97" s="7" t="s">
        <v>73</v>
      </c>
      <c r="G97" s="1">
        <v>8</v>
      </c>
      <c r="H97" s="9">
        <f t="shared" si="76"/>
        <v>24.3611452406452</v>
      </c>
      <c r="I97" s="9">
        <f t="shared" si="77"/>
        <v>297.51114524064519</v>
      </c>
      <c r="J97" s="9">
        <f t="shared" si="78"/>
        <v>0.32273008547104715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0.89785179024822781</v>
      </c>
      <c r="P97" s="9">
        <f t="shared" si="81"/>
        <v>0.28976378500714328</v>
      </c>
      <c r="Q97" s="13">
        <f t="shared" si="82"/>
        <v>7.5338584101857259E-2</v>
      </c>
      <c r="R97" s="9">
        <f t="shared" si="83"/>
        <v>7.4022000000000004E-2</v>
      </c>
      <c r="S97" s="14">
        <f t="shared" si="84"/>
        <v>1.0177863892066852</v>
      </c>
      <c r="T97" s="2">
        <v>0.01</v>
      </c>
      <c r="U97" s="15">
        <f t="shared" si="85"/>
        <v>1.0177863892066851E-2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2.0127863892066854E-2</v>
      </c>
      <c r="AU97" s="9">
        <f t="shared" si="89"/>
        <v>28.47</v>
      </c>
      <c r="AV97" s="1">
        <f t="shared" si="90"/>
        <v>0.26</v>
      </c>
      <c r="AW97" s="1">
        <f t="shared" si="95"/>
        <v>9.3224999999999998</v>
      </c>
      <c r="AX97" s="1">
        <f t="shared" si="91"/>
        <v>9306.0567552575812</v>
      </c>
      <c r="AZ97" s="1">
        <f t="shared" si="96"/>
        <v>0.65811539808689834</v>
      </c>
      <c r="BA97" s="1">
        <f t="shared" si="92"/>
        <v>656.9545986704868</v>
      </c>
    </row>
    <row r="98" spans="3:54" x14ac:dyDescent="0.15">
      <c r="C98" s="7">
        <v>8</v>
      </c>
      <c r="D98" s="8">
        <v>24.154307387419301</v>
      </c>
      <c r="E98" s="10">
        <f t="shared" si="93"/>
        <v>24.3611452406452</v>
      </c>
      <c r="F98" s="7" t="s">
        <v>73</v>
      </c>
      <c r="G98" s="1">
        <v>9</v>
      </c>
      <c r="H98" s="9">
        <f t="shared" si="76"/>
        <v>24.154307387419301</v>
      </c>
      <c r="I98" s="9">
        <f t="shared" si="77"/>
        <v>297.30430738741927</v>
      </c>
      <c r="J98" s="9">
        <f t="shared" si="78"/>
        <v>0.31546491208558852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0.89278800524108459</v>
      </c>
      <c r="P98" s="9">
        <f t="shared" si="81"/>
        <v>0.28164328958444668</v>
      </c>
      <c r="Q98" s="13">
        <f t="shared" si="82"/>
        <v>7.3227255291956145E-2</v>
      </c>
      <c r="R98" s="9">
        <f t="shared" si="83"/>
        <v>7.4022000000000004E-2</v>
      </c>
      <c r="S98" s="14">
        <f t="shared" si="84"/>
        <v>0.98926339861063117</v>
      </c>
      <c r="T98" s="2">
        <v>0.01</v>
      </c>
      <c r="U98" s="15">
        <f t="shared" si="85"/>
        <v>9.8926339861063126E-3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1.9842633986106313E-2</v>
      </c>
      <c r="AU98" s="9">
        <f t="shared" si="89"/>
        <v>28.47</v>
      </c>
      <c r="AV98" s="1">
        <f t="shared" si="90"/>
        <v>0.26</v>
      </c>
      <c r="AW98" s="1">
        <f t="shared" si="95"/>
        <v>9.3224999999999998</v>
      </c>
      <c r="AX98" s="1">
        <f t="shared" si="91"/>
        <v>9174.1815742945491</v>
      </c>
      <c r="AZ98" s="1">
        <f t="shared" si="96"/>
        <v>0.65811539808689834</v>
      </c>
      <c r="BA98" s="1">
        <f t="shared" si="92"/>
        <v>647.64496206901003</v>
      </c>
    </row>
    <row r="99" spans="3:54" x14ac:dyDescent="0.15">
      <c r="C99" s="7">
        <v>9</v>
      </c>
      <c r="D99" s="8">
        <v>17.754828735333302</v>
      </c>
      <c r="E99" s="10">
        <f t="shared" si="93"/>
        <v>24.154307387419301</v>
      </c>
      <c r="F99" s="7" t="s">
        <v>73</v>
      </c>
      <c r="G99" s="1">
        <v>10</v>
      </c>
      <c r="H99" s="9">
        <f t="shared" si="76"/>
        <v>17.754828735333302</v>
      </c>
      <c r="I99" s="9">
        <f t="shared" si="77"/>
        <v>290.9048287353333</v>
      </c>
      <c r="J99" s="9">
        <f t="shared" si="78"/>
        <v>0.15348305850073429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0.89584471565663781</v>
      </c>
      <c r="P99" s="9">
        <f t="shared" si="81"/>
        <v>0.13749698690070142</v>
      </c>
      <c r="Q99" s="13">
        <f t="shared" si="82"/>
        <v>3.574921659418237E-2</v>
      </c>
      <c r="R99" s="9">
        <f t="shared" si="83"/>
        <v>7.4022000000000004E-2</v>
      </c>
      <c r="S99" s="14">
        <f t="shared" si="84"/>
        <v>0.48295394064173308</v>
      </c>
      <c r="T99" s="2">
        <v>0.01</v>
      </c>
      <c r="U99" s="15">
        <f t="shared" si="85"/>
        <v>4.8295394064173311E-3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1.0319539406417333E-2</v>
      </c>
      <c r="AU99" s="9">
        <f t="shared" si="89"/>
        <v>28.47</v>
      </c>
      <c r="AV99" s="1">
        <f t="shared" si="90"/>
        <v>0.26</v>
      </c>
      <c r="AW99" s="1">
        <f t="shared" si="95"/>
        <v>9.3224999999999998</v>
      </c>
      <c r="AX99" s="1">
        <f t="shared" si="91"/>
        <v>4771.2077108235771</v>
      </c>
      <c r="AZ99" s="1">
        <f t="shared" si="96"/>
        <v>0.65811539808689834</v>
      </c>
      <c r="BA99" s="1">
        <f t="shared" si="92"/>
        <v>336.82008709723118</v>
      </c>
    </row>
    <row r="100" spans="3:54" x14ac:dyDescent="0.15">
      <c r="C100" s="7">
        <v>10</v>
      </c>
      <c r="D100" s="8">
        <v>9.8284067461612903</v>
      </c>
      <c r="E100" s="10">
        <f t="shared" si="93"/>
        <v>17.754828735333302</v>
      </c>
      <c r="F100" s="7" t="s">
        <v>73</v>
      </c>
      <c r="G100" s="1">
        <v>11</v>
      </c>
      <c r="H100" s="9">
        <f t="shared" si="76"/>
        <v>9.8284067461612903</v>
      </c>
      <c r="I100" s="9">
        <f t="shared" si="77"/>
        <v>282.97840674616128</v>
      </c>
      <c r="J100" s="9">
        <f t="shared" si="78"/>
        <v>6.0102565142641985E-2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0.72043034231813952</v>
      </c>
      <c r="O100" s="9">
        <f t="shared" si="94"/>
        <v>0.3226173864377968</v>
      </c>
      <c r="P100" s="9">
        <f t="shared" si="81"/>
        <v>1.9390132484526586E-2</v>
      </c>
      <c r="Q100" s="13">
        <f t="shared" si="82"/>
        <v>5.0414344459769125E-3</v>
      </c>
      <c r="R100" s="9">
        <f t="shared" si="83"/>
        <v>7.4022000000000004E-2</v>
      </c>
      <c r="S100" s="14">
        <f t="shared" si="84"/>
        <v>6.8107244413511014E-2</v>
      </c>
      <c r="T100" s="2">
        <v>0.01</v>
      </c>
      <c r="U100" s="15">
        <f t="shared" si="85"/>
        <v>6.8107244413511011E-4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6.1710724441351103E-3</v>
      </c>
      <c r="AU100" s="9">
        <f t="shared" si="89"/>
        <v>28.47</v>
      </c>
      <c r="AV100" s="1">
        <f t="shared" si="90"/>
        <v>0.26</v>
      </c>
      <c r="AW100" s="1">
        <f t="shared" si="95"/>
        <v>9.3224999999999998</v>
      </c>
      <c r="AX100" s="1">
        <f t="shared" si="91"/>
        <v>2853.1766070100525</v>
      </c>
      <c r="AZ100" s="1">
        <f t="shared" si="96"/>
        <v>0.65811539808689834</v>
      </c>
      <c r="BA100" s="1">
        <f t="shared" si="92"/>
        <v>201.41801646925683</v>
      </c>
    </row>
    <row r="101" spans="3:54" x14ac:dyDescent="0.15">
      <c r="C101" s="7">
        <v>11</v>
      </c>
      <c r="D101" s="8">
        <v>1.8647506721</v>
      </c>
      <c r="E101" s="10">
        <f t="shared" si="93"/>
        <v>9.8284067461612903</v>
      </c>
      <c r="F101" s="7" t="s">
        <v>75</v>
      </c>
      <c r="G101" s="1">
        <v>12</v>
      </c>
      <c r="H101" s="9">
        <f t="shared" si="76"/>
        <v>1.8647506721</v>
      </c>
      <c r="I101" s="9">
        <f t="shared" si="77"/>
        <v>275.01475067209998</v>
      </c>
      <c r="J101" s="9">
        <f t="shared" si="78"/>
        <v>2.2190989934821603E-2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0.58792725395327017</v>
      </c>
      <c r="P101" s="9">
        <f t="shared" si="81"/>
        <v>1.3046687774884323E-2</v>
      </c>
      <c r="Q101" s="13">
        <f t="shared" si="82"/>
        <v>3.392138821469924E-3</v>
      </c>
      <c r="R101" s="9">
        <f t="shared" si="83"/>
        <v>7.4022000000000004E-2</v>
      </c>
      <c r="S101" s="14">
        <f t="shared" si="84"/>
        <v>4.5826089830995162E-2</v>
      </c>
      <c r="T101" s="2">
        <v>0.01</v>
      </c>
      <c r="U101" s="15">
        <f t="shared" si="85"/>
        <v>4.5826089830995165E-4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5.948260898309952E-3</v>
      </c>
      <c r="AU101" s="9">
        <f t="shared" si="89"/>
        <v>28.47</v>
      </c>
      <c r="AV101" s="1">
        <f t="shared" si="90"/>
        <v>0.26</v>
      </c>
      <c r="AW101" s="1">
        <f t="shared" si="95"/>
        <v>9.3224999999999998</v>
      </c>
      <c r="AX101" s="1">
        <f t="shared" si="91"/>
        <v>2750.1603653316279</v>
      </c>
      <c r="AY101" s="1">
        <f>SUM(AX90:AX101)</f>
        <v>58074.225612787341</v>
      </c>
      <c r="AZ101" s="1">
        <f t="shared" si="96"/>
        <v>0.65811539808689834</v>
      </c>
      <c r="BA101" s="1">
        <f t="shared" si="92"/>
        <v>194.14565659780467</v>
      </c>
      <c r="BB101" s="1">
        <f>SUM(BA90:BA101)</f>
        <v>4099.7095315363804</v>
      </c>
    </row>
    <row r="102" spans="3:54" x14ac:dyDescent="0.15">
      <c r="C102" s="7">
        <v>12</v>
      </c>
      <c r="D102" s="8">
        <v>-6.5176531315806399</v>
      </c>
      <c r="E102" s="10">
        <f t="shared" si="93"/>
        <v>1.8647506721</v>
      </c>
      <c r="F102" s="7" t="s">
        <v>73</v>
      </c>
    </row>
  </sheetData>
  <mergeCells count="52">
    <mergeCell ref="G2:G4"/>
    <mergeCell ref="G5:G6"/>
    <mergeCell ref="G14:G15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2"/>
  <sheetViews>
    <sheetView workbookViewId="0">
      <selection activeCell="E2" sqref="E2:E4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H1" s="1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580.75839789440499</v>
      </c>
      <c r="F2" s="2">
        <v>769.42</v>
      </c>
      <c r="G2" s="28">
        <f>(F2+F3+F4)/3</f>
        <v>1205.7166666666665</v>
      </c>
      <c r="H2" s="1">
        <v>0.18</v>
      </c>
      <c r="I2" s="28">
        <f>(H3+H2+H4)/3</f>
        <v>0.13666666666666669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28"/>
      <c r="H3" s="1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28"/>
      <c r="H4" s="1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1265.43369863014</v>
      </c>
      <c r="F5" s="2">
        <v>91.103999999999999</v>
      </c>
      <c r="G5" s="28">
        <f>(F5+F6)/2</f>
        <v>92.509250000000009</v>
      </c>
      <c r="H5" s="1">
        <v>0.13</v>
      </c>
      <c r="I5" s="28">
        <f>(H5+H6)/2</f>
        <v>0.16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28"/>
      <c r="H6" s="1">
        <v>0.19</v>
      </c>
      <c r="I6" s="28"/>
    </row>
    <row r="7" spans="1:12" x14ac:dyDescent="0.15">
      <c r="A7" s="28" t="s">
        <v>5</v>
      </c>
      <c r="B7" s="22"/>
      <c r="C7" s="2"/>
      <c r="D7" s="2"/>
      <c r="E7" s="5">
        <v>2325.1390241550998</v>
      </c>
      <c r="F7" s="2">
        <v>122.786</v>
      </c>
      <c r="H7" s="1">
        <v>0.28999999999999998</v>
      </c>
    </row>
    <row r="8" spans="1:12" x14ac:dyDescent="0.15">
      <c r="A8" s="28" t="s">
        <v>6</v>
      </c>
      <c r="B8" s="22"/>
      <c r="C8" s="2"/>
      <c r="D8" s="2"/>
      <c r="E8" s="5">
        <v>0.79274948878189799</v>
      </c>
      <c r="F8" s="2">
        <v>625.46400000000006</v>
      </c>
      <c r="H8" s="1">
        <v>0.26</v>
      </c>
    </row>
    <row r="9" spans="1:12" x14ac:dyDescent="0.15">
      <c r="A9" s="28" t="s">
        <v>7</v>
      </c>
      <c r="B9" s="22"/>
      <c r="C9" s="2"/>
      <c r="D9" s="2"/>
      <c r="E9" s="5">
        <v>0.74050189027540203</v>
      </c>
      <c r="F9" s="2">
        <v>341.64</v>
      </c>
      <c r="H9" s="1">
        <v>0.26</v>
      </c>
    </row>
    <row r="10" spans="1:12" x14ac:dyDescent="0.15">
      <c r="A10" s="28" t="s">
        <v>8</v>
      </c>
      <c r="B10" s="22"/>
      <c r="C10" s="2"/>
      <c r="D10" s="2"/>
      <c r="E10" s="5">
        <v>9.2751530981837402E-2</v>
      </c>
      <c r="F10" s="2">
        <v>341.64</v>
      </c>
      <c r="H10" s="1">
        <v>0.26</v>
      </c>
    </row>
    <row r="11" spans="1:12" x14ac:dyDescent="0.15">
      <c r="A11" s="28" t="s">
        <v>9</v>
      </c>
      <c r="B11" s="22"/>
      <c r="C11" s="2"/>
      <c r="D11" s="2"/>
      <c r="E11" s="5">
        <v>0</v>
      </c>
      <c r="F11" s="2">
        <v>910.85749999999996</v>
      </c>
      <c r="H11" s="1">
        <v>0.21</v>
      </c>
    </row>
    <row r="14" spans="1:12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AV38+AV53+AY69+AY85+AY101+BB101+AG69</f>
        <v>63669259.350349702</v>
      </c>
      <c r="J14" s="6" t="s">
        <v>21</v>
      </c>
      <c r="K14" s="6">
        <f>I14/(10000*1000)</f>
        <v>6.3669259350349705</v>
      </c>
      <c r="L14" s="6" t="s">
        <v>22</v>
      </c>
    </row>
    <row r="15" spans="1:12" x14ac:dyDescent="0.15">
      <c r="A15" s="1" t="s">
        <v>23</v>
      </c>
      <c r="B15" s="1" t="s">
        <v>18</v>
      </c>
      <c r="G15" s="37"/>
      <c r="H15" s="6" t="s">
        <v>24</v>
      </c>
      <c r="I15" s="6">
        <v>43348060.357739799</v>
      </c>
      <c r="J15" s="6" t="s">
        <v>21</v>
      </c>
      <c r="K15" s="6">
        <f>I15/(10000*1000)</f>
        <v>4.3348060357739797</v>
      </c>
      <c r="L15" s="6" t="s">
        <v>22</v>
      </c>
    </row>
    <row r="16" spans="1:12" x14ac:dyDescent="0.15">
      <c r="A16" s="1" t="s">
        <v>25</v>
      </c>
      <c r="B16" s="1" t="s">
        <v>26</v>
      </c>
      <c r="C16" s="1">
        <v>19347</v>
      </c>
      <c r="K16" s="1">
        <v>6.3699447602752155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1205.7166666666665</v>
      </c>
      <c r="C27" s="7" t="s">
        <v>72</v>
      </c>
      <c r="D27" s="8">
        <v>-17.472532040709702</v>
      </c>
      <c r="E27" s="7"/>
      <c r="F27" s="7"/>
      <c r="G27" s="1">
        <v>1</v>
      </c>
      <c r="H27" s="9">
        <f t="shared" ref="H27:H38" si="0">E28</f>
        <v>-17.472532040709702</v>
      </c>
      <c r="I27" s="9">
        <f t="shared" ref="I27:I38" si="1">H27+273.15</f>
        <v>255.67746795929028</v>
      </c>
      <c r="J27" s="9">
        <f t="shared" ref="J27:J38" si="2">EXP(($C$16*(I27-$C$14))/($C$17*I27*$C$14))</f>
        <v>1.5249797345592531E-3</v>
      </c>
      <c r="K27" s="9">
        <f t="shared" ref="K27:K38" si="3">$B$27/12</f>
        <v>100.47638888888888</v>
      </c>
      <c r="L27" s="9">
        <f t="shared" ref="L27:L38" si="4">K27*$B$28/100</f>
        <v>1.0047638888888888</v>
      </c>
      <c r="M27" s="1" t="s">
        <v>73</v>
      </c>
      <c r="O27" s="9">
        <f>L27</f>
        <v>1.0047638888888888</v>
      </c>
      <c r="P27" s="9">
        <f t="shared" ref="P27:P38" si="5">O27*J27</f>
        <v>1.5322445685725006E-3</v>
      </c>
      <c r="Q27" s="13">
        <f t="shared" ref="Q27:Q38" si="6">P27*$B$29</f>
        <v>2.0940675770490845E-4</v>
      </c>
      <c r="R27" s="9">
        <f t="shared" ref="R27:R38" si="7">L27*$B$29</f>
        <v>0.13731773148148149</v>
      </c>
      <c r="S27" s="14">
        <f t="shared" ref="S27:S38" si="8">Q27/R27</f>
        <v>1.5249797345592531E-3</v>
      </c>
      <c r="T27" s="2">
        <v>0.01</v>
      </c>
      <c r="U27" s="15">
        <f t="shared" ref="U27:U38" si="9">S27*T27</f>
        <v>1.5249797345592532E-5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2.1915249797345594E-2</v>
      </c>
      <c r="AR27" s="9">
        <f t="shared" ref="AR27:AR38" si="15">$B$27/12</f>
        <v>100.47638888888888</v>
      </c>
      <c r="AS27" s="1">
        <f t="shared" ref="AS27:AS38" si="16">$B$29</f>
        <v>0.13666666666666669</v>
      </c>
      <c r="AT27" s="1">
        <f>$E$2/12</f>
        <v>48.396533157867083</v>
      </c>
      <c r="AU27" s="1">
        <f t="shared" ref="AU27:AU38" si="17">AT27*10000*AS27*0.67*AR27*AQ27</f>
        <v>97580.289130068748</v>
      </c>
    </row>
    <row r="28" spans="1:47" x14ac:dyDescent="0.15">
      <c r="A28" s="1" t="s">
        <v>74</v>
      </c>
      <c r="B28" s="1">
        <v>1</v>
      </c>
      <c r="C28" s="7">
        <v>1</v>
      </c>
      <c r="D28" s="8">
        <v>-17.5159085595484</v>
      </c>
      <c r="E28" s="10">
        <f t="shared" ref="E28:E39" si="18">D27</f>
        <v>-17.472532040709702</v>
      </c>
      <c r="F28" s="7" t="s">
        <v>73</v>
      </c>
      <c r="G28" s="1">
        <v>2</v>
      </c>
      <c r="H28" s="9">
        <f t="shared" si="0"/>
        <v>-17.5159085595484</v>
      </c>
      <c r="I28" s="9">
        <f t="shared" si="1"/>
        <v>255.63409144045158</v>
      </c>
      <c r="J28" s="9">
        <f t="shared" si="2"/>
        <v>1.5151572607545044E-3</v>
      </c>
      <c r="K28" s="9">
        <f t="shared" si="3"/>
        <v>100.47638888888888</v>
      </c>
      <c r="L28" s="9">
        <f t="shared" si="4"/>
        <v>1.0047638888888888</v>
      </c>
      <c r="M28" s="1" t="s">
        <v>73</v>
      </c>
      <c r="O28" s="9">
        <f t="shared" ref="O28:O38" si="19">L28+O27-P27-N28</f>
        <v>2.007995533209205</v>
      </c>
      <c r="P28" s="9">
        <f t="shared" si="5"/>
        <v>3.0424290117045394E-3</v>
      </c>
      <c r="Q28" s="13">
        <f t="shared" si="6"/>
        <v>4.1579863159962047E-4</v>
      </c>
      <c r="R28" s="9">
        <f t="shared" si="7"/>
        <v>0.13731773148148149</v>
      </c>
      <c r="S28" s="14">
        <f t="shared" si="8"/>
        <v>3.0280039373916877E-3</v>
      </c>
      <c r="T28" s="2">
        <v>0.01</v>
      </c>
      <c r="U28" s="15">
        <f t="shared" si="9"/>
        <v>3.0280039373916879E-5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2.1930280039373917E-2</v>
      </c>
      <c r="AR28" s="9">
        <f t="shared" si="15"/>
        <v>100.47638888888888</v>
      </c>
      <c r="AS28" s="1">
        <f t="shared" si="16"/>
        <v>0.13666666666666669</v>
      </c>
      <c r="AT28" s="1">
        <f t="shared" ref="AT28:AT38" si="20">$E$2/12</f>
        <v>48.396533157867083</v>
      </c>
      <c r="AU28" s="1">
        <f t="shared" si="17"/>
        <v>97647.213092897437</v>
      </c>
    </row>
    <row r="29" spans="1:47" x14ac:dyDescent="0.15">
      <c r="A29" s="1" t="s">
        <v>37</v>
      </c>
      <c r="B29" s="1">
        <f>I2</f>
        <v>0.13666666666666669</v>
      </c>
      <c r="C29" s="7">
        <v>2</v>
      </c>
      <c r="D29" s="8">
        <v>-14.280503970428599</v>
      </c>
      <c r="E29" s="10">
        <f t="shared" si="18"/>
        <v>-17.5159085595484</v>
      </c>
      <c r="F29" s="7" t="s">
        <v>73</v>
      </c>
      <c r="G29" s="1">
        <v>3</v>
      </c>
      <c r="H29" s="9">
        <f t="shared" si="0"/>
        <v>-14.280503970428599</v>
      </c>
      <c r="I29" s="9">
        <f t="shared" si="1"/>
        <v>258.86949602957139</v>
      </c>
      <c r="J29" s="9">
        <f t="shared" si="2"/>
        <v>2.4389329393636416E-3</v>
      </c>
      <c r="K29" s="9">
        <f t="shared" si="3"/>
        <v>100.47638888888888</v>
      </c>
      <c r="L29" s="9">
        <f t="shared" si="4"/>
        <v>1.0047638888888888</v>
      </c>
      <c r="M29" s="1" t="s">
        <v>73</v>
      </c>
      <c r="O29" s="9">
        <f t="shared" si="19"/>
        <v>3.0097169930863892</v>
      </c>
      <c r="P29" s="9">
        <f t="shared" si="5"/>
        <v>7.3404979126008877E-3</v>
      </c>
      <c r="Q29" s="13">
        <f t="shared" si="6"/>
        <v>1.0032013813887882E-3</v>
      </c>
      <c r="R29" s="9">
        <f t="shared" si="7"/>
        <v>0.13731773148148149</v>
      </c>
      <c r="S29" s="14">
        <f t="shared" si="8"/>
        <v>7.305694396241018E-3</v>
      </c>
      <c r="T29" s="2">
        <v>0.01</v>
      </c>
      <c r="U29" s="15">
        <f t="shared" si="9"/>
        <v>7.3056943962410178E-5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2.1973056943962409E-2</v>
      </c>
      <c r="AR29" s="9">
        <f t="shared" si="15"/>
        <v>100.47638888888888</v>
      </c>
      <c r="AS29" s="1">
        <f t="shared" si="16"/>
        <v>0.13666666666666669</v>
      </c>
      <c r="AT29" s="1">
        <f t="shared" si="20"/>
        <v>48.396533157867083</v>
      </c>
      <c r="AU29" s="1">
        <f t="shared" si="17"/>
        <v>97837.682412500624</v>
      </c>
    </row>
    <row r="30" spans="1:47" x14ac:dyDescent="0.15">
      <c r="C30" s="7">
        <v>3</v>
      </c>
      <c r="D30" s="8">
        <v>-4.9616130592258099</v>
      </c>
      <c r="E30" s="10">
        <f t="shared" si="18"/>
        <v>-14.280503970428599</v>
      </c>
      <c r="F30" s="7" t="s">
        <v>73</v>
      </c>
      <c r="G30" s="1">
        <v>4</v>
      </c>
      <c r="H30" s="9">
        <f t="shared" si="0"/>
        <v>-4.9616130592258099</v>
      </c>
      <c r="I30" s="9">
        <f t="shared" si="1"/>
        <v>268.18838694077419</v>
      </c>
      <c r="J30" s="9">
        <f t="shared" si="2"/>
        <v>9.0115865522866039E-3</v>
      </c>
      <c r="K30" s="9">
        <f t="shared" si="3"/>
        <v>100.47638888888888</v>
      </c>
      <c r="L30" s="9">
        <f t="shared" si="4"/>
        <v>1.0047638888888888</v>
      </c>
      <c r="M30" s="1" t="s">
        <v>73</v>
      </c>
      <c r="O30" s="9">
        <f t="shared" si="19"/>
        <v>4.0071403840626765</v>
      </c>
      <c r="P30" s="9">
        <f t="shared" si="5"/>
        <v>3.6110692398143796E-2</v>
      </c>
      <c r="Q30" s="13">
        <f t="shared" si="6"/>
        <v>4.9351279610796526E-3</v>
      </c>
      <c r="R30" s="9">
        <f t="shared" si="7"/>
        <v>0.13731773148148149</v>
      </c>
      <c r="S30" s="14">
        <f t="shared" si="8"/>
        <v>3.5939480705339193E-2</v>
      </c>
      <c r="T30" s="2">
        <v>0.01</v>
      </c>
      <c r="U30" s="15">
        <f t="shared" si="9"/>
        <v>3.5939480705339191E-4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2.2259394807053391E-2</v>
      </c>
      <c r="AR30" s="9">
        <f t="shared" si="15"/>
        <v>100.47638888888888</v>
      </c>
      <c r="AS30" s="1">
        <f t="shared" si="16"/>
        <v>0.13666666666666669</v>
      </c>
      <c r="AT30" s="1">
        <f t="shared" si="20"/>
        <v>48.396533157867083</v>
      </c>
      <c r="AU30" s="1">
        <f t="shared" si="17"/>
        <v>99112.636233592289</v>
      </c>
    </row>
    <row r="31" spans="1:47" x14ac:dyDescent="0.15">
      <c r="C31" s="7">
        <v>4</v>
      </c>
      <c r="D31" s="8">
        <v>3.80434401363333</v>
      </c>
      <c r="E31" s="10">
        <f t="shared" si="18"/>
        <v>-4.9616130592258099</v>
      </c>
      <c r="F31" s="7" t="s">
        <v>73</v>
      </c>
      <c r="G31" s="1">
        <v>5</v>
      </c>
      <c r="H31" s="9">
        <f t="shared" si="0"/>
        <v>3.80434401363333</v>
      </c>
      <c r="I31" s="9">
        <f t="shared" si="1"/>
        <v>276.95434401363332</v>
      </c>
      <c r="J31" s="9">
        <f t="shared" si="2"/>
        <v>2.8435412888507244E-2</v>
      </c>
      <c r="K31" s="9">
        <f t="shared" si="3"/>
        <v>100.47638888888888</v>
      </c>
      <c r="L31" s="9">
        <f t="shared" si="4"/>
        <v>1.0047638888888888</v>
      </c>
      <c r="M31" s="1" t="s">
        <v>75</v>
      </c>
      <c r="N31" s="9">
        <f>(O30-P30)*C22/100</f>
        <v>3.7724782070813059</v>
      </c>
      <c r="O31" s="9">
        <f t="shared" si="19"/>
        <v>1.2033153734721149</v>
      </c>
      <c r="P31" s="9">
        <f t="shared" si="5"/>
        <v>3.4216769479767886E-2</v>
      </c>
      <c r="Q31" s="13">
        <f t="shared" si="6"/>
        <v>4.6762918289016114E-3</v>
      </c>
      <c r="R31" s="9">
        <f t="shared" si="7"/>
        <v>0.13731773148148149</v>
      </c>
      <c r="S31" s="14">
        <f t="shared" si="8"/>
        <v>3.4054537447206885E-2</v>
      </c>
      <c r="T31" s="2">
        <v>0.01</v>
      </c>
      <c r="U31" s="15">
        <f t="shared" si="9"/>
        <v>3.4054537447206885E-4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2.9790545374472066E-2</v>
      </c>
      <c r="AR31" s="9">
        <f t="shared" si="15"/>
        <v>100.47638888888888</v>
      </c>
      <c r="AS31" s="1">
        <f t="shared" si="16"/>
        <v>0.13666666666666669</v>
      </c>
      <c r="AT31" s="1">
        <f t="shared" si="20"/>
        <v>48.396533157867083</v>
      </c>
      <c r="AU31" s="1">
        <f t="shared" si="17"/>
        <v>132645.99116435865</v>
      </c>
    </row>
    <row r="32" spans="1:47" x14ac:dyDescent="0.15">
      <c r="C32" s="7">
        <v>5</v>
      </c>
      <c r="D32" s="8">
        <v>16.4019985104194</v>
      </c>
      <c r="E32" s="10">
        <f t="shared" si="18"/>
        <v>3.80434401363333</v>
      </c>
      <c r="F32" s="7" t="s">
        <v>75</v>
      </c>
      <c r="G32" s="1">
        <v>6</v>
      </c>
      <c r="H32" s="9">
        <f t="shared" si="0"/>
        <v>16.4019985104194</v>
      </c>
      <c r="I32" s="9">
        <f t="shared" si="1"/>
        <v>289.55199851041937</v>
      </c>
      <c r="J32" s="9">
        <f t="shared" si="2"/>
        <v>0.13126393463793673</v>
      </c>
      <c r="K32" s="9">
        <f t="shared" si="3"/>
        <v>100.47638888888888</v>
      </c>
      <c r="L32" s="9">
        <f t="shared" si="4"/>
        <v>1.0047638888888888</v>
      </c>
      <c r="M32" s="1" t="s">
        <v>73</v>
      </c>
      <c r="O32" s="9">
        <f t="shared" si="19"/>
        <v>2.173862492881236</v>
      </c>
      <c r="P32" s="9">
        <f t="shared" si="5"/>
        <v>0.28534974417742476</v>
      </c>
      <c r="Q32" s="13">
        <f t="shared" si="6"/>
        <v>3.8997798370914723E-2</v>
      </c>
      <c r="R32" s="9">
        <f t="shared" si="7"/>
        <v>0.13731773148148149</v>
      </c>
      <c r="S32" s="14">
        <f t="shared" si="8"/>
        <v>0.28399681490641226</v>
      </c>
      <c r="T32" s="2">
        <v>0.01</v>
      </c>
      <c r="U32" s="15">
        <f t="shared" si="9"/>
        <v>2.8399681490641226E-3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3.2289968149064117E-2</v>
      </c>
      <c r="AR32" s="9">
        <f t="shared" si="15"/>
        <v>100.47638888888888</v>
      </c>
      <c r="AS32" s="1">
        <f t="shared" si="16"/>
        <v>0.13666666666666669</v>
      </c>
      <c r="AT32" s="1">
        <f t="shared" si="20"/>
        <v>48.396533157867083</v>
      </c>
      <c r="AU32" s="1">
        <f t="shared" si="17"/>
        <v>143774.97209126153</v>
      </c>
    </row>
    <row r="33" spans="1:48" x14ac:dyDescent="0.15">
      <c r="C33" s="7">
        <v>6</v>
      </c>
      <c r="D33" s="8">
        <v>20.320336077</v>
      </c>
      <c r="E33" s="10">
        <f t="shared" si="18"/>
        <v>16.4019985104194</v>
      </c>
      <c r="F33" s="7" t="s">
        <v>73</v>
      </c>
      <c r="G33" s="1">
        <v>7</v>
      </c>
      <c r="H33" s="9">
        <f t="shared" si="0"/>
        <v>20.320336077</v>
      </c>
      <c r="I33" s="9">
        <f t="shared" si="1"/>
        <v>293.47033607699996</v>
      </c>
      <c r="J33" s="9">
        <f t="shared" si="2"/>
        <v>0.20565292130066037</v>
      </c>
      <c r="K33" s="9">
        <f t="shared" si="3"/>
        <v>100.47638888888888</v>
      </c>
      <c r="L33" s="9">
        <f t="shared" si="4"/>
        <v>1.0047638888888888</v>
      </c>
      <c r="M33" s="1" t="s">
        <v>73</v>
      </c>
      <c r="O33" s="9">
        <f t="shared" si="19"/>
        <v>2.8932766375927002</v>
      </c>
      <c r="P33" s="9">
        <f t="shared" si="5"/>
        <v>0.59501079265189083</v>
      </c>
      <c r="Q33" s="13">
        <f t="shared" si="6"/>
        <v>8.1318141662425097E-2</v>
      </c>
      <c r="R33" s="9">
        <f t="shared" si="7"/>
        <v>0.13731773148148149</v>
      </c>
      <c r="S33" s="14">
        <f t="shared" si="8"/>
        <v>0.59218966687773722</v>
      </c>
      <c r="T33" s="2">
        <v>0.01</v>
      </c>
      <c r="U33" s="15">
        <f t="shared" si="9"/>
        <v>5.9218966687773723E-3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3.5371896668777367E-2</v>
      </c>
      <c r="AR33" s="9">
        <f t="shared" si="15"/>
        <v>100.47638888888888</v>
      </c>
      <c r="AS33" s="1">
        <f t="shared" si="16"/>
        <v>0.13666666666666669</v>
      </c>
      <c r="AT33" s="1">
        <f t="shared" si="20"/>
        <v>48.396533157867083</v>
      </c>
      <c r="AU33" s="1">
        <f t="shared" si="17"/>
        <v>157497.63000357285</v>
      </c>
    </row>
    <row r="34" spans="1:48" x14ac:dyDescent="0.15">
      <c r="C34" s="7">
        <v>7</v>
      </c>
      <c r="D34" s="8">
        <v>22.719937372258102</v>
      </c>
      <c r="E34" s="10">
        <f t="shared" si="18"/>
        <v>20.320336077</v>
      </c>
      <c r="F34" s="7" t="s">
        <v>73</v>
      </c>
      <c r="G34" s="1">
        <v>8</v>
      </c>
      <c r="H34" s="9">
        <f t="shared" si="0"/>
        <v>22.719937372258102</v>
      </c>
      <c r="I34" s="9">
        <f t="shared" si="1"/>
        <v>295.86993737225805</v>
      </c>
      <c r="J34" s="9">
        <f t="shared" si="2"/>
        <v>0.26915168203115875</v>
      </c>
      <c r="K34" s="9">
        <f t="shared" si="3"/>
        <v>100.47638888888888</v>
      </c>
      <c r="L34" s="9">
        <f t="shared" si="4"/>
        <v>1.0047638888888888</v>
      </c>
      <c r="M34" s="1" t="s">
        <v>73</v>
      </c>
      <c r="O34" s="9">
        <f t="shared" si="19"/>
        <v>3.3030297338296979</v>
      </c>
      <c r="P34" s="9">
        <f t="shared" si="5"/>
        <v>0.88901600865919372</v>
      </c>
      <c r="Q34" s="13">
        <f t="shared" si="6"/>
        <v>0.12149885451675649</v>
      </c>
      <c r="R34" s="9">
        <f t="shared" si="7"/>
        <v>0.13731773148148149</v>
      </c>
      <c r="S34" s="14">
        <f t="shared" si="8"/>
        <v>0.8848009154093962</v>
      </c>
      <c r="T34" s="2">
        <v>0.01</v>
      </c>
      <c r="U34" s="15">
        <f t="shared" si="9"/>
        <v>8.848009154093962E-3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3.8298009154093961E-2</v>
      </c>
      <c r="AR34" s="9">
        <f t="shared" si="15"/>
        <v>100.47638888888888</v>
      </c>
      <c r="AS34" s="1">
        <f t="shared" si="16"/>
        <v>0.13666666666666669</v>
      </c>
      <c r="AT34" s="1">
        <f t="shared" si="20"/>
        <v>48.396533157867083</v>
      </c>
      <c r="AU34" s="1">
        <f t="shared" si="17"/>
        <v>170526.49825671414</v>
      </c>
    </row>
    <row r="35" spans="1:48" x14ac:dyDescent="0.15">
      <c r="C35" s="7">
        <v>8</v>
      </c>
      <c r="D35" s="8">
        <v>21.5458462354839</v>
      </c>
      <c r="E35" s="10">
        <f t="shared" si="18"/>
        <v>22.719937372258102</v>
      </c>
      <c r="F35" s="7" t="s">
        <v>73</v>
      </c>
      <c r="G35" s="1">
        <v>9</v>
      </c>
      <c r="H35" s="9">
        <f t="shared" si="0"/>
        <v>21.5458462354839</v>
      </c>
      <c r="I35" s="9">
        <f t="shared" si="1"/>
        <v>294.69584623548388</v>
      </c>
      <c r="J35" s="9">
        <f t="shared" si="2"/>
        <v>0.23607817745935708</v>
      </c>
      <c r="K35" s="9">
        <f t="shared" si="3"/>
        <v>100.47638888888888</v>
      </c>
      <c r="L35" s="9">
        <f t="shared" si="4"/>
        <v>1.0047638888888888</v>
      </c>
      <c r="M35" s="1" t="s">
        <v>73</v>
      </c>
      <c r="O35" s="9">
        <f t="shared" si="19"/>
        <v>3.4187776140593926</v>
      </c>
      <c r="P35" s="9">
        <f t="shared" si="5"/>
        <v>0.80709878826599069</v>
      </c>
      <c r="Q35" s="13">
        <f t="shared" si="6"/>
        <v>0.11030350106301874</v>
      </c>
      <c r="R35" s="9">
        <f t="shared" si="7"/>
        <v>0.13731773148148149</v>
      </c>
      <c r="S35" s="14">
        <f t="shared" si="8"/>
        <v>0.80327208928509097</v>
      </c>
      <c r="T35" s="2">
        <v>0.01</v>
      </c>
      <c r="U35" s="15">
        <f t="shared" si="9"/>
        <v>8.0327208928509097E-3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3.7482720892850908E-2</v>
      </c>
      <c r="AR35" s="9">
        <f t="shared" si="15"/>
        <v>100.47638888888888</v>
      </c>
      <c r="AS35" s="1">
        <f t="shared" si="16"/>
        <v>0.13666666666666669</v>
      </c>
      <c r="AT35" s="1">
        <f t="shared" si="20"/>
        <v>48.396533157867083</v>
      </c>
      <c r="AU35" s="1">
        <f t="shared" si="17"/>
        <v>166896.3290826405</v>
      </c>
    </row>
    <row r="36" spans="1:48" x14ac:dyDescent="0.15">
      <c r="C36" s="7">
        <v>9</v>
      </c>
      <c r="D36" s="8">
        <v>15.084395027633301</v>
      </c>
      <c r="E36" s="10">
        <f t="shared" si="18"/>
        <v>21.5458462354839</v>
      </c>
      <c r="F36" s="7" t="s">
        <v>73</v>
      </c>
      <c r="G36" s="1">
        <v>10</v>
      </c>
      <c r="H36" s="9">
        <f t="shared" si="0"/>
        <v>15.084395027633301</v>
      </c>
      <c r="I36" s="9">
        <f t="shared" si="1"/>
        <v>288.2343950276333</v>
      </c>
      <c r="J36" s="9">
        <f t="shared" si="2"/>
        <v>0.11256050059456543</v>
      </c>
      <c r="K36" s="9">
        <f t="shared" si="3"/>
        <v>100.47638888888888</v>
      </c>
      <c r="L36" s="9">
        <f t="shared" si="4"/>
        <v>1.0047638888888888</v>
      </c>
      <c r="M36" s="1" t="s">
        <v>73</v>
      </c>
      <c r="O36" s="9">
        <f t="shared" si="19"/>
        <v>3.6164427146822908</v>
      </c>
      <c r="P36" s="9">
        <f t="shared" si="5"/>
        <v>0.40706860233620784</v>
      </c>
      <c r="Q36" s="13">
        <f t="shared" si="6"/>
        <v>5.5632708985948416E-2</v>
      </c>
      <c r="R36" s="9">
        <f t="shared" si="7"/>
        <v>0.13731773148148149</v>
      </c>
      <c r="S36" s="14">
        <f t="shared" si="8"/>
        <v>0.40513856721738067</v>
      </c>
      <c r="T36" s="2">
        <v>0.01</v>
      </c>
      <c r="U36" s="15">
        <f t="shared" si="9"/>
        <v>4.0513856721738064E-3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2.5951385672173807E-2</v>
      </c>
      <c r="AR36" s="9">
        <f t="shared" si="15"/>
        <v>100.47638888888888</v>
      </c>
      <c r="AS36" s="1">
        <f t="shared" si="16"/>
        <v>0.13666666666666669</v>
      </c>
      <c r="AT36" s="1">
        <f t="shared" si="20"/>
        <v>48.396533157867083</v>
      </c>
      <c r="AU36" s="1">
        <f t="shared" si="17"/>
        <v>115551.67021292017</v>
      </c>
    </row>
    <row r="37" spans="1:48" x14ac:dyDescent="0.15">
      <c r="C37" s="7">
        <v>10</v>
      </c>
      <c r="D37" s="8">
        <v>6.9952223871612897</v>
      </c>
      <c r="E37" s="10">
        <f t="shared" si="18"/>
        <v>15.084395027633301</v>
      </c>
      <c r="F37" s="7" t="s">
        <v>73</v>
      </c>
      <c r="G37" s="1">
        <v>11</v>
      </c>
      <c r="H37" s="9">
        <f t="shared" si="0"/>
        <v>6.9952223871612897</v>
      </c>
      <c r="I37" s="9">
        <f t="shared" si="1"/>
        <v>280.14522238716125</v>
      </c>
      <c r="J37" s="9">
        <f t="shared" si="2"/>
        <v>4.2439209319128729E-2</v>
      </c>
      <c r="K37" s="9">
        <f t="shared" si="3"/>
        <v>100.47638888888888</v>
      </c>
      <c r="L37" s="9">
        <f t="shared" si="4"/>
        <v>1.0047638888888888</v>
      </c>
      <c r="M37" s="1" t="s">
        <v>75</v>
      </c>
      <c r="N37" s="9">
        <f>(O36-P36)*C22/100</f>
        <v>3.0489054067287786</v>
      </c>
      <c r="O37" s="9">
        <f t="shared" si="19"/>
        <v>1.1652325945061928</v>
      </c>
      <c r="P37" s="9">
        <f t="shared" si="5"/>
        <v>4.9451549983719763E-2</v>
      </c>
      <c r="Q37" s="13">
        <f t="shared" si="6"/>
        <v>6.7583784977750354E-3</v>
      </c>
      <c r="R37" s="9">
        <f t="shared" si="7"/>
        <v>0.13731773148148149</v>
      </c>
      <c r="S37" s="14">
        <f t="shared" si="8"/>
        <v>4.9217085258115134E-2</v>
      </c>
      <c r="T37" s="2">
        <v>0.01</v>
      </c>
      <c r="U37" s="15">
        <f t="shared" si="9"/>
        <v>4.921708525811514E-4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2.2392170852581151E-2</v>
      </c>
      <c r="AR37" s="9">
        <f t="shared" si="15"/>
        <v>100.47638888888888</v>
      </c>
      <c r="AS37" s="1">
        <f t="shared" si="16"/>
        <v>0.13666666666666669</v>
      </c>
      <c r="AT37" s="1">
        <f t="shared" si="20"/>
        <v>48.396533157867083</v>
      </c>
      <c r="AU37" s="1">
        <f t="shared" si="17"/>
        <v>99703.83756745595</v>
      </c>
    </row>
    <row r="38" spans="1:48" x14ac:dyDescent="0.15">
      <c r="C38" s="7">
        <v>11</v>
      </c>
      <c r="D38" s="8">
        <v>-2.0191530682000001</v>
      </c>
      <c r="E38" s="10">
        <f t="shared" si="18"/>
        <v>6.9952223871612897</v>
      </c>
      <c r="F38" s="7" t="s">
        <v>75</v>
      </c>
      <c r="G38" s="1">
        <v>12</v>
      </c>
      <c r="H38" s="9">
        <f t="shared" si="0"/>
        <v>-2.0191530682000001</v>
      </c>
      <c r="I38" s="9">
        <f t="shared" si="1"/>
        <v>271.13084693179997</v>
      </c>
      <c r="J38" s="9">
        <f t="shared" si="2"/>
        <v>1.3363422552324323E-2</v>
      </c>
      <c r="K38" s="9">
        <f t="shared" si="3"/>
        <v>100.47638888888888</v>
      </c>
      <c r="L38" s="9">
        <f t="shared" si="4"/>
        <v>1.0047638888888888</v>
      </c>
      <c r="M38" s="1" t="s">
        <v>73</v>
      </c>
      <c r="O38" s="9">
        <f t="shared" si="19"/>
        <v>2.1205449334113617</v>
      </c>
      <c r="P38" s="9">
        <f t="shared" si="5"/>
        <v>2.8337737986366473E-2</v>
      </c>
      <c r="Q38" s="13">
        <f t="shared" si="6"/>
        <v>3.872824191470085E-3</v>
      </c>
      <c r="R38" s="9">
        <f t="shared" si="7"/>
        <v>0.13731773148148149</v>
      </c>
      <c r="S38" s="14">
        <f t="shared" si="8"/>
        <v>2.8203380216722918E-2</v>
      </c>
      <c r="T38" s="2">
        <v>0.01</v>
      </c>
      <c r="U38" s="15">
        <f t="shared" si="9"/>
        <v>2.8203380216722918E-4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2.2182033802167229E-2</v>
      </c>
      <c r="AR38" s="9">
        <f t="shared" si="15"/>
        <v>100.47638888888888</v>
      </c>
      <c r="AS38" s="1">
        <f t="shared" si="16"/>
        <v>0.13666666666666669</v>
      </c>
      <c r="AT38" s="1">
        <f t="shared" si="20"/>
        <v>48.396533157867083</v>
      </c>
      <c r="AU38" s="1">
        <f t="shared" si="17"/>
        <v>98768.177042207724</v>
      </c>
      <c r="AV38" s="1">
        <f>SUM(AU27:AU38)</f>
        <v>1477542.9262901908</v>
      </c>
    </row>
    <row r="39" spans="1:48" x14ac:dyDescent="0.15">
      <c r="C39" s="7">
        <v>12</v>
      </c>
      <c r="D39" s="8">
        <v>-12.075883488580599</v>
      </c>
      <c r="E39" s="10">
        <f t="shared" si="18"/>
        <v>-2.0191530682000001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-17.472532040709702</v>
      </c>
      <c r="E42" s="7"/>
      <c r="F42" s="7"/>
      <c r="G42" s="1">
        <v>1</v>
      </c>
      <c r="H42" s="9">
        <f t="shared" ref="H42:H53" si="21">E43</f>
        <v>-17.472532040709702</v>
      </c>
      <c r="I42" s="9">
        <f t="shared" ref="I42:I53" si="22">H42+273.15</f>
        <v>255.67746795929028</v>
      </c>
      <c r="J42" s="9">
        <f t="shared" ref="J42:J53" si="23">EXP(($C$16*(I42-$C$14))/($C$17*I42*$C$14))</f>
        <v>1.5249797345592531E-3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1.1756227625772966E-4</v>
      </c>
      <c r="Q42" s="13">
        <f t="shared" ref="Q42:Q53" si="27">P42*$B$44</f>
        <v>1.8809964201236745E-5</v>
      </c>
      <c r="R42" s="9">
        <f t="shared" ref="R42:R53" si="28">L42*$B$44</f>
        <v>1.2334566666666666E-2</v>
      </c>
      <c r="S42" s="14">
        <f t="shared" ref="S42:S53" si="29">Q42/R42</f>
        <v>1.5249797345592531E-3</v>
      </c>
      <c r="T42" s="2">
        <v>0.01</v>
      </c>
      <c r="U42" s="15">
        <f t="shared" ref="U42:U53" si="30">S42*T42</f>
        <v>1.5249797345592532E-5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1.4815249797345593E-2</v>
      </c>
      <c r="AR42" s="9">
        <f t="shared" ref="AR42:AR53" si="34">$B$42/12</f>
        <v>7.7091041666666671</v>
      </c>
      <c r="AS42" s="1">
        <f t="shared" ref="AS42:AS53" si="35">$B$44</f>
        <v>0.16</v>
      </c>
      <c r="AT42" s="1">
        <f>$E$5/12</f>
        <v>105.45280821917834</v>
      </c>
      <c r="AU42" s="1">
        <f t="shared" ref="AU42:AU53" si="36">AT42*10000*AS42*0.67*AR42*AQ42</f>
        <v>12911.176773209103</v>
      </c>
    </row>
    <row r="43" spans="1:48" x14ac:dyDescent="0.15">
      <c r="A43" s="1" t="s">
        <v>74</v>
      </c>
      <c r="B43" s="1">
        <v>1</v>
      </c>
      <c r="C43" s="7">
        <v>1</v>
      </c>
      <c r="D43" s="8">
        <v>-17.5159085595484</v>
      </c>
      <c r="E43" s="10">
        <f t="shared" ref="E43:E54" si="37">D42</f>
        <v>-17.472532040709702</v>
      </c>
      <c r="F43" s="7" t="s">
        <v>73</v>
      </c>
      <c r="G43" s="1">
        <v>2</v>
      </c>
      <c r="H43" s="9">
        <f t="shared" si="21"/>
        <v>-17.5159085595484</v>
      </c>
      <c r="I43" s="9">
        <f t="shared" si="22"/>
        <v>255.63409144045158</v>
      </c>
      <c r="J43" s="9">
        <f t="shared" si="23"/>
        <v>1.5151572607545044E-3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0.1540645210570756</v>
      </c>
      <c r="P43" s="9">
        <f t="shared" si="26"/>
        <v>2.3343197770429335E-4</v>
      </c>
      <c r="Q43" s="13">
        <f t="shared" si="27"/>
        <v>3.7349116432686935E-5</v>
      </c>
      <c r="R43" s="9">
        <f t="shared" si="28"/>
        <v>1.2334566666666666E-2</v>
      </c>
      <c r="S43" s="14">
        <f t="shared" si="29"/>
        <v>3.0280039373916882E-3</v>
      </c>
      <c r="T43" s="2">
        <v>0.01</v>
      </c>
      <c r="U43" s="15">
        <f t="shared" si="30"/>
        <v>3.0280039373916882E-5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1.4830280039373917E-2</v>
      </c>
      <c r="AR43" s="9">
        <f t="shared" si="34"/>
        <v>7.7091041666666671</v>
      </c>
      <c r="AS43" s="1">
        <f t="shared" si="35"/>
        <v>0.16</v>
      </c>
      <c r="AT43" s="1">
        <f t="shared" ref="AT43:AT53" si="39">$E$5/12</f>
        <v>105.45280821917834</v>
      </c>
      <c r="AU43" s="1">
        <f t="shared" si="36"/>
        <v>12924.275311163325</v>
      </c>
    </row>
    <row r="44" spans="1:48" x14ac:dyDescent="0.15">
      <c r="A44" s="1" t="s">
        <v>37</v>
      </c>
      <c r="B44" s="1">
        <f>I5</f>
        <v>0.16</v>
      </c>
      <c r="C44" s="7">
        <v>2</v>
      </c>
      <c r="D44" s="8">
        <v>-14.280503970428599</v>
      </c>
      <c r="E44" s="10">
        <f t="shared" si="37"/>
        <v>-17.5159085595484</v>
      </c>
      <c r="F44" s="7" t="s">
        <v>73</v>
      </c>
      <c r="G44" s="1">
        <v>3</v>
      </c>
      <c r="H44" s="9">
        <f t="shared" si="21"/>
        <v>-14.280503970428599</v>
      </c>
      <c r="I44" s="9">
        <f t="shared" si="22"/>
        <v>258.86949602957139</v>
      </c>
      <c r="J44" s="9">
        <f t="shared" si="23"/>
        <v>2.4389329393636416E-3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0.23092213074603798</v>
      </c>
      <c r="P44" s="9">
        <f t="shared" si="26"/>
        <v>5.6320359110454961E-4</v>
      </c>
      <c r="Q44" s="13">
        <f t="shared" si="27"/>
        <v>9.0112574576727933E-5</v>
      </c>
      <c r="R44" s="9">
        <f t="shared" si="28"/>
        <v>1.2334566666666666E-2</v>
      </c>
      <c r="S44" s="14">
        <f t="shared" si="29"/>
        <v>7.3056943962410198E-3</v>
      </c>
      <c r="T44" s="2">
        <v>0.01</v>
      </c>
      <c r="U44" s="15">
        <f t="shared" si="30"/>
        <v>7.3056943962410205E-5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1.4873056943962411E-2</v>
      </c>
      <c r="AR44" s="9">
        <f t="shared" si="34"/>
        <v>7.7091041666666671</v>
      </c>
      <c r="AS44" s="1">
        <f t="shared" si="35"/>
        <v>0.16</v>
      </c>
      <c r="AT44" s="1">
        <f t="shared" si="39"/>
        <v>105.45280821917834</v>
      </c>
      <c r="AU44" s="1">
        <f t="shared" si="36"/>
        <v>12961.554478542042</v>
      </c>
    </row>
    <row r="45" spans="1:48" x14ac:dyDescent="0.15">
      <c r="C45" s="7">
        <v>3</v>
      </c>
      <c r="D45" s="8">
        <v>-4.9616130592258099</v>
      </c>
      <c r="E45" s="10">
        <f t="shared" si="37"/>
        <v>-14.280503970428599</v>
      </c>
      <c r="F45" s="7" t="s">
        <v>73</v>
      </c>
      <c r="G45" s="1">
        <v>4</v>
      </c>
      <c r="H45" s="9">
        <f t="shared" si="21"/>
        <v>-4.9616130592258099</v>
      </c>
      <c r="I45" s="9">
        <f t="shared" si="22"/>
        <v>268.18838694077419</v>
      </c>
      <c r="J45" s="9">
        <f t="shared" si="23"/>
        <v>9.0115865522866039E-3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0.30744996882160008</v>
      </c>
      <c r="P45" s="9">
        <f t="shared" si="26"/>
        <v>2.7706120045336668E-3</v>
      </c>
      <c r="Q45" s="13">
        <f t="shared" si="27"/>
        <v>4.4329792072538671E-4</v>
      </c>
      <c r="R45" s="9">
        <f t="shared" si="28"/>
        <v>1.2334566666666666E-2</v>
      </c>
      <c r="S45" s="14">
        <f t="shared" si="29"/>
        <v>3.59394807053392E-2</v>
      </c>
      <c r="T45" s="2">
        <v>0.01</v>
      </c>
      <c r="U45" s="15">
        <f t="shared" si="30"/>
        <v>3.5939480705339202E-4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1.5159394807053393E-2</v>
      </c>
      <c r="AR45" s="9">
        <f t="shared" si="34"/>
        <v>7.7091041666666671</v>
      </c>
      <c r="AS45" s="1">
        <f t="shared" si="35"/>
        <v>0.16</v>
      </c>
      <c r="AT45" s="1">
        <f t="shared" si="39"/>
        <v>105.45280821917834</v>
      </c>
      <c r="AU45" s="1">
        <f t="shared" si="36"/>
        <v>13211.09186858274</v>
      </c>
    </row>
    <row r="46" spans="1:48" x14ac:dyDescent="0.15">
      <c r="C46" s="7">
        <v>4</v>
      </c>
      <c r="D46" s="8">
        <v>3.80434401363333</v>
      </c>
      <c r="E46" s="10">
        <f t="shared" si="37"/>
        <v>-4.9616130592258099</v>
      </c>
      <c r="F46" s="7" t="s">
        <v>73</v>
      </c>
      <c r="G46" s="1">
        <v>5</v>
      </c>
      <c r="H46" s="9">
        <f t="shared" si="21"/>
        <v>3.80434401363333</v>
      </c>
      <c r="I46" s="9">
        <f t="shared" si="22"/>
        <v>276.95434401363332</v>
      </c>
      <c r="J46" s="9">
        <f t="shared" si="23"/>
        <v>2.8435412888507244E-2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0.28944538897621308</v>
      </c>
      <c r="O46" s="9">
        <f t="shared" si="38"/>
        <v>9.2325009507519984E-2</v>
      </c>
      <c r="P46" s="9">
        <f t="shared" si="26"/>
        <v>2.6252997652816876E-3</v>
      </c>
      <c r="Q46" s="13">
        <f t="shared" si="27"/>
        <v>4.2004796244507004E-4</v>
      </c>
      <c r="R46" s="9">
        <f t="shared" si="28"/>
        <v>1.2334566666666666E-2</v>
      </c>
      <c r="S46" s="14">
        <f t="shared" si="29"/>
        <v>3.4054537447206906E-2</v>
      </c>
      <c r="T46" s="2">
        <v>0.01</v>
      </c>
      <c r="U46" s="15">
        <f t="shared" si="30"/>
        <v>3.4054537447206906E-4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2.7440545374472068E-2</v>
      </c>
      <c r="AR46" s="9">
        <f t="shared" si="34"/>
        <v>7.7091041666666671</v>
      </c>
      <c r="AS46" s="1">
        <f t="shared" si="35"/>
        <v>0.16</v>
      </c>
      <c r="AT46" s="1">
        <f t="shared" si="39"/>
        <v>105.45280821917834</v>
      </c>
      <c r="AU46" s="1">
        <f t="shared" si="36"/>
        <v>23913.854773245293</v>
      </c>
    </row>
    <row r="47" spans="1:48" x14ac:dyDescent="0.15">
      <c r="C47" s="7">
        <v>5</v>
      </c>
      <c r="D47" s="8">
        <v>16.4019985104194</v>
      </c>
      <c r="E47" s="10">
        <f t="shared" si="37"/>
        <v>3.80434401363333</v>
      </c>
      <c r="F47" s="7" t="s">
        <v>75</v>
      </c>
      <c r="G47" s="1">
        <v>6</v>
      </c>
      <c r="H47" s="9">
        <f t="shared" si="21"/>
        <v>16.4019985104194</v>
      </c>
      <c r="I47" s="9">
        <f t="shared" si="22"/>
        <v>289.55199851041937</v>
      </c>
      <c r="J47" s="9">
        <f t="shared" si="23"/>
        <v>0.13126393463793673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0.16679075140890495</v>
      </c>
      <c r="P47" s="9">
        <f t="shared" si="26"/>
        <v>2.1893610291150854E-2</v>
      </c>
      <c r="Q47" s="13">
        <f t="shared" si="27"/>
        <v>3.5029776465841369E-3</v>
      </c>
      <c r="R47" s="9">
        <f t="shared" si="28"/>
        <v>1.2334566666666666E-2</v>
      </c>
      <c r="S47" s="14">
        <f t="shared" si="29"/>
        <v>0.28399681490641238</v>
      </c>
      <c r="T47" s="2">
        <v>0.01</v>
      </c>
      <c r="U47" s="15">
        <f t="shared" si="30"/>
        <v>2.8399681490641239E-3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2.9939968149064123E-2</v>
      </c>
      <c r="AR47" s="9">
        <f t="shared" si="34"/>
        <v>7.7091041666666671</v>
      </c>
      <c r="AS47" s="1">
        <f t="shared" si="35"/>
        <v>0.16</v>
      </c>
      <c r="AT47" s="1">
        <f t="shared" si="39"/>
        <v>105.45280821917834</v>
      </c>
      <c r="AU47" s="1">
        <f t="shared" si="36"/>
        <v>26092.04884456798</v>
      </c>
    </row>
    <row r="48" spans="1:48" x14ac:dyDescent="0.15">
      <c r="C48" s="7">
        <v>6</v>
      </c>
      <c r="D48" s="8">
        <v>20.320336077</v>
      </c>
      <c r="E48" s="10">
        <f t="shared" si="37"/>
        <v>16.4019985104194</v>
      </c>
      <c r="F48" s="7" t="s">
        <v>73</v>
      </c>
      <c r="G48" s="1">
        <v>7</v>
      </c>
      <c r="H48" s="9">
        <f t="shared" si="21"/>
        <v>20.320336077</v>
      </c>
      <c r="I48" s="9">
        <f t="shared" si="22"/>
        <v>293.47033607699996</v>
      </c>
      <c r="J48" s="9">
        <f t="shared" si="23"/>
        <v>0.20565292130066037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0.22198818278442076</v>
      </c>
      <c r="P48" s="9">
        <f t="shared" si="26"/>
        <v>4.5652518283841093E-2</v>
      </c>
      <c r="Q48" s="13">
        <f t="shared" si="27"/>
        <v>7.3044029254145746E-3</v>
      </c>
      <c r="R48" s="9">
        <f t="shared" si="28"/>
        <v>1.2334566666666666E-2</v>
      </c>
      <c r="S48" s="14">
        <f t="shared" si="29"/>
        <v>0.59218966687773722</v>
      </c>
      <c r="T48" s="2">
        <v>0.01</v>
      </c>
      <c r="U48" s="15">
        <f t="shared" si="30"/>
        <v>5.9218966687773723E-3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3.3021896668777369E-2</v>
      </c>
      <c r="AR48" s="9">
        <f t="shared" si="34"/>
        <v>7.7091041666666671</v>
      </c>
      <c r="AS48" s="1">
        <f t="shared" si="35"/>
        <v>0.16</v>
      </c>
      <c r="AT48" s="1">
        <f t="shared" si="39"/>
        <v>105.45280821917834</v>
      </c>
      <c r="AU48" s="1">
        <f t="shared" si="36"/>
        <v>28777.884349517863</v>
      </c>
    </row>
    <row r="49" spans="1:78" x14ac:dyDescent="0.15">
      <c r="C49" s="7">
        <v>7</v>
      </c>
      <c r="D49" s="8">
        <v>22.719937372258102</v>
      </c>
      <c r="E49" s="10">
        <f t="shared" si="37"/>
        <v>20.320336077</v>
      </c>
      <c r="F49" s="7" t="s">
        <v>73</v>
      </c>
      <c r="G49" s="1">
        <v>8</v>
      </c>
      <c r="H49" s="9">
        <f t="shared" si="21"/>
        <v>22.719937372258102</v>
      </c>
      <c r="I49" s="9">
        <f t="shared" si="22"/>
        <v>295.86993737225805</v>
      </c>
      <c r="J49" s="9">
        <f t="shared" si="23"/>
        <v>0.26915168203115875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0.25342670616724633</v>
      </c>
      <c r="P49" s="9">
        <f t="shared" si="26"/>
        <v>6.8210224236530587E-2</v>
      </c>
      <c r="Q49" s="13">
        <f t="shared" si="27"/>
        <v>1.0913635877844894E-2</v>
      </c>
      <c r="R49" s="9">
        <f t="shared" si="28"/>
        <v>1.2334566666666666E-2</v>
      </c>
      <c r="S49" s="14">
        <f t="shared" si="29"/>
        <v>0.88480091540939643</v>
      </c>
      <c r="T49" s="2">
        <v>0.01</v>
      </c>
      <c r="U49" s="15">
        <f t="shared" si="30"/>
        <v>8.8480091540939637E-3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3.5948009154093963E-2</v>
      </c>
      <c r="AR49" s="9">
        <f t="shared" si="34"/>
        <v>7.7091041666666671</v>
      </c>
      <c r="AS49" s="1">
        <f t="shared" si="35"/>
        <v>0.16</v>
      </c>
      <c r="AT49" s="1">
        <f t="shared" si="39"/>
        <v>105.45280821917834</v>
      </c>
      <c r="AU49" s="1">
        <f t="shared" si="36"/>
        <v>31327.929476869387</v>
      </c>
    </row>
    <row r="50" spans="1:78" x14ac:dyDescent="0.15">
      <c r="C50" s="7">
        <v>8</v>
      </c>
      <c r="D50" s="8">
        <v>21.5458462354839</v>
      </c>
      <c r="E50" s="10">
        <f t="shared" si="37"/>
        <v>22.719937372258102</v>
      </c>
      <c r="F50" s="7" t="s">
        <v>73</v>
      </c>
      <c r="G50" s="1">
        <v>9</v>
      </c>
      <c r="H50" s="9">
        <f t="shared" si="21"/>
        <v>21.5458462354839</v>
      </c>
      <c r="I50" s="9">
        <f t="shared" si="22"/>
        <v>294.69584623548388</v>
      </c>
      <c r="J50" s="9">
        <f t="shared" si="23"/>
        <v>0.23607817745935708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0.26230752359738241</v>
      </c>
      <c r="P50" s="9">
        <f t="shared" si="26"/>
        <v>6.1925082104747342E-2</v>
      </c>
      <c r="Q50" s="13">
        <f t="shared" si="27"/>
        <v>9.9080131367595744E-3</v>
      </c>
      <c r="R50" s="9">
        <f t="shared" si="28"/>
        <v>1.2334566666666666E-2</v>
      </c>
      <c r="S50" s="14">
        <f t="shared" si="29"/>
        <v>0.80327208928509108</v>
      </c>
      <c r="T50" s="2">
        <v>0.01</v>
      </c>
      <c r="U50" s="15">
        <f t="shared" si="30"/>
        <v>8.0327208928509114E-3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3.513272089285091E-2</v>
      </c>
      <c r="AR50" s="9">
        <f t="shared" si="34"/>
        <v>7.7091041666666671</v>
      </c>
      <c r="AS50" s="1">
        <f t="shared" si="35"/>
        <v>0.16</v>
      </c>
      <c r="AT50" s="1">
        <f t="shared" si="39"/>
        <v>105.45280821917834</v>
      </c>
      <c r="AU50" s="1">
        <f t="shared" si="36"/>
        <v>30617.423005090739</v>
      </c>
    </row>
    <row r="51" spans="1:78" x14ac:dyDescent="0.15">
      <c r="C51" s="7">
        <v>9</v>
      </c>
      <c r="D51" s="8">
        <v>15.084395027633301</v>
      </c>
      <c r="E51" s="10">
        <f t="shared" si="37"/>
        <v>21.5458462354839</v>
      </c>
      <c r="F51" s="7" t="s">
        <v>73</v>
      </c>
      <c r="G51" s="1">
        <v>10</v>
      </c>
      <c r="H51" s="9">
        <f t="shared" si="21"/>
        <v>15.084395027633301</v>
      </c>
      <c r="I51" s="9">
        <f t="shared" si="22"/>
        <v>288.2343950276333</v>
      </c>
      <c r="J51" s="9">
        <f t="shared" si="23"/>
        <v>0.11256050059456543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0.27747348315930176</v>
      </c>
      <c r="P51" s="9">
        <f t="shared" si="26"/>
        <v>3.1232554166128728E-2</v>
      </c>
      <c r="Q51" s="13">
        <f t="shared" si="27"/>
        <v>4.9972086665805967E-3</v>
      </c>
      <c r="R51" s="9">
        <f t="shared" si="28"/>
        <v>1.2334566666666666E-2</v>
      </c>
      <c r="S51" s="14">
        <f t="shared" si="29"/>
        <v>0.40513856721738073</v>
      </c>
      <c r="T51" s="2">
        <v>0.01</v>
      </c>
      <c r="U51" s="15">
        <f t="shared" si="30"/>
        <v>4.0513856721738073E-3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1.8851385672173808E-2</v>
      </c>
      <c r="AR51" s="9">
        <f t="shared" si="34"/>
        <v>7.7091041666666671</v>
      </c>
      <c r="AS51" s="1">
        <f t="shared" si="35"/>
        <v>0.16</v>
      </c>
      <c r="AT51" s="1">
        <f t="shared" si="39"/>
        <v>105.45280821917834</v>
      </c>
      <c r="AU51" s="1">
        <f t="shared" si="36"/>
        <v>16428.58380133324</v>
      </c>
    </row>
    <row r="52" spans="1:78" x14ac:dyDescent="0.15">
      <c r="C52" s="7">
        <v>10</v>
      </c>
      <c r="D52" s="8">
        <v>6.9952223871612897</v>
      </c>
      <c r="E52" s="10">
        <f t="shared" si="37"/>
        <v>15.084395027633301</v>
      </c>
      <c r="F52" s="7" t="s">
        <v>73</v>
      </c>
      <c r="G52" s="1">
        <v>11</v>
      </c>
      <c r="H52" s="9">
        <f t="shared" si="21"/>
        <v>6.9952223871612897</v>
      </c>
      <c r="I52" s="9">
        <f t="shared" si="22"/>
        <v>280.14522238716125</v>
      </c>
      <c r="J52" s="9">
        <f t="shared" si="23"/>
        <v>4.2439209319128729E-2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0.2339288825435144</v>
      </c>
      <c r="O52" s="9">
        <f t="shared" si="38"/>
        <v>8.9403088116325302E-2</v>
      </c>
      <c r="P52" s="9">
        <f t="shared" si="26"/>
        <v>3.7941963703452398E-3</v>
      </c>
      <c r="Q52" s="13">
        <f t="shared" si="27"/>
        <v>6.0707141925523843E-4</v>
      </c>
      <c r="R52" s="9">
        <f t="shared" si="28"/>
        <v>1.2334566666666666E-2</v>
      </c>
      <c r="S52" s="14">
        <f t="shared" si="29"/>
        <v>4.9217085258115141E-2</v>
      </c>
      <c r="T52" s="2">
        <v>0.01</v>
      </c>
      <c r="U52" s="15">
        <f t="shared" si="30"/>
        <v>4.921708525811514E-4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1.5292170852581152E-2</v>
      </c>
      <c r="AR52" s="9">
        <f t="shared" si="34"/>
        <v>7.7091041666666671</v>
      </c>
      <c r="AS52" s="1">
        <f t="shared" si="35"/>
        <v>0.16</v>
      </c>
      <c r="AT52" s="1">
        <f t="shared" si="39"/>
        <v>105.45280821917834</v>
      </c>
      <c r="AU52" s="1">
        <f t="shared" si="36"/>
        <v>13326.803383306153</v>
      </c>
    </row>
    <row r="53" spans="1:78" x14ac:dyDescent="0.15">
      <c r="C53" s="7">
        <v>11</v>
      </c>
      <c r="D53" s="8">
        <v>-2.0191530682000001</v>
      </c>
      <c r="E53" s="10">
        <f t="shared" si="37"/>
        <v>6.9952223871612897</v>
      </c>
      <c r="F53" s="7" t="s">
        <v>75</v>
      </c>
      <c r="G53" s="1">
        <v>12</v>
      </c>
      <c r="H53" s="9">
        <f t="shared" si="21"/>
        <v>-2.0191530682000001</v>
      </c>
      <c r="I53" s="9">
        <f t="shared" si="22"/>
        <v>271.13084693179997</v>
      </c>
      <c r="J53" s="9">
        <f t="shared" si="23"/>
        <v>1.3363422552324323E-2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0.16269993341264674</v>
      </c>
      <c r="P53" s="9">
        <f t="shared" si="26"/>
        <v>2.1742279594282291E-3</v>
      </c>
      <c r="Q53" s="13">
        <f t="shared" si="27"/>
        <v>3.4787647350851663E-4</v>
      </c>
      <c r="R53" s="9">
        <f t="shared" si="28"/>
        <v>1.2334566666666666E-2</v>
      </c>
      <c r="S53" s="14">
        <f t="shared" si="29"/>
        <v>2.8203380216722921E-2</v>
      </c>
      <c r="T53" s="2">
        <v>0.01</v>
      </c>
      <c r="U53" s="15">
        <f t="shared" si="30"/>
        <v>2.8203380216722924E-4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1.508203380216723E-2</v>
      </c>
      <c r="AR53" s="9">
        <f t="shared" si="34"/>
        <v>7.7091041666666671</v>
      </c>
      <c r="AS53" s="1">
        <f t="shared" si="35"/>
        <v>0.16</v>
      </c>
      <c r="AT53" s="1">
        <f t="shared" si="39"/>
        <v>105.45280821917834</v>
      </c>
      <c r="AU53" s="1">
        <f t="shared" si="36"/>
        <v>13143.673389441248</v>
      </c>
      <c r="AV53" s="1">
        <f>SUM(AU42:AU53)</f>
        <v>235636.29945486912</v>
      </c>
    </row>
    <row r="54" spans="1:78" x14ac:dyDescent="0.15">
      <c r="C54" s="7">
        <v>12</v>
      </c>
      <c r="D54" s="8">
        <v>-12.075883488580599</v>
      </c>
      <c r="E54" s="10">
        <f t="shared" si="37"/>
        <v>-2.0191530682000001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15">
      <c r="A58" s="1" t="s">
        <v>71</v>
      </c>
      <c r="B58" s="1">
        <f>F7</f>
        <v>122.786</v>
      </c>
      <c r="C58" s="7" t="s">
        <v>72</v>
      </c>
      <c r="D58" s="8">
        <v>-17.472532040709702</v>
      </c>
      <c r="E58" s="7"/>
      <c r="F58" s="7"/>
      <c r="G58" s="1">
        <v>1</v>
      </c>
      <c r="H58" s="9">
        <f t="shared" ref="H58:H69" si="40">E59</f>
        <v>-17.472532040709702</v>
      </c>
      <c r="I58" s="9">
        <f t="shared" ref="I58:I69" si="41">H58+273.15</f>
        <v>255.67746795929028</v>
      </c>
      <c r="J58" s="9">
        <f t="shared" ref="J58:J69" si="42">EXP(($C$16*(I58-$C$14))/($C$17*I58*$C$14))</f>
        <v>1.5249797345592531E-3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4.2130386379708295E-3</v>
      </c>
      <c r="Q58" s="13">
        <f t="shared" ref="Q58:Q69" si="46">P58*$B$60</f>
        <v>1.2217812050115404E-3</v>
      </c>
      <c r="R58" s="9">
        <f t="shared" ref="R58:R69" si="47">L58*$B$60</f>
        <v>0.80117864999999977</v>
      </c>
      <c r="S58" s="14">
        <f t="shared" ref="S58:S69" si="48">Q58/R58</f>
        <v>1.5249797345592531E-3</v>
      </c>
      <c r="T58" s="2">
        <v>0.27</v>
      </c>
      <c r="U58" s="15">
        <f t="shared" ref="U58:U69" si="49">S58*T58</f>
        <v>4.1174452833099838E-4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0.22648000196185472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193.76158534625833</v>
      </c>
      <c r="AF58" s="1">
        <f t="shared" ref="AF58:AF69" si="54">AE58*10000*AC58*AB58</f>
        <v>4490194.4096877463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15">
      <c r="A59" s="1" t="s">
        <v>74</v>
      </c>
      <c r="B59" s="1">
        <v>27</v>
      </c>
      <c r="C59" s="7">
        <v>1</v>
      </c>
      <c r="D59" s="8">
        <v>-17.5159085595484</v>
      </c>
      <c r="E59" s="10">
        <f t="shared" ref="E59:E70" si="55">D58</f>
        <v>-17.472532040709702</v>
      </c>
      <c r="F59" s="7" t="s">
        <v>73</v>
      </c>
      <c r="G59" s="1">
        <v>2</v>
      </c>
      <c r="H59" s="9">
        <f t="shared" si="40"/>
        <v>-17.5159085595484</v>
      </c>
      <c r="I59" s="9">
        <f t="shared" si="41"/>
        <v>255.63409144045158</v>
      </c>
      <c r="J59" s="9">
        <f t="shared" si="42"/>
        <v>1.5151572607545044E-3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5.5211569613620277</v>
      </c>
      <c r="P59" s="9">
        <f t="shared" si="45"/>
        <v>8.3654210577729527E-3</v>
      </c>
      <c r="Q59" s="13">
        <f t="shared" si="46"/>
        <v>2.4259721067541561E-3</v>
      </c>
      <c r="R59" s="9">
        <f t="shared" si="47"/>
        <v>0.80117864999999977</v>
      </c>
      <c r="S59" s="14">
        <f t="shared" si="48"/>
        <v>3.0280039373916877E-3</v>
      </c>
      <c r="T59" s="2">
        <v>0.27</v>
      </c>
      <c r="U59" s="15">
        <f t="shared" si="49"/>
        <v>8.1756106309575579E-4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0.22655885211455953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193.76158534625833</v>
      </c>
      <c r="AF59" s="1">
        <f t="shared" si="54"/>
        <v>4491757.6934735607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-14.280503970428599</v>
      </c>
      <c r="E60" s="10">
        <f t="shared" si="55"/>
        <v>-17.5159085595484</v>
      </c>
      <c r="F60" s="7" t="s">
        <v>73</v>
      </c>
      <c r="G60" s="1">
        <v>3</v>
      </c>
      <c r="H60" s="9">
        <f t="shared" si="40"/>
        <v>-14.280503970428599</v>
      </c>
      <c r="I60" s="9">
        <f t="shared" si="41"/>
        <v>258.86949602957139</v>
      </c>
      <c r="J60" s="9">
        <f t="shared" si="42"/>
        <v>2.4389329393636416E-3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8.2754765403042541</v>
      </c>
      <c r="P60" s="9">
        <f t="shared" si="45"/>
        <v>2.0183332323079114E-2</v>
      </c>
      <c r="Q60" s="13">
        <f t="shared" si="46"/>
        <v>5.8531663736929428E-3</v>
      </c>
      <c r="R60" s="9">
        <f t="shared" si="47"/>
        <v>0.80117864999999977</v>
      </c>
      <c r="S60" s="14">
        <f t="shared" si="48"/>
        <v>7.3056943962410189E-3</v>
      </c>
      <c r="T60" s="2">
        <v>0.27</v>
      </c>
      <c r="U60" s="15">
        <f t="shared" si="49"/>
        <v>1.9725374869850754E-3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0.2267832640337212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193.76158534625833</v>
      </c>
      <c r="AF60" s="1">
        <f t="shared" si="54"/>
        <v>4496206.8860563869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 x14ac:dyDescent="0.15">
      <c r="C61" s="7">
        <v>3</v>
      </c>
      <c r="D61" s="8">
        <v>-4.9616130592258099</v>
      </c>
      <c r="E61" s="10">
        <f t="shared" si="55"/>
        <v>-14.280503970428599</v>
      </c>
      <c r="F61" s="7" t="s">
        <v>73</v>
      </c>
      <c r="G61" s="1">
        <v>4</v>
      </c>
      <c r="H61" s="9">
        <f t="shared" si="40"/>
        <v>-4.9616130592258099</v>
      </c>
      <c r="I61" s="9">
        <f t="shared" si="41"/>
        <v>268.18838694077419</v>
      </c>
      <c r="J61" s="9">
        <f t="shared" si="42"/>
        <v>9.0115865522866039E-3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11.017978207981175</v>
      </c>
      <c r="P61" s="9">
        <f t="shared" si="45"/>
        <v>9.9289464252430015E-2</v>
      </c>
      <c r="Q61" s="13">
        <f t="shared" si="46"/>
        <v>2.8793944633204702E-2</v>
      </c>
      <c r="R61" s="9">
        <f t="shared" si="47"/>
        <v>0.80117864999999977</v>
      </c>
      <c r="S61" s="14">
        <f t="shared" si="48"/>
        <v>3.5939480705339207E-2</v>
      </c>
      <c r="T61" s="2">
        <v>0.27</v>
      </c>
      <c r="U61" s="15">
        <f t="shared" si="49"/>
        <v>9.7036597904415871E-3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0.22828542109728281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193.76158534625833</v>
      </c>
      <c r="AF61" s="1">
        <f t="shared" si="54"/>
        <v>4525988.664539475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 x14ac:dyDescent="0.15">
      <c r="C62" s="7">
        <v>4</v>
      </c>
      <c r="D62" s="8">
        <v>3.80434401363333</v>
      </c>
      <c r="E62" s="10">
        <f t="shared" si="55"/>
        <v>-4.9616130592258099</v>
      </c>
      <c r="F62" s="7" t="s">
        <v>73</v>
      </c>
      <c r="G62" s="1">
        <v>5</v>
      </c>
      <c r="H62" s="9">
        <f t="shared" si="40"/>
        <v>3.80434401363333</v>
      </c>
      <c r="I62" s="9">
        <f t="shared" si="41"/>
        <v>276.95434401363332</v>
      </c>
      <c r="J62" s="9">
        <f t="shared" si="42"/>
        <v>2.8435412888507244E-2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10.372754306542307</v>
      </c>
      <c r="O62" s="9">
        <f t="shared" si="56"/>
        <v>3.3086194371864384</v>
      </c>
      <c r="P62" s="9">
        <f t="shared" si="45"/>
        <v>9.4081959787336827E-2</v>
      </c>
      <c r="Q62" s="13">
        <f t="shared" si="46"/>
        <v>2.7283768338327678E-2</v>
      </c>
      <c r="R62" s="9">
        <f t="shared" si="47"/>
        <v>0.80117864999999977</v>
      </c>
      <c r="S62" s="14">
        <f t="shared" si="48"/>
        <v>3.405453744720692E-2</v>
      </c>
      <c r="T62" s="2">
        <v>0.27</v>
      </c>
      <c r="U62" s="15">
        <f t="shared" si="49"/>
        <v>9.1947251107458699E-3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0.27698653508901794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193.76158534625833</v>
      </c>
      <c r="AF62" s="1">
        <f t="shared" si="54"/>
        <v>5491537.3571259659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 x14ac:dyDescent="0.15">
      <c r="C63" s="7">
        <v>5</v>
      </c>
      <c r="D63" s="8">
        <v>16.4019985104194</v>
      </c>
      <c r="E63" s="10">
        <f t="shared" si="55"/>
        <v>3.80434401363333</v>
      </c>
      <c r="F63" s="7" t="s">
        <v>75</v>
      </c>
      <c r="G63" s="1">
        <v>6</v>
      </c>
      <c r="H63" s="9">
        <f t="shared" si="40"/>
        <v>16.4019985104194</v>
      </c>
      <c r="I63" s="9">
        <f t="shared" si="41"/>
        <v>289.55199851041937</v>
      </c>
      <c r="J63" s="9">
        <f t="shared" si="42"/>
        <v>0.13126393463793673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5.977222477399101</v>
      </c>
      <c r="P63" s="9">
        <f t="shared" si="45"/>
        <v>0.78459374058972187</v>
      </c>
      <c r="Q63" s="13">
        <f t="shared" si="46"/>
        <v>0.22753218477101933</v>
      </c>
      <c r="R63" s="9">
        <f t="shared" si="47"/>
        <v>0.80117864999999977</v>
      </c>
      <c r="S63" s="14">
        <f t="shared" si="48"/>
        <v>0.28399681490641243</v>
      </c>
      <c r="T63" s="2">
        <v>0.27</v>
      </c>
      <c r="U63" s="15">
        <f t="shared" si="49"/>
        <v>7.6679140024731363E-2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0.29009875690680531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193.76158534625833</v>
      </c>
      <c r="AF63" s="1">
        <f t="shared" si="54"/>
        <v>5751500.3763541756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1:78" x14ac:dyDescent="0.15">
      <c r="C64" s="7">
        <v>6</v>
      </c>
      <c r="D64" s="8">
        <v>20.320336077</v>
      </c>
      <c r="E64" s="10">
        <f t="shared" si="55"/>
        <v>16.4019985104194</v>
      </c>
      <c r="F64" s="7" t="s">
        <v>73</v>
      </c>
      <c r="G64" s="1">
        <v>7</v>
      </c>
      <c r="H64" s="9">
        <f t="shared" si="40"/>
        <v>20.320336077</v>
      </c>
      <c r="I64" s="9">
        <f t="shared" si="41"/>
        <v>293.47033607699996</v>
      </c>
      <c r="J64" s="9">
        <f t="shared" si="42"/>
        <v>0.20565292130066037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7.9553137368093783</v>
      </c>
      <c r="P64" s="9">
        <f t="shared" si="45"/>
        <v>1.6360335098381216</v>
      </c>
      <c r="Q64" s="13">
        <f t="shared" si="46"/>
        <v>0.47444971785305523</v>
      </c>
      <c r="R64" s="9">
        <f t="shared" si="47"/>
        <v>0.80117864999999977</v>
      </c>
      <c r="S64" s="14">
        <f t="shared" si="48"/>
        <v>0.59218966687773744</v>
      </c>
      <c r="T64" s="2">
        <v>0.27</v>
      </c>
      <c r="U64" s="15">
        <f t="shared" si="49"/>
        <v>0.15989121005698911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0.306266862114073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193.76158534625833</v>
      </c>
      <c r="AF64" s="1">
        <f t="shared" si="54"/>
        <v>6072049.3651745841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1:78" x14ac:dyDescent="0.15">
      <c r="C65" s="7">
        <v>7</v>
      </c>
      <c r="D65" s="8">
        <v>22.719937372258102</v>
      </c>
      <c r="E65" s="10">
        <f t="shared" si="55"/>
        <v>20.320336077</v>
      </c>
      <c r="F65" s="7" t="s">
        <v>73</v>
      </c>
      <c r="G65" s="1">
        <v>8</v>
      </c>
      <c r="H65" s="9">
        <f t="shared" si="40"/>
        <v>22.719937372258102</v>
      </c>
      <c r="I65" s="9">
        <f t="shared" si="41"/>
        <v>295.86993737225805</v>
      </c>
      <c r="J65" s="9">
        <f t="shared" si="42"/>
        <v>0.26915168203115875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9.0819652269712563</v>
      </c>
      <c r="P65" s="9">
        <f t="shared" si="45"/>
        <v>2.4444262169878082</v>
      </c>
      <c r="Q65" s="13">
        <f t="shared" si="46"/>
        <v>0.70888360292646435</v>
      </c>
      <c r="R65" s="9">
        <f t="shared" si="47"/>
        <v>0.80117864999999977</v>
      </c>
      <c r="S65" s="14">
        <f t="shared" si="48"/>
        <v>0.88480091540939654</v>
      </c>
      <c r="T65" s="2">
        <v>0.27</v>
      </c>
      <c r="U65" s="15">
        <f t="shared" si="49"/>
        <v>0.23889624716053709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0.32161754082329236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193.76158534625833</v>
      </c>
      <c r="AF65" s="1">
        <f t="shared" si="54"/>
        <v>6376392.0494203158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1:78" x14ac:dyDescent="0.15">
      <c r="C66" s="7">
        <v>8</v>
      </c>
      <c r="D66" s="8">
        <v>21.5458462354839</v>
      </c>
      <c r="E66" s="10">
        <f t="shared" si="55"/>
        <v>22.719937372258102</v>
      </c>
      <c r="F66" s="7" t="s">
        <v>73</v>
      </c>
      <c r="G66" s="1">
        <v>9</v>
      </c>
      <c r="H66" s="9">
        <f t="shared" si="40"/>
        <v>21.5458462354839</v>
      </c>
      <c r="I66" s="9">
        <f t="shared" si="41"/>
        <v>294.69584623548388</v>
      </c>
      <c r="J66" s="9">
        <f t="shared" si="42"/>
        <v>0.23607817745935708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9.4002240099834466</v>
      </c>
      <c r="P66" s="9">
        <f t="shared" si="45"/>
        <v>2.2191877519865812</v>
      </c>
      <c r="Q66" s="13">
        <f t="shared" si="46"/>
        <v>0.64356444807610846</v>
      </c>
      <c r="R66" s="9">
        <f t="shared" si="47"/>
        <v>0.80117864999999977</v>
      </c>
      <c r="S66" s="14">
        <f t="shared" si="48"/>
        <v>0.80327208928509097</v>
      </c>
      <c r="T66" s="2">
        <v>0.27</v>
      </c>
      <c r="U66" s="15">
        <f t="shared" si="49"/>
        <v>0.21688346410697457</v>
      </c>
      <c r="V66" s="2">
        <v>220.1</v>
      </c>
      <c r="W66" s="2">
        <v>12.1</v>
      </c>
      <c r="X66" s="2">
        <v>4.5</v>
      </c>
      <c r="Y66" s="2">
        <v>1.5</v>
      </c>
      <c r="Z66" s="2">
        <v>6.8</v>
      </c>
      <c r="AA66" s="2">
        <v>30.2</v>
      </c>
      <c r="AB66" s="1">
        <f t="shared" si="50"/>
        <v>0.31734045707598518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193.76158534625833</v>
      </c>
      <c r="AF66" s="1">
        <f t="shared" si="54"/>
        <v>6291594.5513385227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pans="1:78" x14ac:dyDescent="0.15">
      <c r="C67" s="7">
        <v>9</v>
      </c>
      <c r="D67" s="8">
        <v>15.084395027633301</v>
      </c>
      <c r="E67" s="10">
        <f t="shared" si="55"/>
        <v>21.5458462354839</v>
      </c>
      <c r="F67" s="7" t="s">
        <v>73</v>
      </c>
      <c r="G67" s="1">
        <v>10</v>
      </c>
      <c r="H67" s="9">
        <f t="shared" si="40"/>
        <v>15.084395027633301</v>
      </c>
      <c r="I67" s="9">
        <f t="shared" si="41"/>
        <v>288.2343950276333</v>
      </c>
      <c r="J67" s="9">
        <f t="shared" si="42"/>
        <v>0.11256050059456543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9.9437212579968648</v>
      </c>
      <c r="P67" s="9">
        <f t="shared" si="45"/>
        <v>1.119270242572949</v>
      </c>
      <c r="Q67" s="13">
        <f t="shared" si="46"/>
        <v>0.32458837034615518</v>
      </c>
      <c r="R67" s="9">
        <f t="shared" si="47"/>
        <v>0.80117864999999977</v>
      </c>
      <c r="S67" s="14">
        <f t="shared" si="48"/>
        <v>0.40513856721738062</v>
      </c>
      <c r="T67" s="2">
        <v>0.27</v>
      </c>
      <c r="U67" s="15">
        <f t="shared" si="49"/>
        <v>0.10938741314869277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0.24765397437479103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193.76158534625833</v>
      </c>
      <c r="AF67" s="1">
        <f t="shared" si="54"/>
        <v>4909989.7635197481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pans="1:78" x14ac:dyDescent="0.15">
      <c r="C68" s="7">
        <v>10</v>
      </c>
      <c r="D68" s="8">
        <v>6.9952223871612897</v>
      </c>
      <c r="E68" s="10">
        <f t="shared" si="55"/>
        <v>15.084395027633301</v>
      </c>
      <c r="F68" s="7" t="s">
        <v>73</v>
      </c>
      <c r="G68" s="1">
        <v>11</v>
      </c>
      <c r="H68" s="9">
        <f t="shared" si="40"/>
        <v>6.9952223871612897</v>
      </c>
      <c r="I68" s="9">
        <f t="shared" si="41"/>
        <v>280.14522238716125</v>
      </c>
      <c r="J68" s="9">
        <f t="shared" si="42"/>
        <v>4.2439209319128729E-2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8.3832284646527206</v>
      </c>
      <c r="O68" s="9">
        <f t="shared" si="56"/>
        <v>3.2039075507711949</v>
      </c>
      <c r="P68" s="9">
        <f t="shared" si="45"/>
        <v>0.13597130318631578</v>
      </c>
      <c r="Q68" s="13">
        <f t="shared" si="46"/>
        <v>3.9431677924031572E-2</v>
      </c>
      <c r="R68" s="9">
        <f t="shared" si="47"/>
        <v>0.80117864999999977</v>
      </c>
      <c r="S68" s="14">
        <f t="shared" si="48"/>
        <v>4.9217085258115134E-2</v>
      </c>
      <c r="T68" s="2">
        <v>0.27</v>
      </c>
      <c r="U68" s="15">
        <f t="shared" si="49"/>
        <v>1.3288613019691087E-2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0.22898197750972599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193.76158534625833</v>
      </c>
      <c r="AF68" s="1">
        <f t="shared" si="54"/>
        <v>4539798.5977878477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 s="15"/>
      <c r="BC68" s="14"/>
      <c r="BD68" s="2"/>
      <c r="BE68" s="2"/>
      <c r="BF68" s="2"/>
      <c r="BG68" s="2"/>
      <c r="BH68" s="2"/>
      <c r="BI68" s="2"/>
      <c r="BJ68" s="2"/>
      <c r="BK68" s="2"/>
      <c r="BL68" s="14"/>
      <c r="BM68" s="2"/>
      <c r="BN68" s="15"/>
      <c r="BO68" s="18"/>
      <c r="BP68" s="2"/>
      <c r="BQ68" s="15"/>
      <c r="BR68" s="14"/>
      <c r="BS68" s="2"/>
      <c r="BT68" s="2"/>
      <c r="BU68" s="14"/>
      <c r="BV68" s="2"/>
      <c r="BW68" s="15"/>
      <c r="BX68" s="2"/>
      <c r="BY68" s="2"/>
      <c r="BZ68" s="2"/>
    </row>
    <row r="69" spans="1:78" x14ac:dyDescent="0.15">
      <c r="C69" s="7">
        <v>11</v>
      </c>
      <c r="D69" s="8">
        <v>-2.0191530682000001</v>
      </c>
      <c r="E69" s="10">
        <f t="shared" si="55"/>
        <v>6.9952223871612897</v>
      </c>
      <c r="F69" s="7" t="s">
        <v>75</v>
      </c>
      <c r="G69" s="1">
        <v>12</v>
      </c>
      <c r="H69" s="9">
        <f t="shared" si="40"/>
        <v>-2.0191530682000001</v>
      </c>
      <c r="I69" s="9">
        <f t="shared" si="41"/>
        <v>271.13084693179997</v>
      </c>
      <c r="J69" s="9">
        <f t="shared" si="42"/>
        <v>1.3363422552324323E-2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5.8306212475848787</v>
      </c>
      <c r="P69" s="9">
        <f t="shared" si="45"/>
        <v>7.7917055474037156E-2</v>
      </c>
      <c r="Q69" s="13">
        <f t="shared" si="46"/>
        <v>2.2595946087470772E-2</v>
      </c>
      <c r="R69" s="9">
        <f t="shared" si="47"/>
        <v>0.80117864999999977</v>
      </c>
      <c r="S69" s="14">
        <f t="shared" si="48"/>
        <v>2.8203380216722924E-2</v>
      </c>
      <c r="T69" s="2">
        <v>0.27</v>
      </c>
      <c r="U69" s="15">
        <f t="shared" si="49"/>
        <v>7.61491265851519E-3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0.22787957752954952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193.76158534625833</v>
      </c>
      <c r="AF69" s="1">
        <f t="shared" si="54"/>
        <v>4517942.4065773673</v>
      </c>
      <c r="AG69" s="1">
        <f>SUM(AF58:AF69)</f>
        <v>61954952.121055707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 s="15"/>
      <c r="BC69" s="14"/>
      <c r="BD69" s="2"/>
      <c r="BE69" s="2"/>
      <c r="BF69" s="2"/>
      <c r="BG69" s="2"/>
      <c r="BH69" s="2"/>
      <c r="BI69" s="2"/>
      <c r="BJ69" s="2"/>
      <c r="BK69" s="2"/>
      <c r="BL69" s="14"/>
      <c r="BM69" s="2"/>
      <c r="BN69" s="15"/>
      <c r="BO69" s="18"/>
      <c r="BP69" s="2"/>
      <c r="BQ69" s="15"/>
      <c r="BR69" s="14"/>
      <c r="BS69" s="2"/>
      <c r="BT69" s="2"/>
      <c r="BU69" s="14"/>
      <c r="BV69" s="2"/>
      <c r="BW69" s="15"/>
      <c r="BX69" s="2"/>
      <c r="BY69" s="2"/>
      <c r="BZ69" s="2"/>
    </row>
    <row r="70" spans="1:78" x14ac:dyDescent="0.15">
      <c r="C70" s="7">
        <v>12</v>
      </c>
      <c r="D70" s="8">
        <v>-12.075883488580599</v>
      </c>
      <c r="E70" s="10">
        <f t="shared" si="55"/>
        <v>-2.0191530682000001</v>
      </c>
      <c r="F70" s="7" t="s">
        <v>73</v>
      </c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-17.472532040709702</v>
      </c>
      <c r="E74" s="7"/>
      <c r="F74" s="7"/>
      <c r="G74" s="1">
        <v>1</v>
      </c>
      <c r="H74" s="9">
        <f t="shared" ref="H74:H85" si="57">E75</f>
        <v>-17.472532040709702</v>
      </c>
      <c r="I74" s="9">
        <f t="shared" ref="I74:I85" si="58">H74+273.15</f>
        <v>255.67746795929028</v>
      </c>
      <c r="J74" s="9">
        <f t="shared" ref="J74:J85" si="59">EXP(($C$16*(I74-$C$14))/($C$17*I74*$C$14))</f>
        <v>1.5249797345592531E-3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7.9484993724697397E-4</v>
      </c>
      <c r="Q74" s="13">
        <f t="shared" ref="Q74:Q85" si="63">P74*$B$76</f>
        <v>2.0666098368421324E-4</v>
      </c>
      <c r="R74" s="9">
        <f t="shared" ref="R74:R85" si="64">L74*$B$76</f>
        <v>0.1355172</v>
      </c>
      <c r="S74" s="14">
        <f t="shared" ref="S74:S85" si="65">Q74/R74</f>
        <v>1.5249797345592534E-3</v>
      </c>
      <c r="T74" s="2">
        <v>0.01</v>
      </c>
      <c r="U74" s="15">
        <f t="shared" ref="U74:U85" si="66">S74*T74</f>
        <v>1.5249797345592534E-5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5.5052497973455926E-3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6.6062457398491495E-2</v>
      </c>
      <c r="AX74" s="1">
        <f t="shared" ref="AX74:AX85" si="72">AW74*10000*AV74*0.67*AU74*AT74</f>
        <v>33.021817795044115</v>
      </c>
    </row>
    <row r="75" spans="1:78" x14ac:dyDescent="0.15">
      <c r="A75" s="1" t="s">
        <v>74</v>
      </c>
      <c r="B75" s="1">
        <v>1</v>
      </c>
      <c r="C75" s="7">
        <v>1</v>
      </c>
      <c r="D75" s="8">
        <v>-17.5159085595484</v>
      </c>
      <c r="E75" s="10">
        <f t="shared" ref="E75:E86" si="73">D74</f>
        <v>-17.472532040709702</v>
      </c>
      <c r="F75" s="7" t="s">
        <v>73</v>
      </c>
      <c r="G75" s="1">
        <v>2</v>
      </c>
      <c r="H75" s="9">
        <f t="shared" si="57"/>
        <v>-17.5159085595484</v>
      </c>
      <c r="I75" s="9">
        <f t="shared" si="58"/>
        <v>255.63409144045158</v>
      </c>
      <c r="J75" s="9">
        <f t="shared" si="59"/>
        <v>1.5151572607545044E-3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1.041645150062753</v>
      </c>
      <c r="P75" s="9">
        <f t="shared" si="62"/>
        <v>1.5782562122472956E-3</v>
      </c>
      <c r="Q75" s="13">
        <f t="shared" si="63"/>
        <v>4.1034661518429686E-4</v>
      </c>
      <c r="R75" s="9">
        <f t="shared" si="64"/>
        <v>0.1355172</v>
      </c>
      <c r="S75" s="14">
        <f t="shared" si="65"/>
        <v>3.0280039373916877E-3</v>
      </c>
      <c r="T75" s="2">
        <v>0.01</v>
      </c>
      <c r="U75" s="15">
        <f t="shared" si="66"/>
        <v>3.0280039373916879E-5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5.5202800393739171E-3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6.6062457398491495E-2</v>
      </c>
      <c r="AX75" s="1">
        <f t="shared" si="72"/>
        <v>33.111972816513628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-14.280503970428599</v>
      </c>
      <c r="E76" s="10">
        <f t="shared" si="73"/>
        <v>-17.5159085595484</v>
      </c>
      <c r="F76" s="7" t="s">
        <v>73</v>
      </c>
      <c r="G76" s="1">
        <v>3</v>
      </c>
      <c r="H76" s="9">
        <f t="shared" si="57"/>
        <v>-14.280503970428599</v>
      </c>
      <c r="I76" s="9">
        <f t="shared" si="58"/>
        <v>258.86949602957139</v>
      </c>
      <c r="J76" s="9">
        <f t="shared" si="59"/>
        <v>2.4389329393636416E-3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1.5612868938505058</v>
      </c>
      <c r="P76" s="9">
        <f t="shared" si="62"/>
        <v>3.8078740332087441E-3</v>
      </c>
      <c r="Q76" s="13">
        <f t="shared" si="63"/>
        <v>9.9004724863427352E-4</v>
      </c>
      <c r="R76" s="9">
        <f t="shared" si="64"/>
        <v>0.1355172</v>
      </c>
      <c r="S76" s="14">
        <f t="shared" si="65"/>
        <v>7.3056943962410198E-3</v>
      </c>
      <c r="T76" s="2">
        <v>0.01</v>
      </c>
      <c r="U76" s="15">
        <f t="shared" si="66"/>
        <v>7.3056943962410205E-5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5.5630569439624102E-3</v>
      </c>
      <c r="AU76" s="9">
        <f t="shared" si="70"/>
        <v>52.122000000000007</v>
      </c>
      <c r="AV76" s="1">
        <f t="shared" si="71"/>
        <v>0.26</v>
      </c>
      <c r="AW76" s="1">
        <f t="shared" si="75"/>
        <v>6.6062457398491495E-2</v>
      </c>
      <c r="AX76" s="1">
        <f t="shared" si="72"/>
        <v>33.368559020801456</v>
      </c>
    </row>
    <row r="77" spans="1:78" x14ac:dyDescent="0.15">
      <c r="C77" s="7">
        <v>3</v>
      </c>
      <c r="D77" s="8">
        <v>-4.9616130592258099</v>
      </c>
      <c r="E77" s="10">
        <f t="shared" si="73"/>
        <v>-14.280503970428599</v>
      </c>
      <c r="F77" s="7" t="s">
        <v>73</v>
      </c>
      <c r="G77" s="1">
        <v>4</v>
      </c>
      <c r="H77" s="9">
        <f t="shared" si="57"/>
        <v>-4.9616130592258099</v>
      </c>
      <c r="I77" s="9">
        <f t="shared" si="58"/>
        <v>268.18838694077419</v>
      </c>
      <c r="J77" s="9">
        <f t="shared" si="59"/>
        <v>9.0115865522866039E-3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2.0786990198172974</v>
      </c>
      <c r="P77" s="9">
        <f t="shared" si="62"/>
        <v>1.8732376133236903E-2</v>
      </c>
      <c r="Q77" s="13">
        <f t="shared" si="63"/>
        <v>4.8704177946415949E-3</v>
      </c>
      <c r="R77" s="9">
        <f t="shared" si="64"/>
        <v>0.1355172</v>
      </c>
      <c r="S77" s="14">
        <f t="shared" si="65"/>
        <v>3.5939480705339207E-2</v>
      </c>
      <c r="T77" s="2">
        <v>0.01</v>
      </c>
      <c r="U77" s="15">
        <f t="shared" si="66"/>
        <v>3.5939480705339207E-4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5.8493948070533919E-3</v>
      </c>
      <c r="AU77" s="9">
        <f t="shared" si="70"/>
        <v>52.122000000000007</v>
      </c>
      <c r="AV77" s="1">
        <f t="shared" si="71"/>
        <v>0.26</v>
      </c>
      <c r="AW77" s="1">
        <f t="shared" si="75"/>
        <v>6.6062457398491495E-2</v>
      </c>
      <c r="AX77" s="1">
        <f t="shared" si="72"/>
        <v>35.086082673837453</v>
      </c>
    </row>
    <row r="78" spans="1:78" x14ac:dyDescent="0.15">
      <c r="C78" s="7">
        <v>4</v>
      </c>
      <c r="D78" s="8">
        <v>3.80434401363333</v>
      </c>
      <c r="E78" s="10">
        <f t="shared" si="73"/>
        <v>-4.9616130592258099</v>
      </c>
      <c r="F78" s="7" t="s">
        <v>73</v>
      </c>
      <c r="G78" s="1">
        <v>5</v>
      </c>
      <c r="H78" s="9">
        <f t="shared" si="57"/>
        <v>3.80434401363333</v>
      </c>
      <c r="I78" s="9">
        <f t="shared" si="58"/>
        <v>276.95434401363332</v>
      </c>
      <c r="J78" s="9">
        <f t="shared" si="59"/>
        <v>2.8435412888507244E-2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1.9569683114998575</v>
      </c>
      <c r="O78" s="9">
        <f t="shared" si="74"/>
        <v>0.62421833218420297</v>
      </c>
      <c r="P78" s="9">
        <f t="shared" si="62"/>
        <v>1.7749906008233181E-2</v>
      </c>
      <c r="Q78" s="13">
        <f t="shared" si="63"/>
        <v>4.6149755621406269E-3</v>
      </c>
      <c r="R78" s="9">
        <f t="shared" si="64"/>
        <v>0.1355172</v>
      </c>
      <c r="S78" s="14">
        <f t="shared" si="65"/>
        <v>3.4054537447206899E-2</v>
      </c>
      <c r="T78" s="2">
        <v>0.01</v>
      </c>
      <c r="U78" s="15">
        <f t="shared" si="66"/>
        <v>3.4054537447206901E-4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1.029054537447207E-2</v>
      </c>
      <c r="AU78" s="9">
        <f t="shared" si="70"/>
        <v>52.122000000000007</v>
      </c>
      <c r="AV78" s="1">
        <f t="shared" si="71"/>
        <v>0.26</v>
      </c>
      <c r="AW78" s="1">
        <f t="shared" si="75"/>
        <v>6.6062457398491495E-2</v>
      </c>
      <c r="AX78" s="1">
        <f t="shared" si="72"/>
        <v>61.725176309219329</v>
      </c>
    </row>
    <row r="79" spans="1:78" x14ac:dyDescent="0.15">
      <c r="C79" s="7">
        <v>5</v>
      </c>
      <c r="D79" s="8">
        <v>16.4019985104194</v>
      </c>
      <c r="E79" s="10">
        <f t="shared" si="73"/>
        <v>3.80434401363333</v>
      </c>
      <c r="F79" s="7" t="s">
        <v>75</v>
      </c>
      <c r="G79" s="1">
        <v>6</v>
      </c>
      <c r="H79" s="9">
        <f t="shared" si="57"/>
        <v>16.4019985104194</v>
      </c>
      <c r="I79" s="9">
        <f t="shared" si="58"/>
        <v>289.55199851041937</v>
      </c>
      <c r="J79" s="9">
        <f t="shared" si="59"/>
        <v>0.13126393463793673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1.1276884261759699</v>
      </c>
      <c r="P79" s="9">
        <f t="shared" si="62"/>
        <v>0.14802481986552024</v>
      </c>
      <c r="Q79" s="13">
        <f t="shared" si="63"/>
        <v>3.8486453165035267E-2</v>
      </c>
      <c r="R79" s="9">
        <f t="shared" si="64"/>
        <v>0.1355172</v>
      </c>
      <c r="S79" s="14">
        <f t="shared" si="65"/>
        <v>0.28399681490641238</v>
      </c>
      <c r="T79" s="2">
        <v>0.01</v>
      </c>
      <c r="U79" s="15">
        <f t="shared" si="66"/>
        <v>2.8399681490641239E-3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1.2789968149064124E-2</v>
      </c>
      <c r="AU79" s="9">
        <f t="shared" si="70"/>
        <v>52.122000000000007</v>
      </c>
      <c r="AV79" s="1">
        <f t="shared" si="71"/>
        <v>0.26</v>
      </c>
      <c r="AW79" s="1">
        <f t="shared" si="75"/>
        <v>6.6062457398491495E-2</v>
      </c>
      <c r="AX79" s="1">
        <f t="shared" si="72"/>
        <v>76.717317718526076</v>
      </c>
    </row>
    <row r="80" spans="1:78" x14ac:dyDescent="0.15">
      <c r="C80" s="7">
        <v>6</v>
      </c>
      <c r="D80" s="8">
        <v>20.320336077</v>
      </c>
      <c r="E80" s="10">
        <f t="shared" si="73"/>
        <v>16.4019985104194</v>
      </c>
      <c r="F80" s="7" t="s">
        <v>73</v>
      </c>
      <c r="G80" s="1">
        <v>7</v>
      </c>
      <c r="H80" s="9">
        <f t="shared" si="57"/>
        <v>20.320336077</v>
      </c>
      <c r="I80" s="9">
        <f t="shared" si="58"/>
        <v>293.47033607699996</v>
      </c>
      <c r="J80" s="9">
        <f t="shared" si="59"/>
        <v>0.20565292130066037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1.5008836063104496</v>
      </c>
      <c r="P80" s="9">
        <f t="shared" si="62"/>
        <v>0.30866109817001419</v>
      </c>
      <c r="Q80" s="13">
        <f t="shared" si="63"/>
        <v>8.0251885524203689E-2</v>
      </c>
      <c r="R80" s="9">
        <f t="shared" si="64"/>
        <v>0.1355172</v>
      </c>
      <c r="S80" s="14">
        <f t="shared" si="65"/>
        <v>0.59218966687773722</v>
      </c>
      <c r="T80" s="2">
        <v>0.01</v>
      </c>
      <c r="U80" s="15">
        <f t="shared" si="66"/>
        <v>5.9218966687773723E-3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1.5871896668777374E-2</v>
      </c>
      <c r="AU80" s="9">
        <f t="shared" si="70"/>
        <v>52.122000000000007</v>
      </c>
      <c r="AV80" s="1">
        <f t="shared" si="71"/>
        <v>0.26</v>
      </c>
      <c r="AW80" s="1">
        <f t="shared" si="75"/>
        <v>6.6062457398491495E-2</v>
      </c>
      <c r="AX80" s="1">
        <f t="shared" si="72"/>
        <v>95.20346926143894</v>
      </c>
    </row>
    <row r="81" spans="1:53" x14ac:dyDescent="0.15">
      <c r="C81" s="7">
        <v>7</v>
      </c>
      <c r="D81" s="8">
        <v>22.719937372258102</v>
      </c>
      <c r="E81" s="10">
        <f t="shared" si="73"/>
        <v>20.320336077</v>
      </c>
      <c r="F81" s="7" t="s">
        <v>73</v>
      </c>
      <c r="G81" s="1">
        <v>8</v>
      </c>
      <c r="H81" s="9">
        <f t="shared" si="57"/>
        <v>22.719937372258102</v>
      </c>
      <c r="I81" s="9">
        <f t="shared" si="58"/>
        <v>295.86993737225805</v>
      </c>
      <c r="J81" s="9">
        <f t="shared" si="59"/>
        <v>0.26915168203115875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1.7134425081404352</v>
      </c>
      <c r="P81" s="9">
        <f t="shared" si="62"/>
        <v>0.46117593312968552</v>
      </c>
      <c r="Q81" s="13">
        <f t="shared" si="63"/>
        <v>0.11990574261371824</v>
      </c>
      <c r="R81" s="9">
        <f t="shared" si="64"/>
        <v>0.1355172</v>
      </c>
      <c r="S81" s="14">
        <f t="shared" si="65"/>
        <v>0.8848009154093962</v>
      </c>
      <c r="T81" s="2">
        <v>0.01</v>
      </c>
      <c r="U81" s="15">
        <f t="shared" si="66"/>
        <v>8.848009154093962E-3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1.8798009154093964E-2</v>
      </c>
      <c r="AU81" s="9">
        <f t="shared" si="70"/>
        <v>52.122000000000007</v>
      </c>
      <c r="AV81" s="1">
        <f t="shared" si="71"/>
        <v>0.26</v>
      </c>
      <c r="AW81" s="1">
        <f t="shared" si="75"/>
        <v>6.6062457398491495E-2</v>
      </c>
      <c r="AX81" s="1">
        <f t="shared" si="72"/>
        <v>112.75499860067384</v>
      </c>
    </row>
    <row r="82" spans="1:53" x14ac:dyDescent="0.15">
      <c r="C82" s="7">
        <v>8</v>
      </c>
      <c r="D82" s="8">
        <v>21.5458462354839</v>
      </c>
      <c r="E82" s="10">
        <f t="shared" si="73"/>
        <v>22.719937372258102</v>
      </c>
      <c r="F82" s="7" t="s">
        <v>73</v>
      </c>
      <c r="G82" s="1">
        <v>9</v>
      </c>
      <c r="H82" s="9">
        <f t="shared" si="57"/>
        <v>21.5458462354839</v>
      </c>
      <c r="I82" s="9">
        <f t="shared" si="58"/>
        <v>294.69584623548388</v>
      </c>
      <c r="J82" s="9">
        <f t="shared" si="59"/>
        <v>0.23607817745935708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1.7734865750107498</v>
      </c>
      <c r="P82" s="9">
        <f t="shared" si="62"/>
        <v>0.41868147837717518</v>
      </c>
      <c r="Q82" s="13">
        <f t="shared" si="63"/>
        <v>0.10885718437806555</v>
      </c>
      <c r="R82" s="9">
        <f t="shared" si="64"/>
        <v>0.1355172</v>
      </c>
      <c r="S82" s="14">
        <f t="shared" si="65"/>
        <v>0.80327208928509108</v>
      </c>
      <c r="T82" s="2">
        <v>0.01</v>
      </c>
      <c r="U82" s="15">
        <f t="shared" si="66"/>
        <v>8.0327208928509114E-3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1.7982720892850912E-2</v>
      </c>
      <c r="AU82" s="9">
        <f t="shared" si="70"/>
        <v>52.122000000000007</v>
      </c>
      <c r="AV82" s="1">
        <f t="shared" si="71"/>
        <v>0.26</v>
      </c>
      <c r="AW82" s="1">
        <f t="shared" si="75"/>
        <v>6.6062457398491495E-2</v>
      </c>
      <c r="AX82" s="1">
        <f t="shared" si="72"/>
        <v>107.8647027186982</v>
      </c>
    </row>
    <row r="83" spans="1:53" x14ac:dyDescent="0.15">
      <c r="C83" s="7">
        <v>9</v>
      </c>
      <c r="D83" s="8">
        <v>15.084395027633301</v>
      </c>
      <c r="E83" s="10">
        <f t="shared" si="73"/>
        <v>21.5458462354839</v>
      </c>
      <c r="F83" s="7" t="s">
        <v>73</v>
      </c>
      <c r="G83" s="1">
        <v>10</v>
      </c>
      <c r="H83" s="9">
        <f t="shared" si="57"/>
        <v>15.084395027633301</v>
      </c>
      <c r="I83" s="9">
        <f t="shared" si="58"/>
        <v>288.2343950276333</v>
      </c>
      <c r="J83" s="9">
        <f t="shared" si="59"/>
        <v>0.11256050059456543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1.8760250966335748</v>
      </c>
      <c r="P83" s="9">
        <f t="shared" si="62"/>
        <v>0.21116632400504318</v>
      </c>
      <c r="Q83" s="13">
        <f t="shared" si="63"/>
        <v>5.4903244241311225E-2</v>
      </c>
      <c r="R83" s="9">
        <f t="shared" si="64"/>
        <v>0.1355172</v>
      </c>
      <c r="S83" s="14">
        <f t="shared" si="65"/>
        <v>0.40513856721738067</v>
      </c>
      <c r="T83" s="2">
        <v>0.01</v>
      </c>
      <c r="U83" s="15">
        <f t="shared" si="66"/>
        <v>4.0513856721738064E-3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9.5413856721738056E-3</v>
      </c>
      <c r="AU83" s="9">
        <f t="shared" si="70"/>
        <v>52.122000000000007</v>
      </c>
      <c r="AV83" s="1">
        <f t="shared" si="71"/>
        <v>0.26</v>
      </c>
      <c r="AW83" s="1">
        <f t="shared" si="75"/>
        <v>6.6062457398491495E-2</v>
      </c>
      <c r="AX83" s="1">
        <f t="shared" si="72"/>
        <v>57.231535493754293</v>
      </c>
    </row>
    <row r="84" spans="1:53" x14ac:dyDescent="0.15">
      <c r="C84" s="7">
        <v>10</v>
      </c>
      <c r="D84" s="8">
        <v>6.9952223871612897</v>
      </c>
      <c r="E84" s="10">
        <f t="shared" si="73"/>
        <v>15.084395027633301</v>
      </c>
      <c r="F84" s="7" t="s">
        <v>73</v>
      </c>
      <c r="G84" s="1">
        <v>11</v>
      </c>
      <c r="H84" s="9">
        <f t="shared" si="57"/>
        <v>6.9952223871612897</v>
      </c>
      <c r="I84" s="9">
        <f t="shared" si="58"/>
        <v>280.14522238716125</v>
      </c>
      <c r="J84" s="9">
        <f t="shared" si="59"/>
        <v>4.2439209319128729E-2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1.5816158339971051</v>
      </c>
      <c r="O84" s="9">
        <f t="shared" si="74"/>
        <v>0.60446293863142642</v>
      </c>
      <c r="P84" s="9">
        <f t="shared" si="62"/>
        <v>2.5652929178234769E-2</v>
      </c>
      <c r="Q84" s="13">
        <f t="shared" si="63"/>
        <v>6.6697615863410397E-3</v>
      </c>
      <c r="R84" s="9">
        <f t="shared" si="64"/>
        <v>0.1355172</v>
      </c>
      <c r="S84" s="14">
        <f t="shared" si="65"/>
        <v>4.9217085258115127E-2</v>
      </c>
      <c r="T84" s="2">
        <v>0.01</v>
      </c>
      <c r="U84" s="15">
        <f t="shared" si="66"/>
        <v>4.9217085258115129E-4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5.9821708525811517E-3</v>
      </c>
      <c r="AU84" s="9">
        <f t="shared" si="70"/>
        <v>52.122000000000007</v>
      </c>
      <c r="AV84" s="1">
        <f t="shared" si="71"/>
        <v>0.26</v>
      </c>
      <c r="AW84" s="1">
        <f t="shared" si="75"/>
        <v>6.6062457398491495E-2</v>
      </c>
      <c r="AX84" s="1">
        <f t="shared" si="72"/>
        <v>35.882505460152835</v>
      </c>
    </row>
    <row r="85" spans="1:53" x14ac:dyDescent="0.15">
      <c r="C85" s="7">
        <v>11</v>
      </c>
      <c r="D85" s="8">
        <v>-2.0191530682000001</v>
      </c>
      <c r="E85" s="10">
        <f t="shared" si="73"/>
        <v>6.9952223871612897</v>
      </c>
      <c r="F85" s="7" t="s">
        <v>75</v>
      </c>
      <c r="G85" s="1">
        <v>12</v>
      </c>
      <c r="H85" s="9">
        <f t="shared" si="57"/>
        <v>-2.0191530682000001</v>
      </c>
      <c r="I85" s="9">
        <f t="shared" si="58"/>
        <v>271.13084693179997</v>
      </c>
      <c r="J85" s="9">
        <f t="shared" si="59"/>
        <v>1.3363422552324323E-2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1.1000300094531916</v>
      </c>
      <c r="P85" s="9">
        <f t="shared" si="62"/>
        <v>1.4700165836560319E-2</v>
      </c>
      <c r="Q85" s="13">
        <f t="shared" si="63"/>
        <v>3.8220431175056829E-3</v>
      </c>
      <c r="R85" s="9">
        <f t="shared" si="64"/>
        <v>0.1355172</v>
      </c>
      <c r="S85" s="14">
        <f t="shared" si="65"/>
        <v>2.8203380216722918E-2</v>
      </c>
      <c r="T85" s="2">
        <v>0.01</v>
      </c>
      <c r="U85" s="15">
        <f t="shared" si="66"/>
        <v>2.8203380216722918E-4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5.7720338021672295E-3</v>
      </c>
      <c r="AU85" s="9">
        <f t="shared" si="70"/>
        <v>52.122000000000007</v>
      </c>
      <c r="AV85" s="1">
        <f t="shared" si="71"/>
        <v>0.26</v>
      </c>
      <c r="AW85" s="1">
        <f t="shared" si="75"/>
        <v>6.6062457398491495E-2</v>
      </c>
      <c r="AX85" s="1">
        <f t="shared" si="72"/>
        <v>34.622052683949597</v>
      </c>
      <c r="AY85" s="1">
        <f>SUM(AX74:AX85)</f>
        <v>716.59019055260978</v>
      </c>
    </row>
    <row r="86" spans="1:53" x14ac:dyDescent="0.15">
      <c r="C86" s="7">
        <v>12</v>
      </c>
      <c r="D86" s="8">
        <v>-12.075883488580599</v>
      </c>
      <c r="E86" s="10">
        <f t="shared" si="73"/>
        <v>-2.0191530682000001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-17.472532040709702</v>
      </c>
      <c r="E90" s="7"/>
      <c r="F90" s="7"/>
      <c r="G90" s="1">
        <v>1</v>
      </c>
      <c r="H90" s="9">
        <f t="shared" ref="H90:H101" si="76">E91</f>
        <v>-17.472532040709702</v>
      </c>
      <c r="I90" s="9">
        <f t="shared" ref="I90:I101" si="77">H90+273.15</f>
        <v>255.67746795929028</v>
      </c>
      <c r="J90" s="9">
        <f t="shared" ref="J90:J101" si="78">EXP(($C$16*(I90-$C$14))/($C$17*I90*$C$14))</f>
        <v>1.5249797345592531E-3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4.3416173042901937E-4</v>
      </c>
      <c r="Q90" s="13">
        <f t="shared" ref="Q90:Q101" si="82">P90*$B$76</f>
        <v>1.1288204991154504E-4</v>
      </c>
      <c r="R90" s="9">
        <f t="shared" ref="R90:R101" si="83">L90*$B$76</f>
        <v>7.4022000000000004E-2</v>
      </c>
      <c r="S90" s="14">
        <f t="shared" ref="S90:S101" si="84">Q90/R90</f>
        <v>1.5249797345592531E-3</v>
      </c>
      <c r="T90" s="2">
        <v>0.01</v>
      </c>
      <c r="U90" s="15">
        <f t="shared" ref="U90:U101" si="85">S90*T90</f>
        <v>1.5249797345592532E-5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5.5052497973455926E-3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6.17084908562835E-2</v>
      </c>
      <c r="AX90" s="1">
        <f t="shared" ref="AX90:AX101" si="91">AW90*10000*AV90*0.67*AU90*AT90</f>
        <v>16.848357645685766</v>
      </c>
      <c r="AZ90" s="1">
        <f>$E$10/12</f>
        <v>7.7292942484864504E-3</v>
      </c>
      <c r="BA90" s="1">
        <f t="shared" ref="BA90:BA101" si="92">AZ90*10000*AV90*0.67*AU90*AT90</f>
        <v>2.1103402795983524</v>
      </c>
    </row>
    <row r="91" spans="1:53" x14ac:dyDescent="0.15">
      <c r="A91" s="1" t="s">
        <v>74</v>
      </c>
      <c r="B91" s="1">
        <v>1</v>
      </c>
      <c r="C91" s="7">
        <v>1</v>
      </c>
      <c r="D91" s="8">
        <v>-17.5159085595484</v>
      </c>
      <c r="E91" s="10">
        <f t="shared" ref="E91:E102" si="93">D90</f>
        <v>-17.472532040709702</v>
      </c>
      <c r="F91" s="7" t="s">
        <v>73</v>
      </c>
      <c r="G91" s="1">
        <v>2</v>
      </c>
      <c r="H91" s="9">
        <f t="shared" si="76"/>
        <v>-17.5159085595484</v>
      </c>
      <c r="I91" s="9">
        <f t="shared" si="77"/>
        <v>255.63409144045158</v>
      </c>
      <c r="J91" s="9">
        <f t="shared" si="78"/>
        <v>1.5151572607545044E-3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0.56896583826957103</v>
      </c>
      <c r="P91" s="9">
        <f t="shared" si="81"/>
        <v>8.6207272097541367E-4</v>
      </c>
      <c r="Q91" s="13">
        <f t="shared" si="82"/>
        <v>2.2413890745360757E-4</v>
      </c>
      <c r="R91" s="9">
        <f t="shared" si="83"/>
        <v>7.4022000000000004E-2</v>
      </c>
      <c r="S91" s="14">
        <f t="shared" si="84"/>
        <v>3.0280039373916882E-3</v>
      </c>
      <c r="T91" s="2">
        <v>0.01</v>
      </c>
      <c r="U91" s="15">
        <f t="shared" si="85"/>
        <v>3.0280039373916882E-5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5.5202800393739171E-3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6.17084908562835E-2</v>
      </c>
      <c r="AX91" s="1">
        <f t="shared" si="91"/>
        <v>16.894356447287198</v>
      </c>
      <c r="AZ91" s="1">
        <f t="shared" ref="AZ91:AZ101" si="96">$E$10/12</f>
        <v>7.7292942484864504E-3</v>
      </c>
      <c r="BA91" s="1">
        <f t="shared" si="92"/>
        <v>2.116101857425353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-14.280503970428599</v>
      </c>
      <c r="E92" s="10">
        <f t="shared" si="93"/>
        <v>-17.5159085595484</v>
      </c>
      <c r="F92" s="7" t="s">
        <v>73</v>
      </c>
      <c r="G92" s="1">
        <v>3</v>
      </c>
      <c r="H92" s="9">
        <f t="shared" si="76"/>
        <v>-14.280503970428599</v>
      </c>
      <c r="I92" s="9">
        <f t="shared" si="77"/>
        <v>258.86949602957139</v>
      </c>
      <c r="J92" s="9">
        <f t="shared" si="78"/>
        <v>2.4389329393636416E-3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0.8528037655485956</v>
      </c>
      <c r="P92" s="9">
        <f t="shared" si="81"/>
        <v>2.079931194609818E-3</v>
      </c>
      <c r="Q92" s="13">
        <f t="shared" si="82"/>
        <v>5.4078211059855274E-4</v>
      </c>
      <c r="R92" s="9">
        <f t="shared" si="83"/>
        <v>7.4022000000000004E-2</v>
      </c>
      <c r="S92" s="14">
        <f t="shared" si="84"/>
        <v>7.3056943962410189E-3</v>
      </c>
      <c r="T92" s="2">
        <v>0.01</v>
      </c>
      <c r="U92" s="15">
        <f t="shared" si="85"/>
        <v>7.3056943962410191E-5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5.5630569439624102E-3</v>
      </c>
      <c r="AU92" s="9">
        <f t="shared" si="89"/>
        <v>28.47</v>
      </c>
      <c r="AV92" s="1">
        <f t="shared" si="90"/>
        <v>0.26</v>
      </c>
      <c r="AW92" s="1">
        <f t="shared" si="95"/>
        <v>6.17084908562835E-2</v>
      </c>
      <c r="AX92" s="1">
        <f t="shared" si="91"/>
        <v>17.025271594467224</v>
      </c>
      <c r="AZ92" s="1">
        <f t="shared" si="96"/>
        <v>7.7292942484864504E-3</v>
      </c>
      <c r="BA92" s="1">
        <f t="shared" si="92"/>
        <v>2.1324996283009194</v>
      </c>
    </row>
    <row r="93" spans="1:53" x14ac:dyDescent="0.15">
      <c r="C93" s="7">
        <v>3</v>
      </c>
      <c r="D93" s="8">
        <v>-4.9616130592258099</v>
      </c>
      <c r="E93" s="10">
        <f t="shared" si="93"/>
        <v>-14.280503970428599</v>
      </c>
      <c r="F93" s="7" t="s">
        <v>73</v>
      </c>
      <c r="G93" s="1">
        <v>4</v>
      </c>
      <c r="H93" s="9">
        <f t="shared" si="76"/>
        <v>-4.9616130592258099</v>
      </c>
      <c r="I93" s="9">
        <f t="shared" si="77"/>
        <v>268.18838694077419</v>
      </c>
      <c r="J93" s="9">
        <f t="shared" si="78"/>
        <v>9.0115865522866039E-3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1.1354238343539858</v>
      </c>
      <c r="P93" s="9">
        <f t="shared" si="81"/>
        <v>1.023197015681007E-2</v>
      </c>
      <c r="Q93" s="13">
        <f t="shared" si="82"/>
        <v>2.6603122407706185E-3</v>
      </c>
      <c r="R93" s="9">
        <f t="shared" si="83"/>
        <v>7.4022000000000004E-2</v>
      </c>
      <c r="S93" s="14">
        <f t="shared" si="84"/>
        <v>3.59394807053392E-2</v>
      </c>
      <c r="T93" s="2">
        <v>0.01</v>
      </c>
      <c r="U93" s="15">
        <f t="shared" si="85"/>
        <v>3.5939480705339202E-4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5.8493948070533919E-3</v>
      </c>
      <c r="AU93" s="9">
        <f t="shared" si="89"/>
        <v>28.47</v>
      </c>
      <c r="AV93" s="1">
        <f t="shared" si="90"/>
        <v>0.26</v>
      </c>
      <c r="AW93" s="1">
        <f t="shared" si="95"/>
        <v>6.17084908562835E-2</v>
      </c>
      <c r="AX93" s="1">
        <f t="shared" si="91"/>
        <v>17.901584732371404</v>
      </c>
      <c r="AZ93" s="1">
        <f t="shared" si="96"/>
        <v>7.7292942484864504E-3</v>
      </c>
      <c r="BA93" s="1">
        <f t="shared" si="92"/>
        <v>2.2422621909999587</v>
      </c>
    </row>
    <row r="94" spans="1:53" x14ac:dyDescent="0.15">
      <c r="C94" s="7">
        <v>4</v>
      </c>
      <c r="D94" s="8">
        <v>3.80434401363333</v>
      </c>
      <c r="E94" s="10">
        <f t="shared" si="93"/>
        <v>-4.9616130592258099</v>
      </c>
      <c r="F94" s="7" t="s">
        <v>73</v>
      </c>
      <c r="G94" s="1">
        <v>5</v>
      </c>
      <c r="H94" s="9">
        <f t="shared" si="76"/>
        <v>3.80434401363333</v>
      </c>
      <c r="I94" s="9">
        <f t="shared" si="77"/>
        <v>276.95434401363332</v>
      </c>
      <c r="J94" s="9">
        <f t="shared" si="78"/>
        <v>2.8435412888507244E-2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1.0689322709873168</v>
      </c>
      <c r="O94" s="9">
        <f t="shared" si="94"/>
        <v>0.3409595932098588</v>
      </c>
      <c r="P94" s="9">
        <f t="shared" si="81"/>
        <v>9.6953268112198055E-3</v>
      </c>
      <c r="Q94" s="13">
        <f t="shared" si="82"/>
        <v>2.5207849709171495E-3</v>
      </c>
      <c r="R94" s="9">
        <f t="shared" si="83"/>
        <v>7.4022000000000004E-2</v>
      </c>
      <c r="S94" s="14">
        <f t="shared" si="84"/>
        <v>3.4054537447206899E-2</v>
      </c>
      <c r="T94" s="2">
        <v>0.01</v>
      </c>
      <c r="U94" s="15">
        <f t="shared" si="85"/>
        <v>3.4054537447206901E-4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1.029054537447207E-2</v>
      </c>
      <c r="AU94" s="9">
        <f t="shared" si="89"/>
        <v>28.47</v>
      </c>
      <c r="AV94" s="1">
        <f t="shared" si="90"/>
        <v>0.26</v>
      </c>
      <c r="AW94" s="1">
        <f t="shared" si="95"/>
        <v>6.17084908562835E-2</v>
      </c>
      <c r="AX94" s="1">
        <f t="shared" si="91"/>
        <v>31.493355473508029</v>
      </c>
      <c r="AZ94" s="1">
        <f t="shared" si="96"/>
        <v>7.7292942484864504E-3</v>
      </c>
      <c r="BA94" s="1">
        <f t="shared" si="92"/>
        <v>3.9446988242484036</v>
      </c>
    </row>
    <row r="95" spans="1:53" x14ac:dyDescent="0.15">
      <c r="C95" s="7">
        <v>5</v>
      </c>
      <c r="D95" s="8">
        <v>16.4019985104194</v>
      </c>
      <c r="E95" s="10">
        <f t="shared" si="93"/>
        <v>3.80434401363333</v>
      </c>
      <c r="F95" s="7" t="s">
        <v>75</v>
      </c>
      <c r="G95" s="1">
        <v>6</v>
      </c>
      <c r="H95" s="9">
        <f t="shared" si="76"/>
        <v>16.4019985104194</v>
      </c>
      <c r="I95" s="9">
        <f t="shared" si="77"/>
        <v>289.55199851041937</v>
      </c>
      <c r="J95" s="9">
        <f t="shared" si="78"/>
        <v>0.13126393463793673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0.61596426639863899</v>
      </c>
      <c r="P95" s="9">
        <f t="shared" si="81"/>
        <v>8.0853893203855595E-2</v>
      </c>
      <c r="Q95" s="13">
        <f t="shared" si="82"/>
        <v>2.1022012233002454E-2</v>
      </c>
      <c r="R95" s="9">
        <f t="shared" si="83"/>
        <v>7.4022000000000004E-2</v>
      </c>
      <c r="S95" s="14">
        <f t="shared" si="84"/>
        <v>0.28399681490641232</v>
      </c>
      <c r="T95" s="2">
        <v>0.01</v>
      </c>
      <c r="U95" s="15">
        <f t="shared" si="85"/>
        <v>2.8399681490641235E-3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1.2789968149064124E-2</v>
      </c>
      <c r="AU95" s="9">
        <f t="shared" si="89"/>
        <v>28.47</v>
      </c>
      <c r="AV95" s="1">
        <f t="shared" si="90"/>
        <v>0.26</v>
      </c>
      <c r="AW95" s="1">
        <f t="shared" si="95"/>
        <v>6.17084908562835E-2</v>
      </c>
      <c r="AX95" s="1">
        <f t="shared" si="91"/>
        <v>39.142630322835203</v>
      </c>
      <c r="AZ95" s="1">
        <f t="shared" si="96"/>
        <v>7.7292942484864504E-3</v>
      </c>
      <c r="BA95" s="1">
        <f t="shared" si="92"/>
        <v>4.9028084016758076</v>
      </c>
    </row>
    <row r="96" spans="1:53" x14ac:dyDescent="0.15">
      <c r="C96" s="7">
        <v>6</v>
      </c>
      <c r="D96" s="8">
        <v>20.320336077</v>
      </c>
      <c r="E96" s="10">
        <f t="shared" si="93"/>
        <v>16.4019985104194</v>
      </c>
      <c r="F96" s="7" t="s">
        <v>73</v>
      </c>
      <c r="G96" s="1">
        <v>7</v>
      </c>
      <c r="H96" s="9">
        <f t="shared" si="76"/>
        <v>20.320336077</v>
      </c>
      <c r="I96" s="9">
        <f t="shared" si="77"/>
        <v>293.47033607699996</v>
      </c>
      <c r="J96" s="9">
        <f t="shared" si="78"/>
        <v>0.20565292130066037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0.81981037319478345</v>
      </c>
      <c r="P96" s="9">
        <f t="shared" si="81"/>
        <v>0.16859639816009181</v>
      </c>
      <c r="Q96" s="13">
        <f t="shared" si="82"/>
        <v>4.383506352162387E-2</v>
      </c>
      <c r="R96" s="9">
        <f t="shared" si="83"/>
        <v>7.4022000000000004E-2</v>
      </c>
      <c r="S96" s="14">
        <f t="shared" si="84"/>
        <v>0.59218966687773722</v>
      </c>
      <c r="T96" s="2">
        <v>0.01</v>
      </c>
      <c r="U96" s="15">
        <f t="shared" si="85"/>
        <v>5.9218966687773723E-3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1.5871896668777374E-2</v>
      </c>
      <c r="AU96" s="9">
        <f t="shared" si="89"/>
        <v>28.47</v>
      </c>
      <c r="AV96" s="1">
        <f t="shared" si="90"/>
        <v>0.26</v>
      </c>
      <c r="AW96" s="1">
        <f t="shared" si="95"/>
        <v>6.17084908562835E-2</v>
      </c>
      <c r="AX96" s="1">
        <f t="shared" si="91"/>
        <v>48.574615400715608</v>
      </c>
      <c r="AZ96" s="1">
        <f t="shared" si="96"/>
        <v>7.7292942484864504E-3</v>
      </c>
      <c r="BA96" s="1">
        <f t="shared" si="92"/>
        <v>6.0842112686501126</v>
      </c>
    </row>
    <row r="97" spans="3:54" x14ac:dyDescent="0.15">
      <c r="C97" s="7">
        <v>7</v>
      </c>
      <c r="D97" s="8">
        <v>22.719937372258102</v>
      </c>
      <c r="E97" s="10">
        <f t="shared" si="93"/>
        <v>20.320336077</v>
      </c>
      <c r="F97" s="7" t="s">
        <v>73</v>
      </c>
      <c r="G97" s="1">
        <v>8</v>
      </c>
      <c r="H97" s="9">
        <f t="shared" si="76"/>
        <v>22.719937372258102</v>
      </c>
      <c r="I97" s="9">
        <f t="shared" si="77"/>
        <v>295.86993737225805</v>
      </c>
      <c r="J97" s="9">
        <f t="shared" si="78"/>
        <v>0.26915168203115875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0.93591397503469165</v>
      </c>
      <c r="P97" s="9">
        <f t="shared" si="81"/>
        <v>0.25190282061705516</v>
      </c>
      <c r="Q97" s="13">
        <f t="shared" si="82"/>
        <v>6.5494733360434348E-2</v>
      </c>
      <c r="R97" s="9">
        <f t="shared" si="83"/>
        <v>7.4022000000000004E-2</v>
      </c>
      <c r="S97" s="14">
        <f t="shared" si="84"/>
        <v>0.88480091540939643</v>
      </c>
      <c r="T97" s="2">
        <v>0.01</v>
      </c>
      <c r="U97" s="15">
        <f t="shared" si="85"/>
        <v>8.8480091540939637E-3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1.8798009154093964E-2</v>
      </c>
      <c r="AU97" s="9">
        <f t="shared" si="89"/>
        <v>28.47</v>
      </c>
      <c r="AV97" s="1">
        <f t="shared" si="90"/>
        <v>0.26</v>
      </c>
      <c r="AW97" s="1">
        <f t="shared" si="95"/>
        <v>6.17084908562835E-2</v>
      </c>
      <c r="AX97" s="1">
        <f t="shared" si="91"/>
        <v>57.529738506644591</v>
      </c>
      <c r="AZ97" s="1">
        <f t="shared" si="96"/>
        <v>7.7292942484864504E-3</v>
      </c>
      <c r="BA97" s="1">
        <f t="shared" si="92"/>
        <v>7.2058848107619751</v>
      </c>
    </row>
    <row r="98" spans="3:54" x14ac:dyDescent="0.15">
      <c r="C98" s="7">
        <v>8</v>
      </c>
      <c r="D98" s="8">
        <v>21.5458462354839</v>
      </c>
      <c r="E98" s="10">
        <f t="shared" si="93"/>
        <v>22.719937372258102</v>
      </c>
      <c r="F98" s="7" t="s">
        <v>73</v>
      </c>
      <c r="G98" s="1">
        <v>9</v>
      </c>
      <c r="H98" s="9">
        <f t="shared" si="76"/>
        <v>21.5458462354839</v>
      </c>
      <c r="I98" s="9">
        <f t="shared" si="77"/>
        <v>294.69584623548388</v>
      </c>
      <c r="J98" s="9">
        <f t="shared" si="78"/>
        <v>0.23607817745935708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0.96871115441763644</v>
      </c>
      <c r="P98" s="9">
        <f t="shared" si="81"/>
        <v>0.22869156381946543</v>
      </c>
      <c r="Q98" s="13">
        <f t="shared" si="82"/>
        <v>5.9459806593061014E-2</v>
      </c>
      <c r="R98" s="9">
        <f t="shared" si="83"/>
        <v>7.4022000000000004E-2</v>
      </c>
      <c r="S98" s="14">
        <f t="shared" si="84"/>
        <v>0.80327208928509108</v>
      </c>
      <c r="T98" s="2">
        <v>0.01</v>
      </c>
      <c r="U98" s="15">
        <f t="shared" si="85"/>
        <v>8.0327208928509114E-3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1.7982720892850912E-2</v>
      </c>
      <c r="AU98" s="9">
        <f t="shared" si="89"/>
        <v>28.47</v>
      </c>
      <c r="AV98" s="1">
        <f t="shared" si="90"/>
        <v>0.26</v>
      </c>
      <c r="AW98" s="1">
        <f t="shared" si="95"/>
        <v>6.17084908562835E-2</v>
      </c>
      <c r="AX98" s="1">
        <f t="shared" si="91"/>
        <v>55.034616810917846</v>
      </c>
      <c r="AZ98" s="1">
        <f t="shared" si="96"/>
        <v>7.7292942484864504E-3</v>
      </c>
      <c r="BA98" s="1">
        <f t="shared" si="92"/>
        <v>6.8933584549162346</v>
      </c>
    </row>
    <row r="99" spans="3:54" x14ac:dyDescent="0.15">
      <c r="C99" s="7">
        <v>9</v>
      </c>
      <c r="D99" s="8">
        <v>15.084395027633301</v>
      </c>
      <c r="E99" s="10">
        <f t="shared" si="93"/>
        <v>21.5458462354839</v>
      </c>
      <c r="F99" s="7" t="s">
        <v>73</v>
      </c>
      <c r="G99" s="1">
        <v>10</v>
      </c>
      <c r="H99" s="9">
        <f t="shared" si="76"/>
        <v>15.084395027633301</v>
      </c>
      <c r="I99" s="9">
        <f t="shared" si="77"/>
        <v>288.2343950276333</v>
      </c>
      <c r="J99" s="9">
        <f t="shared" si="78"/>
        <v>0.11256050059456543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1.024719590598171</v>
      </c>
      <c r="P99" s="9">
        <f t="shared" si="81"/>
        <v>0.11534295008678827</v>
      </c>
      <c r="Q99" s="13">
        <f t="shared" si="82"/>
        <v>2.9989167022564951E-2</v>
      </c>
      <c r="R99" s="9">
        <f t="shared" si="83"/>
        <v>7.4022000000000004E-2</v>
      </c>
      <c r="S99" s="14">
        <f t="shared" si="84"/>
        <v>0.40513856721738062</v>
      </c>
      <c r="T99" s="2">
        <v>0.01</v>
      </c>
      <c r="U99" s="15">
        <f t="shared" si="85"/>
        <v>4.0513856721738064E-3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9.5413856721738056E-3</v>
      </c>
      <c r="AU99" s="9">
        <f t="shared" si="89"/>
        <v>28.47</v>
      </c>
      <c r="AV99" s="1">
        <f t="shared" si="90"/>
        <v>0.26</v>
      </c>
      <c r="AW99" s="1">
        <f t="shared" si="95"/>
        <v>6.17084908562835E-2</v>
      </c>
      <c r="AX99" s="1">
        <f t="shared" si="91"/>
        <v>29.200614714652271</v>
      </c>
      <c r="AZ99" s="1">
        <f t="shared" si="96"/>
        <v>7.7292942484864504E-3</v>
      </c>
      <c r="BA99" s="1">
        <f t="shared" si="92"/>
        <v>3.6575216835536755</v>
      </c>
    </row>
    <row r="100" spans="3:54" x14ac:dyDescent="0.15">
      <c r="C100" s="7">
        <v>10</v>
      </c>
      <c r="D100" s="8">
        <v>6.9952223871612897</v>
      </c>
      <c r="E100" s="10">
        <f t="shared" si="93"/>
        <v>15.084395027633301</v>
      </c>
      <c r="F100" s="7" t="s">
        <v>73</v>
      </c>
      <c r="G100" s="1">
        <v>11</v>
      </c>
      <c r="H100" s="9">
        <f t="shared" si="76"/>
        <v>6.9952223871612897</v>
      </c>
      <c r="I100" s="9">
        <f t="shared" si="77"/>
        <v>280.14522238716125</v>
      </c>
      <c r="J100" s="9">
        <f t="shared" si="78"/>
        <v>4.2439209319128729E-2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0.86390780848581361</v>
      </c>
      <c r="O100" s="9">
        <f t="shared" si="94"/>
        <v>0.33016883202556913</v>
      </c>
      <c r="P100" s="9">
        <f t="shared" si="81"/>
        <v>1.401210417298538E-2</v>
      </c>
      <c r="Q100" s="13">
        <f t="shared" si="82"/>
        <v>3.643147084976199E-3</v>
      </c>
      <c r="R100" s="9">
        <f t="shared" si="83"/>
        <v>7.4022000000000004E-2</v>
      </c>
      <c r="S100" s="14">
        <f t="shared" si="84"/>
        <v>4.9217085258115141E-2</v>
      </c>
      <c r="T100" s="2">
        <v>0.01</v>
      </c>
      <c r="U100" s="15">
        <f t="shared" si="85"/>
        <v>4.921708525811514E-4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5.9821708525811517E-3</v>
      </c>
      <c r="AU100" s="9">
        <f t="shared" si="89"/>
        <v>28.47</v>
      </c>
      <c r="AV100" s="1">
        <f t="shared" si="90"/>
        <v>0.26</v>
      </c>
      <c r="AW100" s="1">
        <f t="shared" si="95"/>
        <v>6.17084908562835E-2</v>
      </c>
      <c r="AX100" s="1">
        <f t="shared" si="91"/>
        <v>18.307934740850616</v>
      </c>
      <c r="AZ100" s="1">
        <f t="shared" si="96"/>
        <v>7.7292942484864504E-3</v>
      </c>
      <c r="BA100" s="1">
        <f t="shared" si="92"/>
        <v>2.2931595430471114</v>
      </c>
    </row>
    <row r="101" spans="3:54" x14ac:dyDescent="0.15">
      <c r="C101" s="7">
        <v>11</v>
      </c>
      <c r="D101" s="8">
        <v>-2.0191530682000001</v>
      </c>
      <c r="E101" s="10">
        <f t="shared" si="93"/>
        <v>6.9952223871612897</v>
      </c>
      <c r="F101" s="7" t="s">
        <v>75</v>
      </c>
      <c r="G101" s="1">
        <v>12</v>
      </c>
      <c r="H101" s="9">
        <f t="shared" si="76"/>
        <v>-2.0191530682000001</v>
      </c>
      <c r="I101" s="9">
        <f t="shared" si="77"/>
        <v>271.13084693179997</v>
      </c>
      <c r="J101" s="9">
        <f t="shared" si="78"/>
        <v>1.3363422552324323E-2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0.60085672785258371</v>
      </c>
      <c r="P101" s="9">
        <f t="shared" si="81"/>
        <v>8.0295023477010147E-3</v>
      </c>
      <c r="Q101" s="13">
        <f t="shared" si="82"/>
        <v>2.0876706104022637E-3</v>
      </c>
      <c r="R101" s="9">
        <f t="shared" si="83"/>
        <v>7.4022000000000004E-2</v>
      </c>
      <c r="S101" s="14">
        <f t="shared" si="84"/>
        <v>2.8203380216722914E-2</v>
      </c>
      <c r="T101" s="2">
        <v>0.01</v>
      </c>
      <c r="U101" s="15">
        <f t="shared" si="85"/>
        <v>2.8203380216722913E-4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5.7720338021672295E-3</v>
      </c>
      <c r="AU101" s="9">
        <f t="shared" si="89"/>
        <v>28.47</v>
      </c>
      <c r="AV101" s="1">
        <f t="shared" si="90"/>
        <v>0.26</v>
      </c>
      <c r="AW101" s="1">
        <f t="shared" si="95"/>
        <v>6.17084908562835E-2</v>
      </c>
      <c r="AX101" s="1">
        <f t="shared" si="91"/>
        <v>17.664827831934268</v>
      </c>
      <c r="AY101" s="1">
        <f>SUM(AX90:AX101)</f>
        <v>365.61790422186999</v>
      </c>
      <c r="AZ101" s="1">
        <f t="shared" si="96"/>
        <v>7.7292942484864504E-3</v>
      </c>
      <c r="BA101" s="1">
        <f t="shared" si="92"/>
        <v>2.2126072160776236</v>
      </c>
      <c r="BB101" s="1">
        <f>SUM(BA90:BA101)</f>
        <v>45.79545415925552</v>
      </c>
    </row>
    <row r="102" spans="3:54" x14ac:dyDescent="0.15">
      <c r="C102" s="7">
        <v>12</v>
      </c>
      <c r="D102" s="8">
        <v>-12.075883488580599</v>
      </c>
      <c r="E102" s="10">
        <f t="shared" si="93"/>
        <v>-2.0191530682000001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102"/>
  <sheetViews>
    <sheetView workbookViewId="0">
      <pane xSplit="4" topLeftCell="E1" activePane="topRight" state="frozen"/>
      <selection activeCell="L19" sqref="L19"/>
      <selection pane="topRight" activeCell="R28" sqref="R28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 customWidth="1"/>
    <col min="29" max="29" width="8.875" style="1"/>
    <col min="30" max="30" width="10.25" style="1" customWidth="1"/>
    <col min="31" max="31" width="8.875" style="1"/>
    <col min="32" max="32" width="23.125" style="1" customWidth="1"/>
    <col min="33" max="33" width="15.625" style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751.62</v>
      </c>
      <c r="F2" s="2">
        <v>769.42</v>
      </c>
      <c r="G2" s="38">
        <f>(F2+F3+F4)/3</f>
        <v>1286.3208333333332</v>
      </c>
      <c r="H2" s="2">
        <v>0.18</v>
      </c>
      <c r="I2" s="28">
        <f>(H2+H3+H4)/3</f>
        <v>0.17333333333333334</v>
      </c>
    </row>
    <row r="3" spans="1:12" x14ac:dyDescent="0.15">
      <c r="A3" s="28"/>
      <c r="B3" s="3" t="s">
        <v>13</v>
      </c>
      <c r="C3" s="2"/>
      <c r="D3" s="2"/>
      <c r="E3" s="35"/>
      <c r="F3" s="2">
        <v>1433.9024999999999</v>
      </c>
      <c r="G3" s="39"/>
      <c r="H3" s="2">
        <v>0.24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1696.03315068493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0.16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0.19</v>
      </c>
      <c r="I6" s="28"/>
    </row>
    <row r="7" spans="1:12" x14ac:dyDescent="0.15">
      <c r="A7" s="28" t="s">
        <v>5</v>
      </c>
      <c r="B7" s="22"/>
      <c r="C7" s="2"/>
      <c r="D7" s="2"/>
      <c r="E7" s="5">
        <v>3406.4968039033101</v>
      </c>
      <c r="F7" s="2">
        <v>122.786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5">
        <v>19.2083016966853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5">
        <v>5.45867369539768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5">
        <v>1.4180324751931399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1" t="s">
        <v>17</v>
      </c>
      <c r="B14" s="1" t="s">
        <v>18</v>
      </c>
      <c r="C14" s="1">
        <v>308.16000000000003</v>
      </c>
      <c r="G14" s="37" t="s">
        <v>19</v>
      </c>
      <c r="H14" s="6" t="s">
        <v>20</v>
      </c>
      <c r="I14" s="6">
        <f>AV38+AV53+AY69+AY85+AY101+BB101+AG69</f>
        <v>89953922.474347666</v>
      </c>
      <c r="J14" s="6" t="s">
        <v>21</v>
      </c>
      <c r="K14" s="6">
        <f>I14/(10000*1000)</f>
        <v>8.9953922474347667</v>
      </c>
      <c r="L14" s="6" t="s">
        <v>22</v>
      </c>
    </row>
    <row r="15" spans="1:12" x14ac:dyDescent="0.15">
      <c r="A15" s="1" t="s">
        <v>23</v>
      </c>
      <c r="B15" s="1" t="s">
        <v>18</v>
      </c>
      <c r="G15" s="37"/>
      <c r="H15" s="6" t="s">
        <v>24</v>
      </c>
      <c r="I15" s="6">
        <v>64989007.8319932</v>
      </c>
      <c r="J15" s="6" t="s">
        <v>21</v>
      </c>
      <c r="K15" s="6">
        <f>I15/(10000*1000)</f>
        <v>6.4989007831993204</v>
      </c>
      <c r="L15" s="6" t="s">
        <v>22</v>
      </c>
    </row>
    <row r="16" spans="1:12" x14ac:dyDescent="0.15">
      <c r="A16" s="1" t="s">
        <v>25</v>
      </c>
      <c r="B16" s="1" t="s">
        <v>26</v>
      </c>
      <c r="C16" s="1">
        <v>19347</v>
      </c>
      <c r="K16" s="1">
        <v>9.0369965472046712</v>
      </c>
    </row>
    <row r="17" spans="1:47" x14ac:dyDescent="0.15">
      <c r="A17" s="1" t="s">
        <v>27</v>
      </c>
      <c r="B17" s="1" t="s">
        <v>28</v>
      </c>
      <c r="C17" s="1">
        <v>1.9870000000000001</v>
      </c>
      <c r="AF17" s="1" t="s">
        <v>30</v>
      </c>
    </row>
    <row r="18" spans="1:47" x14ac:dyDescent="0.15">
      <c r="A18" s="1" t="s">
        <v>31</v>
      </c>
      <c r="B18" s="1" t="s">
        <v>32</v>
      </c>
      <c r="C18" s="1">
        <v>1</v>
      </c>
    </row>
    <row r="19" spans="1:47" x14ac:dyDescent="0.15">
      <c r="A19" s="1" t="s">
        <v>34</v>
      </c>
      <c r="B19" s="1" t="s">
        <v>32</v>
      </c>
      <c r="C19" s="1">
        <v>3</v>
      </c>
    </row>
    <row r="20" spans="1:47" x14ac:dyDescent="0.15">
      <c r="A20" s="1" t="s">
        <v>37</v>
      </c>
      <c r="B20" s="1" t="s">
        <v>38</v>
      </c>
      <c r="C20" s="1">
        <v>0.13</v>
      </c>
    </row>
    <row r="21" spans="1:47" x14ac:dyDescent="0.15">
      <c r="A21" s="1" t="s">
        <v>39</v>
      </c>
      <c r="B21" s="1" t="s">
        <v>40</v>
      </c>
      <c r="C21" s="1">
        <v>1</v>
      </c>
    </row>
    <row r="22" spans="1:47" x14ac:dyDescent="0.15">
      <c r="A22" s="1" t="s">
        <v>41</v>
      </c>
      <c r="B22" s="1" t="s">
        <v>36</v>
      </c>
      <c r="C22" s="1">
        <v>95</v>
      </c>
    </row>
    <row r="23" spans="1:47" x14ac:dyDescent="0.15">
      <c r="A23" s="1" t="s">
        <v>42</v>
      </c>
      <c r="B23" s="1" t="s">
        <v>43</v>
      </c>
      <c r="C23" s="1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1286.3208333333332</v>
      </c>
      <c r="C27" s="7" t="s">
        <v>72</v>
      </c>
      <c r="D27" s="8">
        <v>-22.125317820645201</v>
      </c>
      <c r="E27" s="7"/>
      <c r="F27" s="7"/>
      <c r="G27" s="1">
        <v>1</v>
      </c>
      <c r="H27" s="9">
        <f t="shared" ref="H27:H38" si="0">E28</f>
        <v>-22.125317820645201</v>
      </c>
      <c r="I27" s="9">
        <f t="shared" ref="I27:I38" si="1">H27+273.15</f>
        <v>251.02468217935478</v>
      </c>
      <c r="J27" s="9">
        <f t="shared" ref="J27:J38" si="2">EXP(($C$16*(I27-$C$14))/($C$17*I27*$C$14))</f>
        <v>7.5285615268168272E-4</v>
      </c>
      <c r="K27" s="9">
        <f t="shared" ref="K27:K38" si="3">$B$27/12</f>
        <v>107.19340277777776</v>
      </c>
      <c r="L27" s="9">
        <f t="shared" ref="L27:L38" si="4">K27*$B$28/100</f>
        <v>1.0719340277777776</v>
      </c>
      <c r="M27" s="1" t="s">
        <v>73</v>
      </c>
      <c r="O27" s="9">
        <f>L27</f>
        <v>1.0719340277777776</v>
      </c>
      <c r="P27" s="9">
        <f t="shared" ref="P27:P38" si="5">O27*J27</f>
        <v>8.0701212808135766E-4</v>
      </c>
      <c r="Q27" s="13">
        <f t="shared" ref="Q27:Q38" si="6">P27*$B$29</f>
        <v>1.3988210220076865E-4</v>
      </c>
      <c r="R27" s="9">
        <f t="shared" ref="R27:R38" si="7">L27*$B$29</f>
        <v>0.18580189814814813</v>
      </c>
      <c r="S27" s="14">
        <f t="shared" ref="S27:S38" si="8">Q27/R27</f>
        <v>7.5285615268168261E-4</v>
      </c>
      <c r="T27" s="2">
        <v>0.01</v>
      </c>
      <c r="U27" s="15">
        <f t="shared" ref="U27:U38" si="9">S27*T27</f>
        <v>7.5285615268168258E-6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2.1907528561526817E-2</v>
      </c>
      <c r="AR27" s="9">
        <f t="shared" ref="AR27:AR38" si="15">$B$27/12</f>
        <v>107.19340277777776</v>
      </c>
      <c r="AS27" s="1">
        <f t="shared" ref="AS27:AS38" si="16">$B$29</f>
        <v>0.17333333333333334</v>
      </c>
      <c r="AT27" s="1">
        <f>$E$2/12</f>
        <v>62.634999999999998</v>
      </c>
      <c r="AU27" s="1">
        <f t="shared" ref="AU27:AU38" si="17">AT27*10000*AS27*0.67*AR27*AQ27</f>
        <v>170818.70199310037</v>
      </c>
    </row>
    <row r="28" spans="1:47" x14ac:dyDescent="0.15">
      <c r="A28" s="1" t="s">
        <v>74</v>
      </c>
      <c r="B28" s="1">
        <v>1</v>
      </c>
      <c r="C28" s="7">
        <v>1</v>
      </c>
      <c r="D28" s="8">
        <v>-23.3041191748387</v>
      </c>
      <c r="E28" s="10">
        <f t="shared" ref="E28:E39" si="18">D27</f>
        <v>-22.125317820645201</v>
      </c>
      <c r="F28" s="7" t="s">
        <v>73</v>
      </c>
      <c r="G28" s="1">
        <v>2</v>
      </c>
      <c r="H28" s="9">
        <f t="shared" si="0"/>
        <v>-23.3041191748387</v>
      </c>
      <c r="I28" s="9">
        <f t="shared" si="1"/>
        <v>249.84588082516129</v>
      </c>
      <c r="J28" s="9">
        <f t="shared" si="2"/>
        <v>6.2695022283088269E-4</v>
      </c>
      <c r="K28" s="9">
        <f t="shared" si="3"/>
        <v>107.19340277777776</v>
      </c>
      <c r="L28" s="9">
        <f t="shared" si="4"/>
        <v>1.0719340277777776</v>
      </c>
      <c r="M28" s="1" t="s">
        <v>73</v>
      </c>
      <c r="O28" s="9">
        <f t="shared" ref="O28:O38" si="19">L28+O27-P27-N28</f>
        <v>2.1430610434274739</v>
      </c>
      <c r="P28" s="9">
        <f t="shared" si="5"/>
        <v>1.3435925987170388E-3</v>
      </c>
      <c r="Q28" s="13">
        <f t="shared" si="6"/>
        <v>2.3288938377762007E-4</v>
      </c>
      <c r="R28" s="9">
        <f t="shared" si="7"/>
        <v>0.18580189814814813</v>
      </c>
      <c r="S28" s="14">
        <f t="shared" si="8"/>
        <v>1.2534284423290822E-3</v>
      </c>
      <c r="T28" s="2">
        <v>0.01</v>
      </c>
      <c r="U28" s="15">
        <f t="shared" si="9"/>
        <v>1.2534284423290823E-5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2.1912534284423291E-2</v>
      </c>
      <c r="AR28" s="9">
        <f t="shared" si="15"/>
        <v>107.19340277777776</v>
      </c>
      <c r="AS28" s="1">
        <f t="shared" si="16"/>
        <v>0.17333333333333334</v>
      </c>
      <c r="AT28" s="1">
        <f t="shared" ref="AT28:AT38" si="20">$E$2/12</f>
        <v>62.634999999999998</v>
      </c>
      <c r="AU28" s="1">
        <f t="shared" si="17"/>
        <v>170857.73291734688</v>
      </c>
    </row>
    <row r="29" spans="1:47" x14ac:dyDescent="0.15">
      <c r="A29" s="1" t="s">
        <v>37</v>
      </c>
      <c r="B29" s="1">
        <f>I2</f>
        <v>0.17333333333333334</v>
      </c>
      <c r="C29" s="7">
        <v>2</v>
      </c>
      <c r="D29" s="8">
        <v>-18.957076997249999</v>
      </c>
      <c r="E29" s="10">
        <f t="shared" si="18"/>
        <v>-23.3041191748387</v>
      </c>
      <c r="F29" s="7" t="s">
        <v>73</v>
      </c>
      <c r="G29" s="1">
        <v>3</v>
      </c>
      <c r="H29" s="9">
        <f t="shared" si="0"/>
        <v>-18.957076997249999</v>
      </c>
      <c r="I29" s="9">
        <f t="shared" si="1"/>
        <v>254.19292300274998</v>
      </c>
      <c r="J29" s="9">
        <f t="shared" si="2"/>
        <v>1.2208797266560776E-3</v>
      </c>
      <c r="K29" s="9">
        <f t="shared" si="3"/>
        <v>107.19340277777776</v>
      </c>
      <c r="L29" s="9">
        <f t="shared" si="4"/>
        <v>1.0719340277777776</v>
      </c>
      <c r="M29" s="1" t="s">
        <v>73</v>
      </c>
      <c r="O29" s="9">
        <f t="shared" si="19"/>
        <v>3.2136514786065344</v>
      </c>
      <c r="P29" s="9">
        <f t="shared" si="5"/>
        <v>3.9234819387690455E-3</v>
      </c>
      <c r="Q29" s="13">
        <f t="shared" si="6"/>
        <v>6.8007020271996794E-4</v>
      </c>
      <c r="R29" s="9">
        <f t="shared" si="7"/>
        <v>0.18580189814814813</v>
      </c>
      <c r="S29" s="14">
        <f t="shared" si="8"/>
        <v>3.660189747780282E-3</v>
      </c>
      <c r="T29" s="2">
        <v>0.01</v>
      </c>
      <c r="U29" s="15">
        <f t="shared" si="9"/>
        <v>3.660189747780282E-5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2.19366018974778E-2</v>
      </c>
      <c r="AR29" s="9">
        <f t="shared" si="15"/>
        <v>107.19340277777776</v>
      </c>
      <c r="AS29" s="1">
        <f t="shared" si="16"/>
        <v>0.17333333333333334</v>
      </c>
      <c r="AT29" s="1">
        <f t="shared" si="20"/>
        <v>62.634999999999998</v>
      </c>
      <c r="AU29" s="1">
        <f t="shared" si="17"/>
        <v>171045.39436032969</v>
      </c>
    </row>
    <row r="30" spans="1:47" x14ac:dyDescent="0.15">
      <c r="C30" s="7">
        <v>3</v>
      </c>
      <c r="D30" s="8">
        <v>-9.8949564996774093</v>
      </c>
      <c r="E30" s="10">
        <f t="shared" si="18"/>
        <v>-18.957076997249999</v>
      </c>
      <c r="F30" s="7" t="s">
        <v>73</v>
      </c>
      <c r="G30" s="1">
        <v>4</v>
      </c>
      <c r="H30" s="9">
        <f t="shared" si="0"/>
        <v>-9.8949564996774093</v>
      </c>
      <c r="I30" s="9">
        <f t="shared" si="1"/>
        <v>263.25504350032259</v>
      </c>
      <c r="J30" s="9">
        <f t="shared" si="2"/>
        <v>4.5637676500866432E-3</v>
      </c>
      <c r="K30" s="9">
        <f t="shared" si="3"/>
        <v>107.19340277777776</v>
      </c>
      <c r="L30" s="9">
        <f t="shared" si="4"/>
        <v>1.0719340277777776</v>
      </c>
      <c r="M30" s="1" t="s">
        <v>73</v>
      </c>
      <c r="O30" s="9">
        <f t="shared" si="19"/>
        <v>4.2816620244455423</v>
      </c>
      <c r="P30" s="9">
        <f t="shared" si="5"/>
        <v>1.9540510635769053E-2</v>
      </c>
      <c r="Q30" s="13">
        <f t="shared" si="6"/>
        <v>3.3870218435333027E-3</v>
      </c>
      <c r="R30" s="9">
        <f t="shared" si="7"/>
        <v>0.18580189814814813</v>
      </c>
      <c r="S30" s="14">
        <f t="shared" si="8"/>
        <v>1.8229210128050895E-2</v>
      </c>
      <c r="T30" s="2">
        <v>0.01</v>
      </c>
      <c r="U30" s="15">
        <f t="shared" si="9"/>
        <v>1.8229210128050896E-4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2.2082292101280508E-2</v>
      </c>
      <c r="AR30" s="9">
        <f t="shared" si="15"/>
        <v>107.19340277777776</v>
      </c>
      <c r="AS30" s="1">
        <f t="shared" si="16"/>
        <v>0.17333333333333334</v>
      </c>
      <c r="AT30" s="1">
        <f t="shared" si="20"/>
        <v>62.634999999999998</v>
      </c>
      <c r="AU30" s="1">
        <f t="shared" si="17"/>
        <v>172181.37879767938</v>
      </c>
    </row>
    <row r="31" spans="1:47" x14ac:dyDescent="0.15">
      <c r="C31" s="7">
        <v>4</v>
      </c>
      <c r="D31" s="8">
        <v>2.22613398586667</v>
      </c>
      <c r="E31" s="10">
        <f t="shared" si="18"/>
        <v>-9.8949564996774093</v>
      </c>
      <c r="F31" s="7" t="s">
        <v>73</v>
      </c>
      <c r="G31" s="1">
        <v>5</v>
      </c>
      <c r="H31" s="9">
        <f t="shared" si="0"/>
        <v>2.22613398586667</v>
      </c>
      <c r="I31" s="9">
        <f t="shared" si="1"/>
        <v>275.37613398586666</v>
      </c>
      <c r="J31" s="9">
        <f t="shared" si="2"/>
        <v>2.3246364185135166E-2</v>
      </c>
      <c r="K31" s="9">
        <f t="shared" si="3"/>
        <v>107.19340277777776</v>
      </c>
      <c r="L31" s="9">
        <f t="shared" si="4"/>
        <v>1.0719340277777776</v>
      </c>
      <c r="M31" s="1" t="s">
        <v>75</v>
      </c>
      <c r="N31" s="9">
        <f>(O30-P30)*C22/100</f>
        <v>4.0490154381192847</v>
      </c>
      <c r="O31" s="9">
        <f t="shared" si="19"/>
        <v>1.2850401034682664</v>
      </c>
      <c r="P31" s="9">
        <f t="shared" si="5"/>
        <v>2.9872510237727096E-2</v>
      </c>
      <c r="Q31" s="13">
        <f t="shared" si="6"/>
        <v>5.1779017745393636E-3</v>
      </c>
      <c r="R31" s="9">
        <f t="shared" si="7"/>
        <v>0.18580189814814813</v>
      </c>
      <c r="S31" s="14">
        <f t="shared" si="8"/>
        <v>2.7867862632979089E-2</v>
      </c>
      <c r="T31" s="2">
        <v>0.01</v>
      </c>
      <c r="U31" s="15">
        <f t="shared" si="9"/>
        <v>2.7867862632979091E-4</v>
      </c>
      <c r="V31" s="14"/>
      <c r="W31" s="2"/>
      <c r="X31" s="15"/>
      <c r="Y31" s="2">
        <v>0.02</v>
      </c>
      <c r="Z31" s="2">
        <v>0.21</v>
      </c>
      <c r="AA31" s="2">
        <f t="shared" si="10"/>
        <v>4.1999999999999997E-3</v>
      </c>
      <c r="AB31" s="2">
        <v>0.01</v>
      </c>
      <c r="AC31" s="2">
        <v>0.28999999999999998</v>
      </c>
      <c r="AD31" s="2">
        <f t="shared" si="11"/>
        <v>2.8999999999999998E-3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0.01</v>
      </c>
      <c r="AO31" s="2">
        <v>0.38</v>
      </c>
      <c r="AP31" s="2">
        <f t="shared" si="13"/>
        <v>3.8E-3</v>
      </c>
      <c r="AQ31" s="1">
        <f t="shared" si="14"/>
        <v>2.217867862632979E-2</v>
      </c>
      <c r="AR31" s="9">
        <f t="shared" si="15"/>
        <v>107.19340277777776</v>
      </c>
      <c r="AS31" s="1">
        <f t="shared" si="16"/>
        <v>0.17333333333333334</v>
      </c>
      <c r="AT31" s="1">
        <f t="shared" si="20"/>
        <v>62.634999999999998</v>
      </c>
      <c r="AU31" s="1">
        <f t="shared" si="17"/>
        <v>172932.92961968578</v>
      </c>
    </row>
    <row r="32" spans="1:47" x14ac:dyDescent="0.15">
      <c r="C32" s="7">
        <v>5</v>
      </c>
      <c r="D32" s="8">
        <v>14.7318071017419</v>
      </c>
      <c r="E32" s="10">
        <f t="shared" si="18"/>
        <v>2.22613398586667</v>
      </c>
      <c r="F32" s="7" t="s">
        <v>75</v>
      </c>
      <c r="G32" s="1">
        <v>6</v>
      </c>
      <c r="H32" s="9">
        <f t="shared" si="0"/>
        <v>14.7318071017419</v>
      </c>
      <c r="I32" s="9">
        <f t="shared" si="1"/>
        <v>287.88180710174186</v>
      </c>
      <c r="J32" s="9">
        <f t="shared" si="2"/>
        <v>0.10799849296511428</v>
      </c>
      <c r="K32" s="9">
        <f t="shared" si="3"/>
        <v>107.19340277777776</v>
      </c>
      <c r="L32" s="9">
        <f t="shared" si="4"/>
        <v>1.0719340277777776</v>
      </c>
      <c r="M32" s="1" t="s">
        <v>73</v>
      </c>
      <c r="O32" s="9">
        <f t="shared" si="19"/>
        <v>2.3271016210083166</v>
      </c>
      <c r="P32" s="9">
        <f t="shared" si="5"/>
        <v>0.25132346804557271</v>
      </c>
      <c r="Q32" s="13">
        <f t="shared" si="6"/>
        <v>4.3562734461232606E-2</v>
      </c>
      <c r="R32" s="9">
        <f t="shared" si="7"/>
        <v>0.18580189814814813</v>
      </c>
      <c r="S32" s="14">
        <f t="shared" si="8"/>
        <v>0.23445796246116979</v>
      </c>
      <c r="T32" s="2">
        <v>0.01</v>
      </c>
      <c r="U32" s="15">
        <f t="shared" si="9"/>
        <v>2.3445796246116981E-3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3.1794579624611692E-2</v>
      </c>
      <c r="AR32" s="9">
        <f t="shared" si="15"/>
        <v>107.19340277777776</v>
      </c>
      <c r="AS32" s="1">
        <f t="shared" si="16"/>
        <v>0.17333333333333334</v>
      </c>
      <c r="AT32" s="1">
        <f t="shared" si="20"/>
        <v>62.634999999999998</v>
      </c>
      <c r="AU32" s="1">
        <f t="shared" si="17"/>
        <v>247910.61240154473</v>
      </c>
    </row>
    <row r="33" spans="1:48" x14ac:dyDescent="0.15">
      <c r="C33" s="7">
        <v>6</v>
      </c>
      <c r="D33" s="8">
        <v>19.2577368176667</v>
      </c>
      <c r="E33" s="10">
        <f t="shared" si="18"/>
        <v>14.7318071017419</v>
      </c>
      <c r="F33" s="7" t="s">
        <v>73</v>
      </c>
      <c r="G33" s="1">
        <v>7</v>
      </c>
      <c r="H33" s="9">
        <f t="shared" si="0"/>
        <v>19.2577368176667</v>
      </c>
      <c r="I33" s="9">
        <f t="shared" si="1"/>
        <v>292.40773681766666</v>
      </c>
      <c r="J33" s="9">
        <f t="shared" si="2"/>
        <v>0.18229419877464856</v>
      </c>
      <c r="K33" s="9">
        <f t="shared" si="3"/>
        <v>107.19340277777776</v>
      </c>
      <c r="L33" s="9">
        <f t="shared" si="4"/>
        <v>1.0719340277777776</v>
      </c>
      <c r="M33" s="1" t="s">
        <v>73</v>
      </c>
      <c r="O33" s="9">
        <f t="shared" si="19"/>
        <v>3.1477121807405215</v>
      </c>
      <c r="P33" s="9">
        <f t="shared" si="5"/>
        <v>0.57380966996129512</v>
      </c>
      <c r="Q33" s="13">
        <f t="shared" si="6"/>
        <v>9.9460342793291162E-2</v>
      </c>
      <c r="R33" s="9">
        <f t="shared" si="7"/>
        <v>0.18580189814814813</v>
      </c>
      <c r="S33" s="14">
        <f t="shared" si="8"/>
        <v>0.53530315774269976</v>
      </c>
      <c r="T33" s="2">
        <v>0.01</v>
      </c>
      <c r="U33" s="15">
        <f t="shared" si="9"/>
        <v>5.353031577426998E-3</v>
      </c>
      <c r="V33" s="14"/>
      <c r="W33" s="2"/>
      <c r="X33" s="15"/>
      <c r="Y33" s="2">
        <v>0.04</v>
      </c>
      <c r="Z33" s="2">
        <v>0.21</v>
      </c>
      <c r="AA33" s="2">
        <f t="shared" si="10"/>
        <v>8.3999999999999995E-3</v>
      </c>
      <c r="AB33" s="2">
        <v>1.4999999999999999E-2</v>
      </c>
      <c r="AC33" s="2">
        <v>0.28999999999999998</v>
      </c>
      <c r="AD33" s="2">
        <f t="shared" si="11"/>
        <v>4.3499999999999997E-3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3.4803031577426993E-2</v>
      </c>
      <c r="AR33" s="9">
        <f t="shared" si="15"/>
        <v>107.19340277777776</v>
      </c>
      <c r="AS33" s="1">
        <f t="shared" si="16"/>
        <v>0.17333333333333334</v>
      </c>
      <c r="AT33" s="1">
        <f t="shared" si="20"/>
        <v>62.634999999999998</v>
      </c>
      <c r="AU33" s="1">
        <f t="shared" si="17"/>
        <v>271368.29527733062</v>
      </c>
    </row>
    <row r="34" spans="1:48" x14ac:dyDescent="0.15">
      <c r="C34" s="7">
        <v>7</v>
      </c>
      <c r="D34" s="8">
        <v>21.295281777419401</v>
      </c>
      <c r="E34" s="10">
        <f t="shared" si="18"/>
        <v>19.2577368176667</v>
      </c>
      <c r="F34" s="7" t="s">
        <v>73</v>
      </c>
      <c r="G34" s="1">
        <v>8</v>
      </c>
      <c r="H34" s="9">
        <f t="shared" si="0"/>
        <v>21.295281777419401</v>
      </c>
      <c r="I34" s="9">
        <f t="shared" si="1"/>
        <v>294.44528177741938</v>
      </c>
      <c r="J34" s="9">
        <f t="shared" si="2"/>
        <v>0.22953300022113335</v>
      </c>
      <c r="K34" s="9">
        <f t="shared" si="3"/>
        <v>107.19340277777776</v>
      </c>
      <c r="L34" s="9">
        <f t="shared" si="4"/>
        <v>1.0719340277777776</v>
      </c>
      <c r="M34" s="1" t="s">
        <v>73</v>
      </c>
      <c r="O34" s="9">
        <f t="shared" si="19"/>
        <v>3.6458365385570035</v>
      </c>
      <c r="P34" s="9">
        <f t="shared" si="5"/>
        <v>0.83683979901082073</v>
      </c>
      <c r="Q34" s="13">
        <f t="shared" si="6"/>
        <v>0.14505223182854227</v>
      </c>
      <c r="R34" s="9">
        <f t="shared" si="7"/>
        <v>0.18580189814814813</v>
      </c>
      <c r="S34" s="14">
        <f t="shared" si="8"/>
        <v>0.78068218502744069</v>
      </c>
      <c r="T34" s="2">
        <v>0.01</v>
      </c>
      <c r="U34" s="15">
        <f t="shared" si="9"/>
        <v>7.8068218502744067E-3</v>
      </c>
      <c r="V34" s="14"/>
      <c r="W34" s="2"/>
      <c r="X34" s="15"/>
      <c r="Y34" s="2">
        <v>0.04</v>
      </c>
      <c r="Z34" s="2">
        <v>0.21</v>
      </c>
      <c r="AA34" s="2">
        <f t="shared" si="10"/>
        <v>8.3999999999999995E-3</v>
      </c>
      <c r="AB34" s="2">
        <v>1.4999999999999999E-2</v>
      </c>
      <c r="AC34" s="2">
        <v>0.28999999999999998</v>
      </c>
      <c r="AD34" s="2">
        <f t="shared" si="11"/>
        <v>4.3499999999999997E-3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3.7256821850274402E-2</v>
      </c>
      <c r="AR34" s="9">
        <f t="shared" si="15"/>
        <v>107.19340277777776</v>
      </c>
      <c r="AS34" s="1">
        <f t="shared" si="16"/>
        <v>0.17333333333333334</v>
      </c>
      <c r="AT34" s="1">
        <f t="shared" si="20"/>
        <v>62.634999999999998</v>
      </c>
      <c r="AU34" s="1">
        <f t="shared" si="17"/>
        <v>290501.1366744744</v>
      </c>
    </row>
    <row r="35" spans="1:48" x14ac:dyDescent="0.15">
      <c r="C35" s="7">
        <v>8</v>
      </c>
      <c r="D35" s="8">
        <v>19.419886019677399</v>
      </c>
      <c r="E35" s="10">
        <f t="shared" si="18"/>
        <v>21.295281777419401</v>
      </c>
      <c r="F35" s="7" t="s">
        <v>73</v>
      </c>
      <c r="G35" s="1">
        <v>9</v>
      </c>
      <c r="H35" s="9">
        <f t="shared" si="0"/>
        <v>19.419886019677399</v>
      </c>
      <c r="I35" s="9">
        <f t="shared" si="1"/>
        <v>292.56988601967737</v>
      </c>
      <c r="J35" s="9">
        <f t="shared" si="2"/>
        <v>0.18568965818961708</v>
      </c>
      <c r="K35" s="9">
        <f t="shared" si="3"/>
        <v>107.19340277777776</v>
      </c>
      <c r="L35" s="9">
        <f t="shared" si="4"/>
        <v>1.0719340277777776</v>
      </c>
      <c r="M35" s="1" t="s">
        <v>73</v>
      </c>
      <c r="O35" s="9">
        <f t="shared" si="19"/>
        <v>3.880930767323961</v>
      </c>
      <c r="P35" s="9">
        <f t="shared" si="5"/>
        <v>0.72064870764195466</v>
      </c>
      <c r="Q35" s="13">
        <f t="shared" si="6"/>
        <v>0.12491244265793881</v>
      </c>
      <c r="R35" s="9">
        <f t="shared" si="7"/>
        <v>0.18580189814814813</v>
      </c>
      <c r="S35" s="14">
        <f t="shared" si="8"/>
        <v>0.67228830223435376</v>
      </c>
      <c r="T35" s="2">
        <v>0.01</v>
      </c>
      <c r="U35" s="15">
        <f t="shared" si="9"/>
        <v>6.7228830223435374E-3</v>
      </c>
      <c r="V35" s="14"/>
      <c r="W35" s="2"/>
      <c r="X35" s="15"/>
      <c r="Y35" s="2">
        <v>0.02</v>
      </c>
      <c r="Z35" s="2">
        <v>0.21</v>
      </c>
      <c r="AA35" s="2">
        <f t="shared" si="10"/>
        <v>4.1999999999999997E-3</v>
      </c>
      <c r="AB35" s="2">
        <v>0.01</v>
      </c>
      <c r="AC35" s="2">
        <v>0.28999999999999998</v>
      </c>
      <c r="AD35" s="2">
        <f t="shared" si="11"/>
        <v>2.8999999999999998E-3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0.01</v>
      </c>
      <c r="AO35" s="2">
        <v>0.38</v>
      </c>
      <c r="AP35" s="2">
        <f t="shared" si="13"/>
        <v>3.8E-3</v>
      </c>
      <c r="AQ35" s="1">
        <f t="shared" si="14"/>
        <v>2.8622883022343538E-2</v>
      </c>
      <c r="AR35" s="9">
        <f t="shared" si="15"/>
        <v>107.19340277777776</v>
      </c>
      <c r="AS35" s="1">
        <f t="shared" si="16"/>
        <v>0.17333333333333334</v>
      </c>
      <c r="AT35" s="1">
        <f t="shared" si="20"/>
        <v>62.634999999999998</v>
      </c>
      <c r="AU35" s="1">
        <f t="shared" si="17"/>
        <v>223180.06850683835</v>
      </c>
    </row>
    <row r="36" spans="1:48" x14ac:dyDescent="0.15">
      <c r="C36" s="7">
        <v>9</v>
      </c>
      <c r="D36" s="8">
        <v>12.679527386766701</v>
      </c>
      <c r="E36" s="10">
        <f t="shared" si="18"/>
        <v>19.419886019677399</v>
      </c>
      <c r="F36" s="7" t="s">
        <v>73</v>
      </c>
      <c r="G36" s="1">
        <v>10</v>
      </c>
      <c r="H36" s="9">
        <f t="shared" si="0"/>
        <v>12.679527386766701</v>
      </c>
      <c r="I36" s="9">
        <f t="shared" si="1"/>
        <v>285.8295273867667</v>
      </c>
      <c r="J36" s="9">
        <f t="shared" si="2"/>
        <v>8.4713183962436989E-2</v>
      </c>
      <c r="K36" s="9">
        <f t="shared" si="3"/>
        <v>107.19340277777776</v>
      </c>
      <c r="L36" s="9">
        <f t="shared" si="4"/>
        <v>1.0719340277777776</v>
      </c>
      <c r="M36" s="1" t="s">
        <v>73</v>
      </c>
      <c r="O36" s="9">
        <f t="shared" si="19"/>
        <v>4.2322160874597845</v>
      </c>
      <c r="P36" s="9">
        <f t="shared" si="5"/>
        <v>0.35852449998576602</v>
      </c>
      <c r="Q36" s="13">
        <f t="shared" si="6"/>
        <v>6.2144246664199446E-2</v>
      </c>
      <c r="R36" s="9">
        <f t="shared" si="7"/>
        <v>0.18580189814814813</v>
      </c>
      <c r="S36" s="14">
        <f t="shared" si="8"/>
        <v>0.33446507965515548</v>
      </c>
      <c r="T36" s="2">
        <v>0.01</v>
      </c>
      <c r="U36" s="15">
        <f t="shared" si="9"/>
        <v>3.344650796551555E-3</v>
      </c>
      <c r="V36" s="14"/>
      <c r="W36" s="2"/>
      <c r="X36" s="15"/>
      <c r="Y36" s="2">
        <v>0.02</v>
      </c>
      <c r="Z36" s="2">
        <v>0.21</v>
      </c>
      <c r="AA36" s="2">
        <f t="shared" si="10"/>
        <v>4.1999999999999997E-3</v>
      </c>
      <c r="AB36" s="2">
        <v>0.01</v>
      </c>
      <c r="AC36" s="2">
        <v>0.28999999999999998</v>
      </c>
      <c r="AD36" s="2">
        <f t="shared" si="11"/>
        <v>2.8999999999999998E-3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0.01</v>
      </c>
      <c r="AO36" s="2">
        <v>0.38</v>
      </c>
      <c r="AP36" s="2">
        <f t="shared" si="13"/>
        <v>3.8E-3</v>
      </c>
      <c r="AQ36" s="1">
        <f t="shared" si="14"/>
        <v>2.5244650796551554E-2</v>
      </c>
      <c r="AR36" s="9">
        <f t="shared" si="15"/>
        <v>107.19340277777776</v>
      </c>
      <c r="AS36" s="1">
        <f t="shared" si="16"/>
        <v>0.17333333333333334</v>
      </c>
      <c r="AT36" s="1">
        <f t="shared" si="20"/>
        <v>62.634999999999998</v>
      </c>
      <c r="AU36" s="1">
        <f t="shared" si="17"/>
        <v>196839.11260118365</v>
      </c>
    </row>
    <row r="37" spans="1:48" x14ac:dyDescent="0.15">
      <c r="C37" s="7">
        <v>10</v>
      </c>
      <c r="D37" s="8">
        <v>3.7699636667741898</v>
      </c>
      <c r="E37" s="10">
        <f t="shared" si="18"/>
        <v>12.679527386766701</v>
      </c>
      <c r="F37" s="7" t="s">
        <v>73</v>
      </c>
      <c r="G37" s="1">
        <v>11</v>
      </c>
      <c r="H37" s="9">
        <f t="shared" si="0"/>
        <v>3.7699636667741898</v>
      </c>
      <c r="I37" s="9">
        <f t="shared" si="1"/>
        <v>276.91996366677415</v>
      </c>
      <c r="J37" s="9">
        <f t="shared" si="2"/>
        <v>2.8311568694247575E-2</v>
      </c>
      <c r="K37" s="9">
        <f t="shared" si="3"/>
        <v>107.19340277777776</v>
      </c>
      <c r="L37" s="9">
        <f t="shared" si="4"/>
        <v>1.0719340277777776</v>
      </c>
      <c r="M37" s="1" t="s">
        <v>75</v>
      </c>
      <c r="N37" s="9">
        <f>(O36-P36)*C22/100</f>
        <v>3.6800070081003171</v>
      </c>
      <c r="O37" s="9">
        <f t="shared" si="19"/>
        <v>1.2656186071514788</v>
      </c>
      <c r="P37" s="9">
        <f t="shared" si="5"/>
        <v>3.583164813708703E-2</v>
      </c>
      <c r="Q37" s="13">
        <f t="shared" si="6"/>
        <v>6.2108190104284188E-3</v>
      </c>
      <c r="R37" s="9">
        <f t="shared" si="7"/>
        <v>0.18580189814814813</v>
      </c>
      <c r="S37" s="14">
        <f t="shared" si="8"/>
        <v>3.3427102049712408E-2</v>
      </c>
      <c r="T37" s="2">
        <v>0.01</v>
      </c>
      <c r="U37" s="15">
        <f t="shared" si="9"/>
        <v>3.342710204971241E-4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2.2234271020497125E-2</v>
      </c>
      <c r="AR37" s="9">
        <f t="shared" si="15"/>
        <v>107.19340277777776</v>
      </c>
      <c r="AS37" s="1">
        <f t="shared" si="16"/>
        <v>0.17333333333333334</v>
      </c>
      <c r="AT37" s="1">
        <f t="shared" si="20"/>
        <v>62.634999999999998</v>
      </c>
      <c r="AU37" s="1">
        <f t="shared" si="17"/>
        <v>173366.39798585419</v>
      </c>
    </row>
    <row r="38" spans="1:48" x14ac:dyDescent="0.15">
      <c r="C38" s="7">
        <v>11</v>
      </c>
      <c r="D38" s="8">
        <v>-5.2998780685333298</v>
      </c>
      <c r="E38" s="10">
        <f t="shared" si="18"/>
        <v>3.7699636667741898</v>
      </c>
      <c r="F38" s="7" t="s">
        <v>75</v>
      </c>
      <c r="G38" s="1">
        <v>12</v>
      </c>
      <c r="H38" s="9">
        <f t="shared" si="0"/>
        <v>-5.2998780685333298</v>
      </c>
      <c r="I38" s="9">
        <f t="shared" si="1"/>
        <v>267.85012193146667</v>
      </c>
      <c r="J38" s="9">
        <f t="shared" si="2"/>
        <v>8.6077328363849265E-3</v>
      </c>
      <c r="K38" s="9">
        <f t="shared" si="3"/>
        <v>107.19340277777776</v>
      </c>
      <c r="L38" s="9">
        <f t="shared" si="4"/>
        <v>1.0719340277777776</v>
      </c>
      <c r="M38" s="1" t="s">
        <v>73</v>
      </c>
      <c r="O38" s="9">
        <f t="shared" si="19"/>
        <v>2.3017209867921693</v>
      </c>
      <c r="P38" s="9">
        <f t="shared" si="5"/>
        <v>1.981259931820727E-2</v>
      </c>
      <c r="Q38" s="13">
        <f t="shared" si="6"/>
        <v>3.4341838818225936E-3</v>
      </c>
      <c r="R38" s="9">
        <f t="shared" si="7"/>
        <v>0.18580189814814813</v>
      </c>
      <c r="S38" s="14">
        <f t="shared" si="8"/>
        <v>1.8483039818486494E-2</v>
      </c>
      <c r="T38" s="2">
        <v>0.01</v>
      </c>
      <c r="U38" s="15">
        <f t="shared" si="9"/>
        <v>1.8483039818486494E-4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2.2084830398184863E-2</v>
      </c>
      <c r="AR38" s="9">
        <f t="shared" si="15"/>
        <v>107.19340277777776</v>
      </c>
      <c r="AS38" s="1">
        <f t="shared" si="16"/>
        <v>0.17333333333333334</v>
      </c>
      <c r="AT38" s="1">
        <f t="shared" si="20"/>
        <v>62.634999999999998</v>
      </c>
      <c r="AU38" s="1">
        <f t="shared" si="17"/>
        <v>172201.17055927665</v>
      </c>
      <c r="AV38" s="1">
        <f>SUM(AU27:AU38)</f>
        <v>2433202.9316946445</v>
      </c>
    </row>
    <row r="39" spans="1:48" x14ac:dyDescent="0.15">
      <c r="C39" s="7">
        <v>12</v>
      </c>
      <c r="D39" s="8">
        <v>-16.316977275806501</v>
      </c>
      <c r="E39" s="10">
        <f t="shared" si="18"/>
        <v>-5.2998780685333298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-22.125317820645201</v>
      </c>
      <c r="E42" s="7"/>
      <c r="F42" s="7"/>
      <c r="G42" s="1">
        <v>1</v>
      </c>
      <c r="H42" s="9">
        <f t="shared" ref="H42:H53" si="21">E43</f>
        <v>-22.125317820645201</v>
      </c>
      <c r="I42" s="9">
        <f t="shared" ref="I42:I53" si="22">H42+273.15</f>
        <v>251.02468217935478</v>
      </c>
      <c r="J42" s="9">
        <f t="shared" ref="J42:J53" si="23">EXP(($C$16*(I42-$C$14))/($C$17*I42*$C$14))</f>
        <v>7.5285615268168272E-4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5.8038465035389966E-5</v>
      </c>
      <c r="Q42" s="13">
        <f t="shared" ref="Q42:Q53" si="27">P42*$B$44</f>
        <v>9.2861544056623948E-6</v>
      </c>
      <c r="R42" s="9">
        <f t="shared" ref="R42:R53" si="28">L42*$B$44</f>
        <v>1.2334566666666666E-2</v>
      </c>
      <c r="S42" s="14">
        <f t="shared" ref="S42:S53" si="29">Q42/R42</f>
        <v>7.5285615268168282E-4</v>
      </c>
      <c r="T42" s="2">
        <v>0.01</v>
      </c>
      <c r="U42" s="15">
        <f t="shared" ref="U42:U53" si="30">S42*T42</f>
        <v>7.5285615268168284E-6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1.4807528561526817E-2</v>
      </c>
      <c r="AR42" s="9">
        <f t="shared" ref="AR42:AR53" si="34">$B$42/12</f>
        <v>7.7091041666666671</v>
      </c>
      <c r="AS42" s="1">
        <f t="shared" ref="AS42:AS53" si="35">$B$44</f>
        <v>0.16</v>
      </c>
      <c r="AT42" s="1">
        <f>$E$5/12</f>
        <v>141.33609589041083</v>
      </c>
      <c r="AU42" s="1">
        <f t="shared" ref="AU42:AU53" si="36">AT42*10000*AS42*0.67*AR42*AQ42</f>
        <v>17295.549674928516</v>
      </c>
    </row>
    <row r="43" spans="1:48" x14ac:dyDescent="0.15">
      <c r="A43" s="1" t="s">
        <v>74</v>
      </c>
      <c r="B43" s="1">
        <v>1</v>
      </c>
      <c r="C43" s="7">
        <v>1</v>
      </c>
      <c r="D43" s="8">
        <v>-23.3041191748387</v>
      </c>
      <c r="E43" s="10">
        <f t="shared" ref="E43:E54" si="37">D42</f>
        <v>-22.125317820645201</v>
      </c>
      <c r="F43" s="7" t="s">
        <v>73</v>
      </c>
      <c r="G43" s="1">
        <v>2</v>
      </c>
      <c r="H43" s="9">
        <f t="shared" si="21"/>
        <v>-23.3041191748387</v>
      </c>
      <c r="I43" s="9">
        <f t="shared" si="22"/>
        <v>249.84588082516129</v>
      </c>
      <c r="J43" s="9">
        <f t="shared" si="23"/>
        <v>6.2695022283088269E-4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0.15412404486829795</v>
      </c>
      <c r="P43" s="9">
        <f t="shared" si="26"/>
        <v>9.6628104273776365E-5</v>
      </c>
      <c r="Q43" s="13">
        <f t="shared" si="27"/>
        <v>1.5460496683804218E-5</v>
      </c>
      <c r="R43" s="9">
        <f t="shared" si="28"/>
        <v>1.2334566666666666E-2</v>
      </c>
      <c r="S43" s="14">
        <f t="shared" si="29"/>
        <v>1.253428442329082E-3</v>
      </c>
      <c r="T43" s="2">
        <v>0.01</v>
      </c>
      <c r="U43" s="15">
        <f t="shared" si="30"/>
        <v>1.253428442329082E-5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1.4812534284423291E-2</v>
      </c>
      <c r="AR43" s="9">
        <f t="shared" si="34"/>
        <v>7.7091041666666671</v>
      </c>
      <c r="AS43" s="1">
        <f t="shared" si="35"/>
        <v>0.16</v>
      </c>
      <c r="AT43" s="1">
        <f t="shared" ref="AT43:AT53" si="39">$E$5/12</f>
        <v>141.33609589041083</v>
      </c>
      <c r="AU43" s="1">
        <f t="shared" si="36"/>
        <v>17301.396479724819</v>
      </c>
    </row>
    <row r="44" spans="1:48" x14ac:dyDescent="0.15">
      <c r="A44" s="1" t="s">
        <v>37</v>
      </c>
      <c r="B44" s="1">
        <f>I5</f>
        <v>0.16</v>
      </c>
      <c r="C44" s="7">
        <v>2</v>
      </c>
      <c r="D44" s="8">
        <v>-18.957076997249999</v>
      </c>
      <c r="E44" s="10">
        <f t="shared" si="37"/>
        <v>-23.3041191748387</v>
      </c>
      <c r="F44" s="7" t="s">
        <v>73</v>
      </c>
      <c r="G44" s="1">
        <v>3</v>
      </c>
      <c r="H44" s="9">
        <f t="shared" si="21"/>
        <v>-18.957076997249999</v>
      </c>
      <c r="I44" s="9">
        <f t="shared" si="22"/>
        <v>254.19292300274998</v>
      </c>
      <c r="J44" s="9">
        <f t="shared" si="23"/>
        <v>1.2208797266560776E-3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0.23111845843069084</v>
      </c>
      <c r="P44" s="9">
        <f t="shared" si="26"/>
        <v>2.8216784035403587E-4</v>
      </c>
      <c r="Q44" s="13">
        <f t="shared" si="27"/>
        <v>4.5146854456645742E-5</v>
      </c>
      <c r="R44" s="9">
        <f t="shared" si="28"/>
        <v>1.2334566666666666E-2</v>
      </c>
      <c r="S44" s="14">
        <f t="shared" si="29"/>
        <v>3.6601897477802825E-3</v>
      </c>
      <c r="T44" s="2">
        <v>0.01</v>
      </c>
      <c r="U44" s="15">
        <f t="shared" si="30"/>
        <v>3.6601897477802827E-5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1.4836601897477803E-2</v>
      </c>
      <c r="AR44" s="9">
        <f t="shared" si="34"/>
        <v>7.7091041666666671</v>
      </c>
      <c r="AS44" s="1">
        <f t="shared" si="35"/>
        <v>0.16</v>
      </c>
      <c r="AT44" s="1">
        <f t="shared" si="39"/>
        <v>141.33609589041083</v>
      </c>
      <c r="AU44" s="1">
        <f t="shared" si="36"/>
        <v>17329.508030913908</v>
      </c>
    </row>
    <row r="45" spans="1:48" x14ac:dyDescent="0.15">
      <c r="C45" s="7">
        <v>3</v>
      </c>
      <c r="D45" s="8">
        <v>-9.8949564996774093</v>
      </c>
      <c r="E45" s="10">
        <f t="shared" si="37"/>
        <v>-18.957076997249999</v>
      </c>
      <c r="F45" s="7" t="s">
        <v>73</v>
      </c>
      <c r="G45" s="1">
        <v>4</v>
      </c>
      <c r="H45" s="9">
        <f t="shared" si="21"/>
        <v>-9.8949564996774093</v>
      </c>
      <c r="I45" s="9">
        <f t="shared" si="22"/>
        <v>263.25504350032259</v>
      </c>
      <c r="J45" s="9">
        <f t="shared" si="23"/>
        <v>4.5637676500866432E-3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0.30792733225700347</v>
      </c>
      <c r="P45" s="9">
        <f t="shared" si="26"/>
        <v>1.4053087975319936E-3</v>
      </c>
      <c r="Q45" s="13">
        <f t="shared" si="27"/>
        <v>2.2484940760511898E-4</v>
      </c>
      <c r="R45" s="9">
        <f t="shared" si="28"/>
        <v>1.2334566666666666E-2</v>
      </c>
      <c r="S45" s="14">
        <f t="shared" si="29"/>
        <v>1.8229210128050895E-2</v>
      </c>
      <c r="T45" s="2">
        <v>0.01</v>
      </c>
      <c r="U45" s="15">
        <f t="shared" si="30"/>
        <v>1.8229210128050896E-4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1.498229210128051E-2</v>
      </c>
      <c r="AR45" s="9">
        <f t="shared" si="34"/>
        <v>7.7091041666666671</v>
      </c>
      <c r="AS45" s="1">
        <f t="shared" si="35"/>
        <v>0.16</v>
      </c>
      <c r="AT45" s="1">
        <f t="shared" si="39"/>
        <v>141.33609589041083</v>
      </c>
      <c r="AU45" s="1">
        <f t="shared" si="36"/>
        <v>17499.677694713657</v>
      </c>
    </row>
    <row r="46" spans="1:48" x14ac:dyDescent="0.15">
      <c r="C46" s="7">
        <v>4</v>
      </c>
      <c r="D46" s="8">
        <v>2.22613398586667</v>
      </c>
      <c r="E46" s="10">
        <f t="shared" si="37"/>
        <v>-9.8949564996774093</v>
      </c>
      <c r="F46" s="7" t="s">
        <v>73</v>
      </c>
      <c r="G46" s="1">
        <v>5</v>
      </c>
      <c r="H46" s="9">
        <f t="shared" si="21"/>
        <v>2.22613398586667</v>
      </c>
      <c r="I46" s="9">
        <f t="shared" si="22"/>
        <v>275.37613398586666</v>
      </c>
      <c r="J46" s="9">
        <f t="shared" si="23"/>
        <v>2.3246364185135166E-2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0.29119592228649793</v>
      </c>
      <c r="O46" s="9">
        <f t="shared" si="38"/>
        <v>9.2417142839640198E-2</v>
      </c>
      <c r="P46" s="9">
        <f t="shared" si="26"/>
        <v>2.1483625593999326E-3</v>
      </c>
      <c r="Q46" s="13">
        <f t="shared" si="27"/>
        <v>3.4373800950398924E-4</v>
      </c>
      <c r="R46" s="9">
        <f t="shared" si="28"/>
        <v>1.2334566666666666E-2</v>
      </c>
      <c r="S46" s="14">
        <f t="shared" si="29"/>
        <v>2.7867862632979072E-2</v>
      </c>
      <c r="T46" s="2">
        <v>0.01</v>
      </c>
      <c r="U46" s="15">
        <f t="shared" si="30"/>
        <v>2.7867862632979074E-4</v>
      </c>
      <c r="V46" s="14"/>
      <c r="W46" s="2"/>
      <c r="X46" s="15"/>
      <c r="Y46" s="2">
        <v>0.02</v>
      </c>
      <c r="Z46" s="2">
        <v>0.49</v>
      </c>
      <c r="AA46" s="2">
        <f t="shared" si="31"/>
        <v>9.7999999999999997E-3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0.01</v>
      </c>
      <c r="AO46" s="2">
        <v>0.5</v>
      </c>
      <c r="AP46" s="2">
        <f t="shared" si="32"/>
        <v>5.0000000000000001E-3</v>
      </c>
      <c r="AQ46" s="1">
        <f t="shared" si="33"/>
        <v>1.5078678626329792E-2</v>
      </c>
      <c r="AR46" s="9">
        <f t="shared" si="34"/>
        <v>7.7091041666666671</v>
      </c>
      <c r="AS46" s="1">
        <f t="shared" si="35"/>
        <v>0.16</v>
      </c>
      <c r="AT46" s="1">
        <f t="shared" si="39"/>
        <v>141.33609589041083</v>
      </c>
      <c r="AU46" s="1">
        <f t="shared" si="36"/>
        <v>17612.259475329967</v>
      </c>
    </row>
    <row r="47" spans="1:48" x14ac:dyDescent="0.15">
      <c r="C47" s="7">
        <v>5</v>
      </c>
      <c r="D47" s="8">
        <v>14.7318071017419</v>
      </c>
      <c r="E47" s="10">
        <f t="shared" si="37"/>
        <v>2.22613398586667</v>
      </c>
      <c r="F47" s="7" t="s">
        <v>75</v>
      </c>
      <c r="G47" s="1">
        <v>6</v>
      </c>
      <c r="H47" s="9">
        <f t="shared" si="21"/>
        <v>14.7318071017419</v>
      </c>
      <c r="I47" s="9">
        <f t="shared" si="22"/>
        <v>287.88180710174186</v>
      </c>
      <c r="J47" s="9">
        <f t="shared" si="23"/>
        <v>0.10799849296511428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0.16735982194690693</v>
      </c>
      <c r="P47" s="9">
        <f t="shared" si="26"/>
        <v>1.8074608553175806E-2</v>
      </c>
      <c r="Q47" s="13">
        <f t="shared" si="27"/>
        <v>2.8919373685081292E-3</v>
      </c>
      <c r="R47" s="9">
        <f t="shared" si="28"/>
        <v>1.2334566666666666E-2</v>
      </c>
      <c r="S47" s="14">
        <f t="shared" si="29"/>
        <v>0.23445796246116976</v>
      </c>
      <c r="T47" s="2">
        <v>0.01</v>
      </c>
      <c r="U47" s="15">
        <f t="shared" si="30"/>
        <v>2.3445796246116977E-3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2.9444579624611698E-2</v>
      </c>
      <c r="AR47" s="9">
        <f t="shared" si="34"/>
        <v>7.7091041666666671</v>
      </c>
      <c r="AS47" s="1">
        <f t="shared" si="35"/>
        <v>0.16</v>
      </c>
      <c r="AT47" s="1">
        <f t="shared" si="39"/>
        <v>141.33609589041083</v>
      </c>
      <c r="AU47" s="1">
        <f t="shared" si="36"/>
        <v>34391.97752945948</v>
      </c>
    </row>
    <row r="48" spans="1:48" x14ac:dyDescent="0.15">
      <c r="C48" s="7">
        <v>6</v>
      </c>
      <c r="D48" s="8">
        <v>19.2577368176667</v>
      </c>
      <c r="E48" s="10">
        <f t="shared" si="37"/>
        <v>14.7318071017419</v>
      </c>
      <c r="F48" s="7" t="s">
        <v>73</v>
      </c>
      <c r="G48" s="1">
        <v>7</v>
      </c>
      <c r="H48" s="9">
        <f t="shared" si="21"/>
        <v>19.2577368176667</v>
      </c>
      <c r="I48" s="9">
        <f t="shared" si="22"/>
        <v>292.40773681766666</v>
      </c>
      <c r="J48" s="9">
        <f t="shared" si="23"/>
        <v>0.18229419877464856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0.2263762550603978</v>
      </c>
      <c r="P48" s="9">
        <f t="shared" si="26"/>
        <v>4.1267078037840695E-2</v>
      </c>
      <c r="Q48" s="13">
        <f t="shared" si="27"/>
        <v>6.6027324860545109E-3</v>
      </c>
      <c r="R48" s="9">
        <f t="shared" si="28"/>
        <v>1.2334566666666666E-2</v>
      </c>
      <c r="S48" s="14">
        <f t="shared" si="29"/>
        <v>0.53530315774269965</v>
      </c>
      <c r="T48" s="2">
        <v>0.01</v>
      </c>
      <c r="U48" s="15">
        <f t="shared" si="30"/>
        <v>5.3530315774269963E-3</v>
      </c>
      <c r="V48" s="14"/>
      <c r="W48" s="2"/>
      <c r="X48" s="15"/>
      <c r="Y48" s="2">
        <v>0.04</v>
      </c>
      <c r="Z48" s="2">
        <v>0.49</v>
      </c>
      <c r="AA48" s="2">
        <f t="shared" si="31"/>
        <v>1.9599999999999999E-2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3.2453031577426995E-2</v>
      </c>
      <c r="AR48" s="9">
        <f t="shared" si="34"/>
        <v>7.7091041666666671</v>
      </c>
      <c r="AS48" s="1">
        <f t="shared" si="35"/>
        <v>0.16</v>
      </c>
      <c r="AT48" s="1">
        <f t="shared" si="39"/>
        <v>141.33609589041083</v>
      </c>
      <c r="AU48" s="1">
        <f t="shared" si="36"/>
        <v>37905.921803032943</v>
      </c>
    </row>
    <row r="49" spans="1:79" x14ac:dyDescent="0.15">
      <c r="C49" s="7">
        <v>7</v>
      </c>
      <c r="D49" s="8">
        <v>21.295281777419401</v>
      </c>
      <c r="E49" s="10">
        <f t="shared" si="37"/>
        <v>19.2577368176667</v>
      </c>
      <c r="F49" s="7" t="s">
        <v>73</v>
      </c>
      <c r="G49" s="1">
        <v>8</v>
      </c>
      <c r="H49" s="9">
        <f t="shared" si="21"/>
        <v>21.295281777419401</v>
      </c>
      <c r="I49" s="9">
        <f t="shared" si="22"/>
        <v>294.44528177741938</v>
      </c>
      <c r="J49" s="9">
        <f t="shared" si="23"/>
        <v>0.22953300022113335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0.26220021868922377</v>
      </c>
      <c r="P49" s="9">
        <f t="shared" si="26"/>
        <v>6.018360285437481E-2</v>
      </c>
      <c r="Q49" s="13">
        <f t="shared" si="27"/>
        <v>9.6293764566999698E-3</v>
      </c>
      <c r="R49" s="9">
        <f t="shared" si="28"/>
        <v>1.2334566666666666E-2</v>
      </c>
      <c r="S49" s="14">
        <f t="shared" si="29"/>
        <v>0.7806821850274408</v>
      </c>
      <c r="T49" s="2">
        <v>0.01</v>
      </c>
      <c r="U49" s="15">
        <f t="shared" si="30"/>
        <v>7.8068218502744084E-3</v>
      </c>
      <c r="V49" s="14"/>
      <c r="W49" s="2"/>
      <c r="X49" s="15"/>
      <c r="Y49" s="2">
        <v>0.04</v>
      </c>
      <c r="Z49" s="2">
        <v>0.49</v>
      </c>
      <c r="AA49" s="2">
        <f t="shared" si="31"/>
        <v>1.9599999999999999E-2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3.4906821850274411E-2</v>
      </c>
      <c r="AR49" s="9">
        <f t="shared" si="34"/>
        <v>7.7091041666666671</v>
      </c>
      <c r="AS49" s="1">
        <f t="shared" si="35"/>
        <v>0.16</v>
      </c>
      <c r="AT49" s="1">
        <f t="shared" si="39"/>
        <v>141.33609589041083</v>
      </c>
      <c r="AU49" s="1">
        <f t="shared" si="36"/>
        <v>40772.007887523527</v>
      </c>
    </row>
    <row r="50" spans="1:79" x14ac:dyDescent="0.15">
      <c r="C50" s="7">
        <v>8</v>
      </c>
      <c r="D50" s="8">
        <v>19.419886019677399</v>
      </c>
      <c r="E50" s="10">
        <f t="shared" si="37"/>
        <v>21.295281777419401</v>
      </c>
      <c r="F50" s="7" t="s">
        <v>73</v>
      </c>
      <c r="G50" s="1">
        <v>9</v>
      </c>
      <c r="H50" s="9">
        <f t="shared" si="21"/>
        <v>19.419886019677399</v>
      </c>
      <c r="I50" s="9">
        <f t="shared" si="22"/>
        <v>292.56988601967737</v>
      </c>
      <c r="J50" s="9">
        <f t="shared" si="23"/>
        <v>0.18568965818961708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0.27910765750151562</v>
      </c>
      <c r="P50" s="9">
        <f t="shared" si="26"/>
        <v>5.1827405519561151E-2</v>
      </c>
      <c r="Q50" s="13">
        <f t="shared" si="27"/>
        <v>8.2923848831297844E-3</v>
      </c>
      <c r="R50" s="9">
        <f t="shared" si="28"/>
        <v>1.2334566666666666E-2</v>
      </c>
      <c r="S50" s="14">
        <f t="shared" si="29"/>
        <v>0.67228830223435365</v>
      </c>
      <c r="T50" s="2">
        <v>0.01</v>
      </c>
      <c r="U50" s="15">
        <f t="shared" si="30"/>
        <v>6.7228830223435366E-3</v>
      </c>
      <c r="V50" s="14"/>
      <c r="W50" s="2"/>
      <c r="X50" s="15"/>
      <c r="Y50" s="2">
        <v>0.02</v>
      </c>
      <c r="Z50" s="2">
        <v>0.49</v>
      </c>
      <c r="AA50" s="2">
        <f t="shared" si="31"/>
        <v>9.7999999999999997E-3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0.01</v>
      </c>
      <c r="AO50" s="2">
        <v>0.5</v>
      </c>
      <c r="AP50" s="2">
        <f t="shared" si="32"/>
        <v>5.0000000000000001E-3</v>
      </c>
      <c r="AQ50" s="1">
        <f t="shared" si="33"/>
        <v>2.1522883022343536E-2</v>
      </c>
      <c r="AR50" s="9">
        <f t="shared" si="34"/>
        <v>7.7091041666666671</v>
      </c>
      <c r="AS50" s="1">
        <f t="shared" si="35"/>
        <v>0.16</v>
      </c>
      <c r="AT50" s="1">
        <f t="shared" si="39"/>
        <v>141.33609589041083</v>
      </c>
      <c r="AU50" s="1">
        <f t="shared" si="36"/>
        <v>25139.245277419559</v>
      </c>
    </row>
    <row r="51" spans="1:79" x14ac:dyDescent="0.15">
      <c r="C51" s="7">
        <v>9</v>
      </c>
      <c r="D51" s="8">
        <v>12.679527386766701</v>
      </c>
      <c r="E51" s="10">
        <f t="shared" si="37"/>
        <v>19.419886019677399</v>
      </c>
      <c r="F51" s="7" t="s">
        <v>73</v>
      </c>
      <c r="G51" s="1">
        <v>10</v>
      </c>
      <c r="H51" s="9">
        <f t="shared" si="21"/>
        <v>12.679527386766701</v>
      </c>
      <c r="I51" s="9">
        <f t="shared" si="22"/>
        <v>285.8295273867667</v>
      </c>
      <c r="J51" s="9">
        <f t="shared" si="23"/>
        <v>8.4713183962436989E-2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0.30437129364862109</v>
      </c>
      <c r="P51" s="9">
        <f t="shared" si="26"/>
        <v>2.5784261391740566E-2</v>
      </c>
      <c r="Q51" s="13">
        <f t="shared" si="27"/>
        <v>4.1254818226784907E-3</v>
      </c>
      <c r="R51" s="9">
        <f t="shared" si="28"/>
        <v>1.2334566666666666E-2</v>
      </c>
      <c r="S51" s="14">
        <f t="shared" si="29"/>
        <v>0.33446507965515537</v>
      </c>
      <c r="T51" s="2">
        <v>0.01</v>
      </c>
      <c r="U51" s="15">
        <f t="shared" si="30"/>
        <v>3.3446507965515537E-3</v>
      </c>
      <c r="V51" s="14"/>
      <c r="W51" s="2"/>
      <c r="X51" s="15"/>
      <c r="Y51" s="2">
        <v>0.02</v>
      </c>
      <c r="Z51" s="2">
        <v>0.49</v>
      </c>
      <c r="AA51" s="2">
        <f t="shared" si="31"/>
        <v>9.7999999999999997E-3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0.01</v>
      </c>
      <c r="AO51" s="2">
        <v>0.5</v>
      </c>
      <c r="AP51" s="2">
        <f t="shared" si="32"/>
        <v>5.0000000000000001E-3</v>
      </c>
      <c r="AQ51" s="1">
        <f t="shared" si="33"/>
        <v>1.8144650796551556E-2</v>
      </c>
      <c r="AR51" s="9">
        <f t="shared" si="34"/>
        <v>7.7091041666666671</v>
      </c>
      <c r="AS51" s="1">
        <f t="shared" si="35"/>
        <v>0.16</v>
      </c>
      <c r="AT51" s="1">
        <f t="shared" si="39"/>
        <v>141.33609589041083</v>
      </c>
      <c r="AU51" s="1">
        <f t="shared" si="36"/>
        <v>21193.388746949026</v>
      </c>
    </row>
    <row r="52" spans="1:79" x14ac:dyDescent="0.15">
      <c r="C52" s="7">
        <v>10</v>
      </c>
      <c r="D52" s="8">
        <v>3.7699636667741898</v>
      </c>
      <c r="E52" s="10">
        <f t="shared" si="37"/>
        <v>12.679527386766701</v>
      </c>
      <c r="F52" s="7" t="s">
        <v>73</v>
      </c>
      <c r="G52" s="1">
        <v>11</v>
      </c>
      <c r="H52" s="9">
        <f t="shared" si="21"/>
        <v>3.7699636667741898</v>
      </c>
      <c r="I52" s="9">
        <f t="shared" si="22"/>
        <v>276.91996366677415</v>
      </c>
      <c r="J52" s="9">
        <f t="shared" si="23"/>
        <v>2.8311568694247575E-2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0.2646576806440365</v>
      </c>
      <c r="O52" s="9">
        <f t="shared" si="38"/>
        <v>9.102039327951067E-2</v>
      </c>
      <c r="P52" s="9">
        <f t="shared" si="26"/>
        <v>2.5769301169102968E-3</v>
      </c>
      <c r="Q52" s="13">
        <f t="shared" si="27"/>
        <v>4.123088187056475E-4</v>
      </c>
      <c r="R52" s="9">
        <f t="shared" si="28"/>
        <v>1.2334566666666666E-2</v>
      </c>
      <c r="S52" s="14">
        <f t="shared" si="29"/>
        <v>3.3427102049712394E-2</v>
      </c>
      <c r="T52" s="2">
        <v>0.01</v>
      </c>
      <c r="U52" s="15">
        <f t="shared" si="30"/>
        <v>3.3427102049712393E-4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1.5134271020497124E-2</v>
      </c>
      <c r="AR52" s="9">
        <f t="shared" si="34"/>
        <v>7.7091041666666671</v>
      </c>
      <c r="AS52" s="1">
        <f t="shared" si="35"/>
        <v>0.16</v>
      </c>
      <c r="AT52" s="1">
        <f t="shared" si="39"/>
        <v>141.33609589041083</v>
      </c>
      <c r="AU52" s="1">
        <f t="shared" si="36"/>
        <v>17677.192729442846</v>
      </c>
    </row>
    <row r="53" spans="1:79" x14ac:dyDescent="0.15">
      <c r="C53" s="7">
        <v>11</v>
      </c>
      <c r="D53" s="8">
        <v>-5.2998780685333298</v>
      </c>
      <c r="E53" s="10">
        <f t="shared" si="37"/>
        <v>3.7699636667741898</v>
      </c>
      <c r="F53" s="7" t="s">
        <v>75</v>
      </c>
      <c r="G53" s="1">
        <v>12</v>
      </c>
      <c r="H53" s="9">
        <f t="shared" si="21"/>
        <v>-5.2998780685333298</v>
      </c>
      <c r="I53" s="9">
        <f t="shared" si="22"/>
        <v>267.85012193146667</v>
      </c>
      <c r="J53" s="9">
        <f t="shared" si="23"/>
        <v>8.6077328363849265E-3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0.16553450482926704</v>
      </c>
      <c r="P53" s="9">
        <f t="shared" si="26"/>
        <v>1.4248767927736012E-3</v>
      </c>
      <c r="Q53" s="13">
        <f t="shared" si="27"/>
        <v>2.2798028684377619E-4</v>
      </c>
      <c r="R53" s="9">
        <f t="shared" si="28"/>
        <v>1.2334566666666666E-2</v>
      </c>
      <c r="S53" s="14">
        <f t="shared" si="29"/>
        <v>1.848303981848649E-2</v>
      </c>
      <c r="T53" s="2">
        <v>0.01</v>
      </c>
      <c r="U53" s="15">
        <f t="shared" si="30"/>
        <v>1.8483039818486491E-4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1.4984830398184866E-2</v>
      </c>
      <c r="AR53" s="9">
        <f t="shared" si="34"/>
        <v>7.7091041666666671</v>
      </c>
      <c r="AS53" s="1">
        <f t="shared" si="35"/>
        <v>0.16</v>
      </c>
      <c r="AT53" s="1">
        <f t="shared" si="39"/>
        <v>141.33609589041083</v>
      </c>
      <c r="AU53" s="1">
        <f t="shared" si="36"/>
        <v>17502.642486577239</v>
      </c>
      <c r="AV53" s="1">
        <f>SUM(AU42:AU53)</f>
        <v>281620.76781601546</v>
      </c>
    </row>
    <row r="54" spans="1:79" x14ac:dyDescent="0.15">
      <c r="C54" s="7">
        <v>12</v>
      </c>
      <c r="D54" s="8">
        <v>-16.316977275806501</v>
      </c>
      <c r="E54" s="10">
        <f t="shared" si="37"/>
        <v>-5.2998780685333298</v>
      </c>
      <c r="F54" s="7" t="s">
        <v>73</v>
      </c>
    </row>
    <row r="56" spans="1:79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15">
      <c r="A58" s="1" t="s">
        <v>71</v>
      </c>
      <c r="B58" s="1">
        <f>F7</f>
        <v>122.786</v>
      </c>
      <c r="C58" s="7" t="s">
        <v>72</v>
      </c>
      <c r="D58" s="8">
        <v>-22.125317820645201</v>
      </c>
      <c r="E58" s="7"/>
      <c r="F58" s="7"/>
      <c r="G58" s="1">
        <v>1</v>
      </c>
      <c r="H58" s="9">
        <f t="shared" ref="H58:H69" si="40">E59</f>
        <v>-22.125317820645201</v>
      </c>
      <c r="I58" s="9">
        <f t="shared" ref="I58:I69" si="41">H58+273.15</f>
        <v>251.02468217935478</v>
      </c>
      <c r="J58" s="9">
        <f t="shared" ref="J58:J69" si="42">EXP(($C$16*(I58-$C$14))/($C$17*I58*$C$14))</f>
        <v>7.5285615268168272E-4</v>
      </c>
      <c r="K58" s="9">
        <f t="shared" ref="K58:K69" si="43">$B$58/12</f>
        <v>10.232166666666666</v>
      </c>
      <c r="L58" s="9">
        <f t="shared" ref="L58:L69" si="44">K58*$B$59/100</f>
        <v>2.7626849999999994</v>
      </c>
      <c r="M58" s="1" t="s">
        <v>73</v>
      </c>
      <c r="O58" s="9">
        <f>L58</f>
        <v>2.7626849999999994</v>
      </c>
      <c r="P58" s="9">
        <f t="shared" ref="P58:P69" si="45">O58*J58</f>
        <v>2.0799044001713943E-3</v>
      </c>
      <c r="Q58" s="13">
        <f t="shared" ref="Q58:Q69" si="46">P58*$B$60</f>
        <v>6.0317227604970427E-4</v>
      </c>
      <c r="R58" s="9">
        <f t="shared" ref="R58:R69" si="47">L58*$B$60</f>
        <v>0.80117864999999977</v>
      </c>
      <c r="S58" s="14">
        <f t="shared" ref="S58:S69" si="48">Q58/R58</f>
        <v>7.5285615268168272E-4</v>
      </c>
      <c r="T58" s="2">
        <v>0.27</v>
      </c>
      <c r="U58" s="15">
        <f t="shared" ref="U58:U69" si="49">S58*T58</f>
        <v>2.0327116122405436E-4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0.22643949558662585</v>
      </c>
      <c r="AC58" s="9">
        <f t="shared" ref="AC58:AC69" si="51">$B$58/12</f>
        <v>10.232166666666666</v>
      </c>
      <c r="AD58" s="1">
        <f t="shared" ref="AD58:AD69" si="52">$B$60</f>
        <v>0.28999999999999998</v>
      </c>
      <c r="AE58" s="16">
        <f t="shared" ref="AE58:AE69" si="53">$E$7/12</f>
        <v>283.87473365860916</v>
      </c>
      <c r="AF58" s="1">
        <f t="shared" ref="AF58:AF69" si="54">AE58*10000*AC58*AB58</f>
        <v>6577282.9315088624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15">
      <c r="A59" s="1" t="s">
        <v>74</v>
      </c>
      <c r="B59" s="1">
        <v>27</v>
      </c>
      <c r="C59" s="7">
        <v>1</v>
      </c>
      <c r="D59" s="8">
        <v>-23.3041191748387</v>
      </c>
      <c r="E59" s="10">
        <f t="shared" ref="E59:E70" si="55">D58</f>
        <v>-22.125317820645201</v>
      </c>
      <c r="F59" s="7" t="s">
        <v>73</v>
      </c>
      <c r="G59" s="1">
        <v>2</v>
      </c>
      <c r="H59" s="9">
        <f t="shared" si="40"/>
        <v>-23.3041191748387</v>
      </c>
      <c r="I59" s="9">
        <f t="shared" si="41"/>
        <v>249.84588082516129</v>
      </c>
      <c r="J59" s="9">
        <f t="shared" si="42"/>
        <v>6.2695022283088269E-4</v>
      </c>
      <c r="K59" s="9">
        <f t="shared" si="43"/>
        <v>10.232166666666666</v>
      </c>
      <c r="L59" s="9">
        <f t="shared" si="44"/>
        <v>2.7626849999999994</v>
      </c>
      <c r="M59" s="1" t="s">
        <v>73</v>
      </c>
      <c r="O59" s="9">
        <f t="shared" ref="O59:O69" si="56">L59+O58-P58-N59</f>
        <v>5.523290095599827</v>
      </c>
      <c r="P59" s="9">
        <f t="shared" si="45"/>
        <v>3.4628279561959188E-3</v>
      </c>
      <c r="Q59" s="13">
        <f t="shared" si="46"/>
        <v>1.0042201072968163E-3</v>
      </c>
      <c r="R59" s="9">
        <f t="shared" si="47"/>
        <v>0.80117864999999977</v>
      </c>
      <c r="S59" s="14">
        <f t="shared" si="48"/>
        <v>1.2534284423290818E-3</v>
      </c>
      <c r="T59" s="2">
        <v>0.27</v>
      </c>
      <c r="U59" s="15">
        <f t="shared" si="49"/>
        <v>3.384256794288521E-4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0.22646575610951306</v>
      </c>
      <c r="AC59" s="9">
        <f t="shared" si="51"/>
        <v>10.232166666666666</v>
      </c>
      <c r="AD59" s="1">
        <f t="shared" si="52"/>
        <v>0.28999999999999998</v>
      </c>
      <c r="AE59" s="16">
        <f t="shared" si="53"/>
        <v>283.87473365860916</v>
      </c>
      <c r="AF59" s="1">
        <f t="shared" si="54"/>
        <v>6578045.7087289365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15">
      <c r="A60" s="1" t="s">
        <v>37</v>
      </c>
      <c r="B60" s="1">
        <f>H7</f>
        <v>0.28999999999999998</v>
      </c>
      <c r="C60" s="7">
        <v>2</v>
      </c>
      <c r="D60" s="8">
        <v>-18.957076997249999</v>
      </c>
      <c r="E60" s="10">
        <f t="shared" si="55"/>
        <v>-23.3041191748387</v>
      </c>
      <c r="F60" s="7" t="s">
        <v>73</v>
      </c>
      <c r="G60" s="1">
        <v>3</v>
      </c>
      <c r="H60" s="9">
        <f t="shared" si="40"/>
        <v>-18.957076997249999</v>
      </c>
      <c r="I60" s="9">
        <f t="shared" si="41"/>
        <v>254.19292300274998</v>
      </c>
      <c r="J60" s="9">
        <f t="shared" si="42"/>
        <v>1.2208797266560776E-3</v>
      </c>
      <c r="K60" s="9">
        <f t="shared" si="43"/>
        <v>10.232166666666666</v>
      </c>
      <c r="L60" s="9">
        <f t="shared" si="44"/>
        <v>2.7626849999999994</v>
      </c>
      <c r="M60" s="1" t="s">
        <v>73</v>
      </c>
      <c r="O60" s="9">
        <f t="shared" si="56"/>
        <v>8.2825122676436305</v>
      </c>
      <c r="P60" s="9">
        <f t="shared" si="45"/>
        <v>1.0111951313346365E-2</v>
      </c>
      <c r="Q60" s="13">
        <f t="shared" si="46"/>
        <v>2.9324658808704456E-3</v>
      </c>
      <c r="R60" s="9">
        <f t="shared" si="47"/>
        <v>0.80117864999999977</v>
      </c>
      <c r="S60" s="14">
        <f t="shared" si="48"/>
        <v>3.6601897477802816E-3</v>
      </c>
      <c r="T60" s="2">
        <v>0.27</v>
      </c>
      <c r="U60" s="15">
        <f t="shared" si="49"/>
        <v>9.8825123190067607E-4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0.22659201721435832</v>
      </c>
      <c r="AC60" s="9">
        <f t="shared" si="51"/>
        <v>10.232166666666666</v>
      </c>
      <c r="AD60" s="1">
        <f t="shared" si="52"/>
        <v>0.28999999999999998</v>
      </c>
      <c r="AE60" s="16">
        <f t="shared" si="53"/>
        <v>283.87473365860916</v>
      </c>
      <c r="AF60" s="1">
        <f t="shared" si="54"/>
        <v>6581713.1564401267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15">
      <c r="C61" s="7">
        <v>3</v>
      </c>
      <c r="D61" s="8">
        <v>-9.8949564996774093</v>
      </c>
      <c r="E61" s="10">
        <f t="shared" si="55"/>
        <v>-18.957076997249999</v>
      </c>
      <c r="F61" s="7" t="s">
        <v>73</v>
      </c>
      <c r="G61" s="1">
        <v>4</v>
      </c>
      <c r="H61" s="9">
        <f t="shared" si="40"/>
        <v>-9.8949564996774093</v>
      </c>
      <c r="I61" s="9">
        <f t="shared" si="41"/>
        <v>263.25504350032259</v>
      </c>
      <c r="J61" s="9">
        <f t="shared" si="42"/>
        <v>4.5637676500866432E-3</v>
      </c>
      <c r="K61" s="9">
        <f t="shared" si="43"/>
        <v>10.232166666666666</v>
      </c>
      <c r="L61" s="9">
        <f t="shared" si="44"/>
        <v>2.7626849999999994</v>
      </c>
      <c r="M61" s="1" t="s">
        <v>73</v>
      </c>
      <c r="O61" s="9">
        <f t="shared" si="56"/>
        <v>11.035085316330283</v>
      </c>
      <c r="P61" s="9">
        <f t="shared" si="45"/>
        <v>5.0361565382614278E-2</v>
      </c>
      <c r="Q61" s="13">
        <f t="shared" si="46"/>
        <v>1.4604853960958139E-2</v>
      </c>
      <c r="R61" s="9">
        <f t="shared" si="47"/>
        <v>0.80117864999999977</v>
      </c>
      <c r="S61" s="14">
        <f t="shared" si="48"/>
        <v>1.8229210128050895E-2</v>
      </c>
      <c r="T61" s="2">
        <v>0.27</v>
      </c>
      <c r="U61" s="15">
        <f t="shared" si="49"/>
        <v>4.9218867345737424E-3</v>
      </c>
      <c r="V61" s="2">
        <v>180.9</v>
      </c>
      <c r="W61" s="2">
        <v>6</v>
      </c>
      <c r="X61" s="2">
        <v>3</v>
      </c>
      <c r="Y61" s="2">
        <v>0.3</v>
      </c>
      <c r="Z61" s="2">
        <v>6</v>
      </c>
      <c r="AA61" s="2">
        <v>30.2</v>
      </c>
      <c r="AB61" s="1">
        <f t="shared" si="50"/>
        <v>0.22735632259252769</v>
      </c>
      <c r="AC61" s="9">
        <f t="shared" si="51"/>
        <v>10.232166666666666</v>
      </c>
      <c r="AD61" s="1">
        <f t="shared" si="52"/>
        <v>0.28999999999999998</v>
      </c>
      <c r="AE61" s="16">
        <f t="shared" si="53"/>
        <v>283.87473365860916</v>
      </c>
      <c r="AF61" s="1">
        <f t="shared" si="54"/>
        <v>6603913.5800246717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15">
      <c r="C62" s="7">
        <v>4</v>
      </c>
      <c r="D62" s="8">
        <v>2.22613398586667</v>
      </c>
      <c r="E62" s="10">
        <f t="shared" si="55"/>
        <v>-9.8949564996774093</v>
      </c>
      <c r="F62" s="7" t="s">
        <v>73</v>
      </c>
      <c r="G62" s="1">
        <v>5</v>
      </c>
      <c r="H62" s="9">
        <f t="shared" si="40"/>
        <v>2.22613398586667</v>
      </c>
      <c r="I62" s="9">
        <f t="shared" si="41"/>
        <v>275.37613398586666</v>
      </c>
      <c r="J62" s="9">
        <f t="shared" si="42"/>
        <v>2.3246364185135166E-2</v>
      </c>
      <c r="K62" s="9">
        <f t="shared" si="43"/>
        <v>10.232166666666666</v>
      </c>
      <c r="L62" s="9">
        <f t="shared" si="44"/>
        <v>2.7626849999999994</v>
      </c>
      <c r="M62" s="1" t="s">
        <v>75</v>
      </c>
      <c r="N62" s="9">
        <f>(O61-P61)*$C$22/100</f>
        <v>10.435487563400287</v>
      </c>
      <c r="O62" s="9">
        <f t="shared" si="56"/>
        <v>3.311921187547382</v>
      </c>
      <c r="P62" s="9">
        <f t="shared" si="45"/>
        <v>7.6990126078191792E-2</v>
      </c>
      <c r="Q62" s="13">
        <f t="shared" si="46"/>
        <v>2.2327136562675619E-2</v>
      </c>
      <c r="R62" s="9">
        <f t="shared" si="47"/>
        <v>0.80117864999999977</v>
      </c>
      <c r="S62" s="14">
        <f t="shared" si="48"/>
        <v>2.7867862632979079E-2</v>
      </c>
      <c r="T62" s="2">
        <v>0.27</v>
      </c>
      <c r="U62" s="15">
        <f t="shared" si="49"/>
        <v>7.5243229109043519E-3</v>
      </c>
      <c r="V62" s="2">
        <v>180.9</v>
      </c>
      <c r="W62" s="2">
        <v>6</v>
      </c>
      <c r="X62" s="2">
        <v>3</v>
      </c>
      <c r="Y62" s="2">
        <v>0.3</v>
      </c>
      <c r="Z62" s="2">
        <v>6</v>
      </c>
      <c r="AA62" s="2">
        <v>30.2</v>
      </c>
      <c r="AB62" s="1">
        <f t="shared" si="50"/>
        <v>0.22786197594158875</v>
      </c>
      <c r="AC62" s="9">
        <f t="shared" si="51"/>
        <v>10.232166666666666</v>
      </c>
      <c r="AD62" s="1">
        <f t="shared" si="52"/>
        <v>0.28999999999999998</v>
      </c>
      <c r="AE62" s="16">
        <f t="shared" si="53"/>
        <v>283.87473365860916</v>
      </c>
      <c r="AF62" s="1">
        <f t="shared" si="54"/>
        <v>6618601.0581672257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15">
      <c r="C63" s="7">
        <v>5</v>
      </c>
      <c r="D63" s="8">
        <v>14.7318071017419</v>
      </c>
      <c r="E63" s="10">
        <f t="shared" si="55"/>
        <v>2.22613398586667</v>
      </c>
      <c r="F63" s="7" t="s">
        <v>75</v>
      </c>
      <c r="G63" s="1">
        <v>6</v>
      </c>
      <c r="H63" s="9">
        <f t="shared" si="40"/>
        <v>14.7318071017419</v>
      </c>
      <c r="I63" s="9">
        <f t="shared" si="41"/>
        <v>287.88180710174186</v>
      </c>
      <c r="J63" s="9">
        <f t="shared" si="42"/>
        <v>0.10799849296511428</v>
      </c>
      <c r="K63" s="9">
        <f t="shared" si="43"/>
        <v>10.232166666666666</v>
      </c>
      <c r="L63" s="9">
        <f t="shared" si="44"/>
        <v>2.7626849999999994</v>
      </c>
      <c r="M63" s="1" t="s">
        <v>73</v>
      </c>
      <c r="O63" s="9">
        <f t="shared" si="56"/>
        <v>5.9976160614691896</v>
      </c>
      <c r="P63" s="9">
        <f t="shared" si="45"/>
        <v>0.64773349602203667</v>
      </c>
      <c r="Q63" s="13">
        <f t="shared" si="46"/>
        <v>0.18784271384639062</v>
      </c>
      <c r="R63" s="9">
        <f t="shared" si="47"/>
        <v>0.80117864999999977</v>
      </c>
      <c r="S63" s="14">
        <f t="shared" si="48"/>
        <v>0.23445796246116976</v>
      </c>
      <c r="T63" s="2">
        <v>0.27</v>
      </c>
      <c r="U63" s="15">
        <f t="shared" si="49"/>
        <v>6.3303649864515837E-2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0.28749989916867541</v>
      </c>
      <c r="AC63" s="9">
        <f t="shared" si="51"/>
        <v>10.232166666666666</v>
      </c>
      <c r="AD63" s="1">
        <f t="shared" si="52"/>
        <v>0.28999999999999998</v>
      </c>
      <c r="AE63" s="16">
        <f t="shared" si="53"/>
        <v>283.87473365860916</v>
      </c>
      <c r="AF63" s="1">
        <f t="shared" si="54"/>
        <v>8350876.1345444974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x14ac:dyDescent="0.15">
      <c r="C64" s="7">
        <v>6</v>
      </c>
      <c r="D64" s="8">
        <v>19.2577368176667</v>
      </c>
      <c r="E64" s="10">
        <f t="shared" si="55"/>
        <v>14.7318071017419</v>
      </c>
      <c r="F64" s="7" t="s">
        <v>73</v>
      </c>
      <c r="G64" s="1">
        <v>7</v>
      </c>
      <c r="H64" s="9">
        <f t="shared" si="40"/>
        <v>19.2577368176667</v>
      </c>
      <c r="I64" s="9">
        <f t="shared" si="41"/>
        <v>292.40773681766666</v>
      </c>
      <c r="J64" s="9">
        <f t="shared" si="42"/>
        <v>0.18229419877464856</v>
      </c>
      <c r="K64" s="9">
        <f t="shared" si="43"/>
        <v>10.232166666666666</v>
      </c>
      <c r="L64" s="9">
        <f t="shared" si="44"/>
        <v>2.7626849999999994</v>
      </c>
      <c r="M64" s="1" t="s">
        <v>73</v>
      </c>
      <c r="O64" s="9">
        <f t="shared" si="56"/>
        <v>8.1125675654471525</v>
      </c>
      <c r="P64" s="9">
        <f t="shared" si="45"/>
        <v>1.4788740043483899</v>
      </c>
      <c r="Q64" s="13">
        <f t="shared" si="46"/>
        <v>0.42887346126103304</v>
      </c>
      <c r="R64" s="9">
        <f t="shared" si="47"/>
        <v>0.80117864999999977</v>
      </c>
      <c r="S64" s="14">
        <f t="shared" si="48"/>
        <v>0.53530315774269965</v>
      </c>
      <c r="T64" s="2">
        <v>0.27</v>
      </c>
      <c r="U64" s="15">
        <f t="shared" si="49"/>
        <v>0.14453185259052892</v>
      </c>
      <c r="V64" s="2">
        <v>220.1</v>
      </c>
      <c r="W64" s="2">
        <v>12.1</v>
      </c>
      <c r="X64" s="2">
        <v>4.5</v>
      </c>
      <c r="Y64" s="2">
        <v>1.5</v>
      </c>
      <c r="Z64" s="2">
        <v>6.8</v>
      </c>
      <c r="AA64" s="2">
        <v>30.2</v>
      </c>
      <c r="AB64" s="1">
        <f t="shared" si="50"/>
        <v>0.30328253895833979</v>
      </c>
      <c r="AC64" s="9">
        <f t="shared" si="51"/>
        <v>10.232166666666666</v>
      </c>
      <c r="AD64" s="1">
        <f t="shared" si="52"/>
        <v>0.28999999999999998</v>
      </c>
      <c r="AE64" s="16">
        <f t="shared" si="53"/>
        <v>283.87473365860916</v>
      </c>
      <c r="AF64" s="1">
        <f t="shared" si="54"/>
        <v>8809307.1473578084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x14ac:dyDescent="0.15">
      <c r="C65" s="7">
        <v>7</v>
      </c>
      <c r="D65" s="8">
        <v>21.295281777419401</v>
      </c>
      <c r="E65" s="10">
        <f t="shared" si="55"/>
        <v>19.2577368176667</v>
      </c>
      <c r="F65" s="7" t="s">
        <v>73</v>
      </c>
      <c r="G65" s="1">
        <v>8</v>
      </c>
      <c r="H65" s="9">
        <f t="shared" si="40"/>
        <v>21.295281777419401</v>
      </c>
      <c r="I65" s="9">
        <f t="shared" si="41"/>
        <v>294.44528177741938</v>
      </c>
      <c r="J65" s="9">
        <f t="shared" si="42"/>
        <v>0.22953300022113335</v>
      </c>
      <c r="K65" s="9">
        <f t="shared" si="43"/>
        <v>10.232166666666666</v>
      </c>
      <c r="L65" s="9">
        <f t="shared" si="44"/>
        <v>2.7626849999999994</v>
      </c>
      <c r="M65" s="1" t="s">
        <v>73</v>
      </c>
      <c r="O65" s="9">
        <f t="shared" si="56"/>
        <v>9.3963785610987625</v>
      </c>
      <c r="P65" s="9">
        <f t="shared" si="45"/>
        <v>2.1567789623425351</v>
      </c>
      <c r="Q65" s="13">
        <f t="shared" si="46"/>
        <v>0.62546589907933514</v>
      </c>
      <c r="R65" s="9">
        <f t="shared" si="47"/>
        <v>0.80117864999999977</v>
      </c>
      <c r="S65" s="14">
        <f t="shared" si="48"/>
        <v>0.78068218502744091</v>
      </c>
      <c r="T65" s="2">
        <v>0.27</v>
      </c>
      <c r="U65" s="15">
        <f t="shared" si="49"/>
        <v>0.21078418995740905</v>
      </c>
      <c r="V65" s="2">
        <v>220.1</v>
      </c>
      <c r="W65" s="2">
        <v>12.1</v>
      </c>
      <c r="X65" s="2">
        <v>4.5</v>
      </c>
      <c r="Y65" s="2">
        <v>1.5</v>
      </c>
      <c r="Z65" s="2">
        <v>6.8</v>
      </c>
      <c r="AA65" s="2">
        <v>30.2</v>
      </c>
      <c r="AB65" s="1">
        <f t="shared" si="50"/>
        <v>0.31615536810872458</v>
      </c>
      <c r="AC65" s="9">
        <f t="shared" si="51"/>
        <v>10.232166666666666</v>
      </c>
      <c r="AD65" s="1">
        <f t="shared" si="52"/>
        <v>0.28999999999999998</v>
      </c>
      <c r="AE65" s="16">
        <f t="shared" si="53"/>
        <v>283.87473365860916</v>
      </c>
      <c r="AF65" s="1">
        <f t="shared" si="54"/>
        <v>9183218.2410550881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x14ac:dyDescent="0.15">
      <c r="C66" s="7">
        <v>8</v>
      </c>
      <c r="D66" s="8">
        <v>19.419886019677399</v>
      </c>
      <c r="E66" s="10">
        <f t="shared" si="55"/>
        <v>21.295281777419401</v>
      </c>
      <c r="F66" s="7" t="s">
        <v>73</v>
      </c>
      <c r="G66" s="1">
        <v>9</v>
      </c>
      <c r="H66" s="9">
        <f t="shared" si="40"/>
        <v>19.419886019677399</v>
      </c>
      <c r="I66" s="9">
        <f t="shared" si="41"/>
        <v>292.56988601967737</v>
      </c>
      <c r="J66" s="9">
        <f t="shared" si="42"/>
        <v>0.18568965818961708</v>
      </c>
      <c r="K66" s="9">
        <f t="shared" si="43"/>
        <v>10.232166666666666</v>
      </c>
      <c r="L66" s="9">
        <f t="shared" si="44"/>
        <v>2.7626849999999994</v>
      </c>
      <c r="M66" s="1" t="s">
        <v>73</v>
      </c>
      <c r="O66" s="9">
        <f t="shared" si="56"/>
        <v>10.002284598756226</v>
      </c>
      <c r="P66" s="9">
        <f t="shared" si="45"/>
        <v>1.8573208082583148</v>
      </c>
      <c r="Q66" s="13">
        <f t="shared" si="46"/>
        <v>0.53862303439491122</v>
      </c>
      <c r="R66" s="9">
        <f t="shared" si="47"/>
        <v>0.80117864999999977</v>
      </c>
      <c r="S66" s="14">
        <f t="shared" si="48"/>
        <v>0.67228830223435354</v>
      </c>
      <c r="T66" s="2">
        <v>0.27</v>
      </c>
      <c r="U66" s="15">
        <f t="shared" si="49"/>
        <v>0.18151784160327547</v>
      </c>
      <c r="V66" s="2">
        <v>180.9</v>
      </c>
      <c r="W66" s="2">
        <v>6</v>
      </c>
      <c r="X66" s="2">
        <v>3</v>
      </c>
      <c r="Y66" s="2">
        <v>0.3</v>
      </c>
      <c r="Z66" s="2">
        <v>6</v>
      </c>
      <c r="AA66" s="2">
        <v>30.2</v>
      </c>
      <c r="AB66" s="1">
        <f t="shared" si="50"/>
        <v>0.26166891662351643</v>
      </c>
      <c r="AC66" s="9">
        <f t="shared" si="51"/>
        <v>10.232166666666666</v>
      </c>
      <c r="AD66" s="1">
        <f t="shared" si="52"/>
        <v>0.28999999999999998</v>
      </c>
      <c r="AE66" s="16">
        <f t="shared" si="53"/>
        <v>283.87473365860916</v>
      </c>
      <c r="AF66" s="1">
        <f t="shared" si="54"/>
        <v>7600575.5734244864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x14ac:dyDescent="0.15">
      <c r="C67" s="7">
        <v>9</v>
      </c>
      <c r="D67" s="8">
        <v>12.679527386766701</v>
      </c>
      <c r="E67" s="10">
        <f t="shared" si="55"/>
        <v>19.419886019677399</v>
      </c>
      <c r="F67" s="7" t="s">
        <v>73</v>
      </c>
      <c r="G67" s="1">
        <v>10</v>
      </c>
      <c r="H67" s="9">
        <f t="shared" si="40"/>
        <v>12.679527386766701</v>
      </c>
      <c r="I67" s="9">
        <f t="shared" si="41"/>
        <v>285.8295273867667</v>
      </c>
      <c r="J67" s="9">
        <f t="shared" si="42"/>
        <v>8.4713183962436989E-2</v>
      </c>
      <c r="K67" s="9">
        <f t="shared" si="43"/>
        <v>10.232166666666666</v>
      </c>
      <c r="L67" s="9">
        <f t="shared" si="44"/>
        <v>2.7626849999999994</v>
      </c>
      <c r="M67" s="1" t="s">
        <v>73</v>
      </c>
      <c r="O67" s="9">
        <f t="shared" si="56"/>
        <v>10.907648790497911</v>
      </c>
      <c r="P67" s="9">
        <f t="shared" si="45"/>
        <v>0.92402165858710283</v>
      </c>
      <c r="Q67" s="13">
        <f t="shared" si="46"/>
        <v>0.26796628099025982</v>
      </c>
      <c r="R67" s="9">
        <f t="shared" si="47"/>
        <v>0.80117864999999977</v>
      </c>
      <c r="S67" s="14">
        <f t="shared" si="48"/>
        <v>0.33446507965515543</v>
      </c>
      <c r="T67" s="2">
        <v>0.27</v>
      </c>
      <c r="U67" s="15">
        <f t="shared" si="49"/>
        <v>9.0305571506891974E-2</v>
      </c>
      <c r="V67" s="2">
        <v>180.9</v>
      </c>
      <c r="W67" s="2">
        <v>6</v>
      </c>
      <c r="X67" s="2">
        <v>3</v>
      </c>
      <c r="Y67" s="2">
        <v>0.3</v>
      </c>
      <c r="Z67" s="2">
        <v>6</v>
      </c>
      <c r="AA67" s="2">
        <v>30.2</v>
      </c>
      <c r="AB67" s="1">
        <f t="shared" si="50"/>
        <v>0.24394637254378912</v>
      </c>
      <c r="AC67" s="9">
        <f t="shared" si="51"/>
        <v>10.232166666666666</v>
      </c>
      <c r="AD67" s="1">
        <f t="shared" si="52"/>
        <v>0.28999999999999998</v>
      </c>
      <c r="AE67" s="16">
        <f t="shared" si="53"/>
        <v>283.87473365860916</v>
      </c>
      <c r="AF67" s="1">
        <f t="shared" si="54"/>
        <v>7085797.0610606363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x14ac:dyDescent="0.15">
      <c r="C68" s="7">
        <v>10</v>
      </c>
      <c r="D68" s="8">
        <v>3.7699636667741898</v>
      </c>
      <c r="E68" s="10">
        <f t="shared" si="55"/>
        <v>12.679527386766701</v>
      </c>
      <c r="F68" s="7" t="s">
        <v>73</v>
      </c>
      <c r="G68" s="1">
        <v>11</v>
      </c>
      <c r="H68" s="9">
        <f t="shared" si="40"/>
        <v>3.7699636667741898</v>
      </c>
      <c r="I68" s="9">
        <f t="shared" si="41"/>
        <v>276.91996366677415</v>
      </c>
      <c r="J68" s="9">
        <f t="shared" si="42"/>
        <v>2.8311568694247575E-2</v>
      </c>
      <c r="K68" s="9">
        <f t="shared" si="43"/>
        <v>10.232166666666666</v>
      </c>
      <c r="L68" s="9">
        <f t="shared" si="44"/>
        <v>2.7626849999999994</v>
      </c>
      <c r="M68" s="1" t="s">
        <v>75</v>
      </c>
      <c r="N68" s="9">
        <f>(O67-P67)*$C$22/100</f>
        <v>9.4844457753152671</v>
      </c>
      <c r="O68" s="9">
        <f t="shared" si="56"/>
        <v>3.2618663565955401</v>
      </c>
      <c r="P68" s="9">
        <f t="shared" si="45"/>
        <v>9.2348553426209692E-2</v>
      </c>
      <c r="Q68" s="13">
        <f t="shared" si="46"/>
        <v>2.6781080493600808E-2</v>
      </c>
      <c r="R68" s="9">
        <f t="shared" si="47"/>
        <v>0.80117864999999977</v>
      </c>
      <c r="S68" s="14">
        <f t="shared" si="48"/>
        <v>3.3427102049712401E-2</v>
      </c>
      <c r="T68" s="2">
        <v>0.27</v>
      </c>
      <c r="U68" s="15">
        <f t="shared" si="49"/>
        <v>9.0253175534223493E-3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0.22815361920062999</v>
      </c>
      <c r="AC68" s="9">
        <f t="shared" si="51"/>
        <v>10.232166666666666</v>
      </c>
      <c r="AD68" s="1">
        <f t="shared" si="52"/>
        <v>0.28999999999999998</v>
      </c>
      <c r="AE68" s="16">
        <f t="shared" si="53"/>
        <v>283.87473365860916</v>
      </c>
      <c r="AF68" s="1">
        <f t="shared" si="54"/>
        <v>6627072.2845529411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x14ac:dyDescent="0.15">
      <c r="C69" s="7">
        <v>11</v>
      </c>
      <c r="D69" s="8">
        <v>-5.2998780685333298</v>
      </c>
      <c r="E69" s="10">
        <f t="shared" si="55"/>
        <v>3.7699636667741898</v>
      </c>
      <c r="F69" s="7" t="s">
        <v>75</v>
      </c>
      <c r="G69" s="1">
        <v>12</v>
      </c>
      <c r="H69" s="9">
        <f t="shared" si="40"/>
        <v>-5.2998780685333298</v>
      </c>
      <c r="I69" s="9">
        <f t="shared" si="41"/>
        <v>267.85012193146667</v>
      </c>
      <c r="J69" s="9">
        <f t="shared" si="42"/>
        <v>8.6077328363849265E-3</v>
      </c>
      <c r="K69" s="9">
        <f t="shared" si="43"/>
        <v>10.232166666666666</v>
      </c>
      <c r="L69" s="9">
        <f t="shared" si="44"/>
        <v>2.7626849999999994</v>
      </c>
      <c r="M69" s="1" t="s">
        <v>73</v>
      </c>
      <c r="O69" s="9">
        <f t="shared" si="56"/>
        <v>5.9322028031693295</v>
      </c>
      <c r="P69" s="9">
        <f t="shared" si="45"/>
        <v>5.1062816860935341E-2</v>
      </c>
      <c r="Q69" s="13">
        <f t="shared" si="46"/>
        <v>1.4808216889671247E-2</v>
      </c>
      <c r="R69" s="9">
        <f t="shared" si="47"/>
        <v>0.80117864999999977</v>
      </c>
      <c r="S69" s="14">
        <f t="shared" si="48"/>
        <v>1.848303981848649E-2</v>
      </c>
      <c r="T69" s="2">
        <v>0.27</v>
      </c>
      <c r="U69" s="15">
        <f t="shared" si="49"/>
        <v>4.9904207509913531E-3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0.22736963875191762</v>
      </c>
      <c r="AC69" s="9">
        <f t="shared" si="51"/>
        <v>10.232166666666666</v>
      </c>
      <c r="AD69" s="1">
        <f t="shared" si="52"/>
        <v>0.28999999999999998</v>
      </c>
      <c r="AE69" s="16">
        <f t="shared" si="53"/>
        <v>283.87473365860916</v>
      </c>
      <c r="AF69" s="1">
        <f t="shared" si="54"/>
        <v>6604300.3683260754</v>
      </c>
      <c r="AG69" s="1">
        <f>SUM(AF58:AF69)</f>
        <v>87220703.245191365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x14ac:dyDescent="0.15">
      <c r="C70" s="7">
        <v>12</v>
      </c>
      <c r="D70" s="8">
        <v>-16.316977275806501</v>
      </c>
      <c r="E70" s="10">
        <f t="shared" si="55"/>
        <v>-5.2998780685333298</v>
      </c>
      <c r="F70" s="7" t="s">
        <v>73</v>
      </c>
    </row>
    <row r="72" spans="1:79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9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9" x14ac:dyDescent="0.15">
      <c r="A74" s="1" t="s">
        <v>71</v>
      </c>
      <c r="B74" s="1">
        <f>F8</f>
        <v>625.46400000000006</v>
      </c>
      <c r="C74" s="7" t="s">
        <v>72</v>
      </c>
      <c r="D74" s="8">
        <v>-22.125317820645201</v>
      </c>
      <c r="E74" s="7"/>
      <c r="F74" s="7"/>
      <c r="G74" s="1">
        <v>1</v>
      </c>
      <c r="H74" s="9">
        <f t="shared" ref="H74:H85" si="57">E75</f>
        <v>-22.125317820645201</v>
      </c>
      <c r="I74" s="9">
        <f t="shared" ref="I74:I85" si="58">H74+273.15</f>
        <v>251.02468217935478</v>
      </c>
      <c r="J74" s="9">
        <f t="shared" ref="J74:J85" si="59">EXP(($C$16*(I74-$C$14))/($C$17*I74*$C$14))</f>
        <v>7.5285615268168272E-4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3.9240368390074668E-4</v>
      </c>
      <c r="Q74" s="13">
        <f t="shared" ref="Q74:Q85" si="63">P74*$B$76</f>
        <v>1.0202495781419414E-4</v>
      </c>
      <c r="R74" s="9">
        <f t="shared" ref="R74:R85" si="64">L74*$B$76</f>
        <v>0.1355172</v>
      </c>
      <c r="S74" s="14">
        <f t="shared" ref="S74:S85" si="65">Q74/R74</f>
        <v>7.5285615268168272E-4</v>
      </c>
      <c r="T74" s="2">
        <v>0.01</v>
      </c>
      <c r="U74" s="15">
        <f t="shared" ref="U74:U85" si="66">S74*T74</f>
        <v>7.5285615268168275E-6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5.497528561526817E-3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>$E$8/12</f>
        <v>1.6006918080571084</v>
      </c>
      <c r="AX74" s="1">
        <f t="shared" ref="AX74:AX85" si="72">AW74*10000*AV74*0.67*AU74*AT74</f>
        <v>798.99569484114181</v>
      </c>
    </row>
    <row r="75" spans="1:79" x14ac:dyDescent="0.15">
      <c r="A75" s="1" t="s">
        <v>74</v>
      </c>
      <c r="B75" s="1">
        <v>1</v>
      </c>
      <c r="C75" s="7">
        <v>1</v>
      </c>
      <c r="D75" s="8">
        <v>-23.3041191748387</v>
      </c>
      <c r="E75" s="10">
        <f t="shared" ref="E75:E86" si="73">D74</f>
        <v>-22.125317820645201</v>
      </c>
      <c r="F75" s="7" t="s">
        <v>73</v>
      </c>
      <c r="G75" s="1">
        <v>2</v>
      </c>
      <c r="H75" s="9">
        <f t="shared" si="57"/>
        <v>-23.3041191748387</v>
      </c>
      <c r="I75" s="9">
        <f t="shared" si="58"/>
        <v>249.84588082516129</v>
      </c>
      <c r="J75" s="9">
        <f t="shared" si="59"/>
        <v>6.2695022283088269E-4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4">L75+O74-P74-N75</f>
        <v>1.0420475963160993</v>
      </c>
      <c r="P75" s="9">
        <f t="shared" si="62"/>
        <v>6.5331197271076421E-4</v>
      </c>
      <c r="Q75" s="13">
        <f t="shared" si="63"/>
        <v>1.698611129047987E-4</v>
      </c>
      <c r="R75" s="9">
        <f t="shared" si="64"/>
        <v>0.1355172</v>
      </c>
      <c r="S75" s="14">
        <f t="shared" si="65"/>
        <v>1.2534284423290822E-3</v>
      </c>
      <c r="T75" s="2">
        <v>0.01</v>
      </c>
      <c r="U75" s="15">
        <f t="shared" si="66"/>
        <v>1.2534284423290823E-5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5.5025342844232912E-3</v>
      </c>
      <c r="AU75" s="9">
        <f t="shared" si="70"/>
        <v>52.122000000000007</v>
      </c>
      <c r="AV75" s="1">
        <f t="shared" si="71"/>
        <v>0.26</v>
      </c>
      <c r="AW75" s="1">
        <f t="shared" ref="AW75:AW85" si="75">$E$8/12</f>
        <v>1.6006918080571084</v>
      </c>
      <c r="AX75" s="1">
        <f t="shared" si="72"/>
        <v>799.72321285202418</v>
      </c>
    </row>
    <row r="76" spans="1:79" x14ac:dyDescent="0.15">
      <c r="A76" s="1" t="s">
        <v>37</v>
      </c>
      <c r="B76" s="1">
        <f>H8</f>
        <v>0.26</v>
      </c>
      <c r="C76" s="7">
        <v>2</v>
      </c>
      <c r="D76" s="8">
        <v>-18.957076997249999</v>
      </c>
      <c r="E76" s="10">
        <f t="shared" si="73"/>
        <v>-23.3041191748387</v>
      </c>
      <c r="F76" s="7" t="s">
        <v>73</v>
      </c>
      <c r="G76" s="1">
        <v>3</v>
      </c>
      <c r="H76" s="9">
        <f t="shared" si="57"/>
        <v>-18.957076997249999</v>
      </c>
      <c r="I76" s="9">
        <f t="shared" si="58"/>
        <v>254.19292300274998</v>
      </c>
      <c r="J76" s="9">
        <f t="shared" si="59"/>
        <v>1.2208797266560776E-3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4"/>
        <v>1.5626142843433886</v>
      </c>
      <c r="P76" s="9">
        <f t="shared" si="62"/>
        <v>1.9077641003380384E-3</v>
      </c>
      <c r="Q76" s="13">
        <f t="shared" si="63"/>
        <v>4.9601866608789001E-4</v>
      </c>
      <c r="R76" s="9">
        <f t="shared" si="64"/>
        <v>0.1355172</v>
      </c>
      <c r="S76" s="14">
        <f t="shared" si="65"/>
        <v>3.6601897477802816E-3</v>
      </c>
      <c r="T76" s="2">
        <v>0.01</v>
      </c>
      <c r="U76" s="15">
        <f t="shared" si="66"/>
        <v>3.660189747780282E-5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5.5266018974778029E-3</v>
      </c>
      <c r="AU76" s="9">
        <f t="shared" si="70"/>
        <v>52.122000000000007</v>
      </c>
      <c r="AV76" s="1">
        <f t="shared" si="71"/>
        <v>0.26</v>
      </c>
      <c r="AW76" s="1">
        <f t="shared" si="75"/>
        <v>1.6006918080571084</v>
      </c>
      <c r="AX76" s="1">
        <f t="shared" si="72"/>
        <v>803.22113359958212</v>
      </c>
    </row>
    <row r="77" spans="1:79" x14ac:dyDescent="0.15">
      <c r="C77" s="7">
        <v>3</v>
      </c>
      <c r="D77" s="8">
        <v>-9.8949564996774093</v>
      </c>
      <c r="E77" s="10">
        <f t="shared" si="73"/>
        <v>-18.957076997249999</v>
      </c>
      <c r="F77" s="7" t="s">
        <v>73</v>
      </c>
      <c r="G77" s="1">
        <v>4</v>
      </c>
      <c r="H77" s="9">
        <f t="shared" si="57"/>
        <v>-9.8949564996774093</v>
      </c>
      <c r="I77" s="9">
        <f t="shared" si="58"/>
        <v>263.25504350032259</v>
      </c>
      <c r="J77" s="9">
        <f t="shared" si="59"/>
        <v>4.5637676500866432E-3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4"/>
        <v>2.0819265202430501</v>
      </c>
      <c r="P77" s="9">
        <f t="shared" si="62"/>
        <v>9.5014289029426869E-3</v>
      </c>
      <c r="Q77" s="13">
        <f t="shared" si="63"/>
        <v>2.4703715147650989E-3</v>
      </c>
      <c r="R77" s="9">
        <f t="shared" si="64"/>
        <v>0.1355172</v>
      </c>
      <c r="S77" s="14">
        <f t="shared" si="65"/>
        <v>1.8229210128050895E-2</v>
      </c>
      <c r="T77" s="2">
        <v>0.01</v>
      </c>
      <c r="U77" s="15">
        <f t="shared" si="66"/>
        <v>1.8229210128050896E-4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5.6722921012805089E-3</v>
      </c>
      <c r="AU77" s="9">
        <f t="shared" si="70"/>
        <v>52.122000000000007</v>
      </c>
      <c r="AV77" s="1">
        <f t="shared" si="71"/>
        <v>0.26</v>
      </c>
      <c r="AW77" s="1">
        <f t="shared" si="75"/>
        <v>1.6006918080571084</v>
      </c>
      <c r="AX77" s="1">
        <f t="shared" si="72"/>
        <v>824.39534748789731</v>
      </c>
    </row>
    <row r="78" spans="1:79" x14ac:dyDescent="0.15">
      <c r="C78" s="7">
        <v>4</v>
      </c>
      <c r="D78" s="8">
        <v>2.22613398586667</v>
      </c>
      <c r="E78" s="10">
        <f t="shared" si="73"/>
        <v>-9.8949564996774093</v>
      </c>
      <c r="F78" s="7" t="s">
        <v>73</v>
      </c>
      <c r="G78" s="1">
        <v>5</v>
      </c>
      <c r="H78" s="9">
        <f t="shared" si="57"/>
        <v>2.22613398586667</v>
      </c>
      <c r="I78" s="9">
        <f t="shared" si="58"/>
        <v>275.37613398586666</v>
      </c>
      <c r="J78" s="9">
        <f t="shared" si="59"/>
        <v>2.3246364185135166E-2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1.9688038367731022</v>
      </c>
      <c r="O78" s="9">
        <f t="shared" si="74"/>
        <v>0.62484125456700523</v>
      </c>
      <c r="P78" s="9">
        <f t="shared" si="62"/>
        <v>1.4525287361561355E-2</v>
      </c>
      <c r="Q78" s="13">
        <f t="shared" si="63"/>
        <v>3.7765747140059524E-3</v>
      </c>
      <c r="R78" s="9">
        <f t="shared" si="64"/>
        <v>0.1355172</v>
      </c>
      <c r="S78" s="14">
        <f t="shared" si="65"/>
        <v>2.7867862632979079E-2</v>
      </c>
      <c r="T78" s="2">
        <v>0.01</v>
      </c>
      <c r="U78" s="15">
        <f t="shared" si="66"/>
        <v>2.786786263297908E-4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1E-3</v>
      </c>
      <c r="AF78" s="2">
        <v>0.49</v>
      </c>
      <c r="AG78" s="15">
        <f t="shared" si="67"/>
        <v>4.8999999999999998E-4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0.01</v>
      </c>
      <c r="AR78" s="2">
        <v>0.5</v>
      </c>
      <c r="AS78" s="2">
        <f t="shared" si="68"/>
        <v>5.0000000000000001E-3</v>
      </c>
      <c r="AT78" s="1">
        <f t="shared" si="69"/>
        <v>5.7686786263297912E-3</v>
      </c>
      <c r="AU78" s="9">
        <f t="shared" si="70"/>
        <v>52.122000000000007</v>
      </c>
      <c r="AV78" s="1">
        <f t="shared" si="71"/>
        <v>0.26</v>
      </c>
      <c r="AW78" s="1">
        <f t="shared" si="75"/>
        <v>1.6006918080571084</v>
      </c>
      <c r="AX78" s="1">
        <f t="shared" si="72"/>
        <v>838.40390018447238</v>
      </c>
    </row>
    <row r="79" spans="1:79" x14ac:dyDescent="0.15">
      <c r="C79" s="7">
        <v>5</v>
      </c>
      <c r="D79" s="8">
        <v>14.7318071017419</v>
      </c>
      <c r="E79" s="10">
        <f t="shared" si="73"/>
        <v>2.22613398586667</v>
      </c>
      <c r="F79" s="7" t="s">
        <v>75</v>
      </c>
      <c r="G79" s="1">
        <v>6</v>
      </c>
      <c r="H79" s="9">
        <f t="shared" si="57"/>
        <v>14.7318071017419</v>
      </c>
      <c r="I79" s="9">
        <f t="shared" si="58"/>
        <v>287.88180710174186</v>
      </c>
      <c r="J79" s="9">
        <f t="shared" si="59"/>
        <v>0.10799849296511428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4"/>
        <v>1.1315359672054439</v>
      </c>
      <c r="P79" s="9">
        <f t="shared" si="62"/>
        <v>0.12220417919401091</v>
      </c>
      <c r="Q79" s="13">
        <f t="shared" si="63"/>
        <v>3.1773086590442839E-2</v>
      </c>
      <c r="R79" s="9">
        <f t="shared" si="64"/>
        <v>0.1355172</v>
      </c>
      <c r="S79" s="14">
        <f t="shared" si="65"/>
        <v>0.23445796246116979</v>
      </c>
      <c r="T79" s="2">
        <v>0.01</v>
      </c>
      <c r="U79" s="15">
        <f t="shared" si="66"/>
        <v>2.3445796246116981E-3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1.2294579624611699E-2</v>
      </c>
      <c r="AU79" s="9">
        <f t="shared" si="70"/>
        <v>52.122000000000007</v>
      </c>
      <c r="AV79" s="1">
        <f t="shared" si="71"/>
        <v>0.26</v>
      </c>
      <c r="AW79" s="1">
        <f t="shared" si="75"/>
        <v>1.6006918080571084</v>
      </c>
      <c r="AX79" s="1">
        <f t="shared" si="72"/>
        <v>1786.8604191877378</v>
      </c>
    </row>
    <row r="80" spans="1:79" x14ac:dyDescent="0.15">
      <c r="C80" s="7">
        <v>6</v>
      </c>
      <c r="D80" s="8">
        <v>19.2577368176667</v>
      </c>
      <c r="E80" s="10">
        <f t="shared" si="73"/>
        <v>14.7318071017419</v>
      </c>
      <c r="F80" s="7" t="s">
        <v>73</v>
      </c>
      <c r="G80" s="1">
        <v>7</v>
      </c>
      <c r="H80" s="9">
        <f t="shared" si="57"/>
        <v>19.2577368176667</v>
      </c>
      <c r="I80" s="9">
        <f t="shared" si="58"/>
        <v>292.40773681766666</v>
      </c>
      <c r="J80" s="9">
        <f t="shared" si="59"/>
        <v>0.18229419877464856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4"/>
        <v>1.530551788011433</v>
      </c>
      <c r="P80" s="9">
        <f t="shared" si="62"/>
        <v>0.27901071187864995</v>
      </c>
      <c r="Q80" s="13">
        <f t="shared" si="63"/>
        <v>7.2542785088448997E-2</v>
      </c>
      <c r="R80" s="9">
        <f t="shared" si="64"/>
        <v>0.1355172</v>
      </c>
      <c r="S80" s="14">
        <f t="shared" si="65"/>
        <v>0.53530315774269976</v>
      </c>
      <c r="T80" s="2">
        <v>0.01</v>
      </c>
      <c r="U80" s="15">
        <f t="shared" si="66"/>
        <v>5.353031577426998E-3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1.5303031577426997E-2</v>
      </c>
      <c r="AU80" s="9">
        <f t="shared" si="70"/>
        <v>52.122000000000007</v>
      </c>
      <c r="AV80" s="1">
        <f t="shared" si="71"/>
        <v>0.26</v>
      </c>
      <c r="AW80" s="1">
        <f t="shared" si="75"/>
        <v>1.6006918080571084</v>
      </c>
      <c r="AX80" s="1">
        <f t="shared" si="72"/>
        <v>2224.1005592859392</v>
      </c>
    </row>
    <row r="81" spans="1:53" x14ac:dyDescent="0.15">
      <c r="C81" s="7">
        <v>7</v>
      </c>
      <c r="D81" s="8">
        <v>21.295281777419401</v>
      </c>
      <c r="E81" s="10">
        <f t="shared" si="73"/>
        <v>19.2577368176667</v>
      </c>
      <c r="F81" s="7" t="s">
        <v>73</v>
      </c>
      <c r="G81" s="1">
        <v>8</v>
      </c>
      <c r="H81" s="9">
        <f t="shared" si="57"/>
        <v>21.295281777419401</v>
      </c>
      <c r="I81" s="9">
        <f t="shared" si="58"/>
        <v>294.44528177741938</v>
      </c>
      <c r="J81" s="9">
        <f t="shared" si="59"/>
        <v>0.22953300022113335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4"/>
        <v>1.772761076132783</v>
      </c>
      <c r="P81" s="9">
        <f t="shared" si="62"/>
        <v>0.40690716848000269</v>
      </c>
      <c r="Q81" s="13">
        <f t="shared" si="63"/>
        <v>0.1057958638048007</v>
      </c>
      <c r="R81" s="9">
        <f t="shared" si="64"/>
        <v>0.1355172</v>
      </c>
      <c r="S81" s="14">
        <f t="shared" si="65"/>
        <v>0.7806821850274408</v>
      </c>
      <c r="T81" s="2">
        <v>0.01</v>
      </c>
      <c r="U81" s="15">
        <f t="shared" si="66"/>
        <v>7.8068218502744084E-3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1.7756821850274409E-2</v>
      </c>
      <c r="AU81" s="9">
        <f t="shared" si="70"/>
        <v>52.122000000000007</v>
      </c>
      <c r="AV81" s="1">
        <f t="shared" si="71"/>
        <v>0.26</v>
      </c>
      <c r="AW81" s="1">
        <f t="shared" si="75"/>
        <v>1.6006918080571084</v>
      </c>
      <c r="AX81" s="1">
        <f t="shared" si="72"/>
        <v>2580.7276949353536</v>
      </c>
    </row>
    <row r="82" spans="1:53" x14ac:dyDescent="0.15">
      <c r="C82" s="7">
        <v>8</v>
      </c>
      <c r="D82" s="8">
        <v>19.419886019677399</v>
      </c>
      <c r="E82" s="10">
        <f t="shared" si="73"/>
        <v>21.295281777419401</v>
      </c>
      <c r="F82" s="7" t="s">
        <v>73</v>
      </c>
      <c r="G82" s="1">
        <v>9</v>
      </c>
      <c r="H82" s="9">
        <f t="shared" si="57"/>
        <v>19.419886019677399</v>
      </c>
      <c r="I82" s="9">
        <f t="shared" si="58"/>
        <v>292.56988601967737</v>
      </c>
      <c r="J82" s="9">
        <f t="shared" si="59"/>
        <v>0.18568965818961708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4"/>
        <v>1.8870739076527805</v>
      </c>
      <c r="P82" s="9">
        <f t="shared" si="62"/>
        <v>0.35041010889058982</v>
      </c>
      <c r="Q82" s="13">
        <f t="shared" si="63"/>
        <v>9.1106628311553361E-2</v>
      </c>
      <c r="R82" s="9">
        <f t="shared" si="64"/>
        <v>0.1355172</v>
      </c>
      <c r="S82" s="14">
        <f t="shared" si="65"/>
        <v>0.67228830223435376</v>
      </c>
      <c r="T82" s="2">
        <v>0.01</v>
      </c>
      <c r="U82" s="15">
        <f t="shared" si="66"/>
        <v>6.7228830223435374E-3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1E-3</v>
      </c>
      <c r="AF82" s="2">
        <v>0.49</v>
      </c>
      <c r="AG82" s="15">
        <f t="shared" si="67"/>
        <v>4.8999999999999998E-4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0.01</v>
      </c>
      <c r="AR82" s="2">
        <v>0.5</v>
      </c>
      <c r="AS82" s="2">
        <f t="shared" si="68"/>
        <v>5.0000000000000001E-3</v>
      </c>
      <c r="AT82" s="1">
        <f t="shared" si="69"/>
        <v>1.2212883022343538E-2</v>
      </c>
      <c r="AU82" s="9">
        <f t="shared" si="70"/>
        <v>52.122000000000007</v>
      </c>
      <c r="AV82" s="1">
        <f t="shared" si="71"/>
        <v>0.26</v>
      </c>
      <c r="AW82" s="1">
        <f t="shared" si="75"/>
        <v>1.6006918080571084</v>
      </c>
      <c r="AX82" s="1">
        <f t="shared" si="72"/>
        <v>1774.9868595027142</v>
      </c>
    </row>
    <row r="83" spans="1:53" x14ac:dyDescent="0.15">
      <c r="C83" s="7">
        <v>9</v>
      </c>
      <c r="D83" s="8">
        <v>12.679527386766701</v>
      </c>
      <c r="E83" s="10">
        <f t="shared" si="73"/>
        <v>19.419886019677399</v>
      </c>
      <c r="F83" s="7" t="s">
        <v>73</v>
      </c>
      <c r="G83" s="1">
        <v>10</v>
      </c>
      <c r="H83" s="9">
        <f t="shared" si="57"/>
        <v>12.679527386766701</v>
      </c>
      <c r="I83" s="9">
        <f t="shared" si="58"/>
        <v>285.8295273867667</v>
      </c>
      <c r="J83" s="9">
        <f t="shared" si="59"/>
        <v>8.4713183962436989E-2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4"/>
        <v>2.0578837987621905</v>
      </c>
      <c r="P83" s="9">
        <f t="shared" si="62"/>
        <v>0.1743298888178601</v>
      </c>
      <c r="Q83" s="13">
        <f t="shared" si="63"/>
        <v>4.532577109264363E-2</v>
      </c>
      <c r="R83" s="9">
        <f t="shared" si="64"/>
        <v>0.1355172</v>
      </c>
      <c r="S83" s="14">
        <f t="shared" si="65"/>
        <v>0.33446507965515543</v>
      </c>
      <c r="T83" s="2">
        <v>0.01</v>
      </c>
      <c r="U83" s="15">
        <f t="shared" si="66"/>
        <v>3.3446507965515545E-3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1E-3</v>
      </c>
      <c r="AF83" s="2">
        <v>0.49</v>
      </c>
      <c r="AG83" s="15">
        <f t="shared" si="67"/>
        <v>4.8999999999999998E-4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0.01</v>
      </c>
      <c r="AR83" s="2">
        <v>0.5</v>
      </c>
      <c r="AS83" s="2">
        <f t="shared" si="68"/>
        <v>5.0000000000000001E-3</v>
      </c>
      <c r="AT83" s="1">
        <f t="shared" si="69"/>
        <v>8.8346507965515533E-3</v>
      </c>
      <c r="AU83" s="9">
        <f t="shared" si="70"/>
        <v>52.122000000000007</v>
      </c>
      <c r="AV83" s="1">
        <f t="shared" si="71"/>
        <v>0.26</v>
      </c>
      <c r="AW83" s="1">
        <f t="shared" si="75"/>
        <v>1.6006918080571084</v>
      </c>
      <c r="AX83" s="1">
        <f t="shared" si="72"/>
        <v>1284.0038706245696</v>
      </c>
    </row>
    <row r="84" spans="1:53" x14ac:dyDescent="0.15">
      <c r="C84" s="7">
        <v>10</v>
      </c>
      <c r="D84" s="8">
        <v>3.7699636667741898</v>
      </c>
      <c r="E84" s="10">
        <f t="shared" si="73"/>
        <v>12.679527386766701</v>
      </c>
      <c r="F84" s="7" t="s">
        <v>73</v>
      </c>
      <c r="G84" s="1">
        <v>11</v>
      </c>
      <c r="H84" s="9">
        <f t="shared" si="57"/>
        <v>3.7699636667741898</v>
      </c>
      <c r="I84" s="9">
        <f t="shared" si="58"/>
        <v>276.91996366677415</v>
      </c>
      <c r="J84" s="9">
        <f t="shared" si="59"/>
        <v>2.8311568694247575E-2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1.7893762144471139</v>
      </c>
      <c r="O84" s="9">
        <f t="shared" si="74"/>
        <v>0.61539769549721668</v>
      </c>
      <c r="P84" s="9">
        <f t="shared" si="62"/>
        <v>1.7422874130351103E-2</v>
      </c>
      <c r="Q84" s="13">
        <f t="shared" si="63"/>
        <v>4.5299472738912867E-3</v>
      </c>
      <c r="R84" s="9">
        <f t="shared" si="64"/>
        <v>0.1355172</v>
      </c>
      <c r="S84" s="14">
        <f t="shared" si="65"/>
        <v>3.3427102049712408E-2</v>
      </c>
      <c r="T84" s="2">
        <v>0.01</v>
      </c>
      <c r="U84" s="15">
        <f t="shared" si="66"/>
        <v>3.342710204971241E-4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5.8242710204971246E-3</v>
      </c>
      <c r="AU84" s="9">
        <f t="shared" si="70"/>
        <v>52.122000000000007</v>
      </c>
      <c r="AV84" s="1">
        <f t="shared" si="71"/>
        <v>0.26</v>
      </c>
      <c r="AW84" s="1">
        <f t="shared" si="75"/>
        <v>1.6006918080571084</v>
      </c>
      <c r="AX84" s="1">
        <f t="shared" si="72"/>
        <v>846.4835459941296</v>
      </c>
    </row>
    <row r="85" spans="1:53" x14ac:dyDescent="0.15">
      <c r="C85" s="7">
        <v>11</v>
      </c>
      <c r="D85" s="8">
        <v>-5.2998780685333298</v>
      </c>
      <c r="E85" s="10">
        <f t="shared" si="73"/>
        <v>3.7699636667741898</v>
      </c>
      <c r="F85" s="7" t="s">
        <v>75</v>
      </c>
      <c r="G85" s="1">
        <v>12</v>
      </c>
      <c r="H85" s="9">
        <f t="shared" si="57"/>
        <v>-5.2998780685333298</v>
      </c>
      <c r="I85" s="9">
        <f t="shared" si="58"/>
        <v>267.85012193146667</v>
      </c>
      <c r="J85" s="9">
        <f t="shared" si="59"/>
        <v>8.6077328363849265E-3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4"/>
        <v>1.1191948213668657</v>
      </c>
      <c r="P85" s="9">
        <f t="shared" si="62"/>
        <v>9.6337300141915317E-3</v>
      </c>
      <c r="Q85" s="13">
        <f t="shared" si="63"/>
        <v>2.5047698036897983E-3</v>
      </c>
      <c r="R85" s="9">
        <f t="shared" si="64"/>
        <v>0.1355172</v>
      </c>
      <c r="S85" s="14">
        <f t="shared" si="65"/>
        <v>1.8483039818486497E-2</v>
      </c>
      <c r="T85" s="2">
        <v>0.01</v>
      </c>
      <c r="U85" s="15">
        <f t="shared" si="66"/>
        <v>1.8483039818486497E-4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5.6748303981848649E-3</v>
      </c>
      <c r="AU85" s="9">
        <f t="shared" si="70"/>
        <v>52.122000000000007</v>
      </c>
      <c r="AV85" s="1">
        <f t="shared" si="71"/>
        <v>0.26</v>
      </c>
      <c r="AW85" s="1">
        <f t="shared" si="75"/>
        <v>1.6006918080571084</v>
      </c>
      <c r="AX85" s="1">
        <f t="shared" si="72"/>
        <v>824.76425658516007</v>
      </c>
      <c r="AY85" s="1">
        <f>SUM(AX74:AX85)</f>
        <v>15386.666495080723</v>
      </c>
    </row>
    <row r="86" spans="1:53" x14ac:dyDescent="0.15">
      <c r="C86" s="7">
        <v>12</v>
      </c>
      <c r="D86" s="8">
        <v>-16.316977275806501</v>
      </c>
      <c r="E86" s="10">
        <f t="shared" si="73"/>
        <v>-5.2998780685333298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-22.125317820645201</v>
      </c>
      <c r="E90" s="7"/>
      <c r="F90" s="7"/>
      <c r="G90" s="1">
        <v>1</v>
      </c>
      <c r="H90" s="9">
        <f t="shared" ref="H90:H101" si="76">E91</f>
        <v>-22.125317820645201</v>
      </c>
      <c r="I90" s="9">
        <f t="shared" ref="I90:I101" si="77">H90+273.15</f>
        <v>251.02468217935478</v>
      </c>
      <c r="J90" s="9">
        <f t="shared" ref="J90:J101" si="78">EXP(($C$16*(I90-$C$14))/($C$17*I90*$C$14))</f>
        <v>7.5285615268168272E-4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2.1433814666847509E-4</v>
      </c>
      <c r="Q90" s="13">
        <f t="shared" ref="Q90:Q101" si="82">P90*$B$76</f>
        <v>5.5727918133803526E-5</v>
      </c>
      <c r="R90" s="9">
        <f t="shared" ref="R90:R101" si="83">L90*$B$76</f>
        <v>7.4022000000000004E-2</v>
      </c>
      <c r="S90" s="14">
        <f t="shared" ref="S90:S101" si="84">Q90/R90</f>
        <v>7.5285615268168282E-4</v>
      </c>
      <c r="T90" s="2">
        <v>0.01</v>
      </c>
      <c r="U90" s="15">
        <f t="shared" ref="U90:U101" si="85">S90*T90</f>
        <v>7.5285615268168284E-6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5.497528561526817E-3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>$E$9/12</f>
        <v>0.45488947461647333</v>
      </c>
      <c r="AX90" s="1">
        <f t="shared" ref="AX90:AX101" si="91">AW90*10000*AV90*0.67*AU90*AT90</f>
        <v>124.02493276143895</v>
      </c>
      <c r="AZ90" s="1">
        <f>$E$10/12</f>
        <v>0.11816937293276165</v>
      </c>
      <c r="BA90" s="1">
        <f t="shared" ref="BA90:BA101" si="92">AZ90*10000*AV90*0.67*AU90*AT90</f>
        <v>32.218702234875629</v>
      </c>
    </row>
    <row r="91" spans="1:53" x14ac:dyDescent="0.15">
      <c r="A91" s="1" t="s">
        <v>74</v>
      </c>
      <c r="B91" s="1">
        <v>1</v>
      </c>
      <c r="C91" s="7">
        <v>1</v>
      </c>
      <c r="D91" s="8">
        <v>-23.3041191748387</v>
      </c>
      <c r="E91" s="10">
        <f t="shared" ref="E91:E102" si="93">D90</f>
        <v>-22.125317820645201</v>
      </c>
      <c r="F91" s="7" t="s">
        <v>73</v>
      </c>
      <c r="G91" s="1">
        <v>2</v>
      </c>
      <c r="H91" s="9">
        <f t="shared" si="76"/>
        <v>-23.3041191748387</v>
      </c>
      <c r="I91" s="9">
        <f t="shared" si="77"/>
        <v>249.84588082516129</v>
      </c>
      <c r="J91" s="9">
        <f t="shared" si="78"/>
        <v>6.2695022283088269E-4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4">L91+O90-P90-N91</f>
        <v>0.56918566185333153</v>
      </c>
      <c r="P91" s="9">
        <f t="shared" si="81"/>
        <v>3.5685107753108966E-4</v>
      </c>
      <c r="Q91" s="13">
        <f t="shared" si="82"/>
        <v>9.2781280158083315E-5</v>
      </c>
      <c r="R91" s="9">
        <f t="shared" si="83"/>
        <v>7.4022000000000004E-2</v>
      </c>
      <c r="S91" s="14">
        <f t="shared" si="84"/>
        <v>1.253428442329082E-3</v>
      </c>
      <c r="T91" s="2">
        <v>0.01</v>
      </c>
      <c r="U91" s="15">
        <f t="shared" si="85"/>
        <v>1.253428442329082E-5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5.5025342844232912E-3</v>
      </c>
      <c r="AU91" s="9">
        <f t="shared" si="89"/>
        <v>28.47</v>
      </c>
      <c r="AV91" s="1">
        <f t="shared" si="90"/>
        <v>0.26</v>
      </c>
      <c r="AW91" s="1">
        <f t="shared" ref="AW91:AW101" si="95">$E$9/12</f>
        <v>0.45488947461647333</v>
      </c>
      <c r="AX91" s="1">
        <f t="shared" si="91"/>
        <v>124.13786249681175</v>
      </c>
      <c r="AZ91" s="1">
        <f t="shared" ref="AZ91:AZ101" si="96">$E$10/12</f>
        <v>0.11816937293276165</v>
      </c>
      <c r="BA91" s="1">
        <f t="shared" si="92"/>
        <v>32.248038670997211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-18.957076997249999</v>
      </c>
      <c r="E92" s="10">
        <f t="shared" si="93"/>
        <v>-23.3041191748387</v>
      </c>
      <c r="F92" s="7" t="s">
        <v>73</v>
      </c>
      <c r="G92" s="1">
        <v>3</v>
      </c>
      <c r="H92" s="9">
        <f t="shared" si="76"/>
        <v>-18.957076997249999</v>
      </c>
      <c r="I92" s="9">
        <f t="shared" si="77"/>
        <v>254.19292300274998</v>
      </c>
      <c r="J92" s="9">
        <f t="shared" si="78"/>
        <v>1.2208797266560776E-3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4"/>
        <v>0.85352881077580034</v>
      </c>
      <c r="P92" s="9">
        <f t="shared" si="81"/>
        <v>1.042056021193046E-3</v>
      </c>
      <c r="Q92" s="13">
        <f t="shared" si="82"/>
        <v>2.7093456551019197E-4</v>
      </c>
      <c r="R92" s="9">
        <f t="shared" si="83"/>
        <v>7.4022000000000004E-2</v>
      </c>
      <c r="S92" s="14">
        <f t="shared" si="84"/>
        <v>3.6601897477802807E-3</v>
      </c>
      <c r="T92" s="2">
        <v>0.01</v>
      </c>
      <c r="U92" s="15">
        <f t="shared" si="85"/>
        <v>3.6601897477802806E-5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5.5266018974778029E-3</v>
      </c>
      <c r="AU92" s="9">
        <f t="shared" si="89"/>
        <v>28.47</v>
      </c>
      <c r="AV92" s="1">
        <f t="shared" si="90"/>
        <v>0.26</v>
      </c>
      <c r="AW92" s="1">
        <f t="shared" si="95"/>
        <v>0.45488947461647333</v>
      </c>
      <c r="AX92" s="1">
        <f t="shared" si="91"/>
        <v>124.68083086112436</v>
      </c>
      <c r="AZ92" s="1">
        <f t="shared" si="96"/>
        <v>0.11816937293276165</v>
      </c>
      <c r="BA92" s="1">
        <f t="shared" si="92"/>
        <v>32.389088826504207</v>
      </c>
    </row>
    <row r="93" spans="1:53" x14ac:dyDescent="0.15">
      <c r="C93" s="7">
        <v>3</v>
      </c>
      <c r="D93" s="8">
        <v>-9.8949564996774093</v>
      </c>
      <c r="E93" s="10">
        <f t="shared" si="93"/>
        <v>-18.957076997249999</v>
      </c>
      <c r="F93" s="7" t="s">
        <v>73</v>
      </c>
      <c r="G93" s="1">
        <v>4</v>
      </c>
      <c r="H93" s="9">
        <f t="shared" si="76"/>
        <v>-9.8949564996774093</v>
      </c>
      <c r="I93" s="9">
        <f t="shared" si="77"/>
        <v>263.25504350032259</v>
      </c>
      <c r="J93" s="9">
        <f t="shared" si="78"/>
        <v>4.5637676500866432E-3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4"/>
        <v>1.1371867547546073</v>
      </c>
      <c r="P93" s="9">
        <f t="shared" si="81"/>
        <v>5.1898561234560896E-3</v>
      </c>
      <c r="Q93" s="13">
        <f t="shared" si="82"/>
        <v>1.3493625920985833E-3</v>
      </c>
      <c r="R93" s="9">
        <f t="shared" si="83"/>
        <v>7.4022000000000004E-2</v>
      </c>
      <c r="S93" s="14">
        <f t="shared" si="84"/>
        <v>1.8229210128050892E-2</v>
      </c>
      <c r="T93" s="2">
        <v>0.01</v>
      </c>
      <c r="U93" s="15">
        <f t="shared" si="85"/>
        <v>1.8229210128050893E-4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5.6722921012805089E-3</v>
      </c>
      <c r="AU93" s="9">
        <f t="shared" si="89"/>
        <v>28.47</v>
      </c>
      <c r="AV93" s="1">
        <f t="shared" si="90"/>
        <v>0.26</v>
      </c>
      <c r="AW93" s="1">
        <f t="shared" si="95"/>
        <v>0.45488947461647333</v>
      </c>
      <c r="AX93" s="1">
        <f t="shared" si="91"/>
        <v>127.96762010258173</v>
      </c>
      <c r="AZ93" s="1">
        <f t="shared" si="96"/>
        <v>0.11816937293276165</v>
      </c>
      <c r="BA93" s="1">
        <f t="shared" si="92"/>
        <v>33.242917822993142</v>
      </c>
    </row>
    <row r="94" spans="1:53" x14ac:dyDescent="0.15">
      <c r="C94" s="7">
        <v>4</v>
      </c>
      <c r="D94" s="8">
        <v>2.22613398586667</v>
      </c>
      <c r="E94" s="10">
        <f t="shared" si="93"/>
        <v>-9.8949564996774093</v>
      </c>
      <c r="F94" s="7" t="s">
        <v>73</v>
      </c>
      <c r="G94" s="1">
        <v>5</v>
      </c>
      <c r="H94" s="9">
        <f t="shared" si="76"/>
        <v>2.22613398586667</v>
      </c>
      <c r="I94" s="9">
        <f t="shared" si="77"/>
        <v>275.37613398586666</v>
      </c>
      <c r="J94" s="9">
        <f t="shared" si="78"/>
        <v>2.3246364185135166E-2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1.0753970536995936</v>
      </c>
      <c r="O94" s="9">
        <f t="shared" si="94"/>
        <v>0.34129984493155763</v>
      </c>
      <c r="P94" s="9">
        <f t="shared" si="81"/>
        <v>7.9339804916091477E-3</v>
      </c>
      <c r="Q94" s="13">
        <f t="shared" si="82"/>
        <v>2.0628349278183785E-3</v>
      </c>
      <c r="R94" s="9">
        <f t="shared" si="83"/>
        <v>7.4022000000000004E-2</v>
      </c>
      <c r="S94" s="14">
        <f t="shared" si="84"/>
        <v>2.7867862632979093E-2</v>
      </c>
      <c r="T94" s="2">
        <v>0.01</v>
      </c>
      <c r="U94" s="15">
        <f t="shared" si="85"/>
        <v>2.7867862632979096E-4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1E-3</v>
      </c>
      <c r="AF94" s="2">
        <v>0.49</v>
      </c>
      <c r="AG94" s="15">
        <f t="shared" si="86"/>
        <v>4.8999999999999998E-4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0.01</v>
      </c>
      <c r="AR94" s="2">
        <v>0.5</v>
      </c>
      <c r="AS94" s="2">
        <f t="shared" si="87"/>
        <v>5.0000000000000001E-3</v>
      </c>
      <c r="AT94" s="1">
        <f t="shared" si="88"/>
        <v>5.7686786263297912E-3</v>
      </c>
      <c r="AU94" s="9">
        <f t="shared" si="89"/>
        <v>28.47</v>
      </c>
      <c r="AV94" s="1">
        <f t="shared" si="90"/>
        <v>0.26</v>
      </c>
      <c r="AW94" s="1">
        <f t="shared" si="95"/>
        <v>0.45488947461647333</v>
      </c>
      <c r="AX94" s="1">
        <f t="shared" si="91"/>
        <v>130.1421121774398</v>
      </c>
      <c r="AZ94" s="1">
        <f t="shared" si="96"/>
        <v>0.11816937293276165</v>
      </c>
      <c r="BA94" s="1">
        <f t="shared" si="92"/>
        <v>33.807798699056249</v>
      </c>
    </row>
    <row r="95" spans="1:53" x14ac:dyDescent="0.15">
      <c r="C95" s="7">
        <v>5</v>
      </c>
      <c r="D95" s="8">
        <v>14.7318071017419</v>
      </c>
      <c r="E95" s="10">
        <f t="shared" si="93"/>
        <v>2.22613398586667</v>
      </c>
      <c r="F95" s="7" t="s">
        <v>75</v>
      </c>
      <c r="G95" s="1">
        <v>6</v>
      </c>
      <c r="H95" s="9">
        <f t="shared" si="76"/>
        <v>14.7318071017419</v>
      </c>
      <c r="I95" s="9">
        <f t="shared" si="77"/>
        <v>287.88180710174186</v>
      </c>
      <c r="J95" s="9">
        <f t="shared" si="78"/>
        <v>0.10799849296511428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4"/>
        <v>0.61806586443994849</v>
      </c>
      <c r="P95" s="9">
        <f t="shared" si="81"/>
        <v>6.675018191269505E-2</v>
      </c>
      <c r="Q95" s="13">
        <f t="shared" si="82"/>
        <v>1.7355047297300714E-2</v>
      </c>
      <c r="R95" s="9">
        <f t="shared" si="83"/>
        <v>7.4022000000000004E-2</v>
      </c>
      <c r="S95" s="14">
        <f t="shared" si="84"/>
        <v>0.23445796246116982</v>
      </c>
      <c r="T95" s="2">
        <v>0.01</v>
      </c>
      <c r="U95" s="15">
        <f t="shared" si="85"/>
        <v>2.3445796246116981E-3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1.2294579624611699E-2</v>
      </c>
      <c r="AU95" s="9">
        <f t="shared" si="89"/>
        <v>28.47</v>
      </c>
      <c r="AV95" s="1">
        <f t="shared" si="90"/>
        <v>0.26</v>
      </c>
      <c r="AW95" s="1">
        <f t="shared" si="95"/>
        <v>0.45488947461647333</v>
      </c>
      <c r="AX95" s="1">
        <f t="shared" si="91"/>
        <v>277.36725588727717</v>
      </c>
      <c r="AZ95" s="1">
        <f t="shared" si="96"/>
        <v>0.11816937293276165</v>
      </c>
      <c r="BA95" s="1">
        <f t="shared" si="92"/>
        <v>72.053359176786344</v>
      </c>
    </row>
    <row r="96" spans="1:53" x14ac:dyDescent="0.15">
      <c r="C96" s="7">
        <v>6</v>
      </c>
      <c r="D96" s="8">
        <v>19.2577368176667</v>
      </c>
      <c r="E96" s="10">
        <f t="shared" si="93"/>
        <v>14.7318071017419</v>
      </c>
      <c r="F96" s="7" t="s">
        <v>73</v>
      </c>
      <c r="G96" s="1">
        <v>7</v>
      </c>
      <c r="H96" s="9">
        <f t="shared" si="76"/>
        <v>19.2577368176667</v>
      </c>
      <c r="I96" s="9">
        <f t="shared" si="77"/>
        <v>292.40773681766666</v>
      </c>
      <c r="J96" s="9">
        <f t="shared" si="78"/>
        <v>0.18229419877464856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4"/>
        <v>0.83601568252725356</v>
      </c>
      <c r="P96" s="9">
        <f t="shared" si="81"/>
        <v>0.15240080900934663</v>
      </c>
      <c r="Q96" s="13">
        <f t="shared" si="82"/>
        <v>3.9624210342430126E-2</v>
      </c>
      <c r="R96" s="9">
        <f t="shared" si="83"/>
        <v>7.4022000000000004E-2</v>
      </c>
      <c r="S96" s="14">
        <f t="shared" si="84"/>
        <v>0.53530315774269976</v>
      </c>
      <c r="T96" s="2">
        <v>0.01</v>
      </c>
      <c r="U96" s="15">
        <f t="shared" si="85"/>
        <v>5.353031577426998E-3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1.5303031577426997E-2</v>
      </c>
      <c r="AU96" s="9">
        <f t="shared" si="89"/>
        <v>28.47</v>
      </c>
      <c r="AV96" s="1">
        <f t="shared" si="90"/>
        <v>0.26</v>
      </c>
      <c r="AW96" s="1">
        <f t="shared" si="95"/>
        <v>0.45488947461647333</v>
      </c>
      <c r="AX96" s="1">
        <f t="shared" si="91"/>
        <v>345.23830866818537</v>
      </c>
      <c r="AZ96" s="1">
        <f t="shared" si="96"/>
        <v>0.11816937293276165</v>
      </c>
      <c r="BA96" s="1">
        <f t="shared" si="92"/>
        <v>89.684630496414812</v>
      </c>
    </row>
    <row r="97" spans="3:54" x14ac:dyDescent="0.15">
      <c r="C97" s="7">
        <v>7</v>
      </c>
      <c r="D97" s="8">
        <v>21.295281777419401</v>
      </c>
      <c r="E97" s="10">
        <f t="shared" si="93"/>
        <v>19.2577368176667</v>
      </c>
      <c r="F97" s="7" t="s">
        <v>73</v>
      </c>
      <c r="G97" s="1">
        <v>8</v>
      </c>
      <c r="H97" s="9">
        <f t="shared" si="76"/>
        <v>21.295281777419401</v>
      </c>
      <c r="I97" s="9">
        <f t="shared" si="77"/>
        <v>294.44528177741938</v>
      </c>
      <c r="J97" s="9">
        <f t="shared" si="78"/>
        <v>0.22953300022113335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4"/>
        <v>0.9683148735179069</v>
      </c>
      <c r="P97" s="9">
        <f t="shared" si="81"/>
        <v>0.22226021807731244</v>
      </c>
      <c r="Q97" s="13">
        <f t="shared" si="82"/>
        <v>5.7787656700101241E-2</v>
      </c>
      <c r="R97" s="9">
        <f t="shared" si="83"/>
        <v>7.4022000000000004E-2</v>
      </c>
      <c r="S97" s="14">
        <f t="shared" si="84"/>
        <v>0.78068218502744102</v>
      </c>
      <c r="T97" s="2">
        <v>0.01</v>
      </c>
      <c r="U97" s="15">
        <f t="shared" si="85"/>
        <v>7.8068218502744102E-3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1.7756821850274409E-2</v>
      </c>
      <c r="AU97" s="9">
        <f t="shared" si="89"/>
        <v>28.47</v>
      </c>
      <c r="AV97" s="1">
        <f t="shared" si="90"/>
        <v>0.26</v>
      </c>
      <c r="AW97" s="1">
        <f t="shared" si="95"/>
        <v>0.45488947461647333</v>
      </c>
      <c r="AX97" s="1">
        <f t="shared" si="91"/>
        <v>400.59612449298425</v>
      </c>
      <c r="AZ97" s="1">
        <f t="shared" si="96"/>
        <v>0.11816937293276165</v>
      </c>
      <c r="BA97" s="1">
        <f t="shared" si="92"/>
        <v>104.06526304118661</v>
      </c>
    </row>
    <row r="98" spans="3:54" x14ac:dyDescent="0.15">
      <c r="C98" s="7">
        <v>8</v>
      </c>
      <c r="D98" s="8">
        <v>19.419886019677399</v>
      </c>
      <c r="E98" s="10">
        <f t="shared" si="93"/>
        <v>21.295281777419401</v>
      </c>
      <c r="F98" s="7" t="s">
        <v>73</v>
      </c>
      <c r="G98" s="1">
        <v>9</v>
      </c>
      <c r="H98" s="9">
        <f t="shared" si="76"/>
        <v>19.419886019677399</v>
      </c>
      <c r="I98" s="9">
        <f t="shared" si="77"/>
        <v>292.56988601967737</v>
      </c>
      <c r="J98" s="9">
        <f t="shared" si="78"/>
        <v>0.18568965818961708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4"/>
        <v>1.0307546554405946</v>
      </c>
      <c r="P98" s="9">
        <f t="shared" si="81"/>
        <v>0.19140047964612056</v>
      </c>
      <c r="Q98" s="13">
        <f t="shared" si="82"/>
        <v>4.9764124707991346E-2</v>
      </c>
      <c r="R98" s="9">
        <f t="shared" si="83"/>
        <v>7.4022000000000004E-2</v>
      </c>
      <c r="S98" s="14">
        <f t="shared" si="84"/>
        <v>0.67228830223435387</v>
      </c>
      <c r="T98" s="2">
        <v>0.01</v>
      </c>
      <c r="U98" s="15">
        <f t="shared" si="85"/>
        <v>6.7228830223435392E-3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1E-3</v>
      </c>
      <c r="AF98" s="2">
        <v>0.49</v>
      </c>
      <c r="AG98" s="15">
        <f t="shared" si="86"/>
        <v>4.8999999999999998E-4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0.01</v>
      </c>
      <c r="AR98" s="2">
        <v>0.5</v>
      </c>
      <c r="AS98" s="2">
        <f t="shared" si="87"/>
        <v>5.0000000000000001E-3</v>
      </c>
      <c r="AT98" s="1">
        <f t="shared" si="88"/>
        <v>1.2212883022343541E-2</v>
      </c>
      <c r="AU98" s="9">
        <f t="shared" si="89"/>
        <v>28.47</v>
      </c>
      <c r="AV98" s="1">
        <f t="shared" si="90"/>
        <v>0.26</v>
      </c>
      <c r="AW98" s="1">
        <f t="shared" si="95"/>
        <v>0.45488947461647333</v>
      </c>
      <c r="AX98" s="1">
        <f t="shared" si="91"/>
        <v>275.52417030986771</v>
      </c>
      <c r="AZ98" s="1">
        <f t="shared" si="96"/>
        <v>0.11816937293276165</v>
      </c>
      <c r="BA98" s="1">
        <f t="shared" si="92"/>
        <v>71.574569758483108</v>
      </c>
    </row>
    <row r="99" spans="3:54" x14ac:dyDescent="0.15">
      <c r="C99" s="7">
        <v>9</v>
      </c>
      <c r="D99" s="8">
        <v>12.679527386766701</v>
      </c>
      <c r="E99" s="10">
        <f t="shared" si="93"/>
        <v>19.419886019677399</v>
      </c>
      <c r="F99" s="7" t="s">
        <v>73</v>
      </c>
      <c r="G99" s="1">
        <v>10</v>
      </c>
      <c r="H99" s="9">
        <f t="shared" si="76"/>
        <v>12.679527386766701</v>
      </c>
      <c r="I99" s="9">
        <f t="shared" si="77"/>
        <v>285.8295273867667</v>
      </c>
      <c r="J99" s="9">
        <f t="shared" si="78"/>
        <v>8.4713183962436989E-2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4"/>
        <v>1.124054175794474</v>
      </c>
      <c r="P99" s="9">
        <f t="shared" si="81"/>
        <v>9.5222208177822759E-2</v>
      </c>
      <c r="Q99" s="13">
        <f t="shared" si="82"/>
        <v>2.4757774126233919E-2</v>
      </c>
      <c r="R99" s="9">
        <f t="shared" si="83"/>
        <v>7.4022000000000004E-2</v>
      </c>
      <c r="S99" s="14">
        <f t="shared" si="84"/>
        <v>0.33446507965515548</v>
      </c>
      <c r="T99" s="2">
        <v>0.01</v>
      </c>
      <c r="U99" s="15">
        <f t="shared" si="85"/>
        <v>3.344650796551555E-3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1E-3</v>
      </c>
      <c r="AF99" s="2">
        <v>0.49</v>
      </c>
      <c r="AG99" s="15">
        <f t="shared" si="86"/>
        <v>4.8999999999999998E-4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0.01</v>
      </c>
      <c r="AR99" s="2">
        <v>0.5</v>
      </c>
      <c r="AS99" s="2">
        <f t="shared" si="87"/>
        <v>5.0000000000000001E-3</v>
      </c>
      <c r="AT99" s="1">
        <f t="shared" si="88"/>
        <v>8.8346507965515568E-3</v>
      </c>
      <c r="AU99" s="9">
        <f t="shared" si="89"/>
        <v>28.47</v>
      </c>
      <c r="AV99" s="1">
        <f t="shared" si="90"/>
        <v>0.26</v>
      </c>
      <c r="AW99" s="1">
        <f t="shared" si="95"/>
        <v>0.45488947461647333</v>
      </c>
      <c r="AX99" s="1">
        <f t="shared" si="91"/>
        <v>199.31082826585418</v>
      </c>
      <c r="AZ99" s="1">
        <f t="shared" si="96"/>
        <v>0.11816937293276165</v>
      </c>
      <c r="BA99" s="1">
        <f t="shared" si="92"/>
        <v>51.776171815676506</v>
      </c>
    </row>
    <row r="100" spans="3:54" x14ac:dyDescent="0.15">
      <c r="C100" s="7">
        <v>10</v>
      </c>
      <c r="D100" s="8">
        <v>3.7699636667741898</v>
      </c>
      <c r="E100" s="10">
        <f t="shared" si="93"/>
        <v>12.679527386766701</v>
      </c>
      <c r="F100" s="7" t="s">
        <v>73</v>
      </c>
      <c r="G100" s="1">
        <v>11</v>
      </c>
      <c r="H100" s="9">
        <f t="shared" si="76"/>
        <v>3.7699636667741898</v>
      </c>
      <c r="I100" s="9">
        <f t="shared" si="77"/>
        <v>276.91996366677415</v>
      </c>
      <c r="J100" s="9">
        <f t="shared" si="78"/>
        <v>2.8311568694247575E-2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0.97739036923581879</v>
      </c>
      <c r="O100" s="9">
        <f t="shared" si="94"/>
        <v>0.33614159838083246</v>
      </c>
      <c r="P100" s="9">
        <f t="shared" si="81"/>
        <v>9.516695953553117E-3</v>
      </c>
      <c r="Q100" s="13">
        <f t="shared" si="82"/>
        <v>2.4743409479238104E-3</v>
      </c>
      <c r="R100" s="9">
        <f t="shared" si="83"/>
        <v>7.4022000000000004E-2</v>
      </c>
      <c r="S100" s="14">
        <f t="shared" si="84"/>
        <v>3.3427102049712387E-2</v>
      </c>
      <c r="T100" s="2">
        <v>0.01</v>
      </c>
      <c r="U100" s="15">
        <f t="shared" si="85"/>
        <v>3.3427102049712388E-4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5.8242710204971238E-3</v>
      </c>
      <c r="AU100" s="9">
        <f t="shared" si="89"/>
        <v>28.47</v>
      </c>
      <c r="AV100" s="1">
        <f t="shared" si="90"/>
        <v>0.26</v>
      </c>
      <c r="AW100" s="1">
        <f t="shared" si="95"/>
        <v>0.45488947461647333</v>
      </c>
      <c r="AX100" s="1">
        <f t="shared" si="91"/>
        <v>131.39628355126456</v>
      </c>
      <c r="AZ100" s="1">
        <f t="shared" si="96"/>
        <v>0.11816937293276165</v>
      </c>
      <c r="BA100" s="1">
        <f t="shared" si="92"/>
        <v>34.133602335027483</v>
      </c>
    </row>
    <row r="101" spans="3:54" x14ac:dyDescent="0.15">
      <c r="C101" s="7">
        <v>11</v>
      </c>
      <c r="D101" s="8">
        <v>-5.2998780685333298</v>
      </c>
      <c r="E101" s="10">
        <f t="shared" si="93"/>
        <v>3.7699636667741898</v>
      </c>
      <c r="F101" s="7" t="s">
        <v>75</v>
      </c>
      <c r="G101" s="1">
        <v>12</v>
      </c>
      <c r="H101" s="9">
        <f t="shared" si="76"/>
        <v>-5.2998780685333298</v>
      </c>
      <c r="I101" s="9">
        <f t="shared" si="77"/>
        <v>267.85012193146667</v>
      </c>
      <c r="J101" s="9">
        <f t="shared" si="78"/>
        <v>8.6077328363849265E-3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4"/>
        <v>0.61132490242727933</v>
      </c>
      <c r="P101" s="9">
        <f t="shared" si="81"/>
        <v>5.2621214363231033E-3</v>
      </c>
      <c r="Q101" s="13">
        <f t="shared" si="82"/>
        <v>1.3681515734440069E-3</v>
      </c>
      <c r="R101" s="9">
        <f t="shared" si="83"/>
        <v>7.4022000000000004E-2</v>
      </c>
      <c r="S101" s="14">
        <f t="shared" si="84"/>
        <v>1.8483039818486487E-2</v>
      </c>
      <c r="T101" s="2">
        <v>0.01</v>
      </c>
      <c r="U101" s="15">
        <f t="shared" si="85"/>
        <v>1.8483039818486486E-4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5.6748303981848649E-3</v>
      </c>
      <c r="AU101" s="9">
        <f t="shared" si="89"/>
        <v>28.47</v>
      </c>
      <c r="AV101" s="1">
        <f t="shared" si="90"/>
        <v>0.26</v>
      </c>
      <c r="AW101" s="1">
        <f t="shared" si="95"/>
        <v>0.45488947461647333</v>
      </c>
      <c r="AX101" s="1">
        <f t="shared" si="91"/>
        <v>128.02488439859547</v>
      </c>
      <c r="AY101" s="1">
        <f>SUM(AX90:AX101)</f>
        <v>2388.4112139734252</v>
      </c>
      <c r="AZ101" s="1">
        <f t="shared" si="96"/>
        <v>0.11816937293276165</v>
      </c>
      <c r="BA101" s="1">
        <f t="shared" si="92"/>
        <v>33.257793713355497</v>
      </c>
      <c r="BB101" s="1">
        <f>SUM(BA90:BA101)</f>
        <v>620.45193659135668</v>
      </c>
    </row>
    <row r="102" spans="3:54" x14ac:dyDescent="0.15">
      <c r="C102" s="7">
        <v>12</v>
      </c>
      <c r="D102" s="8">
        <v>-16.316977275806501</v>
      </c>
      <c r="E102" s="10">
        <f t="shared" si="93"/>
        <v>-5.2998780685333298</v>
      </c>
      <c r="F102" s="7" t="s">
        <v>73</v>
      </c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103"/>
  <sheetViews>
    <sheetView workbookViewId="0">
      <selection activeCell="L19" sqref="L19"/>
    </sheetView>
  </sheetViews>
  <sheetFormatPr defaultColWidth="8.875" defaultRowHeight="16.5" x14ac:dyDescent="0.15"/>
  <cols>
    <col min="1" max="1" width="21.875" style="1" customWidth="1"/>
    <col min="2" max="2" width="11.25" style="1" customWidth="1"/>
    <col min="3" max="3" width="8.875" style="1"/>
    <col min="4" max="4" width="12.5" style="1" customWidth="1"/>
    <col min="5" max="5" width="15.625" style="1"/>
    <col min="6" max="6" width="14.125" style="1" customWidth="1"/>
    <col min="7" max="7" width="11.25" style="1" customWidth="1"/>
    <col min="8" max="8" width="18.625" style="1" customWidth="1"/>
    <col min="9" max="9" width="15.625" style="1" customWidth="1"/>
    <col min="10" max="10" width="9.875" style="1"/>
    <col min="11" max="11" width="10" style="1" customWidth="1"/>
    <col min="12" max="12" width="11.5" style="1" customWidth="1"/>
    <col min="13" max="16" width="8.875" style="1"/>
    <col min="17" max="17" width="9.625" style="1" customWidth="1"/>
    <col min="18" max="18" width="15.625" style="1" customWidth="1"/>
    <col min="19" max="20" width="8.875" style="1"/>
    <col min="21" max="21" width="11.5" style="1" customWidth="1"/>
    <col min="22" max="23" width="8.875" style="1"/>
    <col min="24" max="24" width="9" style="1"/>
    <col min="25" max="26" width="8.875" style="1"/>
    <col min="27" max="27" width="9" style="1" customWidth="1"/>
    <col min="28" max="28" width="15.625" style="1"/>
    <col min="29" max="29" width="8.875" style="1"/>
    <col min="30" max="30" width="10.25" style="1" customWidth="1"/>
    <col min="31" max="31" width="8.75" style="1" customWidth="1"/>
    <col min="32" max="32" width="23.125" style="1" customWidth="1"/>
    <col min="33" max="33" width="15.625" style="1" customWidth="1"/>
    <col min="34" max="35" width="8.875" style="1"/>
    <col min="36" max="36" width="11.5" style="1"/>
    <col min="37" max="37" width="10.375" style="1" customWidth="1"/>
    <col min="38" max="38" width="11.5" style="1"/>
    <col min="39" max="39" width="10.5" style="1" customWidth="1"/>
    <col min="40" max="40" width="13" style="1" customWidth="1"/>
    <col min="41" max="41" width="8.875" style="1"/>
    <col min="42" max="42" width="12.625" style="1" customWidth="1"/>
    <col min="43" max="43" width="16.25" style="1" customWidth="1"/>
    <col min="44" max="44" width="11.125" style="1" customWidth="1"/>
    <col min="45" max="45" width="9" style="1"/>
    <col min="46" max="46" width="16.25" style="1" customWidth="1"/>
    <col min="47" max="47" width="15.625" style="1" customWidth="1"/>
    <col min="48" max="48" width="15.625" style="1"/>
    <col min="49" max="49" width="11.5" style="1"/>
    <col min="50" max="51" width="15.625" style="1"/>
    <col min="52" max="52" width="9.625" style="1" customWidth="1"/>
    <col min="53" max="53" width="15.625" style="1" customWidth="1"/>
    <col min="54" max="54" width="14.375" style="1"/>
    <col min="55" max="16384" width="8.875" style="1"/>
  </cols>
  <sheetData>
    <row r="1" spans="1:12" x14ac:dyDescent="0.15"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37</v>
      </c>
    </row>
    <row r="2" spans="1:12" x14ac:dyDescent="0.15">
      <c r="A2" s="28" t="s">
        <v>52</v>
      </c>
      <c r="B2" s="3" t="s">
        <v>10</v>
      </c>
      <c r="C2" s="2"/>
      <c r="D2" s="2"/>
      <c r="E2" s="34">
        <v>6.21</v>
      </c>
      <c r="F2" s="2">
        <v>1166.8320000000001</v>
      </c>
      <c r="G2" s="38">
        <f>(F2+F3+F4)/3</f>
        <v>1338.1873333333333</v>
      </c>
      <c r="H2" s="2">
        <v>0.13</v>
      </c>
      <c r="I2" s="28">
        <f>(H2+H3+H4)/3</f>
        <v>0.12</v>
      </c>
    </row>
    <row r="3" spans="1:12" x14ac:dyDescent="0.15">
      <c r="A3" s="28"/>
      <c r="B3" s="3" t="s">
        <v>13</v>
      </c>
      <c r="C3" s="2"/>
      <c r="D3" s="2"/>
      <c r="E3" s="35"/>
      <c r="F3" s="2">
        <v>1192.0899999999999</v>
      </c>
      <c r="G3" s="39"/>
      <c r="H3" s="2">
        <v>0.13</v>
      </c>
      <c r="I3" s="28"/>
    </row>
    <row r="4" spans="1:12" x14ac:dyDescent="0.15">
      <c r="A4" s="28"/>
      <c r="B4" s="3" t="s">
        <v>14</v>
      </c>
      <c r="C4" s="2"/>
      <c r="D4" s="2"/>
      <c r="E4" s="36"/>
      <c r="F4" s="2">
        <v>1655.64</v>
      </c>
      <c r="G4" s="40"/>
      <c r="H4" s="2">
        <v>0.1</v>
      </c>
      <c r="I4" s="28"/>
    </row>
    <row r="5" spans="1:12" x14ac:dyDescent="0.15">
      <c r="A5" s="28" t="s">
        <v>4</v>
      </c>
      <c r="B5" s="3" t="s">
        <v>15</v>
      </c>
      <c r="C5" s="2"/>
      <c r="D5" s="2"/>
      <c r="E5" s="34">
        <v>44.597260273972601</v>
      </c>
      <c r="F5" s="2">
        <v>91.103999999999999</v>
      </c>
      <c r="G5" s="38">
        <f>(F5+F6)/2</f>
        <v>92.509250000000009</v>
      </c>
      <c r="H5" s="2">
        <v>0.13</v>
      </c>
      <c r="I5" s="28">
        <f>(H5+H6)/2</f>
        <v>0.13</v>
      </c>
    </row>
    <row r="6" spans="1:12" x14ac:dyDescent="0.15">
      <c r="A6" s="28"/>
      <c r="B6" s="3" t="s">
        <v>16</v>
      </c>
      <c r="C6" s="2"/>
      <c r="D6" s="2"/>
      <c r="E6" s="36"/>
      <c r="F6" s="2">
        <v>93.914500000000004</v>
      </c>
      <c r="G6" s="40"/>
      <c r="H6" s="2">
        <v>0.13</v>
      </c>
      <c r="I6" s="28"/>
    </row>
    <row r="7" spans="1:12" x14ac:dyDescent="0.15">
      <c r="A7" s="28" t="s">
        <v>5</v>
      </c>
      <c r="B7" s="22"/>
      <c r="C7" s="2"/>
      <c r="D7" s="2"/>
      <c r="E7" s="5">
        <v>373.42684931506898</v>
      </c>
      <c r="F7" s="2">
        <v>134.75800000000001</v>
      </c>
      <c r="G7" s="2"/>
      <c r="H7" s="2">
        <v>0.28999999999999998</v>
      </c>
    </row>
    <row r="8" spans="1:12" x14ac:dyDescent="0.15">
      <c r="A8" s="28" t="s">
        <v>6</v>
      </c>
      <c r="B8" s="22"/>
      <c r="C8" s="2"/>
      <c r="D8" s="2"/>
      <c r="E8" s="2">
        <v>0</v>
      </c>
      <c r="F8" s="2">
        <v>625.46400000000006</v>
      </c>
      <c r="G8" s="2"/>
      <c r="H8" s="2">
        <v>0.26</v>
      </c>
    </row>
    <row r="9" spans="1:12" x14ac:dyDescent="0.15">
      <c r="A9" s="28" t="s">
        <v>7</v>
      </c>
      <c r="B9" s="22"/>
      <c r="C9" s="2"/>
      <c r="D9" s="2"/>
      <c r="E9" s="2">
        <v>0</v>
      </c>
      <c r="F9" s="2">
        <v>341.64</v>
      </c>
      <c r="G9" s="2"/>
      <c r="H9" s="2">
        <v>0.26</v>
      </c>
    </row>
    <row r="10" spans="1:12" x14ac:dyDescent="0.15">
      <c r="A10" s="28" t="s">
        <v>8</v>
      </c>
      <c r="B10" s="22"/>
      <c r="C10" s="2"/>
      <c r="D10" s="2"/>
      <c r="E10" s="2">
        <v>0</v>
      </c>
      <c r="F10" s="2">
        <v>341.64</v>
      </c>
      <c r="G10" s="2"/>
      <c r="H10" s="2">
        <v>0.26</v>
      </c>
    </row>
    <row r="11" spans="1:12" x14ac:dyDescent="0.15">
      <c r="A11" s="28" t="s">
        <v>9</v>
      </c>
      <c r="B11" s="22"/>
      <c r="C11" s="2"/>
      <c r="D11" s="2"/>
      <c r="E11" s="2">
        <v>0</v>
      </c>
      <c r="F11" s="2">
        <v>910.85749999999996</v>
      </c>
      <c r="G11" s="2"/>
      <c r="H11" s="2">
        <v>0.21</v>
      </c>
    </row>
    <row r="14" spans="1:12" x14ac:dyDescent="0.15">
      <c r="A14" s="2" t="s">
        <v>17</v>
      </c>
      <c r="B14" s="2" t="s">
        <v>18</v>
      </c>
      <c r="C14" s="2">
        <v>308.16000000000003</v>
      </c>
      <c r="G14" s="37" t="s">
        <v>19</v>
      </c>
      <c r="H14" s="6" t="s">
        <v>20</v>
      </c>
      <c r="I14" s="6">
        <f>(AV38+AV53+AY69+AY85+AY101+BB101+AG69)</f>
        <v>12014993.620398501</v>
      </c>
      <c r="J14" s="6" t="s">
        <v>21</v>
      </c>
      <c r="K14" s="6">
        <f>I14/(10000*1000)</f>
        <v>1.2014993620398502</v>
      </c>
      <c r="L14" s="6" t="s">
        <v>22</v>
      </c>
    </row>
    <row r="15" spans="1:12" x14ac:dyDescent="0.15">
      <c r="A15" s="2" t="s">
        <v>23</v>
      </c>
      <c r="B15" s="2" t="s">
        <v>18</v>
      </c>
      <c r="C15" s="2"/>
      <c r="G15" s="37"/>
      <c r="H15" s="6" t="s">
        <v>24</v>
      </c>
      <c r="I15" s="6">
        <v>6174771.1258561602</v>
      </c>
      <c r="J15" s="6" t="s">
        <v>21</v>
      </c>
      <c r="K15" s="6">
        <f>I15/(10000*1000)</f>
        <v>0.61747711258561599</v>
      </c>
      <c r="L15" s="6" t="s">
        <v>22</v>
      </c>
    </row>
    <row r="16" spans="1:12" x14ac:dyDescent="0.15">
      <c r="A16" s="2" t="s">
        <v>25</v>
      </c>
      <c r="B16" s="2" t="s">
        <v>26</v>
      </c>
      <c r="C16" s="2">
        <v>19347</v>
      </c>
      <c r="K16" s="1">
        <v>1.2014993620398502</v>
      </c>
    </row>
    <row r="17" spans="1:47" x14ac:dyDescent="0.15">
      <c r="A17" s="2" t="s">
        <v>27</v>
      </c>
      <c r="B17" s="2" t="s">
        <v>28</v>
      </c>
      <c r="C17" s="2">
        <v>1.9870000000000001</v>
      </c>
      <c r="AF17" s="1" t="s">
        <v>30</v>
      </c>
    </row>
    <row r="18" spans="1:47" x14ac:dyDescent="0.15">
      <c r="A18" s="2" t="s">
        <v>31</v>
      </c>
      <c r="B18" s="2" t="s">
        <v>32</v>
      </c>
      <c r="C18" s="2">
        <v>1</v>
      </c>
    </row>
    <row r="19" spans="1:47" x14ac:dyDescent="0.15">
      <c r="A19" s="2" t="s">
        <v>34</v>
      </c>
      <c r="B19" s="2" t="s">
        <v>32</v>
      </c>
      <c r="C19" s="2">
        <v>3</v>
      </c>
    </row>
    <row r="20" spans="1:47" x14ac:dyDescent="0.15">
      <c r="A20" s="2" t="s">
        <v>37</v>
      </c>
      <c r="B20" s="2" t="s">
        <v>38</v>
      </c>
      <c r="C20" s="2">
        <v>0.13</v>
      </c>
    </row>
    <row r="21" spans="1:47" x14ac:dyDescent="0.15">
      <c r="A21" s="2" t="s">
        <v>39</v>
      </c>
      <c r="B21" s="2" t="s">
        <v>40</v>
      </c>
      <c r="C21" s="2">
        <v>1</v>
      </c>
    </row>
    <row r="22" spans="1:47" x14ac:dyDescent="0.15">
      <c r="A22" s="2" t="s">
        <v>41</v>
      </c>
      <c r="B22" s="2" t="s">
        <v>36</v>
      </c>
      <c r="C22" s="2">
        <v>95</v>
      </c>
    </row>
    <row r="23" spans="1:47" x14ac:dyDescent="0.15">
      <c r="A23" s="2" t="s">
        <v>42</v>
      </c>
      <c r="B23" s="2" t="s">
        <v>43</v>
      </c>
      <c r="C23" s="2">
        <v>0.66200000000000003</v>
      </c>
    </row>
    <row r="25" spans="1:47" x14ac:dyDescent="0.15">
      <c r="S25" s="29" t="s">
        <v>44</v>
      </c>
      <c r="T25" s="29"/>
      <c r="U25" s="29"/>
      <c r="V25" s="29" t="s">
        <v>45</v>
      </c>
      <c r="W25" s="29"/>
      <c r="X25" s="29"/>
      <c r="Y25" s="29" t="s">
        <v>46</v>
      </c>
      <c r="Z25" s="29"/>
      <c r="AA25" s="29"/>
      <c r="AB25" s="29" t="s">
        <v>47</v>
      </c>
      <c r="AC25" s="29"/>
      <c r="AD25" s="29"/>
      <c r="AE25" s="29" t="s">
        <v>48</v>
      </c>
      <c r="AF25" s="29"/>
      <c r="AG25" s="29"/>
      <c r="AH25" s="29" t="s">
        <v>49</v>
      </c>
      <c r="AI25" s="29"/>
      <c r="AJ25" s="29"/>
      <c r="AK25" s="30" t="s">
        <v>50</v>
      </c>
      <c r="AL25" s="31"/>
      <c r="AM25" s="32"/>
      <c r="AN25" s="29" t="s">
        <v>51</v>
      </c>
      <c r="AO25" s="29"/>
      <c r="AP25" s="29"/>
    </row>
    <row r="26" spans="1:47" x14ac:dyDescent="0.15">
      <c r="A26" s="33" t="s">
        <v>52</v>
      </c>
      <c r="B26" s="33"/>
      <c r="C26" s="7" t="s">
        <v>53</v>
      </c>
      <c r="D26" s="7" t="s">
        <v>54</v>
      </c>
      <c r="E26" s="7" t="s">
        <v>55</v>
      </c>
      <c r="F26" s="7" t="s">
        <v>56</v>
      </c>
      <c r="G26" s="1" t="s">
        <v>53</v>
      </c>
      <c r="H26" s="1" t="s">
        <v>55</v>
      </c>
      <c r="I26" s="1" t="s">
        <v>57</v>
      </c>
      <c r="J26" s="1" t="s">
        <v>58</v>
      </c>
      <c r="K26" s="11" t="s">
        <v>59</v>
      </c>
      <c r="L26" s="11" t="s">
        <v>60</v>
      </c>
      <c r="M26" s="1" t="s">
        <v>61</v>
      </c>
      <c r="N26" s="11" t="s">
        <v>62</v>
      </c>
      <c r="O26" s="1" t="s">
        <v>63</v>
      </c>
      <c r="P26" s="1" t="s">
        <v>64</v>
      </c>
      <c r="Q26" s="11" t="s">
        <v>65</v>
      </c>
      <c r="R26" s="11" t="s">
        <v>66</v>
      </c>
      <c r="S26" s="2" t="s">
        <v>11</v>
      </c>
      <c r="T26" s="2" t="s">
        <v>12</v>
      </c>
      <c r="U26" s="2"/>
      <c r="V26" s="2" t="s">
        <v>11</v>
      </c>
      <c r="W26" s="2" t="s">
        <v>12</v>
      </c>
      <c r="X26" s="2"/>
      <c r="Y26" s="2" t="s">
        <v>11</v>
      </c>
      <c r="Z26" s="2" t="s">
        <v>12</v>
      </c>
      <c r="AA26" s="2"/>
      <c r="AB26" s="2" t="s">
        <v>11</v>
      </c>
      <c r="AC26" s="2" t="s">
        <v>12</v>
      </c>
      <c r="AD26" s="2"/>
      <c r="AE26" s="2" t="s">
        <v>11</v>
      </c>
      <c r="AF26" s="2" t="s">
        <v>12</v>
      </c>
      <c r="AG26" s="2"/>
      <c r="AH26" s="2" t="s">
        <v>11</v>
      </c>
      <c r="AI26" s="2" t="s">
        <v>12</v>
      </c>
      <c r="AJ26" s="2"/>
      <c r="AK26" s="2" t="s">
        <v>11</v>
      </c>
      <c r="AL26" s="2" t="s">
        <v>12</v>
      </c>
      <c r="AM26" s="2"/>
      <c r="AN26" s="17" t="s">
        <v>11</v>
      </c>
      <c r="AO26" s="17" t="s">
        <v>12</v>
      </c>
      <c r="AP26" s="17"/>
      <c r="AQ26" s="1" t="s">
        <v>67</v>
      </c>
      <c r="AR26" s="1" t="s">
        <v>68</v>
      </c>
      <c r="AS26" s="1" t="s">
        <v>37</v>
      </c>
      <c r="AT26" s="1" t="s">
        <v>69</v>
      </c>
      <c r="AU26" s="1" t="s">
        <v>70</v>
      </c>
    </row>
    <row r="27" spans="1:47" x14ac:dyDescent="0.15">
      <c r="A27" s="1" t="s">
        <v>71</v>
      </c>
      <c r="B27" s="1">
        <f>G2</f>
        <v>1338.1873333333333</v>
      </c>
      <c r="C27" s="7" t="s">
        <v>72</v>
      </c>
      <c r="D27" s="8">
        <v>6.06113052890323</v>
      </c>
      <c r="E27" s="7"/>
      <c r="F27" s="7"/>
      <c r="G27" s="1">
        <v>1</v>
      </c>
      <c r="H27" s="9">
        <f t="shared" ref="H27:H38" si="0">E28</f>
        <v>6.06113052890323</v>
      </c>
      <c r="I27" s="9">
        <f t="shared" ref="I27:I38" si="1">H27+273.15</f>
        <v>279.2111305289032</v>
      </c>
      <c r="J27" s="9">
        <f t="shared" ref="J27:J38" si="2">EXP(($C$16*(I27-$C$14))/($C$17*I27*$C$14))</f>
        <v>3.7780642373505112E-2</v>
      </c>
      <c r="K27" s="9">
        <f t="shared" ref="K27:K38" si="3">$B$27/12</f>
        <v>111.51561111111111</v>
      </c>
      <c r="L27" s="9">
        <f t="shared" ref="L27:L38" si="4">K27*$B$28/100</f>
        <v>1.1151561111111112</v>
      </c>
      <c r="M27" s="1" t="s">
        <v>73</v>
      </c>
      <c r="O27" s="9">
        <f>L27</f>
        <v>1.1151561111111112</v>
      </c>
      <c r="P27" s="9">
        <f t="shared" ref="P27:P38" si="5">O27*J27</f>
        <v>4.2131314224517623E-2</v>
      </c>
      <c r="Q27" s="13">
        <f t="shared" ref="Q27:Q38" si="6">P27*$B$29</f>
        <v>5.0557577069421144E-3</v>
      </c>
      <c r="R27" s="9">
        <f t="shared" ref="R27:R38" si="7">L27*$B$29</f>
        <v>0.13381873333333336</v>
      </c>
      <c r="S27" s="14">
        <f t="shared" ref="S27:S38" si="8">Q27/R27</f>
        <v>3.7780642373505105E-2</v>
      </c>
      <c r="T27" s="2">
        <v>0.01</v>
      </c>
      <c r="U27" s="15">
        <f t="shared" ref="U27:U38" si="9">S27*T27</f>
        <v>3.7780642373505107E-4</v>
      </c>
      <c r="V27" s="14"/>
      <c r="W27" s="2"/>
      <c r="X27" s="15"/>
      <c r="Y27" s="2">
        <v>0.02</v>
      </c>
      <c r="Z27" s="2">
        <v>0.21</v>
      </c>
      <c r="AA27" s="2">
        <f t="shared" ref="AA27:AA38" si="10">Y27*Z27</f>
        <v>4.1999999999999997E-3</v>
      </c>
      <c r="AB27" s="2">
        <v>0.01</v>
      </c>
      <c r="AC27" s="2">
        <v>0.28999999999999998</v>
      </c>
      <c r="AD27" s="2">
        <f t="shared" ref="AD27:AD38" si="11">AB27*AC27</f>
        <v>2.8999999999999998E-3</v>
      </c>
      <c r="AE27" s="14"/>
      <c r="AF27" s="2"/>
      <c r="AG27" s="15"/>
      <c r="AH27" s="14"/>
      <c r="AI27" s="2"/>
      <c r="AJ27" s="15"/>
      <c r="AK27" s="1">
        <v>0.1</v>
      </c>
      <c r="AL27" s="2">
        <v>0.11</v>
      </c>
      <c r="AM27" s="2">
        <f t="shared" ref="AM27:AM38" si="12">AK27*AL27</f>
        <v>1.1000000000000001E-2</v>
      </c>
      <c r="AN27" s="2">
        <v>0.01</v>
      </c>
      <c r="AO27" s="2">
        <v>0.38</v>
      </c>
      <c r="AP27" s="2">
        <f t="shared" ref="AP27:AP38" si="13">AO27*AN27</f>
        <v>3.8E-3</v>
      </c>
      <c r="AQ27" s="1">
        <f t="shared" ref="AQ27:AQ38" si="14">(AP27+AM27+AD27+AA27+U27+X27+AG27+AJ27)</f>
        <v>2.2277806423735051E-2</v>
      </c>
      <c r="AR27" s="9">
        <f t="shared" ref="AR27:AR38" si="15">$B$27/12</f>
        <v>111.51561111111111</v>
      </c>
      <c r="AS27" s="1">
        <f t="shared" ref="AS27:AS38" si="16">$B$29</f>
        <v>0.12</v>
      </c>
      <c r="AT27" s="1">
        <f>$E$2/12</f>
        <v>0.51749999999999996</v>
      </c>
      <c r="AU27" s="1">
        <f t="shared" ref="AU27:AU38" si="17">AT27*10000*AS27*0.67*AR27*AQ27</f>
        <v>1033.6523528078951</v>
      </c>
    </row>
    <row r="28" spans="1:47" x14ac:dyDescent="0.15">
      <c r="A28" s="1" t="s">
        <v>74</v>
      </c>
      <c r="B28" s="1">
        <v>1</v>
      </c>
      <c r="C28" s="7">
        <v>1</v>
      </c>
      <c r="D28" s="8">
        <v>4.6399296478064498</v>
      </c>
      <c r="E28" s="10">
        <f t="shared" ref="E28:E39" si="18">D27</f>
        <v>6.06113052890323</v>
      </c>
      <c r="F28" s="7" t="s">
        <v>73</v>
      </c>
      <c r="G28" s="1">
        <v>2</v>
      </c>
      <c r="H28" s="9">
        <f t="shared" si="0"/>
        <v>4.6399296478064498</v>
      </c>
      <c r="I28" s="9">
        <f t="shared" si="1"/>
        <v>277.78992964780645</v>
      </c>
      <c r="J28" s="9">
        <f t="shared" si="2"/>
        <v>3.1607224210334031E-2</v>
      </c>
      <c r="K28" s="9">
        <f t="shared" si="3"/>
        <v>111.51561111111111</v>
      </c>
      <c r="L28" s="9">
        <f t="shared" si="4"/>
        <v>1.1151561111111112</v>
      </c>
      <c r="M28" s="1" t="s">
        <v>73</v>
      </c>
      <c r="O28" s="9">
        <f t="shared" ref="O28:O38" si="19">L28+O27-P27-N28</f>
        <v>2.188180907997705</v>
      </c>
      <c r="P28" s="9">
        <f t="shared" si="5"/>
        <v>6.9162324571855768E-2</v>
      </c>
      <c r="Q28" s="13">
        <f t="shared" si="6"/>
        <v>8.2994789486226916E-3</v>
      </c>
      <c r="R28" s="9">
        <f t="shared" si="7"/>
        <v>0.13381873333333336</v>
      </c>
      <c r="S28" s="14">
        <f t="shared" si="8"/>
        <v>6.2020307186358238E-2</v>
      </c>
      <c r="T28" s="2">
        <v>0.01</v>
      </c>
      <c r="U28" s="15">
        <f t="shared" si="9"/>
        <v>6.2020307186358241E-4</v>
      </c>
      <c r="V28" s="14"/>
      <c r="W28" s="2"/>
      <c r="X28" s="15"/>
      <c r="Y28" s="2">
        <v>0.02</v>
      </c>
      <c r="Z28" s="2">
        <v>0.21</v>
      </c>
      <c r="AA28" s="2">
        <f t="shared" si="10"/>
        <v>4.1999999999999997E-3</v>
      </c>
      <c r="AB28" s="2">
        <v>0.01</v>
      </c>
      <c r="AC28" s="2">
        <v>0.28999999999999998</v>
      </c>
      <c r="AD28" s="2">
        <f t="shared" si="11"/>
        <v>2.8999999999999998E-3</v>
      </c>
      <c r="AE28" s="14"/>
      <c r="AF28" s="2"/>
      <c r="AG28" s="15"/>
      <c r="AH28" s="14"/>
      <c r="AI28" s="2"/>
      <c r="AJ28" s="15"/>
      <c r="AK28" s="2">
        <v>0.1</v>
      </c>
      <c r="AL28" s="2">
        <v>0.11</v>
      </c>
      <c r="AM28" s="2">
        <f t="shared" si="12"/>
        <v>1.1000000000000001E-2</v>
      </c>
      <c r="AN28" s="2">
        <v>0.01</v>
      </c>
      <c r="AO28" s="2">
        <v>0.38</v>
      </c>
      <c r="AP28" s="2">
        <f t="shared" si="13"/>
        <v>3.8E-3</v>
      </c>
      <c r="AQ28" s="1">
        <f t="shared" si="14"/>
        <v>2.252020307186358E-2</v>
      </c>
      <c r="AR28" s="9">
        <f t="shared" si="15"/>
        <v>111.51561111111111</v>
      </c>
      <c r="AS28" s="1">
        <f t="shared" si="16"/>
        <v>0.12</v>
      </c>
      <c r="AT28" s="1">
        <f t="shared" ref="AT28:AT38" si="20">$E$2/12</f>
        <v>0.51749999999999996</v>
      </c>
      <c r="AU28" s="1">
        <f t="shared" si="17"/>
        <v>1044.8991452831121</v>
      </c>
    </row>
    <row r="29" spans="1:47" x14ac:dyDescent="0.15">
      <c r="A29" s="1" t="s">
        <v>37</v>
      </c>
      <c r="B29" s="1">
        <f>I2</f>
        <v>0.12</v>
      </c>
      <c r="C29" s="7">
        <v>2</v>
      </c>
      <c r="D29" s="8">
        <v>6.6131459739642802</v>
      </c>
      <c r="E29" s="10">
        <f t="shared" si="18"/>
        <v>4.6399296478064498</v>
      </c>
      <c r="F29" s="7" t="s">
        <v>73</v>
      </c>
      <c r="G29" s="1">
        <v>3</v>
      </c>
      <c r="H29" s="9">
        <f t="shared" si="0"/>
        <v>6.6131459739642802</v>
      </c>
      <c r="I29" s="9">
        <f t="shared" si="1"/>
        <v>279.76314597396424</v>
      </c>
      <c r="J29" s="9">
        <f t="shared" si="2"/>
        <v>4.0471807881096465E-2</v>
      </c>
      <c r="K29" s="9">
        <f t="shared" si="3"/>
        <v>111.51561111111111</v>
      </c>
      <c r="L29" s="9">
        <f t="shared" si="4"/>
        <v>1.1151561111111112</v>
      </c>
      <c r="M29" s="1" t="s">
        <v>73</v>
      </c>
      <c r="O29" s="9">
        <f t="shared" si="19"/>
        <v>3.2341746945369607</v>
      </c>
      <c r="P29" s="9">
        <f t="shared" si="5"/>
        <v>0.13089289689120373</v>
      </c>
      <c r="Q29" s="13">
        <f t="shared" si="6"/>
        <v>1.5707147626944445E-2</v>
      </c>
      <c r="R29" s="9">
        <f t="shared" si="7"/>
        <v>0.13381873333333336</v>
      </c>
      <c r="S29" s="14">
        <f t="shared" si="8"/>
        <v>0.11737629878635161</v>
      </c>
      <c r="T29" s="2">
        <v>0.01</v>
      </c>
      <c r="U29" s="15">
        <f t="shared" si="9"/>
        <v>1.1737629878635161E-3</v>
      </c>
      <c r="V29" s="14"/>
      <c r="W29" s="2"/>
      <c r="X29" s="15"/>
      <c r="Y29" s="2">
        <v>0.02</v>
      </c>
      <c r="Z29" s="2">
        <v>0.21</v>
      </c>
      <c r="AA29" s="2">
        <f t="shared" si="10"/>
        <v>4.1999999999999997E-3</v>
      </c>
      <c r="AB29" s="2">
        <v>0.01</v>
      </c>
      <c r="AC29" s="2">
        <v>0.28999999999999998</v>
      </c>
      <c r="AD29" s="2">
        <f t="shared" si="11"/>
        <v>2.8999999999999998E-3</v>
      </c>
      <c r="AE29" s="14"/>
      <c r="AF29" s="2"/>
      <c r="AG29" s="15"/>
      <c r="AH29" s="14"/>
      <c r="AI29" s="2"/>
      <c r="AJ29" s="15"/>
      <c r="AK29" s="1">
        <v>0.1</v>
      </c>
      <c r="AL29" s="2">
        <v>0.11</v>
      </c>
      <c r="AM29" s="2">
        <f t="shared" si="12"/>
        <v>1.1000000000000001E-2</v>
      </c>
      <c r="AN29" s="2">
        <v>0.01</v>
      </c>
      <c r="AO29" s="2">
        <v>0.38</v>
      </c>
      <c r="AP29" s="2">
        <f t="shared" si="13"/>
        <v>3.8E-3</v>
      </c>
      <c r="AQ29" s="1">
        <f t="shared" si="14"/>
        <v>2.3073762987863514E-2</v>
      </c>
      <c r="AR29" s="9">
        <f t="shared" si="15"/>
        <v>111.51561111111111</v>
      </c>
      <c r="AS29" s="1">
        <f t="shared" si="16"/>
        <v>0.12</v>
      </c>
      <c r="AT29" s="1">
        <f t="shared" si="20"/>
        <v>0.51749999999999996</v>
      </c>
      <c r="AU29" s="1">
        <f t="shared" si="17"/>
        <v>1070.5833845080233</v>
      </c>
    </row>
    <row r="30" spans="1:47" x14ac:dyDescent="0.15">
      <c r="C30" s="7">
        <v>3</v>
      </c>
      <c r="D30" s="8">
        <v>10.738570394064499</v>
      </c>
      <c r="E30" s="10">
        <f t="shared" si="18"/>
        <v>6.6131459739642802</v>
      </c>
      <c r="F30" s="7" t="s">
        <v>73</v>
      </c>
      <c r="G30" s="1">
        <v>4</v>
      </c>
      <c r="H30" s="9">
        <f t="shared" si="0"/>
        <v>10.738570394064499</v>
      </c>
      <c r="I30" s="9">
        <f t="shared" si="1"/>
        <v>283.88857039406446</v>
      </c>
      <c r="J30" s="9">
        <f t="shared" si="2"/>
        <v>6.7112303565172574E-2</v>
      </c>
      <c r="K30" s="9">
        <f t="shared" si="3"/>
        <v>111.51561111111111</v>
      </c>
      <c r="L30" s="9">
        <f t="shared" si="4"/>
        <v>1.1151561111111112</v>
      </c>
      <c r="M30" s="1" t="s">
        <v>73</v>
      </c>
      <c r="O30" s="9">
        <f t="shared" si="19"/>
        <v>4.2184379087568686</v>
      </c>
      <c r="P30" s="9">
        <f t="shared" si="5"/>
        <v>0.28310908550332275</v>
      </c>
      <c r="Q30" s="13">
        <f t="shared" si="6"/>
        <v>3.3973090260398728E-2</v>
      </c>
      <c r="R30" s="9">
        <f t="shared" si="7"/>
        <v>0.13381873333333336</v>
      </c>
      <c r="S30" s="14">
        <f t="shared" si="8"/>
        <v>0.2538739488422303</v>
      </c>
      <c r="T30" s="2">
        <v>0.01</v>
      </c>
      <c r="U30" s="15">
        <f t="shared" si="9"/>
        <v>2.538739488422303E-3</v>
      </c>
      <c r="V30" s="14"/>
      <c r="W30" s="2"/>
      <c r="X30" s="15"/>
      <c r="Y30" s="2">
        <v>0.02</v>
      </c>
      <c r="Z30" s="2">
        <v>0.21</v>
      </c>
      <c r="AA30" s="2">
        <f t="shared" si="10"/>
        <v>4.1999999999999997E-3</v>
      </c>
      <c r="AB30" s="2">
        <v>0.01</v>
      </c>
      <c r="AC30" s="2">
        <v>0.28999999999999998</v>
      </c>
      <c r="AD30" s="2">
        <f t="shared" si="11"/>
        <v>2.8999999999999998E-3</v>
      </c>
      <c r="AE30" s="14"/>
      <c r="AF30" s="2"/>
      <c r="AG30" s="15"/>
      <c r="AH30" s="14"/>
      <c r="AI30" s="2"/>
      <c r="AJ30" s="15"/>
      <c r="AK30" s="2">
        <v>0.1</v>
      </c>
      <c r="AL30" s="2">
        <v>0.11</v>
      </c>
      <c r="AM30" s="2">
        <f t="shared" si="12"/>
        <v>1.1000000000000001E-2</v>
      </c>
      <c r="AN30" s="2">
        <v>0.01</v>
      </c>
      <c r="AO30" s="2">
        <v>0.38</v>
      </c>
      <c r="AP30" s="2">
        <f t="shared" si="13"/>
        <v>3.8E-3</v>
      </c>
      <c r="AQ30" s="1">
        <f t="shared" si="14"/>
        <v>2.4438739488422304E-2</v>
      </c>
      <c r="AR30" s="9">
        <f t="shared" si="15"/>
        <v>111.51561111111111</v>
      </c>
      <c r="AS30" s="1">
        <f t="shared" si="16"/>
        <v>0.12</v>
      </c>
      <c r="AT30" s="1">
        <f t="shared" si="20"/>
        <v>0.51749999999999996</v>
      </c>
      <c r="AU30" s="1">
        <f t="shared" si="17"/>
        <v>1133.9159741038677</v>
      </c>
    </row>
    <row r="31" spans="1:47" x14ac:dyDescent="0.15">
      <c r="C31" s="7">
        <v>4</v>
      </c>
      <c r="D31" s="8">
        <v>15.1415092477333</v>
      </c>
      <c r="E31" s="10">
        <f t="shared" si="18"/>
        <v>10.738570394064499</v>
      </c>
      <c r="F31" s="7" t="s">
        <v>73</v>
      </c>
      <c r="G31" s="1">
        <v>5</v>
      </c>
      <c r="H31" s="9">
        <f t="shared" si="0"/>
        <v>15.1415092477333</v>
      </c>
      <c r="I31" s="9">
        <f t="shared" si="1"/>
        <v>288.2915092477333</v>
      </c>
      <c r="J31" s="9">
        <f t="shared" si="2"/>
        <v>0.11331632763263848</v>
      </c>
      <c r="K31" s="9">
        <f t="shared" si="3"/>
        <v>111.51561111111111</v>
      </c>
      <c r="L31" s="9">
        <f t="shared" si="4"/>
        <v>1.1151561111111112</v>
      </c>
      <c r="M31" s="1" t="s">
        <v>75</v>
      </c>
      <c r="N31" s="9">
        <f>(O30-P30)*C22/100</f>
        <v>3.7385623820908687</v>
      </c>
      <c r="O31" s="9">
        <f t="shared" si="19"/>
        <v>1.3119225522737881</v>
      </c>
      <c r="P31" s="9">
        <f t="shared" si="5"/>
        <v>0.14866224576210385</v>
      </c>
      <c r="Q31" s="13">
        <f t="shared" si="6"/>
        <v>1.7839469491452462E-2</v>
      </c>
      <c r="R31" s="9">
        <f t="shared" si="7"/>
        <v>0.13381873333333336</v>
      </c>
      <c r="S31" s="14">
        <f t="shared" si="8"/>
        <v>0.13331070356954849</v>
      </c>
      <c r="T31" s="2">
        <v>0.01</v>
      </c>
      <c r="U31" s="15">
        <f t="shared" si="9"/>
        <v>1.333107035695485E-3</v>
      </c>
      <c r="V31" s="14"/>
      <c r="W31" s="2"/>
      <c r="X31" s="15"/>
      <c r="Y31" s="2">
        <v>0.04</v>
      </c>
      <c r="Z31" s="2">
        <v>0.21</v>
      </c>
      <c r="AA31" s="2">
        <f t="shared" si="10"/>
        <v>8.3999999999999995E-3</v>
      </c>
      <c r="AB31" s="2">
        <v>1.4999999999999999E-2</v>
      </c>
      <c r="AC31" s="2">
        <v>0.28999999999999998</v>
      </c>
      <c r="AD31" s="2">
        <f t="shared" si="11"/>
        <v>4.3499999999999997E-3</v>
      </c>
      <c r="AE31" s="14"/>
      <c r="AF31" s="2"/>
      <c r="AG31" s="15"/>
      <c r="AH31" s="14"/>
      <c r="AI31" s="2"/>
      <c r="AJ31" s="15"/>
      <c r="AK31" s="1">
        <v>0.1</v>
      </c>
      <c r="AL31" s="2">
        <v>0.11</v>
      </c>
      <c r="AM31" s="2">
        <f t="shared" si="12"/>
        <v>1.1000000000000001E-2</v>
      </c>
      <c r="AN31" s="2">
        <v>1.4999999999999999E-2</v>
      </c>
      <c r="AO31" s="2">
        <v>0.38</v>
      </c>
      <c r="AP31" s="2">
        <f t="shared" si="13"/>
        <v>5.7000000000000002E-3</v>
      </c>
      <c r="AQ31" s="1">
        <f t="shared" si="14"/>
        <v>3.0783107035695482E-2</v>
      </c>
      <c r="AR31" s="9">
        <f t="shared" si="15"/>
        <v>111.51561111111111</v>
      </c>
      <c r="AS31" s="1">
        <f t="shared" si="16"/>
        <v>0.12</v>
      </c>
      <c r="AT31" s="1">
        <f t="shared" si="20"/>
        <v>0.51749999999999996</v>
      </c>
      <c r="AU31" s="1">
        <f t="shared" si="17"/>
        <v>1428.2838448709886</v>
      </c>
    </row>
    <row r="32" spans="1:47" x14ac:dyDescent="0.15">
      <c r="C32" s="7">
        <v>5</v>
      </c>
      <c r="D32" s="8">
        <v>21.0769083593548</v>
      </c>
      <c r="E32" s="10">
        <f t="shared" si="18"/>
        <v>15.1415092477333</v>
      </c>
      <c r="F32" s="7" t="s">
        <v>75</v>
      </c>
      <c r="G32" s="1">
        <v>6</v>
      </c>
      <c r="H32" s="9">
        <f t="shared" si="0"/>
        <v>21.0769083593548</v>
      </c>
      <c r="I32" s="9">
        <f t="shared" si="1"/>
        <v>294.22690835935475</v>
      </c>
      <c r="J32" s="9">
        <f t="shared" si="2"/>
        <v>0.22396812890319459</v>
      </c>
      <c r="K32" s="9">
        <f t="shared" si="3"/>
        <v>111.51561111111111</v>
      </c>
      <c r="L32" s="9">
        <f t="shared" si="4"/>
        <v>1.1151561111111112</v>
      </c>
      <c r="M32" s="1" t="s">
        <v>73</v>
      </c>
      <c r="O32" s="9">
        <f t="shared" si="19"/>
        <v>2.2784164176227955</v>
      </c>
      <c r="P32" s="9">
        <f t="shared" si="5"/>
        <v>0.51029266191729705</v>
      </c>
      <c r="Q32" s="13">
        <f t="shared" si="6"/>
        <v>6.1235119430075646E-2</v>
      </c>
      <c r="R32" s="9">
        <f t="shared" si="7"/>
        <v>0.13381873333333336</v>
      </c>
      <c r="S32" s="14">
        <f t="shared" si="8"/>
        <v>0.45759751198319248</v>
      </c>
      <c r="T32" s="2">
        <v>0.01</v>
      </c>
      <c r="U32" s="15">
        <f t="shared" si="9"/>
        <v>4.5759751198319251E-3</v>
      </c>
      <c r="V32" s="14"/>
      <c r="W32" s="2"/>
      <c r="X32" s="15"/>
      <c r="Y32" s="2">
        <v>0.04</v>
      </c>
      <c r="Z32" s="2">
        <v>0.21</v>
      </c>
      <c r="AA32" s="2">
        <f t="shared" si="10"/>
        <v>8.3999999999999995E-3</v>
      </c>
      <c r="AB32" s="2">
        <v>1.4999999999999999E-2</v>
      </c>
      <c r="AC32" s="2">
        <v>0.28999999999999998</v>
      </c>
      <c r="AD32" s="2">
        <f t="shared" si="11"/>
        <v>4.3499999999999997E-3</v>
      </c>
      <c r="AE32" s="14"/>
      <c r="AF32" s="2"/>
      <c r="AG32" s="15"/>
      <c r="AH32" s="14"/>
      <c r="AI32" s="2"/>
      <c r="AJ32" s="15"/>
      <c r="AK32" s="2">
        <v>0.1</v>
      </c>
      <c r="AL32" s="2">
        <v>0.11</v>
      </c>
      <c r="AM32" s="2">
        <f t="shared" si="12"/>
        <v>1.1000000000000001E-2</v>
      </c>
      <c r="AN32" s="2">
        <v>1.4999999999999999E-2</v>
      </c>
      <c r="AO32" s="2">
        <v>0.38</v>
      </c>
      <c r="AP32" s="2">
        <f t="shared" si="13"/>
        <v>5.7000000000000002E-3</v>
      </c>
      <c r="AQ32" s="1">
        <f t="shared" si="14"/>
        <v>3.4025975119831922E-2</v>
      </c>
      <c r="AR32" s="9">
        <f t="shared" si="15"/>
        <v>111.51561111111111</v>
      </c>
      <c r="AS32" s="1">
        <f t="shared" si="16"/>
        <v>0.12</v>
      </c>
      <c r="AT32" s="1">
        <f t="shared" si="20"/>
        <v>0.51749999999999996</v>
      </c>
      <c r="AU32" s="1">
        <f t="shared" si="17"/>
        <v>1578.7474121206799</v>
      </c>
    </row>
    <row r="33" spans="1:48" x14ac:dyDescent="0.15">
      <c r="C33" s="7">
        <v>6</v>
      </c>
      <c r="D33" s="8">
        <v>24.127204192333298</v>
      </c>
      <c r="E33" s="10">
        <f t="shared" si="18"/>
        <v>21.0769083593548</v>
      </c>
      <c r="F33" s="7" t="s">
        <v>73</v>
      </c>
      <c r="G33" s="1">
        <v>7</v>
      </c>
      <c r="H33" s="9">
        <f t="shared" si="0"/>
        <v>24.127204192333298</v>
      </c>
      <c r="I33" s="9">
        <f t="shared" si="1"/>
        <v>297.27720419233327</v>
      </c>
      <c r="J33" s="9">
        <f t="shared" si="2"/>
        <v>0.31452437420451185</v>
      </c>
      <c r="K33" s="9">
        <f t="shared" si="3"/>
        <v>111.51561111111111</v>
      </c>
      <c r="L33" s="9">
        <f t="shared" si="4"/>
        <v>1.1151561111111112</v>
      </c>
      <c r="M33" s="1" t="s">
        <v>73</v>
      </c>
      <c r="O33" s="9">
        <f t="shared" si="19"/>
        <v>2.8832798668166095</v>
      </c>
      <c r="P33" s="9">
        <f t="shared" si="5"/>
        <v>0.90686179576696235</v>
      </c>
      <c r="Q33" s="13">
        <f t="shared" si="6"/>
        <v>0.10882341549203547</v>
      </c>
      <c r="R33" s="9">
        <f t="shared" si="7"/>
        <v>0.13381873333333336</v>
      </c>
      <c r="S33" s="14">
        <f t="shared" si="8"/>
        <v>0.81321510659470786</v>
      </c>
      <c r="T33" s="2">
        <v>0.01</v>
      </c>
      <c r="U33" s="15">
        <f t="shared" si="9"/>
        <v>8.1321510659470783E-3</v>
      </c>
      <c r="V33" s="14"/>
      <c r="W33" s="2"/>
      <c r="X33" s="15"/>
      <c r="Y33" s="2">
        <v>0.05</v>
      </c>
      <c r="Z33" s="2">
        <v>0.21</v>
      </c>
      <c r="AA33" s="2">
        <f t="shared" si="10"/>
        <v>1.0500000000000001E-2</v>
      </c>
      <c r="AB33" s="2">
        <v>0.02</v>
      </c>
      <c r="AC33" s="2">
        <v>0.28999999999999998</v>
      </c>
      <c r="AD33" s="2">
        <f t="shared" si="11"/>
        <v>5.7999999999999996E-3</v>
      </c>
      <c r="AE33" s="14"/>
      <c r="AF33" s="2"/>
      <c r="AG33" s="15"/>
      <c r="AH33" s="14"/>
      <c r="AI33" s="2"/>
      <c r="AJ33" s="15"/>
      <c r="AK33" s="1">
        <v>0.1</v>
      </c>
      <c r="AL33" s="2">
        <v>0.11</v>
      </c>
      <c r="AM33" s="2">
        <f t="shared" si="12"/>
        <v>1.1000000000000001E-2</v>
      </c>
      <c r="AN33" s="2">
        <v>1.4999999999999999E-2</v>
      </c>
      <c r="AO33" s="2">
        <v>0.38</v>
      </c>
      <c r="AP33" s="2">
        <f t="shared" si="13"/>
        <v>5.7000000000000002E-3</v>
      </c>
      <c r="AQ33" s="1">
        <f t="shared" si="14"/>
        <v>4.113215106594708E-2</v>
      </c>
      <c r="AR33" s="9">
        <f t="shared" si="15"/>
        <v>111.51561111111111</v>
      </c>
      <c r="AS33" s="1">
        <f t="shared" si="16"/>
        <v>0.12</v>
      </c>
      <c r="AT33" s="1">
        <f t="shared" si="20"/>
        <v>0.51749999999999996</v>
      </c>
      <c r="AU33" s="1">
        <f t="shared" si="17"/>
        <v>1908.4618977597604</v>
      </c>
    </row>
    <row r="34" spans="1:48" x14ac:dyDescent="0.15">
      <c r="C34" s="7">
        <v>7</v>
      </c>
      <c r="D34" s="8">
        <v>31.432045951290299</v>
      </c>
      <c r="E34" s="10">
        <f t="shared" si="18"/>
        <v>24.127204192333298</v>
      </c>
      <c r="F34" s="7" t="s">
        <v>73</v>
      </c>
      <c r="G34" s="1">
        <v>8</v>
      </c>
      <c r="H34" s="9">
        <f t="shared" si="0"/>
        <v>31.432045951290299</v>
      </c>
      <c r="I34" s="9">
        <f t="shared" si="1"/>
        <v>304.5820459512903</v>
      </c>
      <c r="J34" s="9">
        <f t="shared" si="2"/>
        <v>0.6899283591811467</v>
      </c>
      <c r="K34" s="9">
        <f t="shared" si="3"/>
        <v>111.51561111111111</v>
      </c>
      <c r="L34" s="9">
        <f t="shared" si="4"/>
        <v>1.1151561111111112</v>
      </c>
      <c r="M34" s="1" t="s">
        <v>73</v>
      </c>
      <c r="O34" s="9">
        <f t="shared" si="19"/>
        <v>3.0915741821607585</v>
      </c>
      <c r="P34" s="9">
        <f t="shared" si="5"/>
        <v>2.1329647027849679</v>
      </c>
      <c r="Q34" s="13">
        <f t="shared" si="6"/>
        <v>0.25595576433419615</v>
      </c>
      <c r="R34" s="9">
        <f t="shared" si="7"/>
        <v>0.13381873333333336</v>
      </c>
      <c r="S34" s="14">
        <f t="shared" si="8"/>
        <v>1.912705029845319</v>
      </c>
      <c r="T34" s="2">
        <v>0.01</v>
      </c>
      <c r="U34" s="15">
        <f t="shared" si="9"/>
        <v>1.9127050298453189E-2</v>
      </c>
      <c r="V34" s="14"/>
      <c r="W34" s="2"/>
      <c r="X34" s="15"/>
      <c r="Y34" s="2">
        <v>0.05</v>
      </c>
      <c r="Z34" s="2">
        <v>0.21</v>
      </c>
      <c r="AA34" s="2">
        <f t="shared" si="10"/>
        <v>1.0500000000000001E-2</v>
      </c>
      <c r="AB34" s="2">
        <v>0.02</v>
      </c>
      <c r="AC34" s="2">
        <v>0.28999999999999998</v>
      </c>
      <c r="AD34" s="2">
        <f t="shared" si="11"/>
        <v>5.7999999999999996E-3</v>
      </c>
      <c r="AE34" s="14"/>
      <c r="AF34" s="2"/>
      <c r="AG34" s="15"/>
      <c r="AH34" s="14"/>
      <c r="AI34" s="2"/>
      <c r="AJ34" s="15"/>
      <c r="AK34" s="2">
        <v>0.1</v>
      </c>
      <c r="AL34" s="2">
        <v>0.11</v>
      </c>
      <c r="AM34" s="2">
        <f t="shared" si="12"/>
        <v>1.1000000000000001E-2</v>
      </c>
      <c r="AN34" s="2">
        <v>1.4999999999999999E-2</v>
      </c>
      <c r="AO34" s="2">
        <v>0.38</v>
      </c>
      <c r="AP34" s="2">
        <f t="shared" si="13"/>
        <v>5.7000000000000002E-3</v>
      </c>
      <c r="AQ34" s="1">
        <f t="shared" si="14"/>
        <v>5.2127050298453187E-2</v>
      </c>
      <c r="AR34" s="9">
        <f t="shared" si="15"/>
        <v>111.51561111111111</v>
      </c>
      <c r="AS34" s="1">
        <f t="shared" si="16"/>
        <v>0.12</v>
      </c>
      <c r="AT34" s="1">
        <f t="shared" si="20"/>
        <v>0.51749999999999996</v>
      </c>
      <c r="AU34" s="1">
        <f t="shared" si="17"/>
        <v>2418.6065342827419</v>
      </c>
    </row>
    <row r="35" spans="1:48" x14ac:dyDescent="0.15">
      <c r="C35" s="7">
        <v>8</v>
      </c>
      <c r="D35" s="8">
        <v>30.671686053870999</v>
      </c>
      <c r="E35" s="10">
        <f t="shared" si="18"/>
        <v>31.432045951290299</v>
      </c>
      <c r="F35" s="7" t="s">
        <v>73</v>
      </c>
      <c r="G35" s="1">
        <v>9</v>
      </c>
      <c r="H35" s="9">
        <f t="shared" si="0"/>
        <v>30.671686053870999</v>
      </c>
      <c r="I35" s="9">
        <f t="shared" si="1"/>
        <v>303.82168605387096</v>
      </c>
      <c r="J35" s="9">
        <f t="shared" si="2"/>
        <v>0.63688157547333113</v>
      </c>
      <c r="K35" s="9">
        <f t="shared" si="3"/>
        <v>111.51561111111111</v>
      </c>
      <c r="L35" s="9">
        <f t="shared" si="4"/>
        <v>1.1151561111111112</v>
      </c>
      <c r="M35" s="1" t="s">
        <v>73</v>
      </c>
      <c r="O35" s="9">
        <f t="shared" si="19"/>
        <v>2.0737655904869015</v>
      </c>
      <c r="P35" s="9">
        <f t="shared" si="5"/>
        <v>1.3207430964316806</v>
      </c>
      <c r="Q35" s="13">
        <f t="shared" si="6"/>
        <v>0.15848917157180167</v>
      </c>
      <c r="R35" s="9">
        <f t="shared" si="7"/>
        <v>0.13381873333333336</v>
      </c>
      <c r="S35" s="14">
        <f t="shared" si="8"/>
        <v>1.184357134639856</v>
      </c>
      <c r="T35" s="2">
        <v>0.01</v>
      </c>
      <c r="U35" s="15">
        <f t="shared" si="9"/>
        <v>1.184357134639856E-2</v>
      </c>
      <c r="V35" s="14"/>
      <c r="W35" s="2"/>
      <c r="X35" s="15"/>
      <c r="Y35" s="2">
        <v>0.04</v>
      </c>
      <c r="Z35" s="2">
        <v>0.21</v>
      </c>
      <c r="AA35" s="2">
        <f t="shared" si="10"/>
        <v>8.3999999999999995E-3</v>
      </c>
      <c r="AB35" s="2">
        <v>1.4999999999999999E-2</v>
      </c>
      <c r="AC35" s="2">
        <v>0.28999999999999998</v>
      </c>
      <c r="AD35" s="2">
        <f t="shared" si="11"/>
        <v>4.3499999999999997E-3</v>
      </c>
      <c r="AE35" s="14"/>
      <c r="AF35" s="2"/>
      <c r="AG35" s="15"/>
      <c r="AH35" s="14"/>
      <c r="AI35" s="2"/>
      <c r="AJ35" s="15"/>
      <c r="AK35" s="1">
        <v>0.1</v>
      </c>
      <c r="AL35" s="2">
        <v>0.11</v>
      </c>
      <c r="AM35" s="2">
        <f t="shared" si="12"/>
        <v>1.1000000000000001E-2</v>
      </c>
      <c r="AN35" s="2">
        <v>1.4999999999999999E-2</v>
      </c>
      <c r="AO35" s="2">
        <v>0.38</v>
      </c>
      <c r="AP35" s="2">
        <f t="shared" si="13"/>
        <v>5.7000000000000002E-3</v>
      </c>
      <c r="AQ35" s="1">
        <f t="shared" si="14"/>
        <v>4.1293571346398557E-2</v>
      </c>
      <c r="AR35" s="9">
        <f t="shared" si="15"/>
        <v>111.51561111111111</v>
      </c>
      <c r="AS35" s="1">
        <f t="shared" si="16"/>
        <v>0.12</v>
      </c>
      <c r="AT35" s="1">
        <f t="shared" si="20"/>
        <v>0.51749999999999996</v>
      </c>
      <c r="AU35" s="1">
        <f t="shared" si="17"/>
        <v>1915.9515244090794</v>
      </c>
    </row>
    <row r="36" spans="1:48" x14ac:dyDescent="0.15">
      <c r="C36" s="7">
        <v>9</v>
      </c>
      <c r="D36" s="8">
        <v>25.122237558999998</v>
      </c>
      <c r="E36" s="10">
        <f t="shared" si="18"/>
        <v>30.671686053870999</v>
      </c>
      <c r="F36" s="7" t="s">
        <v>73</v>
      </c>
      <c r="G36" s="1">
        <v>10</v>
      </c>
      <c r="H36" s="9">
        <f t="shared" si="0"/>
        <v>25.122237558999998</v>
      </c>
      <c r="I36" s="9">
        <f t="shared" si="1"/>
        <v>298.27223755899996</v>
      </c>
      <c r="J36" s="9">
        <f t="shared" si="2"/>
        <v>0.35083851483260969</v>
      </c>
      <c r="K36" s="9">
        <f t="shared" si="3"/>
        <v>111.51561111111111</v>
      </c>
      <c r="L36" s="9">
        <f t="shared" si="4"/>
        <v>1.1151561111111112</v>
      </c>
      <c r="M36" s="1" t="s">
        <v>73</v>
      </c>
      <c r="O36" s="9">
        <f t="shared" si="19"/>
        <v>1.8681786051663321</v>
      </c>
      <c r="P36" s="9">
        <f t="shared" si="5"/>
        <v>0.65542900727861231</v>
      </c>
      <c r="Q36" s="13">
        <f t="shared" si="6"/>
        <v>7.8651480873433474E-2</v>
      </c>
      <c r="R36" s="9">
        <f t="shared" si="7"/>
        <v>0.13381873333333336</v>
      </c>
      <c r="S36" s="14">
        <f t="shared" si="8"/>
        <v>0.58774641572430664</v>
      </c>
      <c r="T36" s="2">
        <v>0.01</v>
      </c>
      <c r="U36" s="15">
        <f t="shared" si="9"/>
        <v>5.8774641572430664E-3</v>
      </c>
      <c r="V36" s="14"/>
      <c r="W36" s="2"/>
      <c r="X36" s="15"/>
      <c r="Y36" s="2">
        <v>0.04</v>
      </c>
      <c r="Z36" s="2">
        <v>0.21</v>
      </c>
      <c r="AA36" s="2">
        <f t="shared" si="10"/>
        <v>8.3999999999999995E-3</v>
      </c>
      <c r="AB36" s="2">
        <v>1.4999999999999999E-2</v>
      </c>
      <c r="AC36" s="2">
        <v>0.28999999999999998</v>
      </c>
      <c r="AD36" s="2">
        <f t="shared" si="11"/>
        <v>4.3499999999999997E-3</v>
      </c>
      <c r="AE36" s="14"/>
      <c r="AF36" s="2"/>
      <c r="AG36" s="15"/>
      <c r="AH36" s="14"/>
      <c r="AI36" s="2"/>
      <c r="AJ36" s="15"/>
      <c r="AK36" s="2">
        <v>0.1</v>
      </c>
      <c r="AL36" s="2">
        <v>0.11</v>
      </c>
      <c r="AM36" s="2">
        <f t="shared" si="12"/>
        <v>1.1000000000000001E-2</v>
      </c>
      <c r="AN36" s="2">
        <v>1.4999999999999999E-2</v>
      </c>
      <c r="AO36" s="2">
        <v>0.38</v>
      </c>
      <c r="AP36" s="2">
        <f t="shared" si="13"/>
        <v>5.7000000000000002E-3</v>
      </c>
      <c r="AQ36" s="1">
        <f t="shared" si="14"/>
        <v>3.5327464157243062E-2</v>
      </c>
      <c r="AR36" s="9">
        <f t="shared" si="15"/>
        <v>111.51561111111111</v>
      </c>
      <c r="AS36" s="1">
        <f t="shared" si="16"/>
        <v>0.12</v>
      </c>
      <c r="AT36" s="1">
        <f t="shared" si="20"/>
        <v>0.51749999999999996</v>
      </c>
      <c r="AU36" s="1">
        <f t="shared" si="17"/>
        <v>1639.1342913351623</v>
      </c>
    </row>
    <row r="37" spans="1:48" x14ac:dyDescent="0.15">
      <c r="C37" s="7">
        <v>10</v>
      </c>
      <c r="D37" s="8">
        <v>19.918790192258101</v>
      </c>
      <c r="E37" s="10">
        <f t="shared" si="18"/>
        <v>25.122237558999998</v>
      </c>
      <c r="F37" s="7" t="s">
        <v>73</v>
      </c>
      <c r="G37" s="1">
        <v>11</v>
      </c>
      <c r="H37" s="9">
        <f t="shared" si="0"/>
        <v>19.918790192258101</v>
      </c>
      <c r="I37" s="9">
        <f t="shared" si="1"/>
        <v>293.06879019225806</v>
      </c>
      <c r="J37" s="9">
        <f t="shared" si="2"/>
        <v>0.1965135103610576</v>
      </c>
      <c r="K37" s="9">
        <f t="shared" si="3"/>
        <v>111.51561111111111</v>
      </c>
      <c r="L37" s="9">
        <f t="shared" si="4"/>
        <v>1.1151561111111112</v>
      </c>
      <c r="M37" s="1" t="s">
        <v>75</v>
      </c>
      <c r="N37" s="9">
        <f>(O36-P36)*C22/100</f>
        <v>1.1521121179933338</v>
      </c>
      <c r="O37" s="9">
        <f t="shared" si="19"/>
        <v>1.1757935910054973</v>
      </c>
      <c r="P37" s="9">
        <f t="shared" si="5"/>
        <v>0.23105932602852391</v>
      </c>
      <c r="Q37" s="13">
        <f t="shared" si="6"/>
        <v>2.7727119123422867E-2</v>
      </c>
      <c r="R37" s="9">
        <f t="shared" si="7"/>
        <v>0.13381873333333336</v>
      </c>
      <c r="S37" s="14">
        <f t="shared" si="8"/>
        <v>0.20719908515616048</v>
      </c>
      <c r="T37" s="2">
        <v>0.01</v>
      </c>
      <c r="U37" s="15">
        <f t="shared" si="9"/>
        <v>2.0719908515616048E-3</v>
      </c>
      <c r="V37" s="14"/>
      <c r="W37" s="2"/>
      <c r="X37" s="15"/>
      <c r="Y37" s="2">
        <v>0.02</v>
      </c>
      <c r="Z37" s="2">
        <v>0.21</v>
      </c>
      <c r="AA37" s="2">
        <f t="shared" si="10"/>
        <v>4.1999999999999997E-3</v>
      </c>
      <c r="AB37" s="2">
        <v>0.01</v>
      </c>
      <c r="AC37" s="2">
        <v>0.28999999999999998</v>
      </c>
      <c r="AD37" s="2">
        <f t="shared" si="11"/>
        <v>2.8999999999999998E-3</v>
      </c>
      <c r="AE37" s="14"/>
      <c r="AF37" s="2"/>
      <c r="AG37" s="15"/>
      <c r="AH37" s="14"/>
      <c r="AI37" s="2"/>
      <c r="AJ37" s="15"/>
      <c r="AK37" s="1">
        <v>0.1</v>
      </c>
      <c r="AL37" s="2">
        <v>0.11</v>
      </c>
      <c r="AM37" s="2">
        <f t="shared" si="12"/>
        <v>1.1000000000000001E-2</v>
      </c>
      <c r="AN37" s="2">
        <v>0.01</v>
      </c>
      <c r="AO37" s="2">
        <v>0.38</v>
      </c>
      <c r="AP37" s="2">
        <f t="shared" si="13"/>
        <v>3.8E-3</v>
      </c>
      <c r="AQ37" s="1">
        <f t="shared" si="14"/>
        <v>2.3971990851561605E-2</v>
      </c>
      <c r="AR37" s="9">
        <f t="shared" si="15"/>
        <v>111.51561111111111</v>
      </c>
      <c r="AS37" s="1">
        <f t="shared" si="16"/>
        <v>0.12</v>
      </c>
      <c r="AT37" s="1">
        <f t="shared" si="20"/>
        <v>0.51749999999999996</v>
      </c>
      <c r="AU37" s="1">
        <f t="shared" si="17"/>
        <v>1112.2596306791881</v>
      </c>
    </row>
    <row r="38" spans="1:48" x14ac:dyDescent="0.15">
      <c r="C38" s="7">
        <v>11</v>
      </c>
      <c r="D38" s="8">
        <v>13.586847151166699</v>
      </c>
      <c r="E38" s="10">
        <f t="shared" si="18"/>
        <v>19.918790192258101</v>
      </c>
      <c r="F38" s="7" t="s">
        <v>75</v>
      </c>
      <c r="G38" s="1">
        <v>12</v>
      </c>
      <c r="H38" s="9">
        <f t="shared" si="0"/>
        <v>13.586847151166699</v>
      </c>
      <c r="I38" s="9">
        <f t="shared" si="1"/>
        <v>286.73684715116667</v>
      </c>
      <c r="J38" s="9">
        <f t="shared" si="2"/>
        <v>9.4354880530231264E-2</v>
      </c>
      <c r="K38" s="9">
        <f t="shared" si="3"/>
        <v>111.51561111111111</v>
      </c>
      <c r="L38" s="9">
        <f t="shared" si="4"/>
        <v>1.1151561111111112</v>
      </c>
      <c r="M38" s="1" t="s">
        <v>73</v>
      </c>
      <c r="O38" s="9">
        <f t="shared" si="19"/>
        <v>2.0598903760880849</v>
      </c>
      <c r="P38" s="9">
        <f t="shared" si="5"/>
        <v>0.19436071034116439</v>
      </c>
      <c r="Q38" s="13">
        <f t="shared" si="6"/>
        <v>2.3323285240939726E-2</v>
      </c>
      <c r="R38" s="9">
        <f t="shared" si="7"/>
        <v>0.13381873333333336</v>
      </c>
      <c r="S38" s="14">
        <f t="shared" si="8"/>
        <v>0.1742901360666971</v>
      </c>
      <c r="T38" s="2">
        <v>0.01</v>
      </c>
      <c r="U38" s="15">
        <f t="shared" si="9"/>
        <v>1.7429013606669712E-3</v>
      </c>
      <c r="V38" s="14"/>
      <c r="W38" s="2"/>
      <c r="X38" s="15"/>
      <c r="Y38" s="2">
        <v>0.02</v>
      </c>
      <c r="Z38" s="2">
        <v>0.21</v>
      </c>
      <c r="AA38" s="2">
        <f t="shared" si="10"/>
        <v>4.1999999999999997E-3</v>
      </c>
      <c r="AB38" s="2">
        <v>0.01</v>
      </c>
      <c r="AC38" s="2">
        <v>0.28999999999999998</v>
      </c>
      <c r="AD38" s="2">
        <f t="shared" si="11"/>
        <v>2.8999999999999998E-3</v>
      </c>
      <c r="AE38" s="14"/>
      <c r="AF38" s="2"/>
      <c r="AG38" s="15"/>
      <c r="AH38" s="14"/>
      <c r="AI38" s="2"/>
      <c r="AJ38" s="15"/>
      <c r="AK38" s="2">
        <v>0.1</v>
      </c>
      <c r="AL38" s="2">
        <v>0.11</v>
      </c>
      <c r="AM38" s="2">
        <f t="shared" si="12"/>
        <v>1.1000000000000001E-2</v>
      </c>
      <c r="AN38" s="2">
        <v>0.01</v>
      </c>
      <c r="AO38" s="2">
        <v>0.38</v>
      </c>
      <c r="AP38" s="2">
        <f t="shared" si="13"/>
        <v>3.8E-3</v>
      </c>
      <c r="AQ38" s="1">
        <f t="shared" si="14"/>
        <v>2.3642901360666969E-2</v>
      </c>
      <c r="AR38" s="9">
        <f t="shared" si="15"/>
        <v>111.51561111111111</v>
      </c>
      <c r="AS38" s="1">
        <f t="shared" si="16"/>
        <v>0.12</v>
      </c>
      <c r="AT38" s="1">
        <f t="shared" si="20"/>
        <v>0.51749999999999996</v>
      </c>
      <c r="AU38" s="1">
        <f t="shared" si="17"/>
        <v>1096.9904376501484</v>
      </c>
      <c r="AV38" s="1">
        <f>SUM(AU27:AU38)</f>
        <v>17381.486429810648</v>
      </c>
    </row>
    <row r="39" spans="1:48" x14ac:dyDescent="0.15">
      <c r="C39" s="7">
        <v>12</v>
      </c>
      <c r="D39" s="8">
        <v>6.3738604391290297</v>
      </c>
      <c r="E39" s="10">
        <f t="shared" si="18"/>
        <v>13.586847151166699</v>
      </c>
      <c r="F39" s="7" t="s">
        <v>73</v>
      </c>
    </row>
    <row r="40" spans="1:48" x14ac:dyDescent="0.15">
      <c r="S40" s="29" t="s">
        <v>44</v>
      </c>
      <c r="T40" s="29"/>
      <c r="U40" s="29"/>
      <c r="V40" s="29" t="s">
        <v>45</v>
      </c>
      <c r="W40" s="29"/>
      <c r="X40" s="29"/>
      <c r="Y40" s="29" t="s">
        <v>46</v>
      </c>
      <c r="Z40" s="29"/>
      <c r="AA40" s="29"/>
      <c r="AB40" s="29" t="s">
        <v>47</v>
      </c>
      <c r="AC40" s="29"/>
      <c r="AD40" s="29"/>
      <c r="AE40" s="29" t="s">
        <v>48</v>
      </c>
      <c r="AF40" s="29"/>
      <c r="AG40" s="29"/>
      <c r="AH40" s="29" t="s">
        <v>49</v>
      </c>
      <c r="AI40" s="29"/>
      <c r="AJ40" s="29"/>
      <c r="AK40" s="30" t="s">
        <v>50</v>
      </c>
      <c r="AL40" s="31"/>
      <c r="AM40" s="32"/>
      <c r="AN40" s="29" t="s">
        <v>51</v>
      </c>
      <c r="AO40" s="29"/>
      <c r="AP40" s="29"/>
    </row>
    <row r="41" spans="1:48" x14ac:dyDescent="0.15">
      <c r="A41" s="33" t="s">
        <v>4</v>
      </c>
      <c r="B41" s="33"/>
      <c r="C41" s="7" t="s">
        <v>53</v>
      </c>
      <c r="D41" s="7" t="s">
        <v>54</v>
      </c>
      <c r="E41" s="7" t="s">
        <v>55</v>
      </c>
      <c r="F41" s="7" t="s">
        <v>56</v>
      </c>
      <c r="G41" s="1" t="s">
        <v>53</v>
      </c>
      <c r="H41" s="1" t="s">
        <v>55</v>
      </c>
      <c r="I41" s="1" t="s">
        <v>57</v>
      </c>
      <c r="J41" s="1" t="s">
        <v>58</v>
      </c>
      <c r="K41" s="11" t="s">
        <v>59</v>
      </c>
      <c r="L41" s="11" t="s">
        <v>60</v>
      </c>
      <c r="M41" s="1" t="s">
        <v>61</v>
      </c>
      <c r="N41" s="11" t="s">
        <v>62</v>
      </c>
      <c r="O41" s="1" t="s">
        <v>63</v>
      </c>
      <c r="P41" s="1" t="s">
        <v>64</v>
      </c>
      <c r="Q41" s="11" t="s">
        <v>65</v>
      </c>
      <c r="R41" s="11" t="s">
        <v>66</v>
      </c>
      <c r="S41" s="2" t="s">
        <v>11</v>
      </c>
      <c r="T41" s="2" t="s">
        <v>12</v>
      </c>
      <c r="U41" s="2"/>
      <c r="V41" s="2" t="s">
        <v>11</v>
      </c>
      <c r="W41" s="2" t="s">
        <v>12</v>
      </c>
      <c r="X41" s="2"/>
      <c r="Y41" s="2" t="s">
        <v>11</v>
      </c>
      <c r="Z41" s="2" t="s">
        <v>12</v>
      </c>
      <c r="AA41" s="2"/>
      <c r="AB41" s="2" t="s">
        <v>11</v>
      </c>
      <c r="AC41" s="2" t="s">
        <v>12</v>
      </c>
      <c r="AD41" s="2"/>
      <c r="AE41" s="2" t="s">
        <v>11</v>
      </c>
      <c r="AF41" s="2" t="s">
        <v>12</v>
      </c>
      <c r="AG41" s="2"/>
      <c r="AH41" s="2" t="s">
        <v>11</v>
      </c>
      <c r="AI41" s="2" t="s">
        <v>12</v>
      </c>
      <c r="AJ41" s="2"/>
      <c r="AK41" s="2" t="s">
        <v>11</v>
      </c>
      <c r="AL41" s="2" t="s">
        <v>12</v>
      </c>
      <c r="AM41" s="2"/>
      <c r="AN41" s="17" t="s">
        <v>11</v>
      </c>
      <c r="AO41" s="17" t="s">
        <v>12</v>
      </c>
      <c r="AP41" s="17"/>
      <c r="AQ41" s="1" t="s">
        <v>67</v>
      </c>
      <c r="AR41" s="1" t="s">
        <v>68</v>
      </c>
      <c r="AS41" s="1" t="s">
        <v>37</v>
      </c>
      <c r="AT41" s="1" t="s">
        <v>69</v>
      </c>
      <c r="AU41" s="1" t="s">
        <v>70</v>
      </c>
    </row>
    <row r="42" spans="1:48" x14ac:dyDescent="0.15">
      <c r="A42" s="1" t="s">
        <v>71</v>
      </c>
      <c r="B42" s="1">
        <f>G5</f>
        <v>92.509250000000009</v>
      </c>
      <c r="C42" s="7" t="s">
        <v>72</v>
      </c>
      <c r="D42" s="8">
        <v>6.06113052890323</v>
      </c>
      <c r="E42" s="7"/>
      <c r="F42" s="7"/>
      <c r="G42" s="1">
        <v>1</v>
      </c>
      <c r="H42" s="9">
        <f t="shared" ref="H42:H53" si="21">E43</f>
        <v>6.06113052890323</v>
      </c>
      <c r="I42" s="9">
        <f t="shared" ref="I42:I53" si="22">H42+273.15</f>
        <v>279.2111305289032</v>
      </c>
      <c r="J42" s="9">
        <f t="shared" ref="J42:J53" si="23">EXP(($C$16*(I42-$C$14))/($C$17*I42*$C$14))</f>
        <v>3.7780642373505112E-2</v>
      </c>
      <c r="K42" s="9">
        <f t="shared" ref="K42:K53" si="24">$B$42/12</f>
        <v>7.7091041666666671</v>
      </c>
      <c r="L42" s="9">
        <f t="shared" ref="L42:L53" si="25">K42*$B$43/100</f>
        <v>7.7091041666666665E-2</v>
      </c>
      <c r="M42" s="1" t="s">
        <v>73</v>
      </c>
      <c r="O42" s="9">
        <f>L42</f>
        <v>7.7091041666666665E-2</v>
      </c>
      <c r="P42" s="9">
        <f t="shared" ref="P42:P53" si="26">O42*J42</f>
        <v>2.9125490754093146E-3</v>
      </c>
      <c r="Q42" s="13">
        <f t="shared" ref="Q42:Q53" si="27">P42*$B$44</f>
        <v>3.786313798032109E-4</v>
      </c>
      <c r="R42" s="9">
        <f t="shared" ref="R42:R53" si="28">L42*$B$44</f>
        <v>1.0021835416666666E-2</v>
      </c>
      <c r="S42" s="14">
        <f t="shared" ref="S42:S53" si="29">Q42/R42</f>
        <v>3.7780642373505112E-2</v>
      </c>
      <c r="T42" s="2">
        <v>0.01</v>
      </c>
      <c r="U42" s="15">
        <f t="shared" ref="U42:U53" si="30">S42*T42</f>
        <v>3.7780642373505112E-4</v>
      </c>
      <c r="V42" s="14"/>
      <c r="W42" s="2"/>
      <c r="X42" s="15"/>
      <c r="Y42" s="2">
        <v>0.02</v>
      </c>
      <c r="Z42" s="2">
        <v>0.49</v>
      </c>
      <c r="AA42" s="2">
        <f t="shared" ref="AA42:AA53" si="31">Y42*Z42</f>
        <v>9.7999999999999997E-3</v>
      </c>
      <c r="AB42" s="2"/>
      <c r="AC42" s="2"/>
      <c r="AD42" s="2"/>
      <c r="AE42" s="14"/>
      <c r="AF42" s="2"/>
      <c r="AG42" s="15"/>
      <c r="AH42" s="14"/>
      <c r="AI42" s="2"/>
      <c r="AJ42" s="15"/>
      <c r="AL42" s="2"/>
      <c r="AM42" s="2"/>
      <c r="AN42" s="2">
        <v>0.01</v>
      </c>
      <c r="AO42" s="2">
        <v>0.5</v>
      </c>
      <c r="AP42" s="2">
        <f t="shared" ref="AP42:AP53" si="32">AO42*AN42</f>
        <v>5.0000000000000001E-3</v>
      </c>
      <c r="AQ42" s="1">
        <f t="shared" ref="AQ42:AQ53" si="33">(AP42+AM42+AD42+AA42+U42+X42+AG42+AJ42)</f>
        <v>1.5177806423735053E-2</v>
      </c>
      <c r="AR42" s="9">
        <f t="shared" ref="AR42:AR53" si="34">$B$42/12</f>
        <v>7.7091041666666671</v>
      </c>
      <c r="AS42" s="1">
        <f t="shared" ref="AS42:AS53" si="35">$B$44</f>
        <v>0.13</v>
      </c>
      <c r="AT42" s="1">
        <f>$E$5/12</f>
        <v>3.7164383561643834</v>
      </c>
      <c r="AU42" s="1">
        <f t="shared" ref="AU42:AU53" si="36">AT42*10000*AS42*0.67*AR42*AQ42</f>
        <v>378.754683823579</v>
      </c>
    </row>
    <row r="43" spans="1:48" x14ac:dyDescent="0.15">
      <c r="A43" s="1" t="s">
        <v>74</v>
      </c>
      <c r="B43" s="1">
        <v>1</v>
      </c>
      <c r="C43" s="7">
        <v>1</v>
      </c>
      <c r="D43" s="8">
        <v>4.6399296478064498</v>
      </c>
      <c r="E43" s="10">
        <f t="shared" ref="E43:E54" si="37">D42</f>
        <v>6.06113052890323</v>
      </c>
      <c r="F43" s="7" t="s">
        <v>73</v>
      </c>
      <c r="G43" s="1">
        <v>2</v>
      </c>
      <c r="H43" s="9">
        <f t="shared" si="21"/>
        <v>4.6399296478064498</v>
      </c>
      <c r="I43" s="9">
        <f t="shared" si="22"/>
        <v>277.78992964780645</v>
      </c>
      <c r="J43" s="9">
        <f t="shared" si="23"/>
        <v>3.1607224210334031E-2</v>
      </c>
      <c r="K43" s="9">
        <f t="shared" si="24"/>
        <v>7.7091041666666671</v>
      </c>
      <c r="L43" s="9">
        <f t="shared" si="25"/>
        <v>7.7091041666666665E-2</v>
      </c>
      <c r="M43" s="1" t="s">
        <v>73</v>
      </c>
      <c r="O43" s="9">
        <f t="shared" ref="O43:O53" si="38">L43+O42-P42-N43</f>
        <v>0.15126953425792403</v>
      </c>
      <c r="P43" s="9">
        <f t="shared" si="26"/>
        <v>4.7812100854830097E-3</v>
      </c>
      <c r="Q43" s="13">
        <f t="shared" si="27"/>
        <v>6.2155731111279125E-4</v>
      </c>
      <c r="R43" s="9">
        <f t="shared" si="28"/>
        <v>1.0021835416666666E-2</v>
      </c>
      <c r="S43" s="14">
        <f t="shared" si="29"/>
        <v>6.2020307186358245E-2</v>
      </c>
      <c r="T43" s="2">
        <v>0.01</v>
      </c>
      <c r="U43" s="15">
        <f t="shared" si="30"/>
        <v>6.2020307186358241E-4</v>
      </c>
      <c r="V43" s="14"/>
      <c r="W43" s="2"/>
      <c r="X43" s="15"/>
      <c r="Y43" s="2">
        <v>0.02</v>
      </c>
      <c r="Z43" s="2">
        <v>0.49</v>
      </c>
      <c r="AA43" s="2">
        <f t="shared" si="31"/>
        <v>9.7999999999999997E-3</v>
      </c>
      <c r="AB43" s="2"/>
      <c r="AC43" s="2"/>
      <c r="AD43" s="2"/>
      <c r="AE43" s="14"/>
      <c r="AF43" s="2"/>
      <c r="AG43" s="15"/>
      <c r="AH43" s="14"/>
      <c r="AI43" s="2"/>
      <c r="AJ43" s="15"/>
      <c r="AK43" s="2"/>
      <c r="AL43" s="2"/>
      <c r="AM43" s="2"/>
      <c r="AN43" s="2">
        <v>0.01</v>
      </c>
      <c r="AO43" s="2">
        <v>0.5</v>
      </c>
      <c r="AP43" s="2">
        <f t="shared" si="32"/>
        <v>5.0000000000000001E-3</v>
      </c>
      <c r="AQ43" s="1">
        <f t="shared" si="33"/>
        <v>1.5420203071863583E-2</v>
      </c>
      <c r="AR43" s="9">
        <f t="shared" si="34"/>
        <v>7.7091041666666671</v>
      </c>
      <c r="AS43" s="1">
        <f t="shared" si="35"/>
        <v>0.13</v>
      </c>
      <c r="AT43" s="1">
        <f t="shared" ref="AT43:AT53" si="39">$E$5/12</f>
        <v>3.7164383561643834</v>
      </c>
      <c r="AU43" s="1">
        <f t="shared" si="36"/>
        <v>384.80357279071239</v>
      </c>
    </row>
    <row r="44" spans="1:48" x14ac:dyDescent="0.15">
      <c r="A44" s="1" t="s">
        <v>37</v>
      </c>
      <c r="B44" s="1">
        <f>I5</f>
        <v>0.13</v>
      </c>
      <c r="C44" s="7">
        <v>2</v>
      </c>
      <c r="D44" s="8">
        <v>6.6131459739642802</v>
      </c>
      <c r="E44" s="10">
        <f t="shared" si="37"/>
        <v>4.6399296478064498</v>
      </c>
      <c r="F44" s="7" t="s">
        <v>73</v>
      </c>
      <c r="G44" s="1">
        <v>3</v>
      </c>
      <c r="H44" s="9">
        <f t="shared" si="21"/>
        <v>6.6131459739642802</v>
      </c>
      <c r="I44" s="9">
        <f t="shared" si="22"/>
        <v>279.76314597396424</v>
      </c>
      <c r="J44" s="9">
        <f t="shared" si="23"/>
        <v>4.0471807881096465E-2</v>
      </c>
      <c r="K44" s="9">
        <f t="shared" si="24"/>
        <v>7.7091041666666671</v>
      </c>
      <c r="L44" s="9">
        <f t="shared" si="25"/>
        <v>7.7091041666666665E-2</v>
      </c>
      <c r="M44" s="1" t="s">
        <v>73</v>
      </c>
      <c r="O44" s="9">
        <f t="shared" si="38"/>
        <v>0.22357936583910767</v>
      </c>
      <c r="P44" s="9">
        <f t="shared" si="26"/>
        <v>9.0486611404177481E-3</v>
      </c>
      <c r="Q44" s="13">
        <f t="shared" si="27"/>
        <v>1.1763259482543073E-3</v>
      </c>
      <c r="R44" s="9">
        <f t="shared" si="28"/>
        <v>1.0021835416666666E-2</v>
      </c>
      <c r="S44" s="14">
        <f t="shared" si="29"/>
        <v>0.11737629878635163</v>
      </c>
      <c r="T44" s="2">
        <v>0.01</v>
      </c>
      <c r="U44" s="15">
        <f t="shared" si="30"/>
        <v>1.1737629878635163E-3</v>
      </c>
      <c r="V44" s="14"/>
      <c r="W44" s="2"/>
      <c r="X44" s="15"/>
      <c r="Y44" s="2">
        <v>0.02</v>
      </c>
      <c r="Z44" s="2">
        <v>0.49</v>
      </c>
      <c r="AA44" s="2">
        <f t="shared" si="31"/>
        <v>9.7999999999999997E-3</v>
      </c>
      <c r="AB44" s="2"/>
      <c r="AC44" s="2"/>
      <c r="AD44" s="2"/>
      <c r="AE44" s="14"/>
      <c r="AF44" s="2"/>
      <c r="AG44" s="15"/>
      <c r="AH44" s="14"/>
      <c r="AI44" s="2"/>
      <c r="AJ44" s="15"/>
      <c r="AL44" s="2"/>
      <c r="AM44" s="2"/>
      <c r="AN44" s="2">
        <v>0.01</v>
      </c>
      <c r="AO44" s="2">
        <v>0.5</v>
      </c>
      <c r="AP44" s="2">
        <f t="shared" si="32"/>
        <v>5.0000000000000001E-3</v>
      </c>
      <c r="AQ44" s="1">
        <f t="shared" si="33"/>
        <v>1.5973762987863516E-2</v>
      </c>
      <c r="AR44" s="9">
        <f t="shared" si="34"/>
        <v>7.7091041666666671</v>
      </c>
      <c r="AS44" s="1">
        <f t="shared" si="35"/>
        <v>0.13</v>
      </c>
      <c r="AT44" s="1">
        <f t="shared" si="39"/>
        <v>3.7164383561643834</v>
      </c>
      <c r="AU44" s="1">
        <f t="shared" si="36"/>
        <v>398.61738785123981</v>
      </c>
    </row>
    <row r="45" spans="1:48" x14ac:dyDescent="0.15">
      <c r="C45" s="7">
        <v>3</v>
      </c>
      <c r="D45" s="8">
        <v>10.738570394064499</v>
      </c>
      <c r="E45" s="10">
        <f t="shared" si="37"/>
        <v>6.6131459739642802</v>
      </c>
      <c r="F45" s="7" t="s">
        <v>73</v>
      </c>
      <c r="G45" s="1">
        <v>4</v>
      </c>
      <c r="H45" s="9">
        <f t="shared" si="21"/>
        <v>10.738570394064499</v>
      </c>
      <c r="I45" s="9">
        <f t="shared" si="22"/>
        <v>283.88857039406446</v>
      </c>
      <c r="J45" s="9">
        <f t="shared" si="23"/>
        <v>6.7112303565172574E-2</v>
      </c>
      <c r="K45" s="9">
        <f t="shared" si="24"/>
        <v>7.7091041666666671</v>
      </c>
      <c r="L45" s="9">
        <f t="shared" si="25"/>
        <v>7.7091041666666665E-2</v>
      </c>
      <c r="M45" s="1" t="s">
        <v>73</v>
      </c>
      <c r="O45" s="9">
        <f t="shared" si="38"/>
        <v>0.29162174636535659</v>
      </c>
      <c r="P45" s="9">
        <f t="shared" si="26"/>
        <v>1.9571407168277575E-2</v>
      </c>
      <c r="Q45" s="13">
        <f t="shared" si="27"/>
        <v>2.5442829318760847E-3</v>
      </c>
      <c r="R45" s="9">
        <f t="shared" si="28"/>
        <v>1.0021835416666666E-2</v>
      </c>
      <c r="S45" s="14">
        <f t="shared" si="29"/>
        <v>0.25387394884223025</v>
      </c>
      <c r="T45" s="2">
        <v>0.01</v>
      </c>
      <c r="U45" s="15">
        <f t="shared" si="30"/>
        <v>2.5387394884223025E-3</v>
      </c>
      <c r="V45" s="14"/>
      <c r="W45" s="2"/>
      <c r="X45" s="15"/>
      <c r="Y45" s="2">
        <v>0.02</v>
      </c>
      <c r="Z45" s="2">
        <v>0.49</v>
      </c>
      <c r="AA45" s="2">
        <f t="shared" si="31"/>
        <v>9.7999999999999997E-3</v>
      </c>
      <c r="AB45" s="2"/>
      <c r="AC45" s="2"/>
      <c r="AD45" s="2"/>
      <c r="AE45" s="14"/>
      <c r="AF45" s="2"/>
      <c r="AG45" s="15"/>
      <c r="AH45" s="14"/>
      <c r="AI45" s="2"/>
      <c r="AJ45" s="15"/>
      <c r="AK45" s="2"/>
      <c r="AL45" s="2"/>
      <c r="AM45" s="2"/>
      <c r="AN45" s="2">
        <v>0.01</v>
      </c>
      <c r="AO45" s="2">
        <v>0.5</v>
      </c>
      <c r="AP45" s="2">
        <f t="shared" si="32"/>
        <v>5.0000000000000001E-3</v>
      </c>
      <c r="AQ45" s="1">
        <f t="shared" si="33"/>
        <v>1.7338739488422301E-2</v>
      </c>
      <c r="AR45" s="9">
        <f t="shared" si="34"/>
        <v>7.7091041666666671</v>
      </c>
      <c r="AS45" s="1">
        <f t="shared" si="35"/>
        <v>0.13</v>
      </c>
      <c r="AT45" s="1">
        <f t="shared" si="39"/>
        <v>3.7164383561643834</v>
      </c>
      <c r="AU45" s="1">
        <f t="shared" si="36"/>
        <v>432.67970413478969</v>
      </c>
    </row>
    <row r="46" spans="1:48" x14ac:dyDescent="0.15">
      <c r="C46" s="7">
        <v>4</v>
      </c>
      <c r="D46" s="8">
        <v>15.1415092477333</v>
      </c>
      <c r="E46" s="10">
        <f t="shared" si="37"/>
        <v>10.738570394064499</v>
      </c>
      <c r="F46" s="7" t="s">
        <v>73</v>
      </c>
      <c r="G46" s="1">
        <v>5</v>
      </c>
      <c r="H46" s="9">
        <f t="shared" si="21"/>
        <v>15.1415092477333</v>
      </c>
      <c r="I46" s="9">
        <f t="shared" si="22"/>
        <v>288.2915092477333</v>
      </c>
      <c r="J46" s="9">
        <f t="shared" si="23"/>
        <v>0.11331632763263848</v>
      </c>
      <c r="K46" s="9">
        <f t="shared" si="24"/>
        <v>7.7091041666666671</v>
      </c>
      <c r="L46" s="9">
        <f t="shared" si="25"/>
        <v>7.7091041666666665E-2</v>
      </c>
      <c r="M46" s="1" t="s">
        <v>75</v>
      </c>
      <c r="N46" s="9">
        <f>(O45-P45)*$C$22/100</f>
        <v>0.25844782223722507</v>
      </c>
      <c r="O46" s="9">
        <f t="shared" si="38"/>
        <v>9.0693558626520565E-2</v>
      </c>
      <c r="P46" s="9">
        <f t="shared" si="26"/>
        <v>1.027706100349271E-2</v>
      </c>
      <c r="Q46" s="13">
        <f t="shared" si="27"/>
        <v>1.3360179304540525E-3</v>
      </c>
      <c r="R46" s="9">
        <f t="shared" si="28"/>
        <v>1.0021835416666666E-2</v>
      </c>
      <c r="S46" s="14">
        <f t="shared" si="29"/>
        <v>0.13331070356954849</v>
      </c>
      <c r="T46" s="2">
        <v>0.01</v>
      </c>
      <c r="U46" s="15">
        <f t="shared" si="30"/>
        <v>1.333107035695485E-3</v>
      </c>
      <c r="V46" s="14"/>
      <c r="W46" s="2"/>
      <c r="X46" s="15"/>
      <c r="Y46" s="2">
        <v>0.04</v>
      </c>
      <c r="Z46" s="2">
        <v>0.49</v>
      </c>
      <c r="AA46" s="2">
        <f t="shared" si="31"/>
        <v>1.9599999999999999E-2</v>
      </c>
      <c r="AB46" s="2"/>
      <c r="AC46" s="2"/>
      <c r="AD46" s="2"/>
      <c r="AE46" s="14"/>
      <c r="AF46" s="2"/>
      <c r="AG46" s="15"/>
      <c r="AH46" s="14"/>
      <c r="AI46" s="2"/>
      <c r="AJ46" s="15"/>
      <c r="AL46" s="2"/>
      <c r="AM46" s="2"/>
      <c r="AN46" s="2">
        <v>1.4999999999999999E-2</v>
      </c>
      <c r="AO46" s="2">
        <v>0.5</v>
      </c>
      <c r="AP46" s="2">
        <f t="shared" si="32"/>
        <v>7.4999999999999997E-3</v>
      </c>
      <c r="AQ46" s="1">
        <f t="shared" si="33"/>
        <v>2.8433107035695484E-2</v>
      </c>
      <c r="AR46" s="9">
        <f t="shared" si="34"/>
        <v>7.7091041666666671</v>
      </c>
      <c r="AS46" s="1">
        <f t="shared" si="35"/>
        <v>0.13</v>
      </c>
      <c r="AT46" s="1">
        <f t="shared" si="39"/>
        <v>3.7164383561643834</v>
      </c>
      <c r="AU46" s="1">
        <f t="shared" si="36"/>
        <v>709.53418200050248</v>
      </c>
    </row>
    <row r="47" spans="1:48" x14ac:dyDescent="0.15">
      <c r="C47" s="7">
        <v>5</v>
      </c>
      <c r="D47" s="8">
        <v>21.0769083593548</v>
      </c>
      <c r="E47" s="10">
        <f t="shared" si="37"/>
        <v>15.1415092477333</v>
      </c>
      <c r="F47" s="7" t="s">
        <v>75</v>
      </c>
      <c r="G47" s="1">
        <v>6</v>
      </c>
      <c r="H47" s="9">
        <f t="shared" si="21"/>
        <v>21.0769083593548</v>
      </c>
      <c r="I47" s="9">
        <f t="shared" si="22"/>
        <v>294.22690835935475</v>
      </c>
      <c r="J47" s="9">
        <f t="shared" si="23"/>
        <v>0.22396812890319459</v>
      </c>
      <c r="K47" s="9">
        <f t="shared" si="24"/>
        <v>7.7091041666666671</v>
      </c>
      <c r="L47" s="9">
        <f t="shared" si="25"/>
        <v>7.7091041666666665E-2</v>
      </c>
      <c r="M47" s="1" t="s">
        <v>73</v>
      </c>
      <c r="O47" s="9">
        <f t="shared" si="38"/>
        <v>0.15750753928969452</v>
      </c>
      <c r="P47" s="9">
        <f t="shared" si="26"/>
        <v>3.5276668862859288E-2</v>
      </c>
      <c r="Q47" s="13">
        <f t="shared" si="27"/>
        <v>4.5859669521717073E-3</v>
      </c>
      <c r="R47" s="9">
        <f t="shared" si="28"/>
        <v>1.0021835416666666E-2</v>
      </c>
      <c r="S47" s="14">
        <f t="shared" si="29"/>
        <v>0.45759751198319243</v>
      </c>
      <c r="T47" s="2">
        <v>0.01</v>
      </c>
      <c r="U47" s="15">
        <f t="shared" si="30"/>
        <v>4.5759751198319243E-3</v>
      </c>
      <c r="V47" s="14"/>
      <c r="W47" s="2"/>
      <c r="X47" s="15"/>
      <c r="Y47" s="2">
        <v>0.04</v>
      </c>
      <c r="Z47" s="2">
        <v>0.49</v>
      </c>
      <c r="AA47" s="2">
        <f t="shared" si="31"/>
        <v>1.9599999999999999E-2</v>
      </c>
      <c r="AB47" s="2"/>
      <c r="AC47" s="2"/>
      <c r="AD47" s="2"/>
      <c r="AE47" s="14"/>
      <c r="AF47" s="2"/>
      <c r="AG47" s="15"/>
      <c r="AH47" s="14"/>
      <c r="AI47" s="2"/>
      <c r="AJ47" s="15"/>
      <c r="AK47" s="2"/>
      <c r="AL47" s="2"/>
      <c r="AM47" s="2"/>
      <c r="AN47" s="2">
        <v>1.4999999999999999E-2</v>
      </c>
      <c r="AO47" s="2">
        <v>0.5</v>
      </c>
      <c r="AP47" s="2">
        <f t="shared" si="32"/>
        <v>7.4999999999999997E-3</v>
      </c>
      <c r="AQ47" s="1">
        <f t="shared" si="33"/>
        <v>3.1675975119831924E-2</v>
      </c>
      <c r="AR47" s="9">
        <f t="shared" si="34"/>
        <v>7.7091041666666671</v>
      </c>
      <c r="AS47" s="1">
        <f t="shared" si="35"/>
        <v>0.13</v>
      </c>
      <c r="AT47" s="1">
        <f t="shared" si="39"/>
        <v>3.7164383561643834</v>
      </c>
      <c r="AU47" s="1">
        <f t="shared" si="36"/>
        <v>790.45835783976827</v>
      </c>
    </row>
    <row r="48" spans="1:48" x14ac:dyDescent="0.15">
      <c r="C48" s="7">
        <v>6</v>
      </c>
      <c r="D48" s="8">
        <v>24.127204192333298</v>
      </c>
      <c r="E48" s="10">
        <f t="shared" si="37"/>
        <v>21.0769083593548</v>
      </c>
      <c r="F48" s="7" t="s">
        <v>73</v>
      </c>
      <c r="G48" s="1">
        <v>7</v>
      </c>
      <c r="H48" s="9">
        <f t="shared" si="21"/>
        <v>24.127204192333298</v>
      </c>
      <c r="I48" s="9">
        <f t="shared" si="22"/>
        <v>297.27720419233327</v>
      </c>
      <c r="J48" s="9">
        <f t="shared" si="23"/>
        <v>0.31452437420451185</v>
      </c>
      <c r="K48" s="9">
        <f t="shared" si="24"/>
        <v>7.7091041666666671</v>
      </c>
      <c r="L48" s="9">
        <f t="shared" si="25"/>
        <v>7.7091041666666665E-2</v>
      </c>
      <c r="M48" s="1" t="s">
        <v>73</v>
      </c>
      <c r="O48" s="9">
        <f t="shared" si="38"/>
        <v>0.19932191209350189</v>
      </c>
      <c r="P48" s="9">
        <f t="shared" si="26"/>
        <v>6.2691599666455405E-2</v>
      </c>
      <c r="Q48" s="13">
        <f t="shared" si="27"/>
        <v>8.1499079566392033E-3</v>
      </c>
      <c r="R48" s="9">
        <f t="shared" si="28"/>
        <v>1.0021835416666666E-2</v>
      </c>
      <c r="S48" s="14">
        <f t="shared" si="29"/>
        <v>0.81321510659470808</v>
      </c>
      <c r="T48" s="2">
        <v>0.01</v>
      </c>
      <c r="U48" s="15">
        <f t="shared" si="30"/>
        <v>8.1321510659470818E-3</v>
      </c>
      <c r="V48" s="14"/>
      <c r="W48" s="2"/>
      <c r="X48" s="15"/>
      <c r="Y48" s="2">
        <v>0.05</v>
      </c>
      <c r="Z48" s="2">
        <v>0.49</v>
      </c>
      <c r="AA48" s="2">
        <f t="shared" si="31"/>
        <v>2.4500000000000001E-2</v>
      </c>
      <c r="AB48" s="2"/>
      <c r="AC48" s="2"/>
      <c r="AD48" s="2"/>
      <c r="AE48" s="14"/>
      <c r="AF48" s="2"/>
      <c r="AG48" s="15"/>
      <c r="AH48" s="14"/>
      <c r="AI48" s="2"/>
      <c r="AJ48" s="15"/>
      <c r="AL48" s="2"/>
      <c r="AM48" s="2"/>
      <c r="AN48" s="2">
        <v>1.4999999999999999E-2</v>
      </c>
      <c r="AO48" s="2">
        <v>0.5</v>
      </c>
      <c r="AP48" s="2">
        <f t="shared" si="32"/>
        <v>7.4999999999999997E-3</v>
      </c>
      <c r="AQ48" s="1">
        <f t="shared" si="33"/>
        <v>4.0132151065947086E-2</v>
      </c>
      <c r="AR48" s="9">
        <f t="shared" si="34"/>
        <v>7.7091041666666671</v>
      </c>
      <c r="AS48" s="1">
        <f t="shared" si="35"/>
        <v>0.13</v>
      </c>
      <c r="AT48" s="1">
        <f t="shared" si="39"/>
        <v>3.7164383561643834</v>
      </c>
      <c r="AU48" s="1">
        <f t="shared" si="36"/>
        <v>1001.4780636793972</v>
      </c>
    </row>
    <row r="49" spans="1:78" x14ac:dyDescent="0.15">
      <c r="C49" s="7">
        <v>7</v>
      </c>
      <c r="D49" s="8">
        <v>31.432045951290299</v>
      </c>
      <c r="E49" s="10">
        <f t="shared" si="37"/>
        <v>24.127204192333298</v>
      </c>
      <c r="F49" s="7" t="s">
        <v>73</v>
      </c>
      <c r="G49" s="1">
        <v>8</v>
      </c>
      <c r="H49" s="9">
        <f t="shared" si="21"/>
        <v>31.432045951290299</v>
      </c>
      <c r="I49" s="9">
        <f t="shared" si="22"/>
        <v>304.5820459512903</v>
      </c>
      <c r="J49" s="9">
        <f t="shared" si="23"/>
        <v>0.6899283591811467</v>
      </c>
      <c r="K49" s="9">
        <f t="shared" si="24"/>
        <v>7.7091041666666671</v>
      </c>
      <c r="L49" s="9">
        <f t="shared" si="25"/>
        <v>7.7091041666666665E-2</v>
      </c>
      <c r="M49" s="1" t="s">
        <v>73</v>
      </c>
      <c r="O49" s="9">
        <f t="shared" si="38"/>
        <v>0.21372135409371315</v>
      </c>
      <c r="P49" s="9">
        <f t="shared" si="26"/>
        <v>0.14745242315184837</v>
      </c>
      <c r="Q49" s="13">
        <f t="shared" si="27"/>
        <v>1.9168815009740287E-2</v>
      </c>
      <c r="R49" s="9">
        <f t="shared" si="28"/>
        <v>1.0021835416666666E-2</v>
      </c>
      <c r="S49" s="14">
        <f t="shared" si="29"/>
        <v>1.9127050298453185</v>
      </c>
      <c r="T49" s="2">
        <v>0.01</v>
      </c>
      <c r="U49" s="15">
        <f t="shared" si="30"/>
        <v>1.9127050298453185E-2</v>
      </c>
      <c r="V49" s="14"/>
      <c r="W49" s="2"/>
      <c r="X49" s="15"/>
      <c r="Y49" s="2">
        <v>0.05</v>
      </c>
      <c r="Z49" s="2">
        <v>0.49</v>
      </c>
      <c r="AA49" s="2">
        <f t="shared" si="31"/>
        <v>2.4500000000000001E-2</v>
      </c>
      <c r="AB49" s="2"/>
      <c r="AC49" s="2"/>
      <c r="AD49" s="2"/>
      <c r="AE49" s="14"/>
      <c r="AF49" s="2"/>
      <c r="AG49" s="15"/>
      <c r="AH49" s="14"/>
      <c r="AI49" s="2"/>
      <c r="AJ49" s="15"/>
      <c r="AK49" s="2"/>
      <c r="AL49" s="2"/>
      <c r="AM49" s="2"/>
      <c r="AN49" s="2">
        <v>1.4999999999999999E-2</v>
      </c>
      <c r="AO49" s="2">
        <v>0.5</v>
      </c>
      <c r="AP49" s="2">
        <f t="shared" si="32"/>
        <v>7.4999999999999997E-3</v>
      </c>
      <c r="AQ49" s="1">
        <f t="shared" si="33"/>
        <v>5.1127050298453186E-2</v>
      </c>
      <c r="AR49" s="9">
        <f t="shared" si="34"/>
        <v>7.7091041666666671</v>
      </c>
      <c r="AS49" s="1">
        <f t="shared" si="35"/>
        <v>0.13</v>
      </c>
      <c r="AT49" s="1">
        <f t="shared" si="39"/>
        <v>3.7164383561643834</v>
      </c>
      <c r="AU49" s="1">
        <f t="shared" si="36"/>
        <v>1275.8503587409366</v>
      </c>
    </row>
    <row r="50" spans="1:78" x14ac:dyDescent="0.15">
      <c r="C50" s="7">
        <v>8</v>
      </c>
      <c r="D50" s="8">
        <v>30.671686053870999</v>
      </c>
      <c r="E50" s="10">
        <f t="shared" si="37"/>
        <v>31.432045951290299</v>
      </c>
      <c r="F50" s="7" t="s">
        <v>73</v>
      </c>
      <c r="G50" s="1">
        <v>9</v>
      </c>
      <c r="H50" s="9">
        <f t="shared" si="21"/>
        <v>30.671686053870999</v>
      </c>
      <c r="I50" s="9">
        <f t="shared" si="22"/>
        <v>303.82168605387096</v>
      </c>
      <c r="J50" s="9">
        <f t="shared" si="23"/>
        <v>0.63688157547333113</v>
      </c>
      <c r="K50" s="9">
        <f t="shared" si="24"/>
        <v>7.7091041666666671</v>
      </c>
      <c r="L50" s="9">
        <f t="shared" si="25"/>
        <v>7.7091041666666665E-2</v>
      </c>
      <c r="M50" s="1" t="s">
        <v>73</v>
      </c>
      <c r="O50" s="9">
        <f t="shared" si="38"/>
        <v>0.14335997260853145</v>
      </c>
      <c r="P50" s="9">
        <f t="shared" si="26"/>
        <v>9.1303325214735109E-2</v>
      </c>
      <c r="Q50" s="13">
        <f t="shared" si="27"/>
        <v>1.1869432277915565E-2</v>
      </c>
      <c r="R50" s="9">
        <f t="shared" si="28"/>
        <v>1.0021835416666666E-2</v>
      </c>
      <c r="S50" s="14">
        <f t="shared" si="29"/>
        <v>1.1843571346398565</v>
      </c>
      <c r="T50" s="2">
        <v>0.01</v>
      </c>
      <c r="U50" s="15">
        <f t="shared" si="30"/>
        <v>1.1843571346398565E-2</v>
      </c>
      <c r="V50" s="14"/>
      <c r="W50" s="2"/>
      <c r="X50" s="15"/>
      <c r="Y50" s="2">
        <v>0.04</v>
      </c>
      <c r="Z50" s="2">
        <v>0.49</v>
      </c>
      <c r="AA50" s="2">
        <f t="shared" si="31"/>
        <v>1.9599999999999999E-2</v>
      </c>
      <c r="AB50" s="2"/>
      <c r="AC50" s="2"/>
      <c r="AD50" s="2"/>
      <c r="AE50" s="14"/>
      <c r="AF50" s="2"/>
      <c r="AG50" s="15"/>
      <c r="AH50" s="14"/>
      <c r="AI50" s="2"/>
      <c r="AJ50" s="15"/>
      <c r="AL50" s="2"/>
      <c r="AM50" s="2"/>
      <c r="AN50" s="2">
        <v>1.4999999999999999E-2</v>
      </c>
      <c r="AO50" s="2">
        <v>0.5</v>
      </c>
      <c r="AP50" s="2">
        <f t="shared" si="32"/>
        <v>7.4999999999999997E-3</v>
      </c>
      <c r="AQ50" s="1">
        <f t="shared" si="33"/>
        <v>3.8943571346398566E-2</v>
      </c>
      <c r="AR50" s="9">
        <f t="shared" si="34"/>
        <v>7.7091041666666671</v>
      </c>
      <c r="AS50" s="1">
        <f t="shared" si="35"/>
        <v>0.13</v>
      </c>
      <c r="AT50" s="1">
        <f t="shared" si="39"/>
        <v>3.7164383561643834</v>
      </c>
      <c r="AU50" s="1">
        <f t="shared" si="36"/>
        <v>971.81764218576654</v>
      </c>
    </row>
    <row r="51" spans="1:78" x14ac:dyDescent="0.15">
      <c r="C51" s="7">
        <v>9</v>
      </c>
      <c r="D51" s="8">
        <v>25.122237558999998</v>
      </c>
      <c r="E51" s="10">
        <f t="shared" si="37"/>
        <v>30.671686053870999</v>
      </c>
      <c r="F51" s="7" t="s">
        <v>73</v>
      </c>
      <c r="G51" s="1">
        <v>10</v>
      </c>
      <c r="H51" s="9">
        <f t="shared" si="21"/>
        <v>25.122237558999998</v>
      </c>
      <c r="I51" s="9">
        <f t="shared" si="22"/>
        <v>298.27223755899996</v>
      </c>
      <c r="J51" s="9">
        <f t="shared" si="23"/>
        <v>0.35083851483260969</v>
      </c>
      <c r="K51" s="9">
        <f t="shared" si="24"/>
        <v>7.7091041666666671</v>
      </c>
      <c r="L51" s="9">
        <f t="shared" si="25"/>
        <v>7.7091041666666665E-2</v>
      </c>
      <c r="M51" s="1" t="s">
        <v>73</v>
      </c>
      <c r="O51" s="9">
        <f t="shared" si="38"/>
        <v>0.12914768906046301</v>
      </c>
      <c r="P51" s="9">
        <f t="shared" si="26"/>
        <v>4.5309983424036512E-2</v>
      </c>
      <c r="Q51" s="13">
        <f t="shared" si="27"/>
        <v>5.8902978451247472E-3</v>
      </c>
      <c r="R51" s="9">
        <f t="shared" si="28"/>
        <v>1.0021835416666666E-2</v>
      </c>
      <c r="S51" s="14">
        <f t="shared" si="29"/>
        <v>0.58774641572430675</v>
      </c>
      <c r="T51" s="2">
        <v>0.01</v>
      </c>
      <c r="U51" s="15">
        <f t="shared" si="30"/>
        <v>5.8774641572430673E-3</v>
      </c>
      <c r="V51" s="14"/>
      <c r="W51" s="2"/>
      <c r="X51" s="15"/>
      <c r="Y51" s="2">
        <v>0.04</v>
      </c>
      <c r="Z51" s="2">
        <v>0.49</v>
      </c>
      <c r="AA51" s="2">
        <f t="shared" si="31"/>
        <v>1.9599999999999999E-2</v>
      </c>
      <c r="AB51" s="2"/>
      <c r="AC51" s="2"/>
      <c r="AD51" s="2"/>
      <c r="AE51" s="14"/>
      <c r="AF51" s="2"/>
      <c r="AG51" s="15"/>
      <c r="AH51" s="14"/>
      <c r="AI51" s="2"/>
      <c r="AJ51" s="15"/>
      <c r="AK51" s="2"/>
      <c r="AL51" s="2"/>
      <c r="AM51" s="2"/>
      <c r="AN51" s="2">
        <v>1.4999999999999999E-2</v>
      </c>
      <c r="AO51" s="2">
        <v>0.5</v>
      </c>
      <c r="AP51" s="2">
        <f t="shared" si="32"/>
        <v>7.4999999999999997E-3</v>
      </c>
      <c r="AQ51" s="1">
        <f t="shared" si="33"/>
        <v>3.2977464157243064E-2</v>
      </c>
      <c r="AR51" s="9">
        <f t="shared" si="34"/>
        <v>7.7091041666666671</v>
      </c>
      <c r="AS51" s="1">
        <f t="shared" si="35"/>
        <v>0.13</v>
      </c>
      <c r="AT51" s="1">
        <f t="shared" si="39"/>
        <v>3.7164383561643834</v>
      </c>
      <c r="AU51" s="1">
        <f t="shared" si="36"/>
        <v>822.93637574976367</v>
      </c>
    </row>
    <row r="52" spans="1:78" x14ac:dyDescent="0.15">
      <c r="C52" s="7">
        <v>10</v>
      </c>
      <c r="D52" s="8">
        <v>19.918790192258101</v>
      </c>
      <c r="E52" s="10">
        <f t="shared" si="37"/>
        <v>25.122237558999998</v>
      </c>
      <c r="F52" s="7" t="s">
        <v>73</v>
      </c>
      <c r="G52" s="1">
        <v>11</v>
      </c>
      <c r="H52" s="9">
        <f t="shared" si="21"/>
        <v>19.918790192258101</v>
      </c>
      <c r="I52" s="9">
        <f t="shared" si="22"/>
        <v>293.06879019225806</v>
      </c>
      <c r="J52" s="9">
        <f t="shared" si="23"/>
        <v>0.1965135103610576</v>
      </c>
      <c r="K52" s="9">
        <f t="shared" si="24"/>
        <v>7.7091041666666671</v>
      </c>
      <c r="L52" s="9">
        <f t="shared" si="25"/>
        <v>7.7091041666666665E-2</v>
      </c>
      <c r="M52" s="1" t="s">
        <v>75</v>
      </c>
      <c r="N52" s="9">
        <f>(O51-P51)*$C$22/100</f>
        <v>7.9645820354605171E-2</v>
      </c>
      <c r="O52" s="9">
        <f t="shared" si="38"/>
        <v>8.1282926948487974E-2</v>
      </c>
      <c r="P52" s="9">
        <f t="shared" si="26"/>
        <v>1.597319330706878E-2</v>
      </c>
      <c r="Q52" s="13">
        <f t="shared" si="27"/>
        <v>2.0765151299189416E-3</v>
      </c>
      <c r="R52" s="9">
        <f t="shared" si="28"/>
        <v>1.0021835416666666E-2</v>
      </c>
      <c r="S52" s="14">
        <f t="shared" si="29"/>
        <v>0.20719908515616048</v>
      </c>
      <c r="T52" s="2">
        <v>0.01</v>
      </c>
      <c r="U52" s="15">
        <f t="shared" si="30"/>
        <v>2.0719908515616048E-3</v>
      </c>
      <c r="V52" s="14"/>
      <c r="W52" s="2"/>
      <c r="X52" s="15"/>
      <c r="Y52" s="2">
        <v>0.02</v>
      </c>
      <c r="Z52" s="2">
        <v>0.49</v>
      </c>
      <c r="AA52" s="2">
        <f t="shared" si="31"/>
        <v>9.7999999999999997E-3</v>
      </c>
      <c r="AB52" s="2"/>
      <c r="AC52" s="2"/>
      <c r="AD52" s="2"/>
      <c r="AE52" s="14"/>
      <c r="AF52" s="2"/>
      <c r="AG52" s="15"/>
      <c r="AH52" s="14"/>
      <c r="AI52" s="2"/>
      <c r="AJ52" s="15"/>
      <c r="AL52" s="2"/>
      <c r="AM52" s="2"/>
      <c r="AN52" s="2">
        <v>0.01</v>
      </c>
      <c r="AO52" s="2">
        <v>0.5</v>
      </c>
      <c r="AP52" s="2">
        <f t="shared" si="32"/>
        <v>5.0000000000000001E-3</v>
      </c>
      <c r="AQ52" s="1">
        <f t="shared" si="33"/>
        <v>1.6871990851561606E-2</v>
      </c>
      <c r="AR52" s="9">
        <f t="shared" si="34"/>
        <v>7.7091041666666671</v>
      </c>
      <c r="AS52" s="1">
        <f t="shared" si="35"/>
        <v>0.13</v>
      </c>
      <c r="AT52" s="1">
        <f t="shared" si="39"/>
        <v>3.7164383561643834</v>
      </c>
      <c r="AU52" s="1">
        <f t="shared" si="36"/>
        <v>421.03222178827576</v>
      </c>
    </row>
    <row r="53" spans="1:78" x14ac:dyDescent="0.15">
      <c r="C53" s="7">
        <v>11</v>
      </c>
      <c r="D53" s="8">
        <v>13.586847151166699</v>
      </c>
      <c r="E53" s="10">
        <f t="shared" si="37"/>
        <v>19.918790192258101</v>
      </c>
      <c r="F53" s="7" t="s">
        <v>75</v>
      </c>
      <c r="G53" s="1">
        <v>12</v>
      </c>
      <c r="H53" s="9">
        <f t="shared" si="21"/>
        <v>13.586847151166699</v>
      </c>
      <c r="I53" s="9">
        <f t="shared" si="22"/>
        <v>286.73684715116667</v>
      </c>
      <c r="J53" s="9">
        <f t="shared" si="23"/>
        <v>9.4354880530231264E-2</v>
      </c>
      <c r="K53" s="9">
        <f t="shared" si="24"/>
        <v>7.7091041666666671</v>
      </c>
      <c r="L53" s="9">
        <f t="shared" si="25"/>
        <v>7.7091041666666665E-2</v>
      </c>
      <c r="M53" s="1" t="s">
        <v>73</v>
      </c>
      <c r="O53" s="9">
        <f t="shared" si="38"/>
        <v>0.14240077530808584</v>
      </c>
      <c r="P53" s="9">
        <f t="shared" si="26"/>
        <v>1.3436208141606745E-2</v>
      </c>
      <c r="Q53" s="13">
        <f t="shared" si="27"/>
        <v>1.746707058408877E-3</v>
      </c>
      <c r="R53" s="9">
        <f t="shared" si="28"/>
        <v>1.0021835416666666E-2</v>
      </c>
      <c r="S53" s="14">
        <f t="shared" si="29"/>
        <v>0.17429013606669708</v>
      </c>
      <c r="T53" s="2">
        <v>0.01</v>
      </c>
      <c r="U53" s="15">
        <f t="shared" si="30"/>
        <v>1.7429013606669707E-3</v>
      </c>
      <c r="V53" s="14"/>
      <c r="W53" s="2"/>
      <c r="X53" s="15"/>
      <c r="Y53" s="2">
        <v>0.02</v>
      </c>
      <c r="Z53" s="2">
        <v>0.49</v>
      </c>
      <c r="AA53" s="2">
        <f t="shared" si="31"/>
        <v>9.7999999999999997E-3</v>
      </c>
      <c r="AB53" s="2"/>
      <c r="AC53" s="2"/>
      <c r="AD53" s="2"/>
      <c r="AE53" s="14"/>
      <c r="AF53" s="2"/>
      <c r="AG53" s="15"/>
      <c r="AH53" s="14"/>
      <c r="AI53" s="2"/>
      <c r="AJ53" s="15"/>
      <c r="AK53" s="2"/>
      <c r="AL53" s="2"/>
      <c r="AM53" s="2"/>
      <c r="AN53" s="2">
        <v>0.01</v>
      </c>
      <c r="AO53" s="2">
        <v>0.5</v>
      </c>
      <c r="AP53" s="2">
        <f t="shared" si="32"/>
        <v>5.0000000000000001E-3</v>
      </c>
      <c r="AQ53" s="1">
        <f t="shared" si="33"/>
        <v>1.6542901360666971E-2</v>
      </c>
      <c r="AR53" s="9">
        <f t="shared" si="34"/>
        <v>7.7091041666666671</v>
      </c>
      <c r="AS53" s="1">
        <f t="shared" si="35"/>
        <v>0.13</v>
      </c>
      <c r="AT53" s="1">
        <f t="shared" si="39"/>
        <v>3.7164383561643834</v>
      </c>
      <c r="AU53" s="1">
        <f t="shared" si="36"/>
        <v>412.81995562848726</v>
      </c>
      <c r="AV53" s="1">
        <f>SUM(AU42:AU53)</f>
        <v>8000.7825062132197</v>
      </c>
    </row>
    <row r="54" spans="1:78" x14ac:dyDescent="0.15">
      <c r="C54" s="7">
        <v>12</v>
      </c>
      <c r="D54" s="8">
        <v>6.3738604391290297</v>
      </c>
      <c r="E54" s="10">
        <f t="shared" si="37"/>
        <v>13.586847151166699</v>
      </c>
      <c r="F54" s="7" t="s">
        <v>73</v>
      </c>
    </row>
    <row r="56" spans="1:78" x14ac:dyDescent="0.15">
      <c r="S56" s="29" t="s">
        <v>44</v>
      </c>
      <c r="T56" s="29"/>
      <c r="U56" s="29"/>
      <c r="V56" s="12" t="s">
        <v>45</v>
      </c>
      <c r="W56" s="12" t="s">
        <v>46</v>
      </c>
      <c r="X56" s="12" t="s">
        <v>47</v>
      </c>
      <c r="Y56" s="12" t="s">
        <v>48</v>
      </c>
      <c r="Z56" s="12" t="s">
        <v>49</v>
      </c>
      <c r="AA56" s="1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8" x14ac:dyDescent="0.15">
      <c r="A57" s="33" t="s">
        <v>5</v>
      </c>
      <c r="B57" s="33"/>
      <c r="C57" s="7" t="s">
        <v>53</v>
      </c>
      <c r="D57" s="7" t="s">
        <v>54</v>
      </c>
      <c r="E57" s="7" t="s">
        <v>55</v>
      </c>
      <c r="F57" s="7" t="s">
        <v>56</v>
      </c>
      <c r="G57" s="1" t="s">
        <v>53</v>
      </c>
      <c r="H57" s="1" t="s">
        <v>55</v>
      </c>
      <c r="I57" s="1" t="s">
        <v>57</v>
      </c>
      <c r="J57" s="1" t="s">
        <v>58</v>
      </c>
      <c r="K57" s="11" t="s">
        <v>59</v>
      </c>
      <c r="L57" s="11" t="s">
        <v>60</v>
      </c>
      <c r="M57" s="1" t="s">
        <v>61</v>
      </c>
      <c r="N57" s="11" t="s">
        <v>62</v>
      </c>
      <c r="O57" s="1" t="s">
        <v>63</v>
      </c>
      <c r="P57" s="1" t="s">
        <v>64</v>
      </c>
      <c r="Q57" s="11" t="s">
        <v>65</v>
      </c>
      <c r="R57" s="11" t="s">
        <v>66</v>
      </c>
      <c r="S57" s="2" t="s">
        <v>11</v>
      </c>
      <c r="T57" s="2" t="s">
        <v>12</v>
      </c>
      <c r="U57" s="2"/>
      <c r="V57" s="2" t="s">
        <v>76</v>
      </c>
      <c r="W57" s="2" t="s">
        <v>76</v>
      </c>
      <c r="X57" s="2" t="s">
        <v>76</v>
      </c>
      <c r="Y57" s="2" t="s">
        <v>76</v>
      </c>
      <c r="Z57" s="2" t="s">
        <v>76</v>
      </c>
      <c r="AA57" s="2" t="s">
        <v>76</v>
      </c>
      <c r="AB57" s="1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8" x14ac:dyDescent="0.15">
      <c r="A58" s="1" t="s">
        <v>71</v>
      </c>
      <c r="B58" s="1">
        <f>F7</f>
        <v>134.75800000000001</v>
      </c>
      <c r="C58" s="7" t="s">
        <v>72</v>
      </c>
      <c r="D58" s="8">
        <v>6.06113052890323</v>
      </c>
      <c r="E58" s="7"/>
      <c r="F58" s="7"/>
      <c r="G58" s="1">
        <v>1</v>
      </c>
      <c r="H58" s="9">
        <f t="shared" ref="H58:H69" si="40">E59</f>
        <v>6.06113052890323</v>
      </c>
      <c r="I58" s="9">
        <f t="shared" ref="I58:I69" si="41">H58+273.15</f>
        <v>279.2111305289032</v>
      </c>
      <c r="J58" s="9">
        <f t="shared" ref="J58:J69" si="42">EXP(($C$16*(I58-$C$14))/($C$17*I58*$C$14))</f>
        <v>3.7780642373505112E-2</v>
      </c>
      <c r="K58" s="9">
        <f t="shared" ref="K58:K69" si="43">$B$58/12</f>
        <v>11.229833333333334</v>
      </c>
      <c r="L58" s="9">
        <f t="shared" ref="L58:L69" si="44">K58*$B$59/100</f>
        <v>3.0320550000000002</v>
      </c>
      <c r="M58" s="1" t="s">
        <v>73</v>
      </c>
      <c r="O58" s="9">
        <f>L58</f>
        <v>3.0320550000000002</v>
      </c>
      <c r="P58" s="9">
        <f t="shared" ref="P58:P69" si="45">O58*J58</f>
        <v>0.11455298561179805</v>
      </c>
      <c r="Q58" s="13">
        <f t="shared" ref="Q58:Q69" si="46">P58*$B$60</f>
        <v>3.3220365827421432E-2</v>
      </c>
      <c r="R58" s="9">
        <f t="shared" ref="R58:R69" si="47">L58*$B$60</f>
        <v>0.87929594999999994</v>
      </c>
      <c r="S58" s="14">
        <f t="shared" ref="S58:S69" si="48">Q58/R58</f>
        <v>3.7780642373505112E-2</v>
      </c>
      <c r="T58" s="2">
        <v>0.27</v>
      </c>
      <c r="U58" s="15">
        <f t="shared" ref="U58:U69" si="49">S58*T58</f>
        <v>1.0200773440846382E-2</v>
      </c>
      <c r="V58" s="2">
        <v>180.9</v>
      </c>
      <c r="W58" s="2">
        <v>6</v>
      </c>
      <c r="X58" s="2">
        <v>3</v>
      </c>
      <c r="Y58" s="2">
        <v>0.3</v>
      </c>
      <c r="Z58" s="2">
        <v>6</v>
      </c>
      <c r="AA58" s="2">
        <v>30.2</v>
      </c>
      <c r="AB58" s="1">
        <f t="shared" ref="AB58:AB69" si="50">U58*0.67*AD58+(V58+W58+X58+Y58+Z58+AA58)/1000</f>
        <v>0.22838201027955646</v>
      </c>
      <c r="AC58" s="9">
        <f t="shared" ref="AC58:AC69" si="51">$B$58/12</f>
        <v>11.229833333333334</v>
      </c>
      <c r="AD58" s="1">
        <f t="shared" ref="AD58:AD69" si="52">$B$60</f>
        <v>0.28999999999999998</v>
      </c>
      <c r="AE58" s="16">
        <f>$E$7/12</f>
        <v>31.118904109589081</v>
      </c>
      <c r="AF58" s="1">
        <f t="shared" ref="AF58:AF69" si="53">AE58*10000*AC58*AB58</f>
        <v>798104.01673041668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2"/>
    </row>
    <row r="59" spans="1:78" x14ac:dyDescent="0.15">
      <c r="A59" s="1" t="s">
        <v>74</v>
      </c>
      <c r="B59" s="1">
        <v>27</v>
      </c>
      <c r="C59" s="7">
        <v>1</v>
      </c>
      <c r="D59" s="8">
        <v>4.6399296478064498</v>
      </c>
      <c r="E59" s="10">
        <f t="shared" ref="E59:E70" si="54">D58</f>
        <v>6.06113052890323</v>
      </c>
      <c r="F59" s="7" t="s">
        <v>73</v>
      </c>
      <c r="G59" s="1">
        <v>2</v>
      </c>
      <c r="H59" s="9">
        <f t="shared" si="40"/>
        <v>4.6399296478064498</v>
      </c>
      <c r="I59" s="9">
        <f t="shared" si="41"/>
        <v>277.78992964780645</v>
      </c>
      <c r="J59" s="9">
        <f t="shared" si="42"/>
        <v>3.1607224210334031E-2</v>
      </c>
      <c r="K59" s="9">
        <f t="shared" si="43"/>
        <v>11.229833333333334</v>
      </c>
      <c r="L59" s="9">
        <f t="shared" si="44"/>
        <v>3.0320550000000002</v>
      </c>
      <c r="M59" s="1" t="s">
        <v>73</v>
      </c>
      <c r="O59" s="9">
        <f t="shared" ref="O59:O69" si="55">L59+O58-P58-N59</f>
        <v>5.9495570143882022</v>
      </c>
      <c r="P59" s="9">
        <f t="shared" si="45"/>
        <v>0.18804898250593344</v>
      </c>
      <c r="Q59" s="13">
        <f t="shared" si="46"/>
        <v>5.4534204926720696E-2</v>
      </c>
      <c r="R59" s="9">
        <f t="shared" si="47"/>
        <v>0.87929594999999994</v>
      </c>
      <c r="S59" s="14">
        <f t="shared" si="48"/>
        <v>6.2020307186358245E-2</v>
      </c>
      <c r="T59" s="2">
        <v>0.27</v>
      </c>
      <c r="U59" s="15">
        <f t="shared" si="49"/>
        <v>1.6745482940316726E-2</v>
      </c>
      <c r="V59" s="2">
        <v>180.9</v>
      </c>
      <c r="W59" s="2">
        <v>6</v>
      </c>
      <c r="X59" s="2">
        <v>3</v>
      </c>
      <c r="Y59" s="2">
        <v>0.3</v>
      </c>
      <c r="Z59" s="2">
        <v>6</v>
      </c>
      <c r="AA59" s="2">
        <v>30.2</v>
      </c>
      <c r="AB59" s="1">
        <f t="shared" si="50"/>
        <v>0.22965364733530355</v>
      </c>
      <c r="AC59" s="9">
        <f t="shared" si="51"/>
        <v>11.229833333333334</v>
      </c>
      <c r="AD59" s="1">
        <f t="shared" si="52"/>
        <v>0.28999999999999998</v>
      </c>
      <c r="AE59" s="16">
        <f t="shared" ref="AE59:AE69" si="56">$E$7/12</f>
        <v>31.118904109589081</v>
      </c>
      <c r="AF59" s="1">
        <f t="shared" si="53"/>
        <v>802547.88094184326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2"/>
    </row>
    <row r="60" spans="1:78" x14ac:dyDescent="0.15">
      <c r="A60" s="1" t="s">
        <v>37</v>
      </c>
      <c r="B60" s="1">
        <f>H7</f>
        <v>0.28999999999999998</v>
      </c>
      <c r="C60" s="7">
        <v>2</v>
      </c>
      <c r="D60" s="8">
        <v>6.6131459739642802</v>
      </c>
      <c r="E60" s="10">
        <f t="shared" si="54"/>
        <v>4.6399296478064498</v>
      </c>
      <c r="F60" s="7" t="s">
        <v>73</v>
      </c>
      <c r="G60" s="1">
        <v>3</v>
      </c>
      <c r="H60" s="9">
        <f t="shared" si="40"/>
        <v>6.6131459739642802</v>
      </c>
      <c r="I60" s="9">
        <f t="shared" si="41"/>
        <v>279.76314597396424</v>
      </c>
      <c r="J60" s="9">
        <f t="shared" si="42"/>
        <v>4.0471807881096465E-2</v>
      </c>
      <c r="K60" s="9">
        <f t="shared" si="43"/>
        <v>11.229833333333334</v>
      </c>
      <c r="L60" s="9">
        <f t="shared" si="44"/>
        <v>3.0320550000000002</v>
      </c>
      <c r="M60" s="1" t="s">
        <v>73</v>
      </c>
      <c r="O60" s="9">
        <f t="shared" si="55"/>
        <v>8.79356303188227</v>
      </c>
      <c r="P60" s="9">
        <f t="shared" si="45"/>
        <v>0.3558913936166514</v>
      </c>
      <c r="Q60" s="13">
        <f t="shared" si="46"/>
        <v>0.1032085041488289</v>
      </c>
      <c r="R60" s="9">
        <f t="shared" si="47"/>
        <v>0.87929594999999994</v>
      </c>
      <c r="S60" s="14">
        <f t="shared" si="48"/>
        <v>0.11737629878635164</v>
      </c>
      <c r="T60" s="2">
        <v>0.27</v>
      </c>
      <c r="U60" s="15">
        <f t="shared" si="49"/>
        <v>3.1691600672314947E-2</v>
      </c>
      <c r="V60" s="2">
        <v>180.9</v>
      </c>
      <c r="W60" s="2">
        <v>6</v>
      </c>
      <c r="X60" s="2">
        <v>3</v>
      </c>
      <c r="Y60" s="2">
        <v>0.3</v>
      </c>
      <c r="Z60" s="2">
        <v>6</v>
      </c>
      <c r="AA60" s="2">
        <v>30.2</v>
      </c>
      <c r="AB60" s="1">
        <f t="shared" si="50"/>
        <v>0.23255767801063082</v>
      </c>
      <c r="AC60" s="9">
        <f t="shared" si="51"/>
        <v>11.229833333333334</v>
      </c>
      <c r="AD60" s="1">
        <f t="shared" si="52"/>
        <v>0.28999999999999998</v>
      </c>
      <c r="AE60" s="16">
        <f t="shared" si="56"/>
        <v>31.118904109589081</v>
      </c>
      <c r="AF60" s="1">
        <f t="shared" si="53"/>
        <v>812696.30963747471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2"/>
    </row>
    <row r="61" spans="1:78" x14ac:dyDescent="0.15">
      <c r="C61" s="7">
        <v>3</v>
      </c>
      <c r="D61" s="8">
        <v>10.738570394064499</v>
      </c>
      <c r="E61" s="10">
        <f t="shared" si="54"/>
        <v>6.6131459739642802</v>
      </c>
      <c r="F61" s="7" t="s">
        <v>73</v>
      </c>
      <c r="G61" s="1">
        <v>4</v>
      </c>
      <c r="H61" s="9">
        <f t="shared" si="40"/>
        <v>10.738570394064499</v>
      </c>
      <c r="I61" s="9">
        <f t="shared" si="41"/>
        <v>283.88857039406446</v>
      </c>
      <c r="J61" s="9">
        <f t="shared" si="42"/>
        <v>6.7112303565172574E-2</v>
      </c>
      <c r="K61" s="9">
        <f t="shared" si="43"/>
        <v>11.229833333333334</v>
      </c>
      <c r="L61" s="9">
        <f t="shared" si="44"/>
        <v>3.0320550000000002</v>
      </c>
      <c r="M61" s="1" t="s">
        <v>73</v>
      </c>
      <c r="O61" s="9">
        <f t="shared" si="55"/>
        <v>11.469726638265618</v>
      </c>
      <c r="P61" s="9">
        <f t="shared" si="45"/>
        <v>0.76975977595682843</v>
      </c>
      <c r="Q61" s="13">
        <f t="shared" si="46"/>
        <v>0.22323033502748024</v>
      </c>
      <c r="R61" s="9">
        <f t="shared" si="47"/>
        <v>0.87929594999999994</v>
      </c>
      <c r="S61" s="14">
        <f t="shared" si="48"/>
        <v>0.25387394884223025</v>
      </c>
      <c r="T61" s="2">
        <v>0.27</v>
      </c>
      <c r="U61" s="15">
        <f t="shared" si="49"/>
        <v>6.8545966187402177E-2</v>
      </c>
      <c r="V61" s="2">
        <v>220.1</v>
      </c>
      <c r="W61" s="2">
        <v>12.1</v>
      </c>
      <c r="X61" s="2">
        <v>4.5</v>
      </c>
      <c r="Y61" s="2">
        <v>1.5</v>
      </c>
      <c r="Z61" s="2">
        <v>6.8</v>
      </c>
      <c r="AA61" s="2">
        <v>30.2</v>
      </c>
      <c r="AB61" s="1">
        <f t="shared" si="50"/>
        <v>0.28851848123021223</v>
      </c>
      <c r="AC61" s="9">
        <f t="shared" si="51"/>
        <v>11.229833333333334</v>
      </c>
      <c r="AD61" s="1">
        <f t="shared" si="52"/>
        <v>0.28999999999999998</v>
      </c>
      <c r="AE61" s="16">
        <f t="shared" si="56"/>
        <v>31.118904109589081</v>
      </c>
      <c r="AF61" s="1">
        <f t="shared" si="53"/>
        <v>1008256.9922601476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2"/>
    </row>
    <row r="62" spans="1:78" x14ac:dyDescent="0.15">
      <c r="C62" s="7">
        <v>4</v>
      </c>
      <c r="D62" s="8">
        <v>15.1415092477333</v>
      </c>
      <c r="E62" s="10">
        <f t="shared" si="54"/>
        <v>10.738570394064499</v>
      </c>
      <c r="F62" s="7" t="s">
        <v>73</v>
      </c>
      <c r="G62" s="1">
        <v>5</v>
      </c>
      <c r="H62" s="9">
        <f t="shared" si="40"/>
        <v>15.1415092477333</v>
      </c>
      <c r="I62" s="9">
        <f t="shared" si="41"/>
        <v>288.2915092477333</v>
      </c>
      <c r="J62" s="9">
        <f t="shared" si="42"/>
        <v>0.11331632763263848</v>
      </c>
      <c r="K62" s="9">
        <f t="shared" si="43"/>
        <v>11.229833333333334</v>
      </c>
      <c r="L62" s="9">
        <f t="shared" si="44"/>
        <v>3.0320550000000002</v>
      </c>
      <c r="M62" s="1" t="s">
        <v>75</v>
      </c>
      <c r="N62" s="9">
        <f>(O61-P61)*$C$22/100</f>
        <v>10.16496851919335</v>
      </c>
      <c r="O62" s="9">
        <f t="shared" si="55"/>
        <v>3.5670533431154396</v>
      </c>
      <c r="P62" s="9">
        <f t="shared" si="45"/>
        <v>0.40420538531156758</v>
      </c>
      <c r="Q62" s="13">
        <f t="shared" si="46"/>
        <v>0.11721956174035458</v>
      </c>
      <c r="R62" s="9">
        <f t="shared" si="47"/>
        <v>0.87929594999999994</v>
      </c>
      <c r="S62" s="14">
        <f t="shared" si="48"/>
        <v>0.13331070356954855</v>
      </c>
      <c r="T62" s="2">
        <v>0.27</v>
      </c>
      <c r="U62" s="15">
        <f t="shared" si="49"/>
        <v>3.5993889963778114E-2</v>
      </c>
      <c r="V62" s="2">
        <v>220.1</v>
      </c>
      <c r="W62" s="2">
        <v>12.1</v>
      </c>
      <c r="X62" s="2">
        <v>4.5</v>
      </c>
      <c r="Y62" s="2">
        <v>1.5</v>
      </c>
      <c r="Z62" s="2">
        <v>6.8</v>
      </c>
      <c r="AA62" s="2">
        <v>30.2</v>
      </c>
      <c r="AB62" s="1">
        <f t="shared" si="50"/>
        <v>0.28219361281996208</v>
      </c>
      <c r="AC62" s="9">
        <f t="shared" si="51"/>
        <v>11.229833333333334</v>
      </c>
      <c r="AD62" s="1">
        <f t="shared" si="52"/>
        <v>0.28999999999999998</v>
      </c>
      <c r="AE62" s="16">
        <f t="shared" si="56"/>
        <v>31.118904109589081</v>
      </c>
      <c r="AF62" s="1">
        <f t="shared" si="53"/>
        <v>986154.1003671611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2"/>
    </row>
    <row r="63" spans="1:78" x14ac:dyDescent="0.15">
      <c r="C63" s="7">
        <v>5</v>
      </c>
      <c r="D63" s="8">
        <v>21.0769083593548</v>
      </c>
      <c r="E63" s="10">
        <f t="shared" si="54"/>
        <v>15.1415092477333</v>
      </c>
      <c r="F63" s="7" t="s">
        <v>75</v>
      </c>
      <c r="G63" s="1">
        <v>6</v>
      </c>
      <c r="H63" s="9">
        <f t="shared" si="40"/>
        <v>21.0769083593548</v>
      </c>
      <c r="I63" s="9">
        <f t="shared" si="41"/>
        <v>294.22690835935475</v>
      </c>
      <c r="J63" s="9">
        <f t="shared" si="42"/>
        <v>0.22396812890319459</v>
      </c>
      <c r="K63" s="9">
        <f t="shared" si="43"/>
        <v>11.229833333333334</v>
      </c>
      <c r="L63" s="9">
        <f t="shared" si="44"/>
        <v>3.0320550000000002</v>
      </c>
      <c r="M63" s="1" t="s">
        <v>73</v>
      </c>
      <c r="O63" s="9">
        <f t="shared" si="55"/>
        <v>6.1949029578038717</v>
      </c>
      <c r="P63" s="9">
        <f t="shared" si="45"/>
        <v>1.387460824196199</v>
      </c>
      <c r="Q63" s="13">
        <f t="shared" si="46"/>
        <v>0.4023636390168977</v>
      </c>
      <c r="R63" s="9">
        <f t="shared" si="47"/>
        <v>0.87929594999999994</v>
      </c>
      <c r="S63" s="14">
        <f t="shared" si="48"/>
        <v>0.4575975119831926</v>
      </c>
      <c r="T63" s="2">
        <v>0.27</v>
      </c>
      <c r="U63" s="15">
        <f t="shared" si="49"/>
        <v>0.12355132823546201</v>
      </c>
      <c r="V63" s="2">
        <v>220.1</v>
      </c>
      <c r="W63" s="2">
        <v>12.1</v>
      </c>
      <c r="X63" s="2">
        <v>4.5</v>
      </c>
      <c r="Y63" s="2">
        <v>1.5</v>
      </c>
      <c r="Z63" s="2">
        <v>6.8</v>
      </c>
      <c r="AA63" s="2">
        <v>30.2</v>
      </c>
      <c r="AB63" s="1">
        <f t="shared" si="50"/>
        <v>0.2992060230761503</v>
      </c>
      <c r="AC63" s="9">
        <f t="shared" si="51"/>
        <v>11.229833333333334</v>
      </c>
      <c r="AD63" s="1">
        <f t="shared" si="52"/>
        <v>0.28999999999999998</v>
      </c>
      <c r="AE63" s="16">
        <f t="shared" si="56"/>
        <v>31.118904109589081</v>
      </c>
      <c r="AF63" s="1">
        <f t="shared" si="53"/>
        <v>1045605.6873950075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2"/>
    </row>
    <row r="64" spans="1:78" x14ac:dyDescent="0.15">
      <c r="C64" s="7">
        <v>6</v>
      </c>
      <c r="D64" s="8">
        <v>24.127204192333298</v>
      </c>
      <c r="E64" s="10">
        <f t="shared" si="54"/>
        <v>21.0769083593548</v>
      </c>
      <c r="F64" s="7" t="s">
        <v>73</v>
      </c>
      <c r="G64" s="1">
        <v>7</v>
      </c>
      <c r="H64" s="9">
        <f t="shared" si="40"/>
        <v>24.127204192333298</v>
      </c>
      <c r="I64" s="9">
        <f t="shared" si="41"/>
        <v>297.27720419233327</v>
      </c>
      <c r="J64" s="9">
        <f t="shared" si="42"/>
        <v>0.31452437420451185</v>
      </c>
      <c r="K64" s="9">
        <f t="shared" si="43"/>
        <v>11.229833333333334</v>
      </c>
      <c r="L64" s="9">
        <f t="shared" si="44"/>
        <v>3.0320550000000002</v>
      </c>
      <c r="M64" s="1" t="s">
        <v>73</v>
      </c>
      <c r="O64" s="9">
        <f t="shared" si="55"/>
        <v>7.8394971336076731</v>
      </c>
      <c r="P64" s="9">
        <f t="shared" si="45"/>
        <v>2.4657129300260179</v>
      </c>
      <c r="Q64" s="13">
        <f t="shared" si="46"/>
        <v>0.71505674970754518</v>
      </c>
      <c r="R64" s="9">
        <f t="shared" si="47"/>
        <v>0.87929594999999994</v>
      </c>
      <c r="S64" s="14">
        <f t="shared" si="48"/>
        <v>0.81321510659470819</v>
      </c>
      <c r="T64" s="2">
        <v>0.27</v>
      </c>
      <c r="U64" s="15">
        <f t="shared" si="49"/>
        <v>0.21956807878057122</v>
      </c>
      <c r="V64" s="2">
        <v>229.1</v>
      </c>
      <c r="W64" s="2">
        <v>15.1</v>
      </c>
      <c r="X64" s="2">
        <v>6</v>
      </c>
      <c r="Y64" s="2">
        <v>3</v>
      </c>
      <c r="Z64" s="2">
        <v>7</v>
      </c>
      <c r="AA64" s="2">
        <v>30.2</v>
      </c>
      <c r="AB64" s="1">
        <f t="shared" si="50"/>
        <v>0.33306207770706497</v>
      </c>
      <c r="AC64" s="9">
        <f t="shared" si="51"/>
        <v>11.229833333333334</v>
      </c>
      <c r="AD64" s="1">
        <f t="shared" si="52"/>
        <v>0.28999999999999998</v>
      </c>
      <c r="AE64" s="16">
        <f t="shared" si="56"/>
        <v>31.118904109589081</v>
      </c>
      <c r="AF64" s="1">
        <f t="shared" si="53"/>
        <v>1163919.092021327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2"/>
    </row>
    <row r="65" spans="1:78" x14ac:dyDescent="0.15">
      <c r="C65" s="7">
        <v>7</v>
      </c>
      <c r="D65" s="8">
        <v>31.432045951290299</v>
      </c>
      <c r="E65" s="10">
        <f t="shared" si="54"/>
        <v>24.127204192333298</v>
      </c>
      <c r="F65" s="7" t="s">
        <v>73</v>
      </c>
      <c r="G65" s="1">
        <v>8</v>
      </c>
      <c r="H65" s="9">
        <f t="shared" si="40"/>
        <v>31.432045951290299</v>
      </c>
      <c r="I65" s="9">
        <f t="shared" si="41"/>
        <v>304.5820459512903</v>
      </c>
      <c r="J65" s="9">
        <f t="shared" si="42"/>
        <v>0.6899283591811467</v>
      </c>
      <c r="K65" s="9">
        <f t="shared" si="43"/>
        <v>11.229833333333334</v>
      </c>
      <c r="L65" s="9">
        <f t="shared" si="44"/>
        <v>3.0320550000000002</v>
      </c>
      <c r="M65" s="1" t="s">
        <v>73</v>
      </c>
      <c r="O65" s="9">
        <f t="shared" si="55"/>
        <v>8.4058392035816567</v>
      </c>
      <c r="P65" s="9">
        <f t="shared" si="45"/>
        <v>5.7994268492676495</v>
      </c>
      <c r="Q65" s="13">
        <f t="shared" si="46"/>
        <v>1.6818337862876183</v>
      </c>
      <c r="R65" s="9">
        <f t="shared" si="47"/>
        <v>0.87929594999999994</v>
      </c>
      <c r="S65" s="14">
        <f t="shared" si="48"/>
        <v>1.9127050298453192</v>
      </c>
      <c r="T65" s="2">
        <v>0.27</v>
      </c>
      <c r="U65" s="15">
        <f t="shared" si="49"/>
        <v>0.51643035805823623</v>
      </c>
      <c r="V65" s="2">
        <v>229.1</v>
      </c>
      <c r="W65" s="2">
        <v>15.1</v>
      </c>
      <c r="X65" s="2">
        <v>6</v>
      </c>
      <c r="Y65" s="2">
        <v>3</v>
      </c>
      <c r="Z65" s="2">
        <v>7</v>
      </c>
      <c r="AA65" s="2">
        <v>30.2</v>
      </c>
      <c r="AB65" s="1">
        <f t="shared" si="50"/>
        <v>0.39074241857071529</v>
      </c>
      <c r="AC65" s="9">
        <f t="shared" si="51"/>
        <v>11.229833333333334</v>
      </c>
      <c r="AD65" s="1">
        <f t="shared" si="52"/>
        <v>0.28999999999999998</v>
      </c>
      <c r="AE65" s="16">
        <f t="shared" si="56"/>
        <v>31.118904109589081</v>
      </c>
      <c r="AF65" s="1">
        <f t="shared" si="53"/>
        <v>1365488.8727291366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2"/>
    </row>
    <row r="66" spans="1:78" x14ac:dyDescent="0.15">
      <c r="C66" s="7">
        <v>8</v>
      </c>
      <c r="D66" s="8">
        <v>30.671686053870999</v>
      </c>
      <c r="E66" s="10">
        <f t="shared" si="54"/>
        <v>31.432045951290299</v>
      </c>
      <c r="F66" s="7" t="s">
        <v>73</v>
      </c>
      <c r="G66" s="1">
        <v>9</v>
      </c>
      <c r="H66" s="9">
        <f t="shared" si="40"/>
        <v>30.671686053870999</v>
      </c>
      <c r="I66" s="9">
        <f t="shared" si="41"/>
        <v>303.82168605387096</v>
      </c>
      <c r="J66" s="9">
        <f t="shared" si="42"/>
        <v>0.63688157547333113</v>
      </c>
      <c r="K66" s="9">
        <f t="shared" si="43"/>
        <v>11.229833333333334</v>
      </c>
      <c r="L66" s="9">
        <f t="shared" si="44"/>
        <v>3.0320550000000002</v>
      </c>
      <c r="M66" s="1" t="s">
        <v>73</v>
      </c>
      <c r="O66" s="9">
        <f t="shared" si="55"/>
        <v>5.6384673543140069</v>
      </c>
      <c r="P66" s="9">
        <f t="shared" si="45"/>
        <v>3.5910359718704501</v>
      </c>
      <c r="Q66" s="13">
        <f t="shared" si="46"/>
        <v>1.0414004318424304</v>
      </c>
      <c r="R66" s="9">
        <f t="shared" si="47"/>
        <v>0.87929594999999994</v>
      </c>
      <c r="S66" s="14">
        <f t="shared" si="48"/>
        <v>1.1843571346398565</v>
      </c>
      <c r="T66" s="2">
        <v>0.27</v>
      </c>
      <c r="U66" s="15">
        <f t="shared" si="49"/>
        <v>0.31977642635276127</v>
      </c>
      <c r="V66" s="2">
        <v>229.1</v>
      </c>
      <c r="W66" s="2">
        <v>15.1</v>
      </c>
      <c r="X66" s="2">
        <v>6</v>
      </c>
      <c r="Y66" s="2">
        <v>3</v>
      </c>
      <c r="Z66" s="2">
        <v>7</v>
      </c>
      <c r="AA66" s="2">
        <v>30.2</v>
      </c>
      <c r="AB66" s="1">
        <f t="shared" si="50"/>
        <v>0.35253255964034153</v>
      </c>
      <c r="AC66" s="9">
        <f t="shared" si="51"/>
        <v>11.229833333333334</v>
      </c>
      <c r="AD66" s="1">
        <f t="shared" si="52"/>
        <v>0.28999999999999998</v>
      </c>
      <c r="AE66" s="16">
        <f t="shared" si="56"/>
        <v>31.118904109589081</v>
      </c>
      <c r="AF66" s="1">
        <f t="shared" si="53"/>
        <v>1231960.6589538692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2"/>
    </row>
    <row r="67" spans="1:78" x14ac:dyDescent="0.15">
      <c r="C67" s="7">
        <v>9</v>
      </c>
      <c r="D67" s="8">
        <v>25.122237558999998</v>
      </c>
      <c r="E67" s="10">
        <f t="shared" si="54"/>
        <v>30.671686053870999</v>
      </c>
      <c r="F67" s="7" t="s">
        <v>73</v>
      </c>
      <c r="G67" s="1">
        <v>10</v>
      </c>
      <c r="H67" s="9">
        <f t="shared" si="40"/>
        <v>25.122237558999998</v>
      </c>
      <c r="I67" s="9">
        <f t="shared" si="41"/>
        <v>298.27223755899996</v>
      </c>
      <c r="J67" s="9">
        <f t="shared" si="42"/>
        <v>0.35083851483260969</v>
      </c>
      <c r="K67" s="9">
        <f t="shared" si="43"/>
        <v>11.229833333333334</v>
      </c>
      <c r="L67" s="9">
        <f t="shared" si="44"/>
        <v>3.0320550000000002</v>
      </c>
      <c r="M67" s="1" t="s">
        <v>73</v>
      </c>
      <c r="O67" s="9">
        <f t="shared" si="55"/>
        <v>5.079486382443557</v>
      </c>
      <c r="P67" s="9">
        <f t="shared" si="45"/>
        <v>1.7820794585289628</v>
      </c>
      <c r="Q67" s="13">
        <f t="shared" si="46"/>
        <v>0.51680304297339918</v>
      </c>
      <c r="R67" s="9">
        <f t="shared" si="47"/>
        <v>0.87929594999999994</v>
      </c>
      <c r="S67" s="14">
        <f t="shared" si="48"/>
        <v>0.58774641572430675</v>
      </c>
      <c r="T67" s="2">
        <v>0.27</v>
      </c>
      <c r="U67" s="15">
        <f t="shared" si="49"/>
        <v>0.15869153224556284</v>
      </c>
      <c r="V67" s="2">
        <v>229.1</v>
      </c>
      <c r="W67" s="2">
        <v>15.1</v>
      </c>
      <c r="X67" s="2">
        <v>6</v>
      </c>
      <c r="Y67" s="2">
        <v>3</v>
      </c>
      <c r="Z67" s="2">
        <v>7</v>
      </c>
      <c r="AA67" s="2">
        <v>30.2</v>
      </c>
      <c r="AB67" s="1">
        <f t="shared" si="50"/>
        <v>0.32123376471531284</v>
      </c>
      <c r="AC67" s="9">
        <f t="shared" si="51"/>
        <v>11.229833333333334</v>
      </c>
      <c r="AD67" s="1">
        <f t="shared" si="52"/>
        <v>0.28999999999999998</v>
      </c>
      <c r="AE67" s="16">
        <f t="shared" si="56"/>
        <v>31.118904109589081</v>
      </c>
      <c r="AF67" s="1">
        <f t="shared" si="53"/>
        <v>1122583.8568234828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2"/>
    </row>
    <row r="68" spans="1:78" x14ac:dyDescent="0.15">
      <c r="C68" s="7">
        <v>10</v>
      </c>
      <c r="D68" s="8">
        <v>19.918790192258101</v>
      </c>
      <c r="E68" s="10">
        <f t="shared" si="54"/>
        <v>25.122237558999998</v>
      </c>
      <c r="F68" s="7" t="s">
        <v>73</v>
      </c>
      <c r="G68" s="1">
        <v>11</v>
      </c>
      <c r="H68" s="9">
        <f t="shared" si="40"/>
        <v>19.918790192258101</v>
      </c>
      <c r="I68" s="9">
        <f t="shared" si="41"/>
        <v>293.06879019225806</v>
      </c>
      <c r="J68" s="9">
        <f t="shared" si="42"/>
        <v>0.1965135103610576</v>
      </c>
      <c r="K68" s="9">
        <f t="shared" si="43"/>
        <v>11.229833333333334</v>
      </c>
      <c r="L68" s="9">
        <f t="shared" si="44"/>
        <v>3.0320550000000002</v>
      </c>
      <c r="M68" s="1" t="s">
        <v>75</v>
      </c>
      <c r="N68" s="9">
        <f>(O67-P67)*$C$22/100</f>
        <v>3.1325365777188643</v>
      </c>
      <c r="O68" s="9">
        <f t="shared" si="55"/>
        <v>3.1969253461957297</v>
      </c>
      <c r="P68" s="9">
        <f t="shared" si="45"/>
        <v>0.62823902214316218</v>
      </c>
      <c r="Q68" s="13">
        <f t="shared" si="46"/>
        <v>0.18218931642151703</v>
      </c>
      <c r="R68" s="9">
        <f t="shared" si="47"/>
        <v>0.87929594999999994</v>
      </c>
      <c r="S68" s="14">
        <f t="shared" si="48"/>
        <v>0.20719908515616051</v>
      </c>
      <c r="T68" s="2">
        <v>0.27</v>
      </c>
      <c r="U68" s="15">
        <f t="shared" si="49"/>
        <v>5.5943752992163337E-2</v>
      </c>
      <c r="V68" s="2">
        <v>180.9</v>
      </c>
      <c r="W68" s="2">
        <v>6</v>
      </c>
      <c r="X68" s="2">
        <v>3</v>
      </c>
      <c r="Y68" s="2">
        <v>0.3</v>
      </c>
      <c r="Z68" s="2">
        <v>6</v>
      </c>
      <c r="AA68" s="2">
        <v>30.2</v>
      </c>
      <c r="AB68" s="1">
        <f t="shared" si="50"/>
        <v>0.23726987120637735</v>
      </c>
      <c r="AC68" s="9">
        <f t="shared" si="51"/>
        <v>11.229833333333334</v>
      </c>
      <c r="AD68" s="1">
        <f t="shared" si="52"/>
        <v>0.28999999999999998</v>
      </c>
      <c r="AE68" s="16">
        <f t="shared" si="56"/>
        <v>31.118904109589081</v>
      </c>
      <c r="AF68" s="1">
        <f t="shared" si="53"/>
        <v>829163.54500566993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2"/>
    </row>
    <row r="69" spans="1:78" x14ac:dyDescent="0.15">
      <c r="C69" s="7">
        <v>11</v>
      </c>
      <c r="D69" s="8">
        <v>13.586847151166699</v>
      </c>
      <c r="E69" s="10">
        <f t="shared" si="54"/>
        <v>19.918790192258101</v>
      </c>
      <c r="F69" s="7" t="s">
        <v>75</v>
      </c>
      <c r="G69" s="1">
        <v>12</v>
      </c>
      <c r="H69" s="9">
        <f t="shared" si="40"/>
        <v>13.586847151166699</v>
      </c>
      <c r="I69" s="9">
        <f t="shared" si="41"/>
        <v>286.73684715116667</v>
      </c>
      <c r="J69" s="9">
        <f t="shared" si="42"/>
        <v>9.4354880530231264E-2</v>
      </c>
      <c r="K69" s="9">
        <f t="shared" si="43"/>
        <v>11.229833333333334</v>
      </c>
      <c r="L69" s="9">
        <f t="shared" si="44"/>
        <v>3.0320550000000002</v>
      </c>
      <c r="M69" s="1" t="s">
        <v>73</v>
      </c>
      <c r="O69" s="9">
        <f t="shared" si="55"/>
        <v>5.6007413240525672</v>
      </c>
      <c r="P69" s="9">
        <f t="shared" si="45"/>
        <v>0.52845727851170921</v>
      </c>
      <c r="Q69" s="13">
        <f t="shared" si="46"/>
        <v>0.15325261076839566</v>
      </c>
      <c r="R69" s="9">
        <f t="shared" si="47"/>
        <v>0.87929594999999994</v>
      </c>
      <c r="S69" s="14">
        <f t="shared" si="48"/>
        <v>0.17429013606669708</v>
      </c>
      <c r="T69" s="2">
        <v>0.27</v>
      </c>
      <c r="U69" s="15">
        <f t="shared" si="49"/>
        <v>4.7058336738008216E-2</v>
      </c>
      <c r="V69" s="2">
        <v>180.9</v>
      </c>
      <c r="W69" s="2">
        <v>6</v>
      </c>
      <c r="X69" s="2">
        <v>3</v>
      </c>
      <c r="Y69" s="2">
        <v>0.3</v>
      </c>
      <c r="Z69" s="2">
        <v>6</v>
      </c>
      <c r="AA69" s="2">
        <v>30.2</v>
      </c>
      <c r="AB69" s="1">
        <f t="shared" si="50"/>
        <v>0.23554343482819501</v>
      </c>
      <c r="AC69" s="9">
        <f t="shared" si="51"/>
        <v>11.229833333333334</v>
      </c>
      <c r="AD69" s="1">
        <f t="shared" si="52"/>
        <v>0.28999999999999998</v>
      </c>
      <c r="AE69" s="16">
        <f t="shared" si="56"/>
        <v>31.118904109589081</v>
      </c>
      <c r="AF69" s="1">
        <f t="shared" si="53"/>
        <v>823130.33859694179</v>
      </c>
      <c r="AG69" s="1">
        <f>SUM(AF58:AF69)</f>
        <v>11989611.351462478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2"/>
    </row>
    <row r="70" spans="1:78" x14ac:dyDescent="0.15">
      <c r="C70" s="7">
        <v>12</v>
      </c>
      <c r="D70" s="8">
        <v>6.3738604391290297</v>
      </c>
      <c r="E70" s="10">
        <f t="shared" si="54"/>
        <v>13.586847151166699</v>
      </c>
      <c r="F70" s="7" t="s">
        <v>73</v>
      </c>
    </row>
    <row r="72" spans="1:78" x14ac:dyDescent="0.15">
      <c r="S72" s="29" t="s">
        <v>44</v>
      </c>
      <c r="T72" s="29"/>
      <c r="U72" s="29"/>
      <c r="V72" s="29" t="s">
        <v>45</v>
      </c>
      <c r="W72" s="29"/>
      <c r="X72" s="29"/>
      <c r="Y72" s="29" t="s">
        <v>46</v>
      </c>
      <c r="Z72" s="29"/>
      <c r="AA72" s="29"/>
      <c r="AB72" s="29" t="s">
        <v>47</v>
      </c>
      <c r="AC72" s="29"/>
      <c r="AD72" s="29"/>
      <c r="AE72" s="29" t="s">
        <v>48</v>
      </c>
      <c r="AF72" s="29"/>
      <c r="AG72" s="29"/>
      <c r="AH72" s="29" t="s">
        <v>49</v>
      </c>
      <c r="AI72" s="29"/>
      <c r="AJ72" s="29"/>
      <c r="AK72" s="30" t="s">
        <v>78</v>
      </c>
      <c r="AL72" s="31"/>
      <c r="AM72" s="32"/>
      <c r="AN72" s="31" t="s">
        <v>79</v>
      </c>
      <c r="AO72" s="31"/>
      <c r="AP72" s="32"/>
      <c r="AQ72" s="29" t="s">
        <v>51</v>
      </c>
      <c r="AR72" s="29"/>
      <c r="AS72" s="29"/>
    </row>
    <row r="73" spans="1:78" x14ac:dyDescent="0.15">
      <c r="A73" s="33" t="s">
        <v>6</v>
      </c>
      <c r="B73" s="33"/>
      <c r="C73" s="7" t="s">
        <v>53</v>
      </c>
      <c r="D73" s="7" t="s">
        <v>54</v>
      </c>
      <c r="E73" s="7" t="s">
        <v>55</v>
      </c>
      <c r="F73" s="7" t="s">
        <v>56</v>
      </c>
      <c r="G73" s="1" t="s">
        <v>53</v>
      </c>
      <c r="H73" s="1" t="s">
        <v>55</v>
      </c>
      <c r="I73" s="1" t="s">
        <v>57</v>
      </c>
      <c r="J73" s="1" t="s">
        <v>58</v>
      </c>
      <c r="K73" s="11" t="s">
        <v>59</v>
      </c>
      <c r="L73" s="11" t="s">
        <v>60</v>
      </c>
      <c r="M73" s="1" t="s">
        <v>61</v>
      </c>
      <c r="N73" s="11" t="s">
        <v>62</v>
      </c>
      <c r="O73" s="1" t="s">
        <v>63</v>
      </c>
      <c r="P73" s="1" t="s">
        <v>64</v>
      </c>
      <c r="Q73" s="11" t="s">
        <v>65</v>
      </c>
      <c r="R73" s="11" t="s">
        <v>66</v>
      </c>
      <c r="S73" s="2" t="s">
        <v>11</v>
      </c>
      <c r="T73" s="2" t="s">
        <v>12</v>
      </c>
      <c r="U73" s="2"/>
      <c r="V73" s="2" t="s">
        <v>11</v>
      </c>
      <c r="W73" s="2" t="s">
        <v>12</v>
      </c>
      <c r="X73" s="2"/>
      <c r="Y73" s="2" t="s">
        <v>11</v>
      </c>
      <c r="Z73" s="2" t="s">
        <v>12</v>
      </c>
      <c r="AA73" s="2"/>
      <c r="AB73" s="2" t="s">
        <v>11</v>
      </c>
      <c r="AC73" s="2" t="s">
        <v>12</v>
      </c>
      <c r="AD73" s="2"/>
      <c r="AE73" s="2" t="s">
        <v>11</v>
      </c>
      <c r="AF73" s="2" t="s">
        <v>12</v>
      </c>
      <c r="AG73" s="2"/>
      <c r="AH73" s="2" t="s">
        <v>11</v>
      </c>
      <c r="AI73" s="2" t="s">
        <v>12</v>
      </c>
      <c r="AJ73" s="2"/>
      <c r="AK73" s="2" t="s">
        <v>11</v>
      </c>
      <c r="AL73" s="2" t="s">
        <v>12</v>
      </c>
      <c r="AM73" s="2"/>
      <c r="AN73" s="2" t="s">
        <v>11</v>
      </c>
      <c r="AO73" s="2" t="s">
        <v>12</v>
      </c>
      <c r="AP73" s="2"/>
      <c r="AQ73" s="17" t="s">
        <v>11</v>
      </c>
      <c r="AR73" s="17" t="s">
        <v>12</v>
      </c>
      <c r="AS73" s="17"/>
      <c r="AT73" s="1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78" x14ac:dyDescent="0.15">
      <c r="A74" s="1" t="s">
        <v>71</v>
      </c>
      <c r="B74" s="1">
        <f>F8</f>
        <v>625.46400000000006</v>
      </c>
      <c r="C74" s="7" t="s">
        <v>72</v>
      </c>
      <c r="D74" s="8">
        <v>6.06113052890323</v>
      </c>
      <c r="E74" s="7"/>
      <c r="F74" s="7"/>
      <c r="G74" s="1">
        <v>1</v>
      </c>
      <c r="H74" s="9">
        <f t="shared" ref="H74:H85" si="57">E75</f>
        <v>6.06113052890323</v>
      </c>
      <c r="I74" s="9">
        <f t="shared" ref="I74:I85" si="58">H74+273.15</f>
        <v>279.2111305289032</v>
      </c>
      <c r="J74" s="9">
        <f t="shared" ref="J74:J85" si="59">EXP(($C$16*(I74-$C$14))/($C$17*I74*$C$14))</f>
        <v>3.7780642373505112E-2</v>
      </c>
      <c r="K74" s="9">
        <f t="shared" ref="K74:K85" si="60">$B$74/12</f>
        <v>52.122000000000007</v>
      </c>
      <c r="L74" s="9">
        <f t="shared" ref="L74:L85" si="61">K74*$B$75/100</f>
        <v>0.52122000000000002</v>
      </c>
      <c r="M74" s="1" t="s">
        <v>73</v>
      </c>
      <c r="O74" s="9">
        <f>L74</f>
        <v>0.52122000000000002</v>
      </c>
      <c r="P74" s="9">
        <f t="shared" ref="P74:P85" si="62">O74*J74</f>
        <v>1.9692026417918337E-2</v>
      </c>
      <c r="Q74" s="13">
        <f t="shared" ref="Q74:Q85" si="63">P74*$B$76</f>
        <v>5.1199268686587677E-3</v>
      </c>
      <c r="R74" s="9">
        <f t="shared" ref="R74:R85" si="64">L74*$B$76</f>
        <v>0.1355172</v>
      </c>
      <c r="S74" s="14">
        <f t="shared" ref="S74:S85" si="65">Q74/R74</f>
        <v>3.7780642373505119E-2</v>
      </c>
      <c r="T74" s="2">
        <v>0.01</v>
      </c>
      <c r="U74" s="15">
        <f t="shared" ref="U74:U85" si="66">S74*T74</f>
        <v>3.7780642373505118E-4</v>
      </c>
      <c r="V74" s="14"/>
      <c r="W74" s="2"/>
      <c r="X74" s="2"/>
      <c r="Y74" s="2"/>
      <c r="Z74" s="2"/>
      <c r="AA74" s="2"/>
      <c r="AB74" s="2"/>
      <c r="AC74" s="2"/>
      <c r="AD74" s="2"/>
      <c r="AE74" s="14">
        <v>1E-3</v>
      </c>
      <c r="AF74" s="2">
        <v>0.49</v>
      </c>
      <c r="AG74" s="15">
        <f t="shared" ref="AG74:AG85" si="67">AF74*AE74</f>
        <v>4.8999999999999998E-4</v>
      </c>
      <c r="AH74" s="18"/>
      <c r="AI74" s="2"/>
      <c r="AJ74" s="15"/>
      <c r="AK74" s="14"/>
      <c r="AL74" s="2"/>
      <c r="AM74" s="2"/>
      <c r="AN74" s="14"/>
      <c r="AO74" s="2"/>
      <c r="AP74" s="15"/>
      <c r="AQ74" s="2">
        <v>0.01</v>
      </c>
      <c r="AR74" s="2">
        <v>0.5</v>
      </c>
      <c r="AS74" s="2">
        <f t="shared" ref="AS74:AS85" si="68">AR74*AQ74</f>
        <v>5.0000000000000001E-3</v>
      </c>
      <c r="AT74" s="1">
        <f t="shared" ref="AT74:AT85" si="69">(AS74+AM74+AD74+AA74+U74+X74+AG74+AJ74+AP74)</f>
        <v>5.8678064237350511E-3</v>
      </c>
      <c r="AU74" s="9">
        <f t="shared" ref="AU74:AU85" si="70">$B$74/12</f>
        <v>52.122000000000007</v>
      </c>
      <c r="AV74" s="1">
        <f t="shared" ref="AV74:AV85" si="71">$B$76</f>
        <v>0.26</v>
      </c>
      <c r="AW74" s="1">
        <f t="shared" ref="AW74:AW85" si="72">$E$8</f>
        <v>0</v>
      </c>
      <c r="AX74" s="1">
        <f t="shared" ref="AX74:AX85" si="73">AW74*10000*AV74*0.67*AU74*AT74</f>
        <v>0</v>
      </c>
    </row>
    <row r="75" spans="1:78" x14ac:dyDescent="0.15">
      <c r="A75" s="1" t="s">
        <v>74</v>
      </c>
      <c r="B75" s="1">
        <v>1</v>
      </c>
      <c r="C75" s="7">
        <v>1</v>
      </c>
      <c r="D75" s="8">
        <v>4.6399296478064498</v>
      </c>
      <c r="E75" s="10">
        <f t="shared" ref="E75:E86" si="74">D74</f>
        <v>6.06113052890323</v>
      </c>
      <c r="F75" s="7" t="s">
        <v>73</v>
      </c>
      <c r="G75" s="1">
        <v>2</v>
      </c>
      <c r="H75" s="9">
        <f t="shared" si="57"/>
        <v>4.6399296478064498</v>
      </c>
      <c r="I75" s="9">
        <f t="shared" si="58"/>
        <v>277.78992964780645</v>
      </c>
      <c r="J75" s="9">
        <f t="shared" si="59"/>
        <v>3.1607224210334031E-2</v>
      </c>
      <c r="K75" s="9">
        <f t="shared" si="60"/>
        <v>52.122000000000007</v>
      </c>
      <c r="L75" s="9">
        <f t="shared" si="61"/>
        <v>0.52122000000000002</v>
      </c>
      <c r="M75" s="1" t="s">
        <v>73</v>
      </c>
      <c r="O75" s="9">
        <f t="shared" ref="O75:O85" si="75">L75+O74-P74-N75</f>
        <v>1.0227479735820817</v>
      </c>
      <c r="P75" s="9">
        <f t="shared" si="62"/>
        <v>3.2326224511673642E-2</v>
      </c>
      <c r="Q75" s="13">
        <f t="shared" si="63"/>
        <v>8.4048183730351476E-3</v>
      </c>
      <c r="R75" s="9">
        <f t="shared" si="64"/>
        <v>0.1355172</v>
      </c>
      <c r="S75" s="14">
        <f t="shared" si="65"/>
        <v>6.2020307186358245E-2</v>
      </c>
      <c r="T75" s="2">
        <v>0.01</v>
      </c>
      <c r="U75" s="15">
        <f t="shared" si="66"/>
        <v>6.2020307186358241E-4</v>
      </c>
      <c r="V75" s="14"/>
      <c r="W75" s="2"/>
      <c r="X75" s="2"/>
      <c r="Y75" s="2"/>
      <c r="Z75" s="2"/>
      <c r="AA75" s="2"/>
      <c r="AB75" s="2"/>
      <c r="AC75" s="2"/>
      <c r="AD75" s="2"/>
      <c r="AE75" s="14">
        <v>1E-3</v>
      </c>
      <c r="AF75" s="2">
        <v>0.49</v>
      </c>
      <c r="AG75" s="15">
        <f t="shared" si="67"/>
        <v>4.8999999999999998E-4</v>
      </c>
      <c r="AH75" s="18"/>
      <c r="AI75" s="2"/>
      <c r="AJ75" s="15"/>
      <c r="AK75" s="14"/>
      <c r="AL75" s="2"/>
      <c r="AM75" s="2"/>
      <c r="AN75" s="14"/>
      <c r="AO75" s="2"/>
      <c r="AP75" s="15"/>
      <c r="AQ75" s="2">
        <v>0.01</v>
      </c>
      <c r="AR75" s="2">
        <v>0.5</v>
      </c>
      <c r="AS75" s="2">
        <f t="shared" si="68"/>
        <v>5.0000000000000001E-3</v>
      </c>
      <c r="AT75" s="1">
        <f t="shared" si="69"/>
        <v>6.1102030718635826E-3</v>
      </c>
      <c r="AU75" s="9">
        <f t="shared" si="70"/>
        <v>52.122000000000007</v>
      </c>
      <c r="AV75" s="1">
        <f t="shared" si="71"/>
        <v>0.26</v>
      </c>
      <c r="AW75" s="1">
        <f t="shared" si="72"/>
        <v>0</v>
      </c>
      <c r="AX75" s="1">
        <f t="shared" si="73"/>
        <v>0</v>
      </c>
    </row>
    <row r="76" spans="1:78" x14ac:dyDescent="0.15">
      <c r="A76" s="1" t="s">
        <v>37</v>
      </c>
      <c r="B76" s="1">
        <f>H8</f>
        <v>0.26</v>
      </c>
      <c r="C76" s="7">
        <v>2</v>
      </c>
      <c r="D76" s="8">
        <v>6.6131459739642802</v>
      </c>
      <c r="E76" s="10">
        <f t="shared" si="74"/>
        <v>4.6399296478064498</v>
      </c>
      <c r="F76" s="7" t="s">
        <v>73</v>
      </c>
      <c r="G76" s="1">
        <v>3</v>
      </c>
      <c r="H76" s="9">
        <f t="shared" si="57"/>
        <v>6.6131459739642802</v>
      </c>
      <c r="I76" s="9">
        <f t="shared" si="58"/>
        <v>279.76314597396424</v>
      </c>
      <c r="J76" s="9">
        <f t="shared" si="59"/>
        <v>4.0471807881096465E-2</v>
      </c>
      <c r="K76" s="9">
        <f t="shared" si="60"/>
        <v>52.122000000000007</v>
      </c>
      <c r="L76" s="9">
        <f t="shared" si="61"/>
        <v>0.52122000000000002</v>
      </c>
      <c r="M76" s="1" t="s">
        <v>73</v>
      </c>
      <c r="O76" s="9">
        <f t="shared" si="75"/>
        <v>1.5116417490704082</v>
      </c>
      <c r="P76" s="9">
        <f t="shared" si="62"/>
        <v>6.117887445342219E-2</v>
      </c>
      <c r="Q76" s="13">
        <f t="shared" si="63"/>
        <v>1.590650735788977E-2</v>
      </c>
      <c r="R76" s="9">
        <f t="shared" si="64"/>
        <v>0.1355172</v>
      </c>
      <c r="S76" s="14">
        <f t="shared" si="65"/>
        <v>0.11737629878635161</v>
      </c>
      <c r="T76" s="2">
        <v>0.01</v>
      </c>
      <c r="U76" s="15">
        <f t="shared" si="66"/>
        <v>1.1737629878635161E-3</v>
      </c>
      <c r="V76" s="14"/>
      <c r="W76" s="2"/>
      <c r="X76" s="2"/>
      <c r="Y76" s="2"/>
      <c r="Z76" s="2"/>
      <c r="AA76" s="2"/>
      <c r="AB76" s="2"/>
      <c r="AC76" s="2"/>
      <c r="AD76" s="2"/>
      <c r="AE76" s="14">
        <v>1E-3</v>
      </c>
      <c r="AF76" s="2">
        <v>0.49</v>
      </c>
      <c r="AG76" s="15">
        <f t="shared" si="67"/>
        <v>4.8999999999999998E-4</v>
      </c>
      <c r="AH76" s="18"/>
      <c r="AI76" s="2"/>
      <c r="AJ76" s="15"/>
      <c r="AK76" s="14"/>
      <c r="AL76" s="2"/>
      <c r="AM76" s="2"/>
      <c r="AN76" s="14"/>
      <c r="AO76" s="2"/>
      <c r="AP76" s="15"/>
      <c r="AQ76" s="2">
        <v>0.01</v>
      </c>
      <c r="AR76" s="2">
        <v>0.5</v>
      </c>
      <c r="AS76" s="2">
        <f t="shared" si="68"/>
        <v>5.0000000000000001E-3</v>
      </c>
      <c r="AT76" s="1">
        <f t="shared" si="69"/>
        <v>6.663762987863516E-3</v>
      </c>
      <c r="AU76" s="9">
        <f t="shared" si="70"/>
        <v>52.122000000000007</v>
      </c>
      <c r="AV76" s="1">
        <f t="shared" si="71"/>
        <v>0.26</v>
      </c>
      <c r="AW76" s="1">
        <f t="shared" si="72"/>
        <v>0</v>
      </c>
      <c r="AX76" s="1">
        <f t="shared" si="73"/>
        <v>0</v>
      </c>
    </row>
    <row r="77" spans="1:78" x14ac:dyDescent="0.15">
      <c r="C77" s="7">
        <v>3</v>
      </c>
      <c r="D77" s="8">
        <v>10.738570394064499</v>
      </c>
      <c r="E77" s="10">
        <f t="shared" si="74"/>
        <v>6.6131459739642802</v>
      </c>
      <c r="F77" s="7" t="s">
        <v>73</v>
      </c>
      <c r="G77" s="1">
        <v>4</v>
      </c>
      <c r="H77" s="9">
        <f t="shared" si="57"/>
        <v>10.738570394064499</v>
      </c>
      <c r="I77" s="9">
        <f t="shared" si="58"/>
        <v>283.88857039406446</v>
      </c>
      <c r="J77" s="9">
        <f t="shared" si="59"/>
        <v>6.7112303565172574E-2</v>
      </c>
      <c r="K77" s="9">
        <f t="shared" si="60"/>
        <v>52.122000000000007</v>
      </c>
      <c r="L77" s="9">
        <f t="shared" si="61"/>
        <v>0.52122000000000002</v>
      </c>
      <c r="M77" s="1" t="s">
        <v>73</v>
      </c>
      <c r="O77" s="9">
        <f t="shared" si="75"/>
        <v>1.9716828746169857</v>
      </c>
      <c r="P77" s="9">
        <f t="shared" si="62"/>
        <v>0.13232417961554724</v>
      </c>
      <c r="Q77" s="13">
        <f t="shared" si="63"/>
        <v>3.440428670004228E-2</v>
      </c>
      <c r="R77" s="9">
        <f t="shared" si="64"/>
        <v>0.1355172</v>
      </c>
      <c r="S77" s="14">
        <f t="shared" si="65"/>
        <v>0.25387394884223019</v>
      </c>
      <c r="T77" s="2">
        <v>0.01</v>
      </c>
      <c r="U77" s="15">
        <f t="shared" si="66"/>
        <v>2.5387394884223021E-3</v>
      </c>
      <c r="V77" s="14"/>
      <c r="W77" s="2"/>
      <c r="X77" s="2"/>
      <c r="Y77" s="2"/>
      <c r="Z77" s="2"/>
      <c r="AA77" s="2"/>
      <c r="AB77" s="2"/>
      <c r="AC77" s="2"/>
      <c r="AD77" s="2"/>
      <c r="AE77" s="14">
        <v>1E-3</v>
      </c>
      <c r="AF77" s="2">
        <v>0.49</v>
      </c>
      <c r="AG77" s="15">
        <f t="shared" si="67"/>
        <v>4.8999999999999998E-4</v>
      </c>
      <c r="AH77" s="18"/>
      <c r="AI77" s="2"/>
      <c r="AJ77" s="15"/>
      <c r="AK77" s="14"/>
      <c r="AL77" s="2"/>
      <c r="AM77" s="2"/>
      <c r="AN77" s="14"/>
      <c r="AO77" s="2"/>
      <c r="AP77" s="15"/>
      <c r="AQ77" s="2">
        <v>0.01</v>
      </c>
      <c r="AR77" s="2">
        <v>0.5</v>
      </c>
      <c r="AS77" s="2">
        <f t="shared" si="68"/>
        <v>5.0000000000000001E-3</v>
      </c>
      <c r="AT77" s="1">
        <f t="shared" si="69"/>
        <v>8.0287394884223026E-3</v>
      </c>
      <c r="AU77" s="9">
        <f t="shared" si="70"/>
        <v>52.122000000000007</v>
      </c>
      <c r="AV77" s="1">
        <f t="shared" si="71"/>
        <v>0.26</v>
      </c>
      <c r="AW77" s="1">
        <f t="shared" si="72"/>
        <v>0</v>
      </c>
      <c r="AX77" s="1">
        <f t="shared" si="73"/>
        <v>0</v>
      </c>
    </row>
    <row r="78" spans="1:78" x14ac:dyDescent="0.15">
      <c r="C78" s="7">
        <v>4</v>
      </c>
      <c r="D78" s="8">
        <v>15.1415092477333</v>
      </c>
      <c r="E78" s="10">
        <f t="shared" si="74"/>
        <v>10.738570394064499</v>
      </c>
      <c r="F78" s="7" t="s">
        <v>73</v>
      </c>
      <c r="G78" s="1">
        <v>5</v>
      </c>
      <c r="H78" s="9">
        <f t="shared" si="57"/>
        <v>15.1415092477333</v>
      </c>
      <c r="I78" s="9">
        <f t="shared" si="58"/>
        <v>288.2915092477333</v>
      </c>
      <c r="J78" s="9">
        <f t="shared" si="59"/>
        <v>0.11331632763263848</v>
      </c>
      <c r="K78" s="9">
        <f t="shared" si="60"/>
        <v>52.122000000000007</v>
      </c>
      <c r="L78" s="9">
        <f t="shared" si="61"/>
        <v>0.52122000000000002</v>
      </c>
      <c r="M78" s="1" t="s">
        <v>75</v>
      </c>
      <c r="N78" s="9">
        <f>(O77-P77)*$C$22/100</f>
        <v>1.7473907602513665</v>
      </c>
      <c r="O78" s="9">
        <f t="shared" si="75"/>
        <v>0.61318793475007194</v>
      </c>
      <c r="P78" s="9">
        <f t="shared" si="62"/>
        <v>6.9484204914520092E-2</v>
      </c>
      <c r="Q78" s="13">
        <f t="shared" si="63"/>
        <v>1.8065893277775226E-2</v>
      </c>
      <c r="R78" s="9">
        <f t="shared" si="64"/>
        <v>0.1355172</v>
      </c>
      <c r="S78" s="14">
        <f t="shared" si="65"/>
        <v>0.13331070356954855</v>
      </c>
      <c r="T78" s="2">
        <v>0.01</v>
      </c>
      <c r="U78" s="15">
        <f t="shared" si="66"/>
        <v>1.3331070356954855E-3</v>
      </c>
      <c r="V78" s="14"/>
      <c r="W78" s="2"/>
      <c r="X78" s="2"/>
      <c r="Y78" s="2"/>
      <c r="Z78" s="2"/>
      <c r="AA78" s="2"/>
      <c r="AB78" s="2"/>
      <c r="AC78" s="2"/>
      <c r="AD78" s="2"/>
      <c r="AE78" s="14">
        <v>5.0000000000000001E-3</v>
      </c>
      <c r="AF78" s="2">
        <v>0.49</v>
      </c>
      <c r="AG78" s="15">
        <f t="shared" si="67"/>
        <v>2.4499999999999999E-3</v>
      </c>
      <c r="AH78" s="18"/>
      <c r="AI78" s="2"/>
      <c r="AJ78" s="15"/>
      <c r="AK78" s="14"/>
      <c r="AL78" s="2"/>
      <c r="AM78" s="2"/>
      <c r="AN78" s="14"/>
      <c r="AO78" s="2"/>
      <c r="AP78" s="15"/>
      <c r="AQ78" s="2">
        <v>1.4999999999999999E-2</v>
      </c>
      <c r="AR78" s="2">
        <v>0.5</v>
      </c>
      <c r="AS78" s="2">
        <f t="shared" si="68"/>
        <v>7.4999999999999997E-3</v>
      </c>
      <c r="AT78" s="1">
        <f t="shared" si="69"/>
        <v>1.1283107035695485E-2</v>
      </c>
      <c r="AU78" s="9">
        <f t="shared" si="70"/>
        <v>52.122000000000007</v>
      </c>
      <c r="AV78" s="1">
        <f t="shared" si="71"/>
        <v>0.26</v>
      </c>
      <c r="AW78" s="1">
        <f t="shared" si="72"/>
        <v>0</v>
      </c>
      <c r="AX78" s="1">
        <f t="shared" si="73"/>
        <v>0</v>
      </c>
    </row>
    <row r="79" spans="1:78" x14ac:dyDescent="0.15">
      <c r="C79" s="7">
        <v>5</v>
      </c>
      <c r="D79" s="8">
        <v>21.0769083593548</v>
      </c>
      <c r="E79" s="10">
        <f t="shared" si="74"/>
        <v>15.1415092477333</v>
      </c>
      <c r="F79" s="7" t="s">
        <v>75</v>
      </c>
      <c r="G79" s="1">
        <v>6</v>
      </c>
      <c r="H79" s="9">
        <f t="shared" si="57"/>
        <v>21.0769083593548</v>
      </c>
      <c r="I79" s="9">
        <f t="shared" si="58"/>
        <v>294.22690835935475</v>
      </c>
      <c r="J79" s="9">
        <f t="shared" si="59"/>
        <v>0.22396812890319459</v>
      </c>
      <c r="K79" s="9">
        <f t="shared" si="60"/>
        <v>52.122000000000007</v>
      </c>
      <c r="L79" s="9">
        <f t="shared" si="61"/>
        <v>0.52122000000000002</v>
      </c>
      <c r="M79" s="1" t="s">
        <v>73</v>
      </c>
      <c r="O79" s="9">
        <f t="shared" si="75"/>
        <v>1.0649237298355518</v>
      </c>
      <c r="P79" s="9">
        <f t="shared" si="62"/>
        <v>0.23850897519587966</v>
      </c>
      <c r="Q79" s="13">
        <f t="shared" si="63"/>
        <v>6.2012333550928715E-2</v>
      </c>
      <c r="R79" s="9">
        <f t="shared" si="64"/>
        <v>0.1355172</v>
      </c>
      <c r="S79" s="14">
        <f t="shared" si="65"/>
        <v>0.45759751198319265</v>
      </c>
      <c r="T79" s="2">
        <v>0.01</v>
      </c>
      <c r="U79" s="15">
        <f t="shared" si="66"/>
        <v>4.5759751198319269E-3</v>
      </c>
      <c r="V79" s="14"/>
      <c r="W79" s="2"/>
      <c r="X79" s="2"/>
      <c r="Y79" s="2"/>
      <c r="Z79" s="2"/>
      <c r="AA79" s="2"/>
      <c r="AB79" s="2"/>
      <c r="AC79" s="2"/>
      <c r="AD79" s="2"/>
      <c r="AE79" s="14">
        <v>5.0000000000000001E-3</v>
      </c>
      <c r="AF79" s="2">
        <v>0.49</v>
      </c>
      <c r="AG79" s="15">
        <f t="shared" si="67"/>
        <v>2.4499999999999999E-3</v>
      </c>
      <c r="AH79" s="18"/>
      <c r="AI79" s="2"/>
      <c r="AJ79" s="15"/>
      <c r="AK79" s="14"/>
      <c r="AL79" s="2"/>
      <c r="AM79" s="2"/>
      <c r="AN79" s="14"/>
      <c r="AO79" s="2"/>
      <c r="AP79" s="15"/>
      <c r="AQ79" s="2">
        <v>1.4999999999999999E-2</v>
      </c>
      <c r="AR79" s="2">
        <v>0.5</v>
      </c>
      <c r="AS79" s="2">
        <f t="shared" si="68"/>
        <v>7.4999999999999997E-3</v>
      </c>
      <c r="AT79" s="1">
        <f t="shared" si="69"/>
        <v>1.4525975119831926E-2</v>
      </c>
      <c r="AU79" s="9">
        <f t="shared" si="70"/>
        <v>52.122000000000007</v>
      </c>
      <c r="AV79" s="1">
        <f t="shared" si="71"/>
        <v>0.26</v>
      </c>
      <c r="AW79" s="1">
        <f t="shared" si="72"/>
        <v>0</v>
      </c>
      <c r="AX79" s="1">
        <f t="shared" si="73"/>
        <v>0</v>
      </c>
    </row>
    <row r="80" spans="1:78" x14ac:dyDescent="0.15">
      <c r="C80" s="7">
        <v>6</v>
      </c>
      <c r="D80" s="8">
        <v>24.127204192333298</v>
      </c>
      <c r="E80" s="10">
        <f t="shared" si="74"/>
        <v>21.0769083593548</v>
      </c>
      <c r="F80" s="7" t="s">
        <v>73</v>
      </c>
      <c r="G80" s="1">
        <v>7</v>
      </c>
      <c r="H80" s="9">
        <f t="shared" si="57"/>
        <v>24.127204192333298</v>
      </c>
      <c r="I80" s="9">
        <f t="shared" si="58"/>
        <v>297.27720419233327</v>
      </c>
      <c r="J80" s="9">
        <f t="shared" si="59"/>
        <v>0.31452437420451185</v>
      </c>
      <c r="K80" s="9">
        <f t="shared" si="60"/>
        <v>52.122000000000007</v>
      </c>
      <c r="L80" s="9">
        <f t="shared" si="61"/>
        <v>0.52122000000000002</v>
      </c>
      <c r="M80" s="1" t="s">
        <v>73</v>
      </c>
      <c r="O80" s="9">
        <f t="shared" si="75"/>
        <v>1.3476347546396723</v>
      </c>
      <c r="P80" s="9">
        <f t="shared" si="62"/>
        <v>0.42386397785929381</v>
      </c>
      <c r="Q80" s="13">
        <f t="shared" si="63"/>
        <v>0.11020463424341639</v>
      </c>
      <c r="R80" s="9">
        <f t="shared" si="64"/>
        <v>0.1355172</v>
      </c>
      <c r="S80" s="14">
        <f t="shared" si="65"/>
        <v>0.81321510659470819</v>
      </c>
      <c r="T80" s="2">
        <v>0.01</v>
      </c>
      <c r="U80" s="15">
        <f t="shared" si="66"/>
        <v>8.1321510659470818E-3</v>
      </c>
      <c r="V80" s="14"/>
      <c r="W80" s="2"/>
      <c r="X80" s="2"/>
      <c r="Y80" s="2"/>
      <c r="Z80" s="2"/>
      <c r="AA80" s="2"/>
      <c r="AB80" s="2"/>
      <c r="AC80" s="2"/>
      <c r="AD80" s="2"/>
      <c r="AE80" s="14">
        <v>5.0000000000000001E-3</v>
      </c>
      <c r="AF80" s="2">
        <v>0.49</v>
      </c>
      <c r="AG80" s="15">
        <f t="shared" si="67"/>
        <v>2.4499999999999999E-3</v>
      </c>
      <c r="AH80" s="18"/>
      <c r="AI80" s="2"/>
      <c r="AJ80" s="15"/>
      <c r="AK80" s="14"/>
      <c r="AL80" s="2"/>
      <c r="AM80" s="2"/>
      <c r="AN80" s="14"/>
      <c r="AO80" s="2"/>
      <c r="AP80" s="15"/>
      <c r="AQ80" s="2">
        <v>1.4999999999999999E-2</v>
      </c>
      <c r="AR80" s="2">
        <v>0.5</v>
      </c>
      <c r="AS80" s="2">
        <f t="shared" si="68"/>
        <v>7.4999999999999997E-3</v>
      </c>
      <c r="AT80" s="1">
        <f t="shared" si="69"/>
        <v>1.8082151065947082E-2</v>
      </c>
      <c r="AU80" s="9">
        <f t="shared" si="70"/>
        <v>52.122000000000007</v>
      </c>
      <c r="AV80" s="1">
        <f t="shared" si="71"/>
        <v>0.26</v>
      </c>
      <c r="AW80" s="1">
        <f t="shared" si="72"/>
        <v>0</v>
      </c>
      <c r="AX80" s="1">
        <f t="shared" si="73"/>
        <v>0</v>
      </c>
    </row>
    <row r="81" spans="1:53" x14ac:dyDescent="0.15">
      <c r="C81" s="7">
        <v>7</v>
      </c>
      <c r="D81" s="8">
        <v>31.432045951290299</v>
      </c>
      <c r="E81" s="10">
        <f t="shared" si="74"/>
        <v>24.127204192333298</v>
      </c>
      <c r="F81" s="7" t="s">
        <v>73</v>
      </c>
      <c r="G81" s="1">
        <v>8</v>
      </c>
      <c r="H81" s="9">
        <f t="shared" si="57"/>
        <v>31.432045951290299</v>
      </c>
      <c r="I81" s="9">
        <f t="shared" si="58"/>
        <v>304.5820459512903</v>
      </c>
      <c r="J81" s="9">
        <f t="shared" si="59"/>
        <v>0.6899283591811467</v>
      </c>
      <c r="K81" s="9">
        <f t="shared" si="60"/>
        <v>52.122000000000007</v>
      </c>
      <c r="L81" s="9">
        <f t="shared" si="61"/>
        <v>0.52122000000000002</v>
      </c>
      <c r="M81" s="1" t="s">
        <v>73</v>
      </c>
      <c r="O81" s="9">
        <f t="shared" si="75"/>
        <v>1.4449907767803785</v>
      </c>
      <c r="P81" s="9">
        <f t="shared" si="62"/>
        <v>0.99694011565597718</v>
      </c>
      <c r="Q81" s="13">
        <f t="shared" si="63"/>
        <v>0.25920443007055405</v>
      </c>
      <c r="R81" s="9">
        <f t="shared" si="64"/>
        <v>0.1355172</v>
      </c>
      <c r="S81" s="14">
        <f t="shared" si="65"/>
        <v>1.9127050298453188</v>
      </c>
      <c r="T81" s="2">
        <v>0.01</v>
      </c>
      <c r="U81" s="15">
        <f t="shared" si="66"/>
        <v>1.9127050298453189E-2</v>
      </c>
      <c r="V81" s="14"/>
      <c r="W81" s="2"/>
      <c r="X81" s="2"/>
      <c r="Y81" s="2"/>
      <c r="Z81" s="2"/>
      <c r="AA81" s="2"/>
      <c r="AB81" s="2"/>
      <c r="AC81" s="2"/>
      <c r="AD81" s="2"/>
      <c r="AE81" s="14">
        <v>5.0000000000000001E-3</v>
      </c>
      <c r="AF81" s="2">
        <v>0.49</v>
      </c>
      <c r="AG81" s="15">
        <f t="shared" si="67"/>
        <v>2.4499999999999999E-3</v>
      </c>
      <c r="AH81" s="18"/>
      <c r="AI81" s="2"/>
      <c r="AJ81" s="15"/>
      <c r="AK81" s="14"/>
      <c r="AL81" s="2"/>
      <c r="AM81" s="2"/>
      <c r="AN81" s="14"/>
      <c r="AO81" s="2"/>
      <c r="AP81" s="15"/>
      <c r="AQ81" s="2">
        <v>1.4999999999999999E-2</v>
      </c>
      <c r="AR81" s="2">
        <v>0.5</v>
      </c>
      <c r="AS81" s="2">
        <f t="shared" si="68"/>
        <v>7.4999999999999997E-3</v>
      </c>
      <c r="AT81" s="1">
        <f t="shared" si="69"/>
        <v>2.9077050298453189E-2</v>
      </c>
      <c r="AU81" s="9">
        <f t="shared" si="70"/>
        <v>52.122000000000007</v>
      </c>
      <c r="AV81" s="1">
        <f t="shared" si="71"/>
        <v>0.26</v>
      </c>
      <c r="AW81" s="1">
        <f t="shared" si="72"/>
        <v>0</v>
      </c>
      <c r="AX81" s="1">
        <f t="shared" si="73"/>
        <v>0</v>
      </c>
    </row>
    <row r="82" spans="1:53" x14ac:dyDescent="0.15">
      <c r="C82" s="7">
        <v>8</v>
      </c>
      <c r="D82" s="8">
        <v>30.671686053870999</v>
      </c>
      <c r="E82" s="10">
        <f t="shared" si="74"/>
        <v>31.432045951290299</v>
      </c>
      <c r="F82" s="7" t="s">
        <v>73</v>
      </c>
      <c r="G82" s="1">
        <v>9</v>
      </c>
      <c r="H82" s="9">
        <f t="shared" si="57"/>
        <v>30.671686053870999</v>
      </c>
      <c r="I82" s="9">
        <f t="shared" si="58"/>
        <v>303.82168605387096</v>
      </c>
      <c r="J82" s="9">
        <f t="shared" si="59"/>
        <v>0.63688157547333113</v>
      </c>
      <c r="K82" s="9">
        <f t="shared" si="60"/>
        <v>52.122000000000007</v>
      </c>
      <c r="L82" s="9">
        <f t="shared" si="61"/>
        <v>0.52122000000000002</v>
      </c>
      <c r="M82" s="1" t="s">
        <v>73</v>
      </c>
      <c r="O82" s="9">
        <f t="shared" si="75"/>
        <v>0.9692706611244013</v>
      </c>
      <c r="P82" s="9">
        <f t="shared" si="62"/>
        <v>0.61731062571698592</v>
      </c>
      <c r="Q82" s="13">
        <f t="shared" si="63"/>
        <v>0.16050076268641633</v>
      </c>
      <c r="R82" s="9">
        <f t="shared" si="64"/>
        <v>0.1355172</v>
      </c>
      <c r="S82" s="14">
        <f t="shared" si="65"/>
        <v>1.1843571346398563</v>
      </c>
      <c r="T82" s="2">
        <v>0.01</v>
      </c>
      <c r="U82" s="15">
        <f t="shared" si="66"/>
        <v>1.1843571346398563E-2</v>
      </c>
      <c r="V82" s="14"/>
      <c r="W82" s="2"/>
      <c r="X82" s="2"/>
      <c r="Y82" s="2"/>
      <c r="Z82" s="2"/>
      <c r="AA82" s="2"/>
      <c r="AB82" s="2"/>
      <c r="AC82" s="2"/>
      <c r="AD82" s="2"/>
      <c r="AE82" s="14">
        <v>5.0000000000000001E-3</v>
      </c>
      <c r="AF82" s="2">
        <v>0.49</v>
      </c>
      <c r="AG82" s="15">
        <f t="shared" si="67"/>
        <v>2.4499999999999999E-3</v>
      </c>
      <c r="AH82" s="18"/>
      <c r="AI82" s="2"/>
      <c r="AJ82" s="15"/>
      <c r="AK82" s="14"/>
      <c r="AL82" s="2"/>
      <c r="AM82" s="2"/>
      <c r="AN82" s="14"/>
      <c r="AO82" s="2"/>
      <c r="AP82" s="15"/>
      <c r="AQ82" s="2">
        <v>1.4999999999999999E-2</v>
      </c>
      <c r="AR82" s="2">
        <v>0.5</v>
      </c>
      <c r="AS82" s="2">
        <f t="shared" si="68"/>
        <v>7.4999999999999997E-3</v>
      </c>
      <c r="AT82" s="1">
        <f t="shared" si="69"/>
        <v>2.1793571346398564E-2</v>
      </c>
      <c r="AU82" s="9">
        <f t="shared" si="70"/>
        <v>52.122000000000007</v>
      </c>
      <c r="AV82" s="1">
        <f t="shared" si="71"/>
        <v>0.26</v>
      </c>
      <c r="AW82" s="1">
        <f t="shared" si="72"/>
        <v>0</v>
      </c>
      <c r="AX82" s="1">
        <f t="shared" si="73"/>
        <v>0</v>
      </c>
    </row>
    <row r="83" spans="1:53" x14ac:dyDescent="0.15">
      <c r="C83" s="7">
        <v>9</v>
      </c>
      <c r="D83" s="8">
        <v>25.122237558999998</v>
      </c>
      <c r="E83" s="10">
        <f t="shared" si="74"/>
        <v>30.671686053870999</v>
      </c>
      <c r="F83" s="7" t="s">
        <v>73</v>
      </c>
      <c r="G83" s="1">
        <v>10</v>
      </c>
      <c r="H83" s="9">
        <f t="shared" si="57"/>
        <v>25.122237558999998</v>
      </c>
      <c r="I83" s="9">
        <f t="shared" si="58"/>
        <v>298.27223755899996</v>
      </c>
      <c r="J83" s="9">
        <f t="shared" si="59"/>
        <v>0.35083851483260969</v>
      </c>
      <c r="K83" s="9">
        <f t="shared" si="60"/>
        <v>52.122000000000007</v>
      </c>
      <c r="L83" s="9">
        <f t="shared" si="61"/>
        <v>0.52122000000000002</v>
      </c>
      <c r="M83" s="1" t="s">
        <v>73</v>
      </c>
      <c r="O83" s="9">
        <f t="shared" si="75"/>
        <v>0.8731800354074154</v>
      </c>
      <c r="P83" s="9">
        <f t="shared" si="62"/>
        <v>0.30634518680382317</v>
      </c>
      <c r="Q83" s="13">
        <f t="shared" si="63"/>
        <v>7.9649748568994025E-2</v>
      </c>
      <c r="R83" s="9">
        <f t="shared" si="64"/>
        <v>0.1355172</v>
      </c>
      <c r="S83" s="14">
        <f t="shared" si="65"/>
        <v>0.58774641572430675</v>
      </c>
      <c r="T83" s="2">
        <v>0.01</v>
      </c>
      <c r="U83" s="15">
        <f t="shared" si="66"/>
        <v>5.8774641572430673E-3</v>
      </c>
      <c r="V83" s="14"/>
      <c r="W83" s="2"/>
      <c r="X83" s="2"/>
      <c r="Y83" s="2"/>
      <c r="Z83" s="2"/>
      <c r="AA83" s="2"/>
      <c r="AB83" s="2"/>
      <c r="AC83" s="2"/>
      <c r="AD83" s="2"/>
      <c r="AE83" s="14">
        <v>5.0000000000000001E-3</v>
      </c>
      <c r="AF83" s="2">
        <v>0.49</v>
      </c>
      <c r="AG83" s="15">
        <f t="shared" si="67"/>
        <v>2.4499999999999999E-3</v>
      </c>
      <c r="AH83" s="18"/>
      <c r="AI83" s="2"/>
      <c r="AJ83" s="15"/>
      <c r="AK83" s="14"/>
      <c r="AL83" s="2"/>
      <c r="AM83" s="2"/>
      <c r="AN83" s="14"/>
      <c r="AO83" s="2"/>
      <c r="AP83" s="15"/>
      <c r="AQ83" s="2">
        <v>1.4999999999999999E-2</v>
      </c>
      <c r="AR83" s="2">
        <v>0.5</v>
      </c>
      <c r="AS83" s="2">
        <f t="shared" si="68"/>
        <v>7.4999999999999997E-3</v>
      </c>
      <c r="AT83" s="1">
        <f t="shared" si="69"/>
        <v>1.5827464157243069E-2</v>
      </c>
      <c r="AU83" s="9">
        <f t="shared" si="70"/>
        <v>52.122000000000007</v>
      </c>
      <c r="AV83" s="1">
        <f t="shared" si="71"/>
        <v>0.26</v>
      </c>
      <c r="AW83" s="1">
        <f t="shared" si="72"/>
        <v>0</v>
      </c>
      <c r="AX83" s="1">
        <f t="shared" si="73"/>
        <v>0</v>
      </c>
    </row>
    <row r="84" spans="1:53" x14ac:dyDescent="0.15">
      <c r="C84" s="7">
        <v>10</v>
      </c>
      <c r="D84" s="8">
        <v>19.918790192258101</v>
      </c>
      <c r="E84" s="10">
        <f t="shared" si="74"/>
        <v>25.122237558999998</v>
      </c>
      <c r="F84" s="7" t="s">
        <v>73</v>
      </c>
      <c r="G84" s="1">
        <v>11</v>
      </c>
      <c r="H84" s="9">
        <f t="shared" si="57"/>
        <v>19.918790192258101</v>
      </c>
      <c r="I84" s="9">
        <f t="shared" si="58"/>
        <v>293.06879019225806</v>
      </c>
      <c r="J84" s="9">
        <f t="shared" si="59"/>
        <v>0.1965135103610576</v>
      </c>
      <c r="K84" s="9">
        <f t="shared" si="60"/>
        <v>52.122000000000007</v>
      </c>
      <c r="L84" s="9">
        <f t="shared" si="61"/>
        <v>0.52122000000000002</v>
      </c>
      <c r="M84" s="1" t="s">
        <v>75</v>
      </c>
      <c r="N84" s="9">
        <f>(O83-P83)*$C$22/100</f>
        <v>0.53849310617341262</v>
      </c>
      <c r="O84" s="9">
        <f t="shared" si="75"/>
        <v>0.54956174243017952</v>
      </c>
      <c r="P84" s="9">
        <f t="shared" si="62"/>
        <v>0.10799630716509395</v>
      </c>
      <c r="Q84" s="13">
        <f t="shared" si="63"/>
        <v>2.807903986292443E-2</v>
      </c>
      <c r="R84" s="9">
        <f t="shared" si="64"/>
        <v>0.1355172</v>
      </c>
      <c r="S84" s="14">
        <f t="shared" si="65"/>
        <v>0.20719908515616048</v>
      </c>
      <c r="T84" s="2">
        <v>0.01</v>
      </c>
      <c r="U84" s="15">
        <f t="shared" si="66"/>
        <v>2.0719908515616048E-3</v>
      </c>
      <c r="V84" s="14"/>
      <c r="W84" s="2"/>
      <c r="X84" s="2"/>
      <c r="Y84" s="2"/>
      <c r="Z84" s="2"/>
      <c r="AA84" s="2"/>
      <c r="AB84" s="2"/>
      <c r="AC84" s="2"/>
      <c r="AD84" s="2"/>
      <c r="AE84" s="14">
        <v>1E-3</v>
      </c>
      <c r="AF84" s="2">
        <v>0.49</v>
      </c>
      <c r="AG84" s="15">
        <f t="shared" si="67"/>
        <v>4.8999999999999998E-4</v>
      </c>
      <c r="AH84" s="18"/>
      <c r="AI84" s="2"/>
      <c r="AJ84" s="15"/>
      <c r="AK84" s="14"/>
      <c r="AL84" s="2"/>
      <c r="AM84" s="2"/>
      <c r="AN84" s="14"/>
      <c r="AO84" s="2"/>
      <c r="AP84" s="15"/>
      <c r="AQ84" s="2">
        <v>0.01</v>
      </c>
      <c r="AR84" s="2">
        <v>0.5</v>
      </c>
      <c r="AS84" s="2">
        <f t="shared" si="68"/>
        <v>5.0000000000000001E-3</v>
      </c>
      <c r="AT84" s="1">
        <f t="shared" si="69"/>
        <v>7.5619908515616044E-3</v>
      </c>
      <c r="AU84" s="9">
        <f t="shared" si="70"/>
        <v>52.122000000000007</v>
      </c>
      <c r="AV84" s="1">
        <f t="shared" si="71"/>
        <v>0.26</v>
      </c>
      <c r="AW84" s="1">
        <f t="shared" si="72"/>
        <v>0</v>
      </c>
      <c r="AX84" s="1">
        <f t="shared" si="73"/>
        <v>0</v>
      </c>
    </row>
    <row r="85" spans="1:53" x14ac:dyDescent="0.15">
      <c r="C85" s="7">
        <v>11</v>
      </c>
      <c r="D85" s="8">
        <v>13.586847151166699</v>
      </c>
      <c r="E85" s="10">
        <f t="shared" si="74"/>
        <v>19.918790192258101</v>
      </c>
      <c r="F85" s="7" t="s">
        <v>75</v>
      </c>
      <c r="G85" s="1">
        <v>12</v>
      </c>
      <c r="H85" s="9">
        <f t="shared" si="57"/>
        <v>13.586847151166699</v>
      </c>
      <c r="I85" s="9">
        <f t="shared" si="58"/>
        <v>286.73684715116667</v>
      </c>
      <c r="J85" s="9">
        <f t="shared" si="59"/>
        <v>9.4354880530231264E-2</v>
      </c>
      <c r="K85" s="9">
        <f t="shared" si="60"/>
        <v>52.122000000000007</v>
      </c>
      <c r="L85" s="9">
        <f t="shared" si="61"/>
        <v>0.52122000000000002</v>
      </c>
      <c r="M85" s="1" t="s">
        <v>73</v>
      </c>
      <c r="O85" s="9">
        <f t="shared" si="75"/>
        <v>0.96278543526508553</v>
      </c>
      <c r="P85" s="9">
        <f t="shared" si="62"/>
        <v>9.0843504720683851E-2</v>
      </c>
      <c r="Q85" s="13">
        <f t="shared" si="63"/>
        <v>2.3619311227377801E-2</v>
      </c>
      <c r="R85" s="9">
        <f t="shared" si="64"/>
        <v>0.1355172</v>
      </c>
      <c r="S85" s="14">
        <f t="shared" si="65"/>
        <v>0.17429013606669708</v>
      </c>
      <c r="T85" s="2">
        <v>0.01</v>
      </c>
      <c r="U85" s="15">
        <f t="shared" si="66"/>
        <v>1.7429013606669707E-3</v>
      </c>
      <c r="V85" s="14"/>
      <c r="W85" s="2"/>
      <c r="X85" s="2"/>
      <c r="Y85" s="2"/>
      <c r="Z85" s="2"/>
      <c r="AA85" s="2"/>
      <c r="AB85" s="2"/>
      <c r="AC85" s="2"/>
      <c r="AD85" s="2"/>
      <c r="AE85" s="14">
        <v>1E-3</v>
      </c>
      <c r="AF85" s="2">
        <v>0.49</v>
      </c>
      <c r="AG85" s="15">
        <f t="shared" si="67"/>
        <v>4.8999999999999998E-4</v>
      </c>
      <c r="AH85" s="18"/>
      <c r="AI85" s="2"/>
      <c r="AJ85" s="15"/>
      <c r="AK85" s="14"/>
      <c r="AL85" s="2"/>
      <c r="AM85" s="2"/>
      <c r="AN85" s="14"/>
      <c r="AO85" s="2"/>
      <c r="AP85" s="15"/>
      <c r="AQ85" s="2">
        <v>0.01</v>
      </c>
      <c r="AR85" s="2">
        <v>0.5</v>
      </c>
      <c r="AS85" s="2">
        <f t="shared" si="68"/>
        <v>5.0000000000000001E-3</v>
      </c>
      <c r="AT85" s="1">
        <f t="shared" si="69"/>
        <v>7.232901360666971E-3</v>
      </c>
      <c r="AU85" s="9">
        <f t="shared" si="70"/>
        <v>52.122000000000007</v>
      </c>
      <c r="AV85" s="1">
        <f t="shared" si="71"/>
        <v>0.26</v>
      </c>
      <c r="AW85" s="1">
        <f t="shared" si="72"/>
        <v>0</v>
      </c>
      <c r="AX85" s="1">
        <f t="shared" si="73"/>
        <v>0</v>
      </c>
      <c r="AY85" s="1">
        <f>SUM(AX74:AX85)</f>
        <v>0</v>
      </c>
    </row>
    <row r="86" spans="1:53" x14ac:dyDescent="0.15">
      <c r="C86" s="7">
        <v>12</v>
      </c>
      <c r="D86" s="8">
        <v>6.3738604391290297</v>
      </c>
      <c r="E86" s="10">
        <f t="shared" si="74"/>
        <v>13.586847151166699</v>
      </c>
      <c r="F86" s="7" t="s">
        <v>73</v>
      </c>
    </row>
    <row r="88" spans="1:53" x14ac:dyDescent="0.15">
      <c r="S88" s="29" t="s">
        <v>44</v>
      </c>
      <c r="T88" s="29"/>
      <c r="U88" s="29"/>
      <c r="V88" s="29" t="s">
        <v>45</v>
      </c>
      <c r="W88" s="29"/>
      <c r="X88" s="29"/>
      <c r="Y88" s="29" t="s">
        <v>46</v>
      </c>
      <c r="Z88" s="29"/>
      <c r="AA88" s="29"/>
      <c r="AB88" s="29" t="s">
        <v>47</v>
      </c>
      <c r="AC88" s="29"/>
      <c r="AD88" s="29"/>
      <c r="AE88" s="29" t="s">
        <v>48</v>
      </c>
      <c r="AF88" s="29"/>
      <c r="AG88" s="29"/>
      <c r="AH88" s="29" t="s">
        <v>49</v>
      </c>
      <c r="AI88" s="29"/>
      <c r="AJ88" s="29"/>
      <c r="AK88" s="30" t="s">
        <v>78</v>
      </c>
      <c r="AL88" s="31"/>
      <c r="AM88" s="32"/>
      <c r="AN88" s="31" t="s">
        <v>79</v>
      </c>
      <c r="AO88" s="31"/>
      <c r="AP88" s="32"/>
      <c r="AQ88" s="29" t="s">
        <v>51</v>
      </c>
      <c r="AR88" s="29"/>
      <c r="AS88" s="29"/>
    </row>
    <row r="89" spans="1:53" x14ac:dyDescent="0.15">
      <c r="A89" s="33" t="s">
        <v>80</v>
      </c>
      <c r="B89" s="33"/>
      <c r="C89" s="7" t="s">
        <v>53</v>
      </c>
      <c r="D89" s="7" t="s">
        <v>54</v>
      </c>
      <c r="E89" s="7" t="s">
        <v>55</v>
      </c>
      <c r="F89" s="7" t="s">
        <v>56</v>
      </c>
      <c r="G89" s="1" t="s">
        <v>53</v>
      </c>
      <c r="H89" s="1" t="s">
        <v>55</v>
      </c>
      <c r="I89" s="1" t="s">
        <v>57</v>
      </c>
      <c r="J89" s="1" t="s">
        <v>58</v>
      </c>
      <c r="K89" s="11" t="s">
        <v>59</v>
      </c>
      <c r="L89" s="11" t="s">
        <v>60</v>
      </c>
      <c r="M89" s="1" t="s">
        <v>61</v>
      </c>
      <c r="N89" s="11" t="s">
        <v>62</v>
      </c>
      <c r="O89" s="1" t="s">
        <v>63</v>
      </c>
      <c r="P89" s="1" t="s">
        <v>64</v>
      </c>
      <c r="Q89" s="11" t="s">
        <v>65</v>
      </c>
      <c r="R89" s="11" t="s">
        <v>66</v>
      </c>
      <c r="S89" s="2" t="s">
        <v>11</v>
      </c>
      <c r="T89" s="2" t="s">
        <v>12</v>
      </c>
      <c r="U89" s="2"/>
      <c r="V89" s="2" t="s">
        <v>11</v>
      </c>
      <c r="W89" s="2" t="s">
        <v>12</v>
      </c>
      <c r="X89" s="2"/>
      <c r="Y89" s="2" t="s">
        <v>11</v>
      </c>
      <c r="Z89" s="2" t="s">
        <v>12</v>
      </c>
      <c r="AA89" s="2"/>
      <c r="AB89" s="2" t="s">
        <v>11</v>
      </c>
      <c r="AC89" s="2" t="s">
        <v>12</v>
      </c>
      <c r="AD89" s="2"/>
      <c r="AE89" s="2" t="s">
        <v>11</v>
      </c>
      <c r="AF89" s="2" t="s">
        <v>12</v>
      </c>
      <c r="AG89" s="2"/>
      <c r="AH89" s="2" t="s">
        <v>11</v>
      </c>
      <c r="AI89" s="2" t="s">
        <v>12</v>
      </c>
      <c r="AJ89" s="2"/>
      <c r="AK89" s="2" t="s">
        <v>11</v>
      </c>
      <c r="AL89" s="2" t="s">
        <v>12</v>
      </c>
      <c r="AM89" s="2"/>
      <c r="AN89" s="2" t="s">
        <v>11</v>
      </c>
      <c r="AO89" s="2" t="s">
        <v>12</v>
      </c>
      <c r="AP89" s="2"/>
      <c r="AQ89" s="17" t="s">
        <v>11</v>
      </c>
      <c r="AR89" s="17" t="s">
        <v>12</v>
      </c>
      <c r="AS89" s="17"/>
      <c r="AT89" s="1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 x14ac:dyDescent="0.15">
      <c r="A90" s="1" t="s">
        <v>71</v>
      </c>
      <c r="B90" s="1">
        <f>F9</f>
        <v>341.64</v>
      </c>
      <c r="C90" s="7" t="s">
        <v>72</v>
      </c>
      <c r="D90" s="8">
        <v>6.06113052890323</v>
      </c>
      <c r="E90" s="7"/>
      <c r="F90" s="7"/>
      <c r="G90" s="1">
        <v>1</v>
      </c>
      <c r="H90" s="9">
        <f t="shared" ref="H90:H101" si="76">E91</f>
        <v>6.06113052890323</v>
      </c>
      <c r="I90" s="9">
        <f t="shared" ref="I90:I101" si="77">H90+273.15</f>
        <v>279.2111305289032</v>
      </c>
      <c r="J90" s="9">
        <f t="shared" ref="J90:J101" si="78">EXP(($C$16*(I90-$C$14))/($C$17*I90*$C$14))</f>
        <v>3.7780642373505112E-2</v>
      </c>
      <c r="K90" s="9">
        <f t="shared" ref="K90:K101" si="79">$B$90/12</f>
        <v>28.47</v>
      </c>
      <c r="L90" s="9">
        <f t="shared" ref="L90:L101" si="80">K90*$B$75/100</f>
        <v>0.28470000000000001</v>
      </c>
      <c r="M90" s="1" t="s">
        <v>73</v>
      </c>
      <c r="O90" s="9">
        <f>L90</f>
        <v>0.28470000000000001</v>
      </c>
      <c r="P90" s="9">
        <f t="shared" ref="P90:P101" si="81">O90*J90</f>
        <v>1.0756148883736905E-2</v>
      </c>
      <c r="Q90" s="13">
        <f t="shared" ref="Q90:Q101" si="82">P90*$B$76</f>
        <v>2.7965987097715952E-3</v>
      </c>
      <c r="R90" s="9">
        <f t="shared" ref="R90:R101" si="83">L90*$B$76</f>
        <v>7.4022000000000004E-2</v>
      </c>
      <c r="S90" s="14">
        <f t="shared" ref="S90:S101" si="84">Q90/R90</f>
        <v>3.7780642373505105E-2</v>
      </c>
      <c r="T90" s="2">
        <v>0.01</v>
      </c>
      <c r="U90" s="15">
        <f t="shared" ref="U90:U101" si="85">S90*T90</f>
        <v>3.7780642373505107E-4</v>
      </c>
      <c r="V90" s="14"/>
      <c r="W90" s="2"/>
      <c r="X90" s="2"/>
      <c r="Y90" s="2"/>
      <c r="Z90" s="2"/>
      <c r="AA90" s="2"/>
      <c r="AB90" s="2"/>
      <c r="AC90" s="2"/>
      <c r="AD90" s="2"/>
      <c r="AE90" s="14">
        <v>1E-3</v>
      </c>
      <c r="AF90" s="2">
        <v>0.49</v>
      </c>
      <c r="AG90" s="15">
        <f t="shared" ref="AG90:AG101" si="86">AF90*AE90</f>
        <v>4.8999999999999998E-4</v>
      </c>
      <c r="AH90" s="18"/>
      <c r="AI90" s="2"/>
      <c r="AJ90" s="15"/>
      <c r="AK90" s="14"/>
      <c r="AL90" s="2"/>
      <c r="AM90" s="2"/>
      <c r="AN90" s="14"/>
      <c r="AO90" s="2"/>
      <c r="AP90" s="15"/>
      <c r="AQ90" s="2">
        <v>0.01</v>
      </c>
      <c r="AR90" s="2">
        <v>0.5</v>
      </c>
      <c r="AS90" s="2">
        <f t="shared" ref="AS90:AS101" si="87">AR90*AQ90</f>
        <v>5.0000000000000001E-3</v>
      </c>
      <c r="AT90" s="1">
        <f t="shared" ref="AT90:AT101" si="88">(AS90+AM90+AD90+AA90+U90+X90+AG90+AJ90+AP90)</f>
        <v>5.8678064237350511E-3</v>
      </c>
      <c r="AU90" s="9">
        <f t="shared" ref="AU90:AU101" si="89">$B$90/12</f>
        <v>28.47</v>
      </c>
      <c r="AV90" s="1">
        <f t="shared" ref="AV90:AV101" si="90">$B$76</f>
        <v>0.26</v>
      </c>
      <c r="AW90" s="1">
        <f t="shared" ref="AW90:AW101" si="91">$E$9</f>
        <v>0</v>
      </c>
      <c r="AX90" s="1">
        <f t="shared" ref="AX90:AX101" si="92">AW90*10000*AV90*0.67*AU90*AT90</f>
        <v>0</v>
      </c>
      <c r="AZ90" s="1">
        <f t="shared" ref="AZ90:AZ101" si="93">$E$10</f>
        <v>0</v>
      </c>
      <c r="BA90" s="1">
        <f t="shared" ref="BA90:BA101" si="94">AZ90*10000*AV90*0.67*AU90*AT90</f>
        <v>0</v>
      </c>
    </row>
    <row r="91" spans="1:53" x14ac:dyDescent="0.15">
      <c r="A91" s="1" t="s">
        <v>74</v>
      </c>
      <c r="B91" s="1">
        <v>1</v>
      </c>
      <c r="C91" s="7">
        <v>1</v>
      </c>
      <c r="D91" s="8">
        <v>4.6399296478064498</v>
      </c>
      <c r="E91" s="10">
        <f t="shared" ref="E91:E102" si="95">D90</f>
        <v>6.06113052890323</v>
      </c>
      <c r="F91" s="7" t="s">
        <v>73</v>
      </c>
      <c r="G91" s="1">
        <v>2</v>
      </c>
      <c r="H91" s="9">
        <f t="shared" si="76"/>
        <v>4.6399296478064498</v>
      </c>
      <c r="I91" s="9">
        <f t="shared" si="77"/>
        <v>277.78992964780645</v>
      </c>
      <c r="J91" s="9">
        <f t="shared" si="78"/>
        <v>3.1607224210334031E-2</v>
      </c>
      <c r="K91" s="9">
        <f t="shared" si="79"/>
        <v>28.47</v>
      </c>
      <c r="L91" s="9">
        <f t="shared" si="80"/>
        <v>0.28470000000000001</v>
      </c>
      <c r="M91" s="1" t="s">
        <v>73</v>
      </c>
      <c r="O91" s="9">
        <f t="shared" ref="O91:O101" si="96">L91+O90-P90-N91</f>
        <v>0.55864385111626313</v>
      </c>
      <c r="P91" s="9">
        <f t="shared" si="81"/>
        <v>1.765718145595619E-2</v>
      </c>
      <c r="Q91" s="13">
        <f t="shared" si="82"/>
        <v>4.5908671785486093E-3</v>
      </c>
      <c r="R91" s="9">
        <f t="shared" si="83"/>
        <v>7.4022000000000004E-2</v>
      </c>
      <c r="S91" s="14">
        <f t="shared" si="84"/>
        <v>6.2020307186358231E-2</v>
      </c>
      <c r="T91" s="2">
        <v>0.01</v>
      </c>
      <c r="U91" s="15">
        <f t="shared" si="85"/>
        <v>6.202030718635823E-4</v>
      </c>
      <c r="V91" s="14"/>
      <c r="W91" s="2"/>
      <c r="X91" s="2"/>
      <c r="Y91" s="2"/>
      <c r="Z91" s="2"/>
      <c r="AA91" s="2"/>
      <c r="AB91" s="2"/>
      <c r="AC91" s="2"/>
      <c r="AD91" s="2"/>
      <c r="AE91" s="14">
        <v>1E-3</v>
      </c>
      <c r="AF91" s="2">
        <v>0.49</v>
      </c>
      <c r="AG91" s="15">
        <f t="shared" si="86"/>
        <v>4.8999999999999998E-4</v>
      </c>
      <c r="AH91" s="18"/>
      <c r="AI91" s="2"/>
      <c r="AJ91" s="15"/>
      <c r="AK91" s="14"/>
      <c r="AL91" s="2"/>
      <c r="AM91" s="2"/>
      <c r="AN91" s="14"/>
      <c r="AO91" s="2"/>
      <c r="AP91" s="15"/>
      <c r="AQ91" s="2">
        <v>0.01</v>
      </c>
      <c r="AR91" s="2">
        <v>0.5</v>
      </c>
      <c r="AS91" s="2">
        <f t="shared" si="87"/>
        <v>5.0000000000000001E-3</v>
      </c>
      <c r="AT91" s="1">
        <f t="shared" si="88"/>
        <v>6.1102030718635826E-3</v>
      </c>
      <c r="AU91" s="9">
        <f t="shared" si="89"/>
        <v>28.47</v>
      </c>
      <c r="AV91" s="1">
        <f t="shared" si="90"/>
        <v>0.26</v>
      </c>
      <c r="AW91" s="1">
        <f t="shared" si="91"/>
        <v>0</v>
      </c>
      <c r="AX91" s="1">
        <f t="shared" si="92"/>
        <v>0</v>
      </c>
      <c r="AZ91" s="1">
        <f t="shared" si="93"/>
        <v>0</v>
      </c>
      <c r="BA91" s="1">
        <f t="shared" si="94"/>
        <v>0</v>
      </c>
    </row>
    <row r="92" spans="1:53" x14ac:dyDescent="0.15">
      <c r="A92" s="1" t="s">
        <v>37</v>
      </c>
      <c r="B92" s="1">
        <f>H9</f>
        <v>0.26</v>
      </c>
      <c r="C92" s="7">
        <v>2</v>
      </c>
      <c r="D92" s="8">
        <v>6.6131459739642802</v>
      </c>
      <c r="E92" s="10">
        <f t="shared" si="95"/>
        <v>4.6399296478064498</v>
      </c>
      <c r="F92" s="7" t="s">
        <v>73</v>
      </c>
      <c r="G92" s="1">
        <v>3</v>
      </c>
      <c r="H92" s="9">
        <f t="shared" si="76"/>
        <v>6.6131459739642802</v>
      </c>
      <c r="I92" s="9">
        <f t="shared" si="77"/>
        <v>279.76314597396424</v>
      </c>
      <c r="J92" s="9">
        <f t="shared" si="78"/>
        <v>4.0471807881096465E-2</v>
      </c>
      <c r="K92" s="9">
        <f t="shared" si="79"/>
        <v>28.47</v>
      </c>
      <c r="L92" s="9">
        <f t="shared" si="80"/>
        <v>0.28470000000000001</v>
      </c>
      <c r="M92" s="1" t="s">
        <v>73</v>
      </c>
      <c r="O92" s="9">
        <f t="shared" si="96"/>
        <v>0.82568666966030702</v>
      </c>
      <c r="P92" s="9">
        <f t="shared" si="81"/>
        <v>3.341703226447431E-2</v>
      </c>
      <c r="Q92" s="13">
        <f t="shared" si="82"/>
        <v>8.6884283887633217E-3</v>
      </c>
      <c r="R92" s="9">
        <f t="shared" si="83"/>
        <v>7.4022000000000004E-2</v>
      </c>
      <c r="S92" s="14">
        <f t="shared" si="84"/>
        <v>0.11737629878635164</v>
      </c>
      <c r="T92" s="2">
        <v>0.01</v>
      </c>
      <c r="U92" s="15">
        <f t="shared" si="85"/>
        <v>1.1737629878635165E-3</v>
      </c>
      <c r="V92" s="14"/>
      <c r="W92" s="2"/>
      <c r="X92" s="2"/>
      <c r="Y92" s="2"/>
      <c r="Z92" s="2"/>
      <c r="AA92" s="2"/>
      <c r="AB92" s="2"/>
      <c r="AC92" s="2"/>
      <c r="AD92" s="2"/>
      <c r="AE92" s="14">
        <v>1E-3</v>
      </c>
      <c r="AF92" s="2">
        <v>0.49</v>
      </c>
      <c r="AG92" s="15">
        <f t="shared" si="86"/>
        <v>4.8999999999999998E-4</v>
      </c>
      <c r="AH92" s="18"/>
      <c r="AI92" s="2"/>
      <c r="AJ92" s="15"/>
      <c r="AK92" s="14"/>
      <c r="AL92" s="2"/>
      <c r="AM92" s="2"/>
      <c r="AN92" s="14"/>
      <c r="AO92" s="2"/>
      <c r="AP92" s="15"/>
      <c r="AQ92" s="2">
        <v>0.01</v>
      </c>
      <c r="AR92" s="2">
        <v>0.5</v>
      </c>
      <c r="AS92" s="2">
        <f t="shared" si="87"/>
        <v>5.0000000000000001E-3</v>
      </c>
      <c r="AT92" s="1">
        <f t="shared" si="88"/>
        <v>6.6637629878635168E-3</v>
      </c>
      <c r="AU92" s="9">
        <f t="shared" si="89"/>
        <v>28.47</v>
      </c>
      <c r="AV92" s="1">
        <f t="shared" si="90"/>
        <v>0.26</v>
      </c>
      <c r="AW92" s="1">
        <f t="shared" si="91"/>
        <v>0</v>
      </c>
      <c r="AX92" s="1">
        <f t="shared" si="92"/>
        <v>0</v>
      </c>
      <c r="AZ92" s="1">
        <f t="shared" si="93"/>
        <v>0</v>
      </c>
      <c r="BA92" s="1">
        <f t="shared" si="94"/>
        <v>0</v>
      </c>
    </row>
    <row r="93" spans="1:53" x14ac:dyDescent="0.15">
      <c r="C93" s="7">
        <v>3</v>
      </c>
      <c r="D93" s="8">
        <v>10.738570394064499</v>
      </c>
      <c r="E93" s="10">
        <f t="shared" si="95"/>
        <v>6.6131459739642802</v>
      </c>
      <c r="F93" s="7" t="s">
        <v>73</v>
      </c>
      <c r="G93" s="1">
        <v>4</v>
      </c>
      <c r="H93" s="9">
        <f t="shared" si="76"/>
        <v>10.738570394064499</v>
      </c>
      <c r="I93" s="9">
        <f t="shared" si="77"/>
        <v>283.88857039406446</v>
      </c>
      <c r="J93" s="9">
        <f t="shared" si="78"/>
        <v>6.7112303565172574E-2</v>
      </c>
      <c r="K93" s="9">
        <f t="shared" si="79"/>
        <v>28.47</v>
      </c>
      <c r="L93" s="9">
        <f t="shared" si="80"/>
        <v>0.28470000000000001</v>
      </c>
      <c r="M93" s="1" t="s">
        <v>73</v>
      </c>
      <c r="O93" s="9">
        <f t="shared" si="96"/>
        <v>1.0769696373958328</v>
      </c>
      <c r="P93" s="9">
        <f t="shared" si="81"/>
        <v>7.2277913235382962E-2</v>
      </c>
      <c r="Q93" s="13">
        <f t="shared" si="82"/>
        <v>1.879225744119957E-2</v>
      </c>
      <c r="R93" s="9">
        <f t="shared" si="83"/>
        <v>7.4022000000000004E-2</v>
      </c>
      <c r="S93" s="14">
        <f t="shared" si="84"/>
        <v>0.25387394884223025</v>
      </c>
      <c r="T93" s="2">
        <v>0.01</v>
      </c>
      <c r="U93" s="15">
        <f t="shared" si="85"/>
        <v>2.5387394884223025E-3</v>
      </c>
      <c r="V93" s="14"/>
      <c r="W93" s="2"/>
      <c r="X93" s="2"/>
      <c r="Y93" s="2"/>
      <c r="Z93" s="2"/>
      <c r="AA93" s="2"/>
      <c r="AB93" s="2"/>
      <c r="AC93" s="2"/>
      <c r="AD93" s="2"/>
      <c r="AE93" s="14">
        <v>1E-3</v>
      </c>
      <c r="AF93" s="2">
        <v>0.49</v>
      </c>
      <c r="AG93" s="15">
        <f t="shared" si="86"/>
        <v>4.8999999999999998E-4</v>
      </c>
      <c r="AH93" s="18"/>
      <c r="AI93" s="2"/>
      <c r="AJ93" s="15"/>
      <c r="AK93" s="14"/>
      <c r="AL93" s="2"/>
      <c r="AM93" s="2"/>
      <c r="AN93" s="14"/>
      <c r="AO93" s="2"/>
      <c r="AP93" s="15"/>
      <c r="AQ93" s="2">
        <v>0.01</v>
      </c>
      <c r="AR93" s="2">
        <v>0.5</v>
      </c>
      <c r="AS93" s="2">
        <f t="shared" si="87"/>
        <v>5.0000000000000001E-3</v>
      </c>
      <c r="AT93" s="1">
        <f t="shared" si="88"/>
        <v>8.0287394884223026E-3</v>
      </c>
      <c r="AU93" s="9">
        <f t="shared" si="89"/>
        <v>28.47</v>
      </c>
      <c r="AV93" s="1">
        <f t="shared" si="90"/>
        <v>0.26</v>
      </c>
      <c r="AW93" s="1">
        <f t="shared" si="91"/>
        <v>0</v>
      </c>
      <c r="AX93" s="1">
        <f t="shared" si="92"/>
        <v>0</v>
      </c>
      <c r="AZ93" s="1">
        <f t="shared" si="93"/>
        <v>0</v>
      </c>
      <c r="BA93" s="1">
        <f t="shared" si="94"/>
        <v>0</v>
      </c>
    </row>
    <row r="94" spans="1:53" x14ac:dyDescent="0.15">
      <c r="C94" s="7">
        <v>4</v>
      </c>
      <c r="D94" s="8">
        <v>15.1415092477333</v>
      </c>
      <c r="E94" s="10">
        <f t="shared" si="95"/>
        <v>10.738570394064499</v>
      </c>
      <c r="F94" s="7" t="s">
        <v>73</v>
      </c>
      <c r="G94" s="1">
        <v>5</v>
      </c>
      <c r="H94" s="9">
        <f t="shared" si="76"/>
        <v>15.1415092477333</v>
      </c>
      <c r="I94" s="9">
        <f t="shared" si="77"/>
        <v>288.2915092477333</v>
      </c>
      <c r="J94" s="9">
        <f t="shared" si="78"/>
        <v>0.11331632763263848</v>
      </c>
      <c r="K94" s="9">
        <f t="shared" si="79"/>
        <v>28.47</v>
      </c>
      <c r="L94" s="9">
        <f t="shared" si="80"/>
        <v>0.28470000000000001</v>
      </c>
      <c r="M94" s="1" t="s">
        <v>75</v>
      </c>
      <c r="N94" s="9">
        <f>(O93-P93)*$C$22/100</f>
        <v>0.95445713795242737</v>
      </c>
      <c r="O94" s="9">
        <f t="shared" si="96"/>
        <v>0.33493458620802241</v>
      </c>
      <c r="P94" s="9">
        <f t="shared" si="81"/>
        <v>3.7953557306250461E-2</v>
      </c>
      <c r="Q94" s="13">
        <f t="shared" si="82"/>
        <v>9.8679248996251211E-3</v>
      </c>
      <c r="R94" s="9">
        <f t="shared" si="83"/>
        <v>7.4022000000000004E-2</v>
      </c>
      <c r="S94" s="14">
        <f t="shared" si="84"/>
        <v>0.13331070356954852</v>
      </c>
      <c r="T94" s="2">
        <v>0.01</v>
      </c>
      <c r="U94" s="15">
        <f t="shared" si="85"/>
        <v>1.3331070356954852E-3</v>
      </c>
      <c r="V94" s="14"/>
      <c r="W94" s="2"/>
      <c r="X94" s="2"/>
      <c r="Y94" s="2"/>
      <c r="Z94" s="2"/>
      <c r="AA94" s="2"/>
      <c r="AB94" s="2"/>
      <c r="AC94" s="2"/>
      <c r="AD94" s="2"/>
      <c r="AE94" s="14">
        <v>5.0000000000000001E-3</v>
      </c>
      <c r="AF94" s="2">
        <v>0.49</v>
      </c>
      <c r="AG94" s="15">
        <f t="shared" si="86"/>
        <v>2.4499999999999999E-3</v>
      </c>
      <c r="AH94" s="18"/>
      <c r="AI94" s="2"/>
      <c r="AJ94" s="15"/>
      <c r="AK94" s="14"/>
      <c r="AL94" s="2"/>
      <c r="AM94" s="2"/>
      <c r="AN94" s="14"/>
      <c r="AO94" s="2"/>
      <c r="AP94" s="15"/>
      <c r="AQ94" s="2">
        <v>1.4999999999999999E-2</v>
      </c>
      <c r="AR94" s="2">
        <v>0.5</v>
      </c>
      <c r="AS94" s="2">
        <f t="shared" si="87"/>
        <v>7.4999999999999997E-3</v>
      </c>
      <c r="AT94" s="1">
        <f t="shared" si="88"/>
        <v>1.1283107035695485E-2</v>
      </c>
      <c r="AU94" s="9">
        <f t="shared" si="89"/>
        <v>28.47</v>
      </c>
      <c r="AV94" s="1">
        <f t="shared" si="90"/>
        <v>0.26</v>
      </c>
      <c r="AW94" s="1">
        <f t="shared" si="91"/>
        <v>0</v>
      </c>
      <c r="AX94" s="1">
        <f t="shared" si="92"/>
        <v>0</v>
      </c>
      <c r="AZ94" s="1">
        <f t="shared" si="93"/>
        <v>0</v>
      </c>
      <c r="BA94" s="1">
        <f t="shared" si="94"/>
        <v>0</v>
      </c>
    </row>
    <row r="95" spans="1:53" x14ac:dyDescent="0.15">
      <c r="C95" s="7">
        <v>5</v>
      </c>
      <c r="D95" s="8">
        <v>21.0769083593548</v>
      </c>
      <c r="E95" s="10">
        <f t="shared" si="95"/>
        <v>15.1415092477333</v>
      </c>
      <c r="F95" s="7" t="s">
        <v>75</v>
      </c>
      <c r="G95" s="1">
        <v>6</v>
      </c>
      <c r="H95" s="9">
        <f t="shared" si="76"/>
        <v>21.0769083593548</v>
      </c>
      <c r="I95" s="9">
        <f t="shared" si="77"/>
        <v>294.22690835935475</v>
      </c>
      <c r="J95" s="9">
        <f t="shared" si="78"/>
        <v>0.22396812890319459</v>
      </c>
      <c r="K95" s="9">
        <f t="shared" si="79"/>
        <v>28.47</v>
      </c>
      <c r="L95" s="9">
        <f t="shared" si="80"/>
        <v>0.28470000000000001</v>
      </c>
      <c r="M95" s="1" t="s">
        <v>73</v>
      </c>
      <c r="O95" s="9">
        <f t="shared" si="96"/>
        <v>0.58168102890177187</v>
      </c>
      <c r="P95" s="9">
        <f t="shared" si="81"/>
        <v>0.1302780116616149</v>
      </c>
      <c r="Q95" s="13">
        <f t="shared" si="82"/>
        <v>3.3872283032019876E-2</v>
      </c>
      <c r="R95" s="9">
        <f t="shared" si="83"/>
        <v>7.4022000000000004E-2</v>
      </c>
      <c r="S95" s="14">
        <f t="shared" si="84"/>
        <v>0.45759751198319248</v>
      </c>
      <c r="T95" s="2">
        <v>0.01</v>
      </c>
      <c r="U95" s="15">
        <f t="shared" si="85"/>
        <v>4.5759751198319251E-3</v>
      </c>
      <c r="V95" s="14"/>
      <c r="W95" s="2"/>
      <c r="X95" s="2"/>
      <c r="Y95" s="2"/>
      <c r="Z95" s="2"/>
      <c r="AA95" s="2"/>
      <c r="AB95" s="2"/>
      <c r="AC95" s="2"/>
      <c r="AD95" s="2"/>
      <c r="AE95" s="14">
        <v>5.0000000000000001E-3</v>
      </c>
      <c r="AF95" s="2">
        <v>0.49</v>
      </c>
      <c r="AG95" s="15">
        <f t="shared" si="86"/>
        <v>2.4499999999999999E-3</v>
      </c>
      <c r="AH95" s="18"/>
      <c r="AI95" s="2"/>
      <c r="AJ95" s="15"/>
      <c r="AK95" s="14"/>
      <c r="AL95" s="2"/>
      <c r="AM95" s="2"/>
      <c r="AN95" s="14"/>
      <c r="AO95" s="2"/>
      <c r="AP95" s="15"/>
      <c r="AQ95" s="2">
        <v>1.4999999999999999E-2</v>
      </c>
      <c r="AR95" s="2">
        <v>0.5</v>
      </c>
      <c r="AS95" s="2">
        <f t="shared" si="87"/>
        <v>7.4999999999999997E-3</v>
      </c>
      <c r="AT95" s="1">
        <f t="shared" si="88"/>
        <v>1.4525975119831926E-2</v>
      </c>
      <c r="AU95" s="9">
        <f t="shared" si="89"/>
        <v>28.47</v>
      </c>
      <c r="AV95" s="1">
        <f t="shared" si="90"/>
        <v>0.26</v>
      </c>
      <c r="AW95" s="1">
        <f t="shared" si="91"/>
        <v>0</v>
      </c>
      <c r="AX95" s="1">
        <f t="shared" si="92"/>
        <v>0</v>
      </c>
      <c r="AZ95" s="1">
        <f t="shared" si="93"/>
        <v>0</v>
      </c>
      <c r="BA95" s="1">
        <f t="shared" si="94"/>
        <v>0</v>
      </c>
    </row>
    <row r="96" spans="1:53" x14ac:dyDescent="0.15">
      <c r="C96" s="7">
        <v>6</v>
      </c>
      <c r="D96" s="8">
        <v>24.127204192333298</v>
      </c>
      <c r="E96" s="10">
        <f t="shared" si="95"/>
        <v>21.0769083593548</v>
      </c>
      <c r="F96" s="7" t="s">
        <v>73</v>
      </c>
      <c r="G96" s="1">
        <v>7</v>
      </c>
      <c r="H96" s="9">
        <f t="shared" si="76"/>
        <v>24.127204192333298</v>
      </c>
      <c r="I96" s="9">
        <f t="shared" si="77"/>
        <v>297.27720419233327</v>
      </c>
      <c r="J96" s="9">
        <f t="shared" si="78"/>
        <v>0.31452437420451185</v>
      </c>
      <c r="K96" s="9">
        <f t="shared" si="79"/>
        <v>28.47</v>
      </c>
      <c r="L96" s="9">
        <f t="shared" si="80"/>
        <v>0.28470000000000001</v>
      </c>
      <c r="M96" s="1" t="s">
        <v>73</v>
      </c>
      <c r="O96" s="9">
        <f t="shared" si="96"/>
        <v>0.73610301724015703</v>
      </c>
      <c r="P96" s="9">
        <f t="shared" si="81"/>
        <v>0.23152234084751339</v>
      </c>
      <c r="Q96" s="13">
        <f t="shared" si="82"/>
        <v>6.019580862035348E-2</v>
      </c>
      <c r="R96" s="9">
        <f t="shared" si="83"/>
        <v>7.4022000000000004E-2</v>
      </c>
      <c r="S96" s="14">
        <f t="shared" si="84"/>
        <v>0.81321510659470797</v>
      </c>
      <c r="T96" s="2">
        <v>0.01</v>
      </c>
      <c r="U96" s="15">
        <f t="shared" si="85"/>
        <v>8.1321510659470801E-3</v>
      </c>
      <c r="V96" s="14"/>
      <c r="W96" s="2"/>
      <c r="X96" s="2"/>
      <c r="Y96" s="2"/>
      <c r="Z96" s="2"/>
      <c r="AA96" s="2"/>
      <c r="AB96" s="2"/>
      <c r="AC96" s="2"/>
      <c r="AD96" s="2"/>
      <c r="AE96" s="14">
        <v>5.0000000000000001E-3</v>
      </c>
      <c r="AF96" s="2">
        <v>0.49</v>
      </c>
      <c r="AG96" s="15">
        <f t="shared" si="86"/>
        <v>2.4499999999999999E-3</v>
      </c>
      <c r="AH96" s="18"/>
      <c r="AI96" s="2"/>
      <c r="AJ96" s="15"/>
      <c r="AK96" s="14"/>
      <c r="AL96" s="2"/>
      <c r="AM96" s="2"/>
      <c r="AN96" s="14"/>
      <c r="AO96" s="2"/>
      <c r="AP96" s="15"/>
      <c r="AQ96" s="2">
        <v>1.4999999999999999E-2</v>
      </c>
      <c r="AR96" s="2">
        <v>0.5</v>
      </c>
      <c r="AS96" s="2">
        <f t="shared" si="87"/>
        <v>7.4999999999999997E-3</v>
      </c>
      <c r="AT96" s="1">
        <f t="shared" si="88"/>
        <v>1.8082151065947079E-2</v>
      </c>
      <c r="AU96" s="9">
        <f t="shared" si="89"/>
        <v>28.47</v>
      </c>
      <c r="AV96" s="1">
        <f t="shared" si="90"/>
        <v>0.26</v>
      </c>
      <c r="AW96" s="1">
        <f t="shared" si="91"/>
        <v>0</v>
      </c>
      <c r="AX96" s="1">
        <f t="shared" si="92"/>
        <v>0</v>
      </c>
      <c r="AZ96" s="1">
        <f t="shared" si="93"/>
        <v>0</v>
      </c>
      <c r="BA96" s="1">
        <f t="shared" si="94"/>
        <v>0</v>
      </c>
    </row>
    <row r="97" spans="3:54" x14ac:dyDescent="0.15">
      <c r="C97" s="7">
        <v>7</v>
      </c>
      <c r="D97" s="8">
        <v>31.432045951290299</v>
      </c>
      <c r="E97" s="10">
        <f t="shared" si="95"/>
        <v>24.127204192333298</v>
      </c>
      <c r="F97" s="7" t="s">
        <v>73</v>
      </c>
      <c r="G97" s="1">
        <v>8</v>
      </c>
      <c r="H97" s="9">
        <f t="shared" si="76"/>
        <v>31.432045951290299</v>
      </c>
      <c r="I97" s="9">
        <f t="shared" si="77"/>
        <v>304.5820459512903</v>
      </c>
      <c r="J97" s="9">
        <f t="shared" si="78"/>
        <v>0.6899283591811467</v>
      </c>
      <c r="K97" s="9">
        <f t="shared" si="79"/>
        <v>28.47</v>
      </c>
      <c r="L97" s="9">
        <f t="shared" si="80"/>
        <v>0.28470000000000001</v>
      </c>
      <c r="M97" s="1" t="s">
        <v>73</v>
      </c>
      <c r="O97" s="9">
        <f t="shared" si="96"/>
        <v>0.78928067639264365</v>
      </c>
      <c r="P97" s="9">
        <f t="shared" si="81"/>
        <v>0.54454712199696231</v>
      </c>
      <c r="Q97" s="13">
        <f t="shared" si="82"/>
        <v>0.14158225171921021</v>
      </c>
      <c r="R97" s="9">
        <f t="shared" si="83"/>
        <v>7.4022000000000004E-2</v>
      </c>
      <c r="S97" s="14">
        <f t="shared" si="84"/>
        <v>1.912705029845319</v>
      </c>
      <c r="T97" s="2">
        <v>0.01</v>
      </c>
      <c r="U97" s="15">
        <f t="shared" si="85"/>
        <v>1.9127050298453189E-2</v>
      </c>
      <c r="V97" s="14"/>
      <c r="W97" s="2"/>
      <c r="X97" s="2"/>
      <c r="Y97" s="2"/>
      <c r="Z97" s="2"/>
      <c r="AA97" s="2"/>
      <c r="AB97" s="2"/>
      <c r="AC97" s="2"/>
      <c r="AD97" s="2"/>
      <c r="AE97" s="14">
        <v>5.0000000000000001E-3</v>
      </c>
      <c r="AF97" s="2">
        <v>0.49</v>
      </c>
      <c r="AG97" s="15">
        <f t="shared" si="86"/>
        <v>2.4499999999999999E-3</v>
      </c>
      <c r="AH97" s="18"/>
      <c r="AI97" s="2"/>
      <c r="AJ97" s="15"/>
      <c r="AK97" s="14"/>
      <c r="AL97" s="2"/>
      <c r="AM97" s="2"/>
      <c r="AN97" s="14"/>
      <c r="AO97" s="2"/>
      <c r="AP97" s="15"/>
      <c r="AQ97" s="2">
        <v>1.4999999999999999E-2</v>
      </c>
      <c r="AR97" s="2">
        <v>0.5</v>
      </c>
      <c r="AS97" s="2">
        <f t="shared" si="87"/>
        <v>7.4999999999999997E-3</v>
      </c>
      <c r="AT97" s="1">
        <f t="shared" si="88"/>
        <v>2.9077050298453189E-2</v>
      </c>
      <c r="AU97" s="9">
        <f t="shared" si="89"/>
        <v>28.47</v>
      </c>
      <c r="AV97" s="1">
        <f t="shared" si="90"/>
        <v>0.26</v>
      </c>
      <c r="AW97" s="1">
        <f t="shared" si="91"/>
        <v>0</v>
      </c>
      <c r="AX97" s="1">
        <f t="shared" si="92"/>
        <v>0</v>
      </c>
      <c r="AZ97" s="1">
        <f t="shared" si="93"/>
        <v>0</v>
      </c>
      <c r="BA97" s="1">
        <f t="shared" si="94"/>
        <v>0</v>
      </c>
    </row>
    <row r="98" spans="3:54" x14ac:dyDescent="0.15">
      <c r="C98" s="7">
        <v>8</v>
      </c>
      <c r="D98" s="8">
        <v>30.671686053870999</v>
      </c>
      <c r="E98" s="10">
        <f t="shared" si="95"/>
        <v>31.432045951290299</v>
      </c>
      <c r="F98" s="7" t="s">
        <v>73</v>
      </c>
      <c r="G98" s="1">
        <v>9</v>
      </c>
      <c r="H98" s="9">
        <f t="shared" si="76"/>
        <v>30.671686053870999</v>
      </c>
      <c r="I98" s="9">
        <f t="shared" si="77"/>
        <v>303.82168605387096</v>
      </c>
      <c r="J98" s="9">
        <f t="shared" si="78"/>
        <v>0.63688157547333113</v>
      </c>
      <c r="K98" s="9">
        <f t="shared" si="79"/>
        <v>28.47</v>
      </c>
      <c r="L98" s="9">
        <f t="shared" si="80"/>
        <v>0.28470000000000001</v>
      </c>
      <c r="M98" s="1" t="s">
        <v>73</v>
      </c>
      <c r="O98" s="9">
        <f t="shared" si="96"/>
        <v>0.52943355439568129</v>
      </c>
      <c r="P98" s="9">
        <f t="shared" si="81"/>
        <v>0.33718647623196707</v>
      </c>
      <c r="Q98" s="13">
        <f t="shared" si="82"/>
        <v>8.7668483820311435E-2</v>
      </c>
      <c r="R98" s="9">
        <f t="shared" si="83"/>
        <v>7.4022000000000004E-2</v>
      </c>
      <c r="S98" s="14">
        <f t="shared" si="84"/>
        <v>1.184357134639856</v>
      </c>
      <c r="T98" s="2">
        <v>0.01</v>
      </c>
      <c r="U98" s="15">
        <f t="shared" si="85"/>
        <v>1.184357134639856E-2</v>
      </c>
      <c r="V98" s="14"/>
      <c r="W98" s="2"/>
      <c r="X98" s="2"/>
      <c r="Y98" s="2"/>
      <c r="Z98" s="2"/>
      <c r="AA98" s="2"/>
      <c r="AB98" s="2"/>
      <c r="AC98" s="2"/>
      <c r="AD98" s="2"/>
      <c r="AE98" s="14">
        <v>5.0000000000000001E-3</v>
      </c>
      <c r="AF98" s="2">
        <v>0.49</v>
      </c>
      <c r="AG98" s="15">
        <f t="shared" si="86"/>
        <v>2.4499999999999999E-3</v>
      </c>
      <c r="AH98" s="18"/>
      <c r="AI98" s="2"/>
      <c r="AJ98" s="15"/>
      <c r="AK98" s="14"/>
      <c r="AL98" s="2"/>
      <c r="AM98" s="2"/>
      <c r="AN98" s="14"/>
      <c r="AO98" s="2"/>
      <c r="AP98" s="15"/>
      <c r="AQ98" s="2">
        <v>1.4999999999999999E-2</v>
      </c>
      <c r="AR98" s="2">
        <v>0.5</v>
      </c>
      <c r="AS98" s="2">
        <f t="shared" si="87"/>
        <v>7.4999999999999997E-3</v>
      </c>
      <c r="AT98" s="1">
        <f t="shared" si="88"/>
        <v>2.179357134639856E-2</v>
      </c>
      <c r="AU98" s="9">
        <f t="shared" si="89"/>
        <v>28.47</v>
      </c>
      <c r="AV98" s="1">
        <f t="shared" si="90"/>
        <v>0.26</v>
      </c>
      <c r="AW98" s="1">
        <f t="shared" si="91"/>
        <v>0</v>
      </c>
      <c r="AX98" s="1">
        <f t="shared" si="92"/>
        <v>0</v>
      </c>
      <c r="AZ98" s="1">
        <f t="shared" si="93"/>
        <v>0</v>
      </c>
      <c r="BA98" s="1">
        <f t="shared" si="94"/>
        <v>0</v>
      </c>
    </row>
    <row r="99" spans="3:54" x14ac:dyDescent="0.15">
      <c r="C99" s="7">
        <v>9</v>
      </c>
      <c r="D99" s="8">
        <v>25.122237558999998</v>
      </c>
      <c r="E99" s="10">
        <f t="shared" si="95"/>
        <v>30.671686053870999</v>
      </c>
      <c r="F99" s="7" t="s">
        <v>73</v>
      </c>
      <c r="G99" s="1">
        <v>10</v>
      </c>
      <c r="H99" s="9">
        <f t="shared" si="76"/>
        <v>25.122237558999998</v>
      </c>
      <c r="I99" s="9">
        <f t="shared" si="77"/>
        <v>298.27223755899996</v>
      </c>
      <c r="J99" s="9">
        <f t="shared" si="78"/>
        <v>0.35083851483260969</v>
      </c>
      <c r="K99" s="9">
        <f t="shared" si="79"/>
        <v>28.47</v>
      </c>
      <c r="L99" s="9">
        <f t="shared" si="80"/>
        <v>0.28470000000000001</v>
      </c>
      <c r="M99" s="1" t="s">
        <v>73</v>
      </c>
      <c r="O99" s="9">
        <f t="shared" si="96"/>
        <v>0.47694707816371429</v>
      </c>
      <c r="P99" s="9">
        <f t="shared" si="81"/>
        <v>0.16733140455671014</v>
      </c>
      <c r="Q99" s="13">
        <f t="shared" si="82"/>
        <v>4.3506165184744636E-2</v>
      </c>
      <c r="R99" s="9">
        <f t="shared" si="83"/>
        <v>7.4022000000000004E-2</v>
      </c>
      <c r="S99" s="14">
        <f t="shared" si="84"/>
        <v>0.58774641572430675</v>
      </c>
      <c r="T99" s="2">
        <v>0.01</v>
      </c>
      <c r="U99" s="15">
        <f t="shared" si="85"/>
        <v>5.8774641572430673E-3</v>
      </c>
      <c r="V99" s="14"/>
      <c r="W99" s="2"/>
      <c r="X99" s="2"/>
      <c r="Y99" s="2"/>
      <c r="Z99" s="2"/>
      <c r="AA99" s="2"/>
      <c r="AB99" s="2"/>
      <c r="AC99" s="2"/>
      <c r="AD99" s="2"/>
      <c r="AE99" s="14">
        <v>5.0000000000000001E-3</v>
      </c>
      <c r="AF99" s="2">
        <v>0.49</v>
      </c>
      <c r="AG99" s="15">
        <f t="shared" si="86"/>
        <v>2.4499999999999999E-3</v>
      </c>
      <c r="AH99" s="18"/>
      <c r="AI99" s="2"/>
      <c r="AJ99" s="15"/>
      <c r="AK99" s="14"/>
      <c r="AL99" s="2"/>
      <c r="AM99" s="2"/>
      <c r="AN99" s="14"/>
      <c r="AO99" s="2"/>
      <c r="AP99" s="15"/>
      <c r="AQ99" s="2">
        <v>1.4999999999999999E-2</v>
      </c>
      <c r="AR99" s="2">
        <v>0.5</v>
      </c>
      <c r="AS99" s="2">
        <f t="shared" si="87"/>
        <v>7.4999999999999997E-3</v>
      </c>
      <c r="AT99" s="1">
        <f t="shared" si="88"/>
        <v>1.5827464157243069E-2</v>
      </c>
      <c r="AU99" s="9">
        <f t="shared" si="89"/>
        <v>28.47</v>
      </c>
      <c r="AV99" s="1">
        <f t="shared" si="90"/>
        <v>0.26</v>
      </c>
      <c r="AW99" s="1">
        <f t="shared" si="91"/>
        <v>0</v>
      </c>
      <c r="AX99" s="1">
        <f t="shared" si="92"/>
        <v>0</v>
      </c>
      <c r="AZ99" s="1">
        <f t="shared" si="93"/>
        <v>0</v>
      </c>
      <c r="BA99" s="1">
        <f t="shared" si="94"/>
        <v>0</v>
      </c>
    </row>
    <row r="100" spans="3:54" x14ac:dyDescent="0.15">
      <c r="C100" s="7">
        <v>10</v>
      </c>
      <c r="D100" s="8">
        <v>19.918790192258101</v>
      </c>
      <c r="E100" s="10">
        <f t="shared" si="95"/>
        <v>25.122237558999998</v>
      </c>
      <c r="F100" s="7" t="s">
        <v>73</v>
      </c>
      <c r="G100" s="1">
        <v>11</v>
      </c>
      <c r="H100" s="9">
        <f t="shared" si="76"/>
        <v>19.918790192258101</v>
      </c>
      <c r="I100" s="9">
        <f t="shared" si="77"/>
        <v>293.06879019225806</v>
      </c>
      <c r="J100" s="9">
        <f t="shared" si="78"/>
        <v>0.1965135103610576</v>
      </c>
      <c r="K100" s="9">
        <f t="shared" si="79"/>
        <v>28.47</v>
      </c>
      <c r="L100" s="9">
        <f t="shared" si="80"/>
        <v>0.28470000000000001</v>
      </c>
      <c r="M100" s="1" t="s">
        <v>75</v>
      </c>
      <c r="N100" s="9">
        <f>(O99-P99)*$C$22/100</f>
        <v>0.29413488992665393</v>
      </c>
      <c r="O100" s="9">
        <f t="shared" si="96"/>
        <v>0.30018078368035028</v>
      </c>
      <c r="P100" s="9">
        <f t="shared" si="81"/>
        <v>5.8989579543958906E-2</v>
      </c>
      <c r="Q100" s="13">
        <f t="shared" si="82"/>
        <v>1.5337290681429316E-2</v>
      </c>
      <c r="R100" s="9">
        <f t="shared" si="83"/>
        <v>7.4022000000000004E-2</v>
      </c>
      <c r="S100" s="14">
        <f t="shared" si="84"/>
        <v>0.20719908515616053</v>
      </c>
      <c r="T100" s="2">
        <v>0.01</v>
      </c>
      <c r="U100" s="15">
        <f t="shared" si="85"/>
        <v>2.0719908515616052E-3</v>
      </c>
      <c r="V100" s="14"/>
      <c r="W100" s="2"/>
      <c r="X100" s="2"/>
      <c r="Y100" s="2"/>
      <c r="Z100" s="2"/>
      <c r="AA100" s="2"/>
      <c r="AB100" s="2"/>
      <c r="AC100" s="2"/>
      <c r="AD100" s="2"/>
      <c r="AE100" s="14">
        <v>1E-3</v>
      </c>
      <c r="AF100" s="2">
        <v>0.49</v>
      </c>
      <c r="AG100" s="15">
        <f t="shared" si="86"/>
        <v>4.8999999999999998E-4</v>
      </c>
      <c r="AH100" s="18"/>
      <c r="AI100" s="2"/>
      <c r="AJ100" s="15"/>
      <c r="AK100" s="14"/>
      <c r="AL100" s="2"/>
      <c r="AM100" s="2"/>
      <c r="AN100" s="14"/>
      <c r="AO100" s="2"/>
      <c r="AP100" s="15"/>
      <c r="AQ100" s="2">
        <v>0.01</v>
      </c>
      <c r="AR100" s="2">
        <v>0.5</v>
      </c>
      <c r="AS100" s="2">
        <f t="shared" si="87"/>
        <v>5.0000000000000001E-3</v>
      </c>
      <c r="AT100" s="1">
        <f t="shared" si="88"/>
        <v>7.5619908515616053E-3</v>
      </c>
      <c r="AU100" s="9">
        <f t="shared" si="89"/>
        <v>28.47</v>
      </c>
      <c r="AV100" s="1">
        <f t="shared" si="90"/>
        <v>0.26</v>
      </c>
      <c r="AW100" s="1">
        <f t="shared" si="91"/>
        <v>0</v>
      </c>
      <c r="AX100" s="1">
        <f t="shared" si="92"/>
        <v>0</v>
      </c>
      <c r="AZ100" s="1">
        <f t="shared" si="93"/>
        <v>0</v>
      </c>
      <c r="BA100" s="1">
        <f t="shared" si="94"/>
        <v>0</v>
      </c>
    </row>
    <row r="101" spans="3:54" x14ac:dyDescent="0.15">
      <c r="C101" s="7">
        <v>11</v>
      </c>
      <c r="D101" s="8">
        <v>13.586847151166699</v>
      </c>
      <c r="E101" s="10">
        <f t="shared" si="95"/>
        <v>19.918790192258101</v>
      </c>
      <c r="F101" s="7" t="s">
        <v>75</v>
      </c>
      <c r="G101" s="1">
        <v>12</v>
      </c>
      <c r="H101" s="9">
        <f t="shared" si="76"/>
        <v>13.586847151166699</v>
      </c>
      <c r="I101" s="9">
        <f t="shared" si="77"/>
        <v>286.73684715116667</v>
      </c>
      <c r="J101" s="9">
        <f t="shared" si="78"/>
        <v>9.4354880530231264E-2</v>
      </c>
      <c r="K101" s="9">
        <f t="shared" si="79"/>
        <v>28.47</v>
      </c>
      <c r="L101" s="9">
        <f t="shared" si="80"/>
        <v>0.28470000000000001</v>
      </c>
      <c r="M101" s="1" t="s">
        <v>73</v>
      </c>
      <c r="O101" s="9">
        <f t="shared" si="96"/>
        <v>0.52589120413639134</v>
      </c>
      <c r="P101" s="9">
        <f t="shared" si="81"/>
        <v>4.9620401738188664E-2</v>
      </c>
      <c r="Q101" s="13">
        <f t="shared" si="82"/>
        <v>1.2901304451929054E-2</v>
      </c>
      <c r="R101" s="9">
        <f t="shared" si="83"/>
        <v>7.4022000000000004E-2</v>
      </c>
      <c r="S101" s="14">
        <f t="shared" si="84"/>
        <v>0.1742901360666971</v>
      </c>
      <c r="T101" s="2">
        <v>0.01</v>
      </c>
      <c r="U101" s="15">
        <f t="shared" si="85"/>
        <v>1.7429013606669712E-3</v>
      </c>
      <c r="V101" s="14"/>
      <c r="W101" s="2"/>
      <c r="X101" s="2"/>
      <c r="Y101" s="2"/>
      <c r="Z101" s="2"/>
      <c r="AA101" s="2"/>
      <c r="AB101" s="2"/>
      <c r="AC101" s="2"/>
      <c r="AD101" s="2"/>
      <c r="AE101" s="14">
        <v>1E-3</v>
      </c>
      <c r="AF101" s="2">
        <v>0.49</v>
      </c>
      <c r="AG101" s="15">
        <f t="shared" si="86"/>
        <v>4.8999999999999998E-4</v>
      </c>
      <c r="AH101" s="18"/>
      <c r="AI101" s="2"/>
      <c r="AJ101" s="15"/>
      <c r="AK101" s="14"/>
      <c r="AL101" s="2"/>
      <c r="AM101" s="2"/>
      <c r="AN101" s="14"/>
      <c r="AO101" s="2"/>
      <c r="AP101" s="15"/>
      <c r="AQ101" s="2">
        <v>0.01</v>
      </c>
      <c r="AR101" s="2">
        <v>0.5</v>
      </c>
      <c r="AS101" s="2">
        <f t="shared" si="87"/>
        <v>5.0000000000000001E-3</v>
      </c>
      <c r="AT101" s="1">
        <f t="shared" si="88"/>
        <v>7.232901360666971E-3</v>
      </c>
      <c r="AU101" s="9">
        <f t="shared" si="89"/>
        <v>28.47</v>
      </c>
      <c r="AV101" s="1">
        <f t="shared" si="90"/>
        <v>0.26</v>
      </c>
      <c r="AW101" s="1">
        <f t="shared" si="91"/>
        <v>0</v>
      </c>
      <c r="AX101" s="1">
        <f t="shared" si="92"/>
        <v>0</v>
      </c>
      <c r="AY101" s="1">
        <f>SUM(AX90:AX101)</f>
        <v>0</v>
      </c>
      <c r="AZ101" s="1">
        <f t="shared" si="93"/>
        <v>0</v>
      </c>
      <c r="BA101" s="1">
        <f t="shared" si="94"/>
        <v>0</v>
      </c>
      <c r="BB101" s="1">
        <f>SUM(BA90:BA101)</f>
        <v>0</v>
      </c>
    </row>
    <row r="102" spans="3:54" x14ac:dyDescent="0.15">
      <c r="C102" s="7">
        <v>12</v>
      </c>
      <c r="D102" s="8">
        <v>6.3738604391290297</v>
      </c>
      <c r="E102" s="10">
        <f t="shared" si="95"/>
        <v>13.586847151166699</v>
      </c>
      <c r="F102" s="7" t="s">
        <v>73</v>
      </c>
    </row>
    <row r="103" spans="3:54" x14ac:dyDescent="0.15">
      <c r="D103" s="8"/>
    </row>
  </sheetData>
  <mergeCells count="54">
    <mergeCell ref="G2:G4"/>
    <mergeCell ref="G5:G6"/>
    <mergeCell ref="G14:G15"/>
    <mergeCell ref="I2:I4"/>
    <mergeCell ref="I5:I6"/>
    <mergeCell ref="A89:B89"/>
    <mergeCell ref="A2:A4"/>
    <mergeCell ref="A5:A6"/>
    <mergeCell ref="E2:E4"/>
    <mergeCell ref="E5:E6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Y72:AA72"/>
    <mergeCell ref="AB72:AD72"/>
    <mergeCell ref="AE72:AG72"/>
    <mergeCell ref="AH72:AJ72"/>
    <mergeCell ref="AK72:AM72"/>
    <mergeCell ref="A41:B41"/>
    <mergeCell ref="S56:U56"/>
    <mergeCell ref="A57:B57"/>
    <mergeCell ref="S72:U72"/>
    <mergeCell ref="V72:X72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S25:U25"/>
    <mergeCell ref="V25:X25"/>
    <mergeCell ref="Y25:AA25"/>
    <mergeCell ref="AB25:AD25"/>
    <mergeCell ref="AE25:AG25"/>
    <mergeCell ref="A7:B7"/>
    <mergeCell ref="A8:B8"/>
    <mergeCell ref="A9:B9"/>
    <mergeCell ref="A10:B10"/>
    <mergeCell ref="A11:B11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北京</vt:lpstr>
      <vt:lpstr>天津</vt:lpstr>
      <vt:lpstr>河北</vt:lpstr>
      <vt:lpstr>山西</vt:lpstr>
      <vt:lpstr>内蒙</vt:lpstr>
      <vt:lpstr>辽宁</vt:lpstr>
      <vt:lpstr>吉林</vt:lpstr>
      <vt:lpstr>黑龙江</vt:lpstr>
      <vt:lpstr>上海</vt:lpstr>
      <vt:lpstr>江苏</vt:lpstr>
      <vt:lpstr>浙江</vt:lpstr>
      <vt:lpstr>安徽</vt:lpstr>
      <vt:lpstr>福建</vt:lpstr>
      <vt:lpstr>江西</vt:lpstr>
      <vt:lpstr>山东</vt:lpstr>
      <vt:lpstr>河南</vt:lpstr>
      <vt:lpstr>湖北</vt:lpstr>
      <vt:lpstr>湖南</vt:lpstr>
      <vt:lpstr>广东</vt:lpstr>
      <vt:lpstr>广西</vt:lpstr>
      <vt:lpstr>海南</vt:lpstr>
      <vt:lpstr>重庆</vt:lpstr>
      <vt:lpstr>四川</vt:lpstr>
      <vt:lpstr>贵州</vt:lpstr>
      <vt:lpstr>云南</vt:lpstr>
      <vt:lpstr>西藏</vt:lpstr>
      <vt:lpstr>陕西</vt:lpstr>
      <vt:lpstr>甘肃</vt:lpstr>
      <vt:lpstr>青海</vt:lpstr>
      <vt:lpstr>宁夏</vt:lpstr>
      <vt:lpstr>新疆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ysy</cp:lastModifiedBy>
  <dcterms:created xsi:type="dcterms:W3CDTF">2022-08-28T10:18:00Z</dcterms:created>
  <dcterms:modified xsi:type="dcterms:W3CDTF">2023-02-10T07:36:51Z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E5CB9F350BCB4979B8E88C5644A5A3A7</vt:lpwstr>
  </property>
  <property fmtid="{D5CDD505-2E9C-101B-9397-08002B2CF9AE}" pid="3" name="KSOProductBuildVer">
    <vt:lpwstr>2052-11.1.0.12980</vt:lpwstr>
  </property>
</Properties>
</file>